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4.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5.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6.xml" ContentType="application/vnd.openxmlformats-officedocument.drawing+xml"/>
  <Override PartName="/xl/ctrlProps/ctrlProp226.xml" ContentType="application/vnd.ms-excel.controlproperties+xml"/>
  <Override PartName="/xl/ctrlProps/ctrlProp227.xml" ContentType="application/vnd.ms-excel.controlproperties+xml"/>
  <Override PartName="/xl/drawings/drawing7.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drawings/drawing8.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9.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0.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drawings/drawing11.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2.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drawings/drawing13.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drawings/drawing14.xml" ContentType="application/vnd.openxmlformats-officedocument.drawing+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15.xml" ContentType="application/vnd.openxmlformats-officedocument.drawing+xml"/>
  <Override PartName="/xl/ctrlProps/ctrlProp265.xml" ContentType="application/vnd.ms-excel.controlproperties+xml"/>
  <Override PartName="/xl/ctrlProps/ctrlProp266.xml" ContentType="application/vnd.ms-excel.controlproperties+xml"/>
  <Override PartName="/xl/drawings/drawing16.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17.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18.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19.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drawings/drawing20.xml" ContentType="application/vnd.openxmlformats-officedocument.drawing+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21.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drawings/drawing22.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drawings/drawing23.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drawings/drawing24.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drawings/drawing25.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drawings/drawing26.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drawings/drawing27.xml" ContentType="application/vnd.openxmlformats-officedocument.drawing+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drawings/drawing28.xml" ContentType="application/vnd.openxmlformats-officedocument.drawing+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drawings/drawing29.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30.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31.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32.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33.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drawings/drawing34.xml" ContentType="application/vnd.openxmlformats-officedocument.drawing+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35.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36.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37.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drawings/drawing38.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drawings/drawing39.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40.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41.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drawings/drawing42.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43.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44.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45.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46.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47.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drawings/drawing48.xml" ContentType="application/vnd.openxmlformats-officedocument.drawing+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49.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drawings/drawing50.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drawings/drawing51.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drawings/drawing52.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53.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drawings/drawing54.xml" ContentType="application/vnd.openxmlformats-officedocument.drawing+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drawings/drawing55.xml" ContentType="application/vnd.openxmlformats-officedocument.drawing+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56.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drawings/drawing57.xml" ContentType="application/vnd.openxmlformats-officedocument.drawing+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58.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59.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drawings/drawing60.xml" ContentType="application/vnd.openxmlformats-officedocument.drawing+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drawings/drawing61.xml" ContentType="application/vnd.openxmlformats-officedocument.drawing+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62.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63.xml" ContentType="application/vnd.openxmlformats-officedocument.drawing+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drawings/drawing64.xml" ContentType="application/vnd.openxmlformats-officedocument.drawing+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drawings/drawing65.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drawings/drawing66.xml" ContentType="application/vnd.openxmlformats-officedocument.drawing+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drawings/drawing67.xml" ContentType="application/vnd.openxmlformats-officedocument.drawing+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drawings/drawing68.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drawings/drawing69.xml" ContentType="application/vnd.openxmlformats-officedocument.drawing+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70.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drawings/drawing71.xml" ContentType="application/vnd.openxmlformats-officedocument.drawing+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drawings/drawing72.xml" ContentType="application/vnd.openxmlformats-officedocument.drawing+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drawings/drawing73.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74.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drawings/drawing75.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76.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77.xml" ContentType="application/vnd.openxmlformats-officedocument.drawing+xml"/>
  <Override PartName="/xl/ctrlProps/ctrlProp511.xml" ContentType="application/vnd.ms-excel.controlproperties+xml"/>
  <Override PartName="/xl/ctrlProps/ctrlProp512.xml" ContentType="application/vnd.ms-excel.controlproperties+xml"/>
  <Override PartName="/xl/drawings/drawing78.xml" ContentType="application/vnd.openxmlformats-officedocument.drawing+xml"/>
  <Override PartName="/xl/ctrlProps/ctrlProp513.xml" ContentType="application/vnd.ms-excel.controlproperties+xml"/>
  <Override PartName="/xl/ctrlProps/ctrlProp514.xml" ContentType="application/vnd.ms-excel.controlproperties+xml"/>
  <Override PartName="/xl/drawings/drawing7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drawings/drawing80.xml" ContentType="application/vnd.openxmlformats-officedocument.drawing+xml"/>
  <Override PartName="/xl/ctrlProps/ctrlProp517.xml" ContentType="application/vnd.ms-excel.controlproperties+xml"/>
  <Override PartName="/xl/ctrlProps/ctrlProp518.xml" ContentType="application/vnd.ms-excel.controlproperties+xml"/>
  <Override PartName="/xl/drawings/drawing81.xml" ContentType="application/vnd.openxmlformats-officedocument.drawing+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drawings/drawing82.xml" ContentType="application/vnd.openxmlformats-officedocument.drawing+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drawings/drawing83.xml" ContentType="application/vnd.openxmlformats-officedocument.drawing+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drawings/drawing84.xml" ContentType="application/vnd.openxmlformats-officedocument.drawing+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drawings/drawing85.xml" ContentType="application/vnd.openxmlformats-officedocument.drawing+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86.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8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88.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89.xml" ContentType="application/vnd.openxmlformats-officedocument.drawing+xml"/>
  <Override PartName="/xl/embeddings/oleObject1.bin" ContentType="application/vnd.openxmlformats-officedocument.oleObject"/>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90.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drawings/drawing91.xml" ContentType="application/vnd.openxmlformats-officedocument.drawing+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drawings/drawing92.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93.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94.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HlengiweMv\Documents\"/>
    </mc:Choice>
  </mc:AlternateContent>
  <xr:revisionPtr revIDLastSave="0" documentId="8_{F8802726-DEB5-4825-A75A-72D9F627BA70}" xr6:coauthVersionLast="47" xr6:coauthVersionMax="47" xr10:uidLastSave="{00000000-0000-0000-0000-000000000000}"/>
  <bookViews>
    <workbookView xWindow="-108" yWindow="-108" windowWidth="23256" windowHeight="12456" tabRatio="914" firstSheet="1" activeTab="3" xr2:uid="{00000000-000D-0000-FFFF-FFFF00000000}"/>
  </bookViews>
  <sheets>
    <sheet name="Notes" sheetId="129" state="hidden" r:id="rId1"/>
    <sheet name="Menu" sheetId="1" r:id="rId2"/>
    <sheet name="Advert" sheetId="149" r:id="rId3"/>
    <sheet name="Master Data" sheetId="2" r:id="rId4"/>
    <sheet name="BUILD Sheet" sheetId="182" state="hidden" r:id="rId5"/>
    <sheet name="Go To" sheetId="128" r:id="rId6"/>
    <sheet name="EPWP Con&amp;Spec" sheetId="155" r:id="rId7"/>
    <sheet name="Datafordrops" sheetId="46" state="hidden" r:id="rId8"/>
    <sheet name="ClassDropdown" sheetId="125" state="hidden" r:id="rId9"/>
    <sheet name="ClassList" sheetId="126" r:id="rId10"/>
    <sheet name="GoTo" sheetId="111" state="hidden" r:id="rId11"/>
    <sheet name="GB Rating" sheetId="116" state="hidden" r:id="rId12"/>
    <sheet name="Tender Fee" sheetId="131" state="hidden" r:id="rId13"/>
    <sheet name="Cover Page-Section 1 of 2" sheetId="3" r:id="rId14"/>
    <sheet name="Cover Page 2" sheetId="76" r:id="rId15"/>
    <sheet name="Table of Contents" sheetId="4" r:id="rId16"/>
    <sheet name="TheTender-fly" sheetId="5" r:id="rId17"/>
    <sheet name="T1_TheTender Procedure-fly" sheetId="77" r:id="rId18"/>
    <sheet name="T1.1_Notice &amp; Inv to tender-fly" sheetId="78" r:id="rId19"/>
    <sheet name="T1.1_Tender Notice &amp; Invitation" sheetId="29" r:id="rId20"/>
    <sheet name="T1.2_PA04.1" sheetId="75" state="hidden" r:id="rId21"/>
    <sheet name="1.2_Tender Data-fly" sheetId="79" r:id="rId22"/>
    <sheet name="T1.2_Tender Data" sheetId="63" r:id="rId23"/>
    <sheet name="T1.3_Annexure F-fly" sheetId="114" r:id="rId24"/>
    <sheet name="T1.3_Conditions of Tender" sheetId="94" r:id="rId25"/>
    <sheet name="T2_Returnable Docs-fly" sheetId="80" r:id="rId26"/>
    <sheet name="T2.1_Returnable Docs" sheetId="65" r:id="rId27"/>
    <sheet name="T2.2_Authority to Sign" sheetId="66" r:id="rId28"/>
    <sheet name="T2.3_Consortia or JV to Sign" sheetId="52" r:id="rId29"/>
    <sheet name="T2.4_Resolutio Consortia JV" sheetId="53" r:id="rId30"/>
    <sheet name="T2.5_JV Declaration" sheetId="99" r:id="rId31"/>
    <sheet name="T2.6_Proposed Subcontractors" sheetId="54" r:id="rId32"/>
    <sheet name="T2.7_ Capacity of Tenderer" sheetId="51" r:id="rId33"/>
    <sheet name="T2.8_Financial Standing" sheetId="167" r:id="rId34"/>
    <sheet name="Goals for T2.9" sheetId="170" state="hidden" r:id="rId35"/>
    <sheet name=" Goals and Docs for T1.1" sheetId="169" r:id="rId36"/>
    <sheet name="T2.9_Preference Points Claim" sheetId="168" r:id="rId37"/>
    <sheet name="T2.10_Site Inspection Cert" sheetId="56" r:id="rId38"/>
    <sheet name="T2.11_Bidder's Disclosure(SBD4)" sheetId="57" r:id="rId39"/>
    <sheet name="T2.12_Adenda of Tender Docs" sheetId="48" r:id="rId40"/>
    <sheet name="T2.13_Particulars of Elec Cont" sheetId="49" r:id="rId41"/>
    <sheet name="T2.14_Imported Material" sheetId="50" r:id="rId42"/>
    <sheet name="T2.15a_AFS" sheetId="135" r:id="rId43"/>
    <sheet name="T2.16_Equipment Schedules" sheetId="98" r:id="rId44"/>
    <sheet name="T2.17_SHE Declaration" sheetId="110" r:id="rId45"/>
    <sheet name="T2.18_Comp Enterprise Question" sheetId="93" r:id="rId46"/>
    <sheet name="T2.19_TCS" sheetId="90" r:id="rId47"/>
    <sheet name="T2.20_Good Standing with Comsnr" sheetId="95" r:id="rId48"/>
    <sheet name="T2.21_Offer and Acceptance" sheetId="12" r:id="rId49"/>
    <sheet name="T2.21a_Confirmation of Receipt" sheetId="130" r:id="rId50"/>
    <sheet name="T2.22_Final BOQ" sheetId="127" r:id="rId51"/>
    <sheet name="T2.23_PROOF OF MUN R&amp;T" sheetId="117" r:id="rId52"/>
    <sheet name="T2.24_PROOF OF UIF" sheetId="118" r:id="rId53"/>
    <sheet name="T2.25_NIPD" sheetId="119" r:id="rId54"/>
    <sheet name="T2.26_CSD" sheetId="136" r:id="rId55"/>
    <sheet name="T2.27_CIDB Reg Number" sheetId="139" r:id="rId56"/>
    <sheet name="T2.28_Deposit paid" sheetId="142" r:id="rId57"/>
    <sheet name="T2.29_Contract Forms-Part 1" sheetId="121" r:id="rId58"/>
    <sheet name="T2.30_Contract Forms-Part 2" sheetId="120" r:id="rId59"/>
    <sheet name="T2.31 OHSE Plan Structure" sheetId="145" r:id="rId60"/>
    <sheet name="T2.32 OHSE Client Requirements" sheetId="146" r:id="rId61"/>
    <sheet name="T2.33_Basline Rsk Ass" sheetId="147" r:id="rId62"/>
    <sheet name="T2.34_Functionality Criteria" sheetId="134" r:id="rId63"/>
    <sheet name="T2.35_ SBD 1" sheetId="166" r:id="rId64"/>
    <sheet name="T2.36_CIBD B U I L D  " sheetId="183" r:id="rId65"/>
    <sheet name="Cover Page- Section 2 of 2" sheetId="97" r:id="rId66"/>
    <sheet name="The Contract - Fly" sheetId="81" r:id="rId67"/>
    <sheet name="C1_Agrment &amp; Contract Data-fly" sheetId="82" r:id="rId68"/>
    <sheet name="Form offer &amp; Accpt - fly" sheetId="83" r:id="rId69"/>
    <sheet name="C1.1_Offer &amp; Acceptance " sheetId="108" r:id="rId70"/>
    <sheet name="C1.2_Contract Data-fly" sheetId="84" r:id="rId71"/>
    <sheet name="C1.2_Contract Data" sheetId="13" r:id="rId72"/>
    <sheet name="C1.3_Form of Guarantee-fly" sheetId="85" r:id="rId73"/>
    <sheet name="C1.3_Performance Guarantee" sheetId="132" r:id="rId74"/>
    <sheet name="C2_Pricing Data-fly" sheetId="86" r:id="rId75"/>
    <sheet name="C2.1 Pricing Instructions" sheetId="16" r:id="rId76"/>
    <sheet name="C2.2_Prelim Fly" sheetId="109" r:id="rId77"/>
    <sheet name="C2.2_Notes to QS Prelims &amp; Gen" sheetId="28" r:id="rId78"/>
    <sheet name="C2.3_BOQ - Fly" sheetId="113" r:id="rId79"/>
    <sheet name="C.3_Scope of Work - Fly" sheetId="101" r:id="rId80"/>
    <sheet name="C3.1_Scope of Works" sheetId="17" r:id="rId81"/>
    <sheet name="C3.2_Spec for HIV" sheetId="88" r:id="rId82"/>
    <sheet name="C3.3_HIV Compliance Report" sheetId="89" r:id="rId83"/>
    <sheet name="C4_Site Info - Fly" sheetId="87" r:id="rId84"/>
    <sheet name="C4.1_Site Information" sheetId="26" r:id="rId85"/>
    <sheet name="C5_List of Dwg - fly" sheetId="102" r:id="rId86"/>
    <sheet name="C5.1_List of Drawings" sheetId="27" r:id="rId87"/>
    <sheet name="Annexures - fly" sheetId="137" r:id="rId88"/>
    <sheet name="PMB" sheetId="104" r:id="rId89"/>
    <sheet name="ULUNDI" sheetId="105" r:id="rId90"/>
    <sheet name="LSMITH" sheetId="106" r:id="rId91"/>
    <sheet name="DURBAN" sheetId="107" r:id="rId92"/>
    <sheet name="Joint Venture Agreement" sheetId="133" r:id="rId93"/>
    <sheet name="OHS Spec" sheetId="144" r:id="rId94"/>
    <sheet name="OHS Bill" sheetId="143" r:id="rId95"/>
    <sheet name="WaverofLien" sheetId="148" r:id="rId96"/>
    <sheet name="EPWP" sheetId="150" r:id="rId97"/>
    <sheet name="EPWP BQ" sheetId="151" r:id="rId98"/>
    <sheet name="EPWPScope" sheetId="153" r:id="rId99"/>
    <sheet name="EPWP EmpCont" sheetId="156" r:id="rId100"/>
    <sheet name="Att Reg" sheetId="157" r:id="rId101"/>
    <sheet name="Registration and Business Form" sheetId="159" r:id="rId102"/>
    <sheet name="Beneficiary Monthly captureform" sheetId="160" r:id="rId103"/>
    <sheet name="Worker Monthly Payment upload" sheetId="161" r:id="rId104"/>
    <sheet name="Worker Monthly Training form" sheetId="162" r:id="rId105"/>
    <sheet name="Location" sheetId="163" r:id="rId106"/>
    <sheet name="B U I L D Data Sheet" sheetId="173" r:id="rId107"/>
    <sheet name="ED101P" sheetId="174" r:id="rId108"/>
    <sheet name="ED102P" sheetId="175" r:id="rId109"/>
    <sheet name="ED104P" sheetId="176" r:id="rId110"/>
    <sheet name="ED105P" sheetId="172" r:id="rId111"/>
    <sheet name="A3_Project Training Report " sheetId="177" r:id="rId112"/>
    <sheet name="A5_Final Training Report" sheetId="178" r:id="rId113"/>
    <sheet name="SD101P" sheetId="179" r:id="rId114"/>
    <sheet name="SD102P" sheetId="180" r:id="rId115"/>
    <sheet name="SD104P" sheetId="181" r:id="rId116"/>
  </sheets>
  <externalReferences>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xlnm._FilterDatabase" localSheetId="51" hidden="1">'T2.23_PROOF OF MUN R&amp;T'!#REF!</definedName>
    <definedName name="_Toc237417392" localSheetId="99">'EPWP EmpCont'!$B$318</definedName>
    <definedName name="_TOT1">[1]ENTRY!$A$13</definedName>
    <definedName name="AdDate" localSheetId="5">'Go To'!$C$27</definedName>
    <definedName name="AdDate" localSheetId="3">'Master Data'!$E$25</definedName>
    <definedName name="CashFlow">#REF!</definedName>
    <definedName name="Check11" localSheetId="5">'Go To'!#REF!</definedName>
    <definedName name="Check11" localSheetId="3">'Master Data'!$E$404</definedName>
    <definedName name="Check2" localSheetId="5">'Go To'!$C$225</definedName>
    <definedName name="Check2" localSheetId="3">'Master Data'!$F$689</definedName>
    <definedName name="Check4" localSheetId="5">'Go To'!$C$260</definedName>
    <definedName name="Check4" localSheetId="3">'Master Data'!$E$683</definedName>
    <definedName name="Check5" localSheetId="5">'Go To'!$C$257</definedName>
    <definedName name="Check5" localSheetId="3">'Master Data'!$E$680</definedName>
    <definedName name="Check6" localSheetId="5">'Go To'!#REF!</definedName>
    <definedName name="Check6" localSheetId="3">'Master Data'!#REF!</definedName>
    <definedName name="Check7" localSheetId="5">'Go To'!#REF!</definedName>
    <definedName name="Check7" localSheetId="3">'Master Data'!$E$402</definedName>
    <definedName name="Check8" localSheetId="5">'Go To'!#REF!</definedName>
    <definedName name="Check8" localSheetId="3">'Master Data'!#REF!</definedName>
    <definedName name="Check9" localSheetId="5">'Go To'!#REF!</definedName>
    <definedName name="Check9" localSheetId="3">'Master Data'!#REF!</definedName>
    <definedName name="CIDB" localSheetId="6">#REF!</definedName>
    <definedName name="CIDB" localSheetId="56">#REF!</definedName>
    <definedName name="CIDB" localSheetId="59">#REF!</definedName>
    <definedName name="CIDB">#REF!</definedName>
    <definedName name="CIDB2">#REF!</definedName>
    <definedName name="ClosingDate" localSheetId="5">'Go To'!$C$24</definedName>
    <definedName name="ClosingDate" localSheetId="3">'Master Data'!$E$24</definedName>
    <definedName name="ClosingTime" localSheetId="5">'Go To'!$C$25</definedName>
    <definedName name="ClosingTime" localSheetId="3">'Master Data'!$G$24</definedName>
    <definedName name="Contract_Period">#REF!</definedName>
    <definedName name="Criteria1" localSheetId="5">'Go To'!#REF!</definedName>
    <definedName name="Criteria1" localSheetId="3">'Master Data'!#REF!</definedName>
    <definedName name="Criteria2" localSheetId="5">'Go To'!#REF!</definedName>
    <definedName name="Criteria2" localSheetId="3">'Master Data'!#REF!</definedName>
    <definedName name="Criteria3" localSheetId="5">'Go To'!#REF!</definedName>
    <definedName name="Criteria3" localSheetId="3">'Master Data'!#REF!</definedName>
    <definedName name="Dropdown1" localSheetId="5">'Go To'!$C$46</definedName>
    <definedName name="Dropdown1" localSheetId="3">'Master Data'!$D$56</definedName>
    <definedName name="Dropdown3" localSheetId="22">'T1.2_Tender Data'!$B$77</definedName>
    <definedName name="Dropdown5" localSheetId="22">'T1.2_Tender Data'!$C$28</definedName>
    <definedName name="Dropdown6" localSheetId="22">'T1.2_Tender Data'!$C$29</definedName>
    <definedName name="Dropdown7" localSheetId="22">'T1.2_Tender Data'!$C$32</definedName>
    <definedName name="Dropdown8" localSheetId="22">'T1.2_Tender Data'!$C$36</definedName>
    <definedName name="Dropdown9" localSheetId="22">'T1.2_Tender Data'!$C$42</definedName>
    <definedName name="equity">[1]ENTRY!$A$13</definedName>
    <definedName name="gh" localSheetId="6">[2]ENTRY!$A$13</definedName>
    <definedName name="gh">[2]ENTRY!$A$13</definedName>
    <definedName name="OLE_LINK1" localSheetId="14">'Cover Page 2'!$D$37</definedName>
    <definedName name="OLE_LINK1" localSheetId="65">'Cover Page- Section 2 of 2'!$D$42</definedName>
    <definedName name="OLE_LINK1" localSheetId="13">'Cover Page-Section 1 of 2'!$C$39</definedName>
    <definedName name="OLE_LINK2" localSheetId="5">'Go To'!$C$23</definedName>
    <definedName name="OLE_LINK2" localSheetId="3">'GB Rating'!$B$19</definedName>
    <definedName name="OLE_LINK5" localSheetId="5">'Go To'!$C$18</definedName>
    <definedName name="OLE_LINK5" localSheetId="3">'Master Data'!$E$13</definedName>
    <definedName name="PAGE5" localSheetId="87">#REF!</definedName>
    <definedName name="PAGE5" localSheetId="97">#REF!</definedName>
    <definedName name="PAGE5" localSheetId="6">#REF!</definedName>
    <definedName name="PAGE5" localSheetId="92">#REF!</definedName>
    <definedName name="PAGE5" localSheetId="94">#REF!</definedName>
    <definedName name="PAGE5" localSheetId="42">#REF!</definedName>
    <definedName name="PAGE5" localSheetId="54">#REF!</definedName>
    <definedName name="PAGE5" localSheetId="55">#REF!</definedName>
    <definedName name="PAGE5" localSheetId="56">#REF!</definedName>
    <definedName name="PAGE5" localSheetId="59">#REF!</definedName>
    <definedName name="PAGE5" localSheetId="62">#REF!</definedName>
    <definedName name="PAGE5">#REF!</definedName>
    <definedName name="_xlnm.Print_Area" localSheetId="21">'1.2_Tender Data-fly'!$A$4:$K$44</definedName>
    <definedName name="_xlnm.Print_Area" localSheetId="2">Advert!$A$2:$K$114</definedName>
    <definedName name="_xlnm.Print_Area" localSheetId="87">'Annexures - fly'!$A$1:$K$41</definedName>
    <definedName name="_xlnm.Print_Area" localSheetId="100">'Att Reg'!$C$1:$I$55</definedName>
    <definedName name="_xlnm.Print_Area" localSheetId="102">'Beneficiary Monthly captureform'!$A$1:$AM$28</definedName>
    <definedName name="_xlnm.Print_Area" localSheetId="79">'C.3_Scope of Work - Fly'!$A$1:$K$41</definedName>
    <definedName name="_xlnm.Print_Area" localSheetId="69">'C1.1_Offer &amp; Acceptance '!$A$1:$I$29</definedName>
    <definedName name="_xlnm.Print_Area" localSheetId="71">'C1.2_Contract Data'!$B$1:$L$559</definedName>
    <definedName name="_xlnm.Print_Area" localSheetId="70">'C1.2_Contract Data-fly'!$A$1:$K$41</definedName>
    <definedName name="_xlnm.Print_Area" localSheetId="72">'C1.3_Form of Guarantee-fly'!$A$1:$K$41</definedName>
    <definedName name="_xlnm.Print_Area" localSheetId="73">'C1.3_Performance Guarantee'!$B$1:$M$107</definedName>
    <definedName name="_xlnm.Print_Area" localSheetId="67">'C1_Agrment &amp; Contract Data-fly'!$A$1:$K$38</definedName>
    <definedName name="_xlnm.Print_Area" localSheetId="75">'C2.1 Pricing Instructions'!$B$1:$L$91</definedName>
    <definedName name="_xlnm.Print_Area" localSheetId="77">'C2.2_Notes to QS Prelims &amp; Gen'!$A$1:$F$635</definedName>
    <definedName name="_xlnm.Print_Area" localSheetId="76">'C2.2_Prelim Fly'!$A$1:$K$37</definedName>
    <definedName name="_xlnm.Print_Area" localSheetId="78">'C2.3_BOQ - Fly'!$A$1:$K$41</definedName>
    <definedName name="_xlnm.Print_Area" localSheetId="74">'C2_Pricing Data-fly'!$A$1:$K$41</definedName>
    <definedName name="_xlnm.Print_Area" localSheetId="80">'C3.1_Scope of Works'!$A$1:$K$260</definedName>
    <definedName name="_xlnm.Print_Area" localSheetId="81">'C3.2_Spec for HIV'!$A$3:$J$97</definedName>
    <definedName name="_xlnm.Print_Area" localSheetId="82">'C3.3_HIV Compliance Report'!$B$2:$J$72</definedName>
    <definedName name="_xlnm.Print_Area" localSheetId="84">'C4.1_Site Information'!$B$2:$L$23</definedName>
    <definedName name="_xlnm.Print_Area" localSheetId="83">'C4_Site Info - Fly'!$A$1:$K$41</definedName>
    <definedName name="_xlnm.Print_Area" localSheetId="86">'C5.1_List of Drawings'!$B$1:$K$61</definedName>
    <definedName name="_xlnm.Print_Area" localSheetId="85">'C5_List of Dwg - fly'!$A$1:$K$41</definedName>
    <definedName name="_xlnm.Print_Area" localSheetId="14">'Cover Page 2'!$A$1:$D$42</definedName>
    <definedName name="_xlnm.Print_Area" localSheetId="65">'Cover Page- Section 2 of 2'!$A$1:$D$49</definedName>
    <definedName name="_xlnm.Print_Area" localSheetId="13">'Cover Page-Section 1 of 2'!$A$1:$D$46</definedName>
    <definedName name="_xlnm.Print_Area" localSheetId="91">DURBAN!$A$2:$S$52</definedName>
    <definedName name="_xlnm.Print_Area" localSheetId="96">EPWP!$A$1:$L$413</definedName>
    <definedName name="_xlnm.Print_Area" localSheetId="97">'EPWP BQ'!$A$1:$G$124</definedName>
    <definedName name="_xlnm.Print_Area" localSheetId="6">'EPWP Con&amp;Spec'!$B$4:$K$138</definedName>
    <definedName name="_xlnm.Print_Area" localSheetId="99">'EPWP EmpCont'!$A$3:$L$433</definedName>
    <definedName name="_xlnm.Print_Area" localSheetId="98">EPWPScope!$B$2:$L$156</definedName>
    <definedName name="_xlnm.Print_Area" localSheetId="68">'Form offer &amp; Accpt - fly'!$A$1:$K$38</definedName>
    <definedName name="_xlnm.Print_Area" localSheetId="92">'Joint Venture Agreement'!$A$1:$K$241</definedName>
    <definedName name="_xlnm.Print_Area" localSheetId="90">LSMITH!$A$2:$S$48</definedName>
    <definedName name="_xlnm.Print_Area" localSheetId="3">'Master Data'!$C$1:$G$758</definedName>
    <definedName name="_xlnm.Print_Area" localSheetId="94">'OHS Bill'!$A$2:$G$103</definedName>
    <definedName name="_xlnm.Print_Area" localSheetId="93">'OHS Spec'!$A$1:$K$49</definedName>
    <definedName name="_xlnm.Print_Area" localSheetId="88">PMB!$A$1:$T$51</definedName>
    <definedName name="_xlnm.Print_Area" localSheetId="101">'Registration and Business Form'!$A$1:$B$65</definedName>
    <definedName name="_xlnm.Print_Area" localSheetId="18">'T1.1_Notice &amp; Inv to tender-fly'!$A$1:$K$41</definedName>
    <definedName name="_xlnm.Print_Area" localSheetId="19">'T1.1_Tender Notice &amp; Invitation'!$A$1:$L$131</definedName>
    <definedName name="_xlnm.Print_Area" localSheetId="20">'T1.2_PA04.1'!$A$1:$K$32</definedName>
    <definedName name="_xlnm.Print_Area" localSheetId="22">'T1.2_Tender Data'!$A$1:$K$141</definedName>
    <definedName name="_xlnm.Print_Area" localSheetId="23">'T1.3_Annexure F-fly'!$A$1:$K$31</definedName>
    <definedName name="_xlnm.Print_Area" localSheetId="24">'T1.3_Conditions of Tender'!$A$1:$K$177</definedName>
    <definedName name="_xlnm.Print_Area" localSheetId="17">'T1_TheTender Procedure-fly'!$A$1:$K$41</definedName>
    <definedName name="_xlnm.Print_Area" localSheetId="26">'T2.1_Returnable Docs'!$A$1:$K$97</definedName>
    <definedName name="_xlnm.Print_Area" localSheetId="37">'T2.10_Site Inspection Cert'!$A$1:$K$38</definedName>
    <definedName name="_xlnm.Print_Area" localSheetId="38">'T2.11_Bidder''s Disclosure(SBD4)'!$A$1:$L$5</definedName>
    <definedName name="_xlnm.Print_Area" localSheetId="39">'T2.12_Adenda of Tender Docs'!$A$1:$L$31</definedName>
    <definedName name="_xlnm.Print_Area" localSheetId="40">'T2.13_Particulars of Elec Cont'!$A$1:$K$21</definedName>
    <definedName name="_xlnm.Print_Area" localSheetId="41">'T2.14_Imported Material'!$A$1:$K$37</definedName>
    <definedName name="_xlnm.Print_Area" localSheetId="42">'T2.15a_AFS'!$A$1:$L$23</definedName>
    <definedName name="_xlnm.Print_Area" localSheetId="43">'T2.16_Equipment Schedules'!$A$2:$K$159</definedName>
    <definedName name="_xlnm.Print_Area" localSheetId="44">'T2.17_SHE Declaration'!$A$1:$L$25</definedName>
    <definedName name="_xlnm.Print_Area" localSheetId="45">'T2.18_Comp Enterprise Question'!$A$2:$J$37</definedName>
    <definedName name="_xlnm.Print_Area" localSheetId="46">'T2.19_TCS'!$A$1:$J$28</definedName>
    <definedName name="_xlnm.Print_Area" localSheetId="27">'T2.2_Authority to Sign'!$A$1:$K$37</definedName>
    <definedName name="_xlnm.Print_Area" localSheetId="47">'T2.20_Good Standing with Comsnr'!$B$2:$J$28</definedName>
    <definedName name="_xlnm.Print_Area" localSheetId="48">'T2.21_Offer and Acceptance'!$A$1:$I$83</definedName>
    <definedName name="_xlnm.Print_Area" localSheetId="49">'T2.21a_Confirmation of Receipt'!$A$2:$J$35</definedName>
    <definedName name="_xlnm.Print_Area" localSheetId="50">'T2.22_Final BOQ'!$B$2:$J$43</definedName>
    <definedName name="_xlnm.Print_Area" localSheetId="51">'T2.23_PROOF OF MUN R&amp;T'!$B$1:$J$31</definedName>
    <definedName name="_xlnm.Print_Area" localSheetId="52">'T2.24_PROOF OF UIF'!$B$1:$J$31</definedName>
    <definedName name="_xlnm.Print_Area" localSheetId="53">'T2.25_NIPD'!$B$1:$K$64</definedName>
    <definedName name="_xlnm.Print_Area" localSheetId="54">'T2.26_CSD'!$B$1:$J$31</definedName>
    <definedName name="_xlnm.Print_Area" localSheetId="55">'T2.27_CIDB Reg Number'!$B$1:$J$31</definedName>
    <definedName name="_xlnm.Print_Area" localSheetId="56">'T2.28_Deposit paid'!$B$1:$J$31</definedName>
    <definedName name="_xlnm.Print_Area" localSheetId="57">'T2.29_Contract Forms-Part 1'!$A$1:$S$29</definedName>
    <definedName name="_xlnm.Print_Area" localSheetId="28">'T2.3_Consortia or JV to Sign'!$A$1:$K$91</definedName>
    <definedName name="_xlnm.Print_Area" localSheetId="58">'T2.30_Contract Forms-Part 2'!$A$1:$S$30</definedName>
    <definedName name="_xlnm.Print_Area" localSheetId="59">'T2.31 OHSE Plan Structure'!$A$1:$L$40</definedName>
    <definedName name="_xlnm.Print_Area" localSheetId="60">'T2.32 OHSE Client Requirements'!$B$1:$C$43</definedName>
    <definedName name="_xlnm.Print_Area" localSheetId="61">'T2.33_Basline Rsk Ass'!$B$1:$G$49</definedName>
    <definedName name="_xlnm.Print_Area" localSheetId="62">'T2.34_Functionality Criteria'!$A$2:$I$61</definedName>
    <definedName name="_xlnm.Print_Area" localSheetId="63">'T2.35_ SBD 1'!$A$1:$R$64</definedName>
    <definedName name="_xlnm.Print_Area" localSheetId="29">'T2.4_Resolutio Consortia JV'!$A$1:$K$108</definedName>
    <definedName name="_xlnm.Print_Area" localSheetId="30">'T2.5_JV Declaration'!$B$2:$J$63</definedName>
    <definedName name="_xlnm.Print_Area" localSheetId="31">'T2.6_Proposed Subcontractors'!$A$1:$O$30</definedName>
    <definedName name="_xlnm.Print_Area" localSheetId="32">'T2.7_ Capacity of Tenderer'!$A$1:$K$138</definedName>
    <definedName name="_xlnm.Print_Area" localSheetId="25">'T2_Returnable Docs-fly'!$A$1:$K$41</definedName>
    <definedName name="_xlnm.Print_Area" localSheetId="15">'Table of Contents'!$A$2:$J$104</definedName>
    <definedName name="_xlnm.Print_Area" localSheetId="66">'The Contract - Fly'!$A$1:$K$39</definedName>
    <definedName name="_xlnm.Print_Area" localSheetId="16">'TheTender-fly'!$A$1:$K$41</definedName>
    <definedName name="_xlnm.Print_Area" localSheetId="89">ULUNDI!$A$2:$W$49</definedName>
    <definedName name="_xlnm.Print_Area" localSheetId="95">WaverofLien!$B$2:$I$52</definedName>
    <definedName name="_xlnm.Print_Area" localSheetId="103">'Worker Monthly Payment upload'!$A$1:$K$26</definedName>
    <definedName name="_xlnm.Print_Area" localSheetId="104">'Worker Monthly Training form'!$A$1:$O$30</definedName>
    <definedName name="ProjectTitle" localSheetId="5">'Go To'!$C$19</definedName>
    <definedName name="ProjectTitle" localSheetId="3">'Master Data'!$E$18</definedName>
    <definedName name="RAN" localSheetId="87">#REF!</definedName>
    <definedName name="RAN" localSheetId="97">#REF!</definedName>
    <definedName name="RAN" localSheetId="6">#REF!</definedName>
    <definedName name="RAN" localSheetId="92">#REF!</definedName>
    <definedName name="RAN" localSheetId="94">#REF!</definedName>
    <definedName name="RAN" localSheetId="42">#REF!</definedName>
    <definedName name="RAN" localSheetId="54">#REF!</definedName>
    <definedName name="RAN" localSheetId="55">#REF!</definedName>
    <definedName name="RAN" localSheetId="56">#REF!</definedName>
    <definedName name="RAN" localSheetId="59">#REF!</definedName>
    <definedName name="RAN" localSheetId="62">#REF!</definedName>
    <definedName name="RAN">#REF!</definedName>
    <definedName name="Retention_Period">#REF!</definedName>
    <definedName name="RP">#REF!</definedName>
    <definedName name="Text01" localSheetId="75">'C2.1 Pricing Instructions'!$E$4</definedName>
    <definedName name="Text11" localSheetId="5">'Go To'!$C$48</definedName>
    <definedName name="Text11" localSheetId="3">'Master Data'!$E$59</definedName>
    <definedName name="Text12" localSheetId="5">'Go To'!$C$51</definedName>
    <definedName name="Text12" localSheetId="3">'Master Data'!$E$61</definedName>
    <definedName name="Text121" localSheetId="32">'T2.7_ Capacity of Tenderer'!$J$4</definedName>
    <definedName name="Text123" localSheetId="32">'T2.7_ Capacity of Tenderer'!$D$5</definedName>
    <definedName name="Text126" localSheetId="32">'T2.7_ Capacity of Tenderer'!#REF!</definedName>
    <definedName name="Text127" localSheetId="32">'T2.7_ Capacity of Tenderer'!$J$5</definedName>
    <definedName name="Text129" localSheetId="19">'T1.1_Tender Notice &amp; Invitation'!$B$5</definedName>
    <definedName name="Text13" localSheetId="5">'Go To'!$C$228</definedName>
    <definedName name="Text13" localSheetId="3">'Master Data'!$F$645</definedName>
    <definedName name="Text132" localSheetId="19">'T1.1_Tender Notice &amp; Invitation'!$M$10</definedName>
    <definedName name="Text14" localSheetId="5">'Go To'!$C$229</definedName>
    <definedName name="Text14" localSheetId="3">'Master Data'!$F$646</definedName>
    <definedName name="Text15" localSheetId="5">'Go To'!$C$230</definedName>
    <definedName name="Text15" localSheetId="3">'Master Data'!$F$648</definedName>
    <definedName name="Text16" localSheetId="5">'Go To'!$C$258</definedName>
    <definedName name="Text16" localSheetId="3">'Master Data'!$E$681</definedName>
    <definedName name="Text17" localSheetId="5">'Go To'!$C$265</definedName>
    <definedName name="Text17" localSheetId="3">'Master Data'!$F$690</definedName>
    <definedName name="Text18" localSheetId="5">'Go To'!$C$53</definedName>
    <definedName name="Text18" localSheetId="3">'Master Data'!$E$48</definedName>
    <definedName name="Text19" localSheetId="5">'Go To'!$C$54</definedName>
    <definedName name="Text19" localSheetId="3">'Master Data'!$E$50</definedName>
    <definedName name="Text2" localSheetId="5">'Go To'!#REF!</definedName>
    <definedName name="Text2" localSheetId="3">'Master Data'!$E$233</definedName>
    <definedName name="Text20" localSheetId="5">'Go To'!#REF!</definedName>
    <definedName name="Text20" localSheetId="3">'Master Data'!$I$405</definedName>
    <definedName name="Text219" localSheetId="19">'T1.1_Tender Notice &amp; Invitation'!$B$92</definedName>
    <definedName name="Text225" localSheetId="71">'C1.2_Contract Data'!$B$6</definedName>
    <definedName name="Text27" localSheetId="26">'T2.1_Returnable Docs'!$B$4</definedName>
    <definedName name="Text283" localSheetId="32">'T2.7_ Capacity of Tenderer'!$A$11</definedName>
    <definedName name="Text284" localSheetId="19">'T1.1_Tender Notice &amp; Invitation'!#REF!</definedName>
    <definedName name="Text285" localSheetId="19">'T1.1_Tender Notice &amp; Invitation'!#REF!</definedName>
    <definedName name="Text286" localSheetId="32">'T2.7_ Capacity of Tenderer'!$A$14</definedName>
    <definedName name="Text287" localSheetId="19">'T1.1_Tender Notice &amp; Invitation'!$H$123</definedName>
    <definedName name="Text288" localSheetId="19">'T1.1_Tender Notice &amp; Invitation'!$H$125</definedName>
    <definedName name="Text289" localSheetId="19">'T1.1_Tender Notice &amp; Invitation'!$H$126</definedName>
    <definedName name="Text290" localSheetId="19">'T1.1_Tender Notice &amp; Invitation'!$H$127</definedName>
    <definedName name="Text291" localSheetId="32">'T2.7_ Capacity of Tenderer'!$G$12</definedName>
    <definedName name="Text292" localSheetId="32">'T2.7_ Capacity of Tenderer'!$G$11</definedName>
    <definedName name="Text293" localSheetId="32">'T2.7_ Capacity of Tenderer'!$H$11</definedName>
    <definedName name="Text294" localSheetId="32">'T2.7_ Capacity of Tenderer'!$H$12</definedName>
    <definedName name="Text295" localSheetId="32">'T2.7_ Capacity of Tenderer'!$H$13</definedName>
    <definedName name="Text296" localSheetId="32">'T2.7_ Capacity of Tenderer'!$H$14</definedName>
    <definedName name="Text299" localSheetId="32">'T2.7_ Capacity of Tenderer'!$K$14</definedName>
    <definedName name="Text3" localSheetId="5">'Go To'!#REF!</definedName>
    <definedName name="Text3" localSheetId="3">'Master Data'!$E$235</definedName>
    <definedName name="Text300" localSheetId="32">'T2.7_ Capacity of Tenderer'!$K$13</definedName>
    <definedName name="Text301" localSheetId="32">'T2.7_ Capacity of Tenderer'!$K$12</definedName>
    <definedName name="Text302" localSheetId="32">'T2.7_ Capacity of Tenderer'!$K$11</definedName>
    <definedName name="Text303" localSheetId="32">'T2.7_ Capacity of Tenderer'!$A$37</definedName>
    <definedName name="Text308" localSheetId="32">'T2.7_ Capacity of Tenderer'!$E$37</definedName>
    <definedName name="Text313" localSheetId="32">'T2.7_ Capacity of Tenderer'!$H$37</definedName>
    <definedName name="Text34" localSheetId="26">'T2.1_Returnable Docs'!$I$4</definedName>
    <definedName name="Text4" localSheetId="5">'Go To'!#REF!</definedName>
    <definedName name="Text4" localSheetId="3">'Master Data'!$E$236</definedName>
    <definedName name="Text48" localSheetId="31">'T2.6_Proposed Subcontractors'!$I$28</definedName>
    <definedName name="Text5" localSheetId="5">'Go To'!#REF!</definedName>
    <definedName name="Text5" localSheetId="3">'Master Data'!$E$238</definedName>
    <definedName name="Text50" localSheetId="71">'C1.2_Contract Data'!$C$23</definedName>
    <definedName name="Text51" localSheetId="71">'C1.2_Contract Data'!$C$24</definedName>
    <definedName name="Text52" localSheetId="71">'C1.2_Contract Data'!$D$26</definedName>
    <definedName name="Text55" localSheetId="71">'C1.2_Contract Data'!$C$26</definedName>
    <definedName name="Text6" localSheetId="5">'Go To'!#REF!</definedName>
    <definedName name="Text6" localSheetId="3">'Master Data'!$E$263</definedName>
    <definedName name="Text60" localSheetId="71">'C1.2_Contract Data'!$K$227</definedName>
    <definedName name="Text64" localSheetId="71">'C1.2_Contract Data'!$C$245</definedName>
    <definedName name="Text65" localSheetId="19">'T1.1_Tender Notice &amp; Invitation'!$I$108</definedName>
    <definedName name="Text66" localSheetId="19">'T1.1_Tender Notice &amp; Invitation'!$B$109</definedName>
    <definedName name="Text67" localSheetId="19">'T1.1_Tender Notice &amp; Invitation'!$I$109</definedName>
    <definedName name="Text68" localSheetId="19">'T1.1_Tender Notice &amp; Invitation'!$D$110</definedName>
    <definedName name="Text7" localSheetId="5">'Go To'!#REF!</definedName>
    <definedName name="Text7" localSheetId="3">'Master Data'!#REF!</definedName>
    <definedName name="Text74" localSheetId="71">'C1.2_Contract Data'!$C$420</definedName>
    <definedName name="Text75" localSheetId="71">'C1.2_Contract Data'!$C$427</definedName>
    <definedName name="Text77" localSheetId="71">'C1.2_Contract Data'!$C$429</definedName>
    <definedName name="Text78" localSheetId="71">'C1.2_Contract Data'!#REF!</definedName>
    <definedName name="Text8" localSheetId="5">'Go To'!#REF!</definedName>
    <definedName name="Text8" localSheetId="3">'Master Data'!#REF!</definedName>
    <definedName name="Text85" localSheetId="71">'C1.2_Contract Data'!$C$460</definedName>
    <definedName name="Text86" localSheetId="71">'C1.2_Contract Data'!#REF!</definedName>
    <definedName name="Text9" localSheetId="5">'Go To'!$C$45</definedName>
    <definedName name="Text9" localSheetId="3">'Master Data'!$E$54</definedName>
    <definedName name="TOT" localSheetId="6">[3]ENTRY!$A$13</definedName>
    <definedName name="TOT" localSheetId="92">[4]ENTRY!$A$13</definedName>
    <definedName name="TOT" localSheetId="94">[4]ENTRY!$A$13</definedName>
    <definedName name="TOT" localSheetId="42">[4]ENTRY!$A$13</definedName>
    <definedName name="TOT" localSheetId="62">[4]ENTRY!$A$13</definedName>
    <definedName name="TOT">[3]ENTRY!$A$13</definedName>
    <definedName name="TOTT" localSheetId="6">[5]ENTRY!$A$13</definedName>
    <definedName name="TOTT">[5]ENTRY!$A$13</definedName>
    <definedName name="ttt">#REF!</definedName>
    <definedName name="Validity" localSheetId="5">'Go To'!$C$26</definedName>
    <definedName name="Validity" localSheetId="3">'Master Data'!$G$25</definedName>
    <definedName name="WimsNo" localSheetId="5">'Go To'!$C$17</definedName>
    <definedName name="WimsNo" localSheetId="3">'Master Data'!$G$13</definedName>
    <definedName name="ww">#REF!</definedName>
    <definedName name="www">#REF!</definedName>
    <definedName name="x">#REF!</definedName>
    <definedName name="xx" localSheetId="6">#REF!</definedName>
    <definedName name="xx">#REF!</definedName>
    <definedName name="xxx">[5]ENTRY!$A$13</definedName>
    <definedName name="ZNT30" localSheetId="6">[6]ENTRY!$A$13</definedName>
    <definedName name="ZNT30" localSheetId="92">[7]ENTRY!$A$13</definedName>
    <definedName name="ZNT30" localSheetId="94">[7]ENTRY!$A$13</definedName>
    <definedName name="ZNT30" localSheetId="42">[7]ENTRY!$A$13</definedName>
    <definedName name="ZNT30" localSheetId="62">[7]ENTRY!$A$13</definedName>
    <definedName name="ZNT30">[6]ENTRY!$A$13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29" l="1"/>
  <c r="A7" i="183" s="1"/>
  <c r="P53" i="4"/>
  <c r="A2" i="76"/>
  <c r="F170" i="13"/>
  <c r="C170" i="13"/>
  <c r="C171" i="13"/>
  <c r="J173" i="13"/>
  <c r="B3" i="116"/>
  <c r="B5" i="116" s="1"/>
  <c r="C39" i="116"/>
  <c r="D39" i="116" s="1"/>
  <c r="C38" i="116"/>
  <c r="D38" i="116" s="1"/>
  <c r="C37" i="116"/>
  <c r="D37" i="116" s="1"/>
  <c r="C36" i="116"/>
  <c r="D36" i="116" s="1"/>
  <c r="C35" i="116"/>
  <c r="D35" i="116" s="1"/>
  <c r="C34" i="116"/>
  <c r="D34" i="116" s="1"/>
  <c r="C33" i="116"/>
  <c r="D33" i="116" s="1"/>
  <c r="C32" i="116"/>
  <c r="D32" i="116" s="1"/>
  <c r="C31" i="116"/>
  <c r="D31" i="116" s="1"/>
  <c r="E11" i="116"/>
  <c r="E10" i="116"/>
  <c r="E9" i="116"/>
  <c r="E8" i="116"/>
  <c r="E7" i="116"/>
  <c r="E6" i="116"/>
  <c r="E5" i="116"/>
  <c r="C9" i="13" l="1"/>
  <c r="C79" i="16"/>
  <c r="B543" i="28"/>
  <c r="B24" i="116"/>
  <c r="C16" i="116"/>
  <c r="D96" i="29"/>
  <c r="B28" i="139" l="1"/>
  <c r="P43" i="4" l="1"/>
  <c r="P48" i="4"/>
  <c r="P49" i="4"/>
  <c r="P50" i="4"/>
  <c r="P51" i="4"/>
  <c r="P52" i="4"/>
  <c r="C55" i="134"/>
  <c r="C56" i="134"/>
  <c r="C57" i="134"/>
  <c r="C58" i="134"/>
  <c r="C59" i="134"/>
  <c r="C60" i="134"/>
  <c r="C61" i="134"/>
  <c r="C54" i="134"/>
  <c r="D2" i="167" l="1"/>
  <c r="E2" i="168" l="1"/>
  <c r="D104" i="2"/>
  <c r="E4" i="168" l="1"/>
  <c r="E3" i="168"/>
  <c r="L3" i="167" l="1"/>
  <c r="D3" i="167"/>
  <c r="A17" i="167"/>
  <c r="C47" i="4" l="1"/>
  <c r="C37" i="4"/>
  <c r="C46" i="4"/>
  <c r="C42" i="4"/>
  <c r="C40" i="4"/>
  <c r="B91" i="29" l="1"/>
  <c r="B11" i="132" l="1"/>
  <c r="B77" i="63"/>
  <c r="A102" i="4"/>
  <c r="B8" i="120"/>
  <c r="B7" i="121"/>
  <c r="B107" i="63" l="1"/>
  <c r="A3" i="12"/>
  <c r="A39" i="3"/>
  <c r="D112" i="2" l="1"/>
  <c r="C35" i="4" s="1"/>
  <c r="H88" i="2" l="1"/>
  <c r="Q4" i="166"/>
  <c r="I4" i="166"/>
  <c r="C4" i="166"/>
  <c r="C150" i="13" l="1"/>
  <c r="J6" i="63" l="1"/>
  <c r="I91" i="63"/>
  <c r="K91" i="63"/>
  <c r="C506" i="13" l="1"/>
  <c r="C507" i="13"/>
  <c r="D509" i="13"/>
  <c r="D511" i="13"/>
  <c r="D513" i="13"/>
  <c r="D515" i="13"/>
  <c r="D517" i="13"/>
  <c r="A3" i="29" l="1"/>
  <c r="D9" i="143" l="1"/>
  <c r="D10" i="143"/>
  <c r="G27" i="2" l="1"/>
  <c r="F159" i="13" l="1"/>
  <c r="C83" i="151" l="1"/>
  <c r="C72" i="151"/>
  <c r="C68" i="151"/>
  <c r="C58" i="151"/>
  <c r="C54" i="151"/>
  <c r="C44" i="151"/>
  <c r="C34" i="151"/>
  <c r="C23" i="151"/>
  <c r="C18" i="151"/>
  <c r="B314" i="150" l="1"/>
  <c r="B310" i="150"/>
  <c r="B308" i="150"/>
  <c r="B305" i="150"/>
  <c r="F39" i="2" l="1"/>
  <c r="E39" i="2"/>
  <c r="C51" i="149" s="1"/>
  <c r="H11" i="132" l="1"/>
  <c r="C274" i="13" l="1"/>
  <c r="D470" i="13" l="1"/>
  <c r="C437" i="13"/>
  <c r="D438" i="13"/>
  <c r="D439" i="13"/>
  <c r="D440" i="13"/>
  <c r="J433" i="13" l="1"/>
  <c r="J434" i="13"/>
  <c r="H86" i="2" l="1"/>
  <c r="B2" i="156"/>
  <c r="B62" i="46" l="1"/>
  <c r="D153" i="98"/>
  <c r="D154" i="98"/>
  <c r="D155" i="98"/>
  <c r="D156" i="98"/>
  <c r="D157" i="98"/>
  <c r="D158" i="98"/>
  <c r="D149" i="98"/>
  <c r="D150" i="98"/>
  <c r="D151" i="98"/>
  <c r="D152" i="98"/>
  <c r="D148" i="98"/>
  <c r="D147" i="98"/>
  <c r="D145" i="98"/>
  <c r="A157" i="98"/>
  <c r="A158" i="98"/>
  <c r="A155" i="98"/>
  <c r="A156" i="98"/>
  <c r="A153" i="98"/>
  <c r="A154" i="98"/>
  <c r="A151" i="98"/>
  <c r="A152" i="98"/>
  <c r="A149" i="98"/>
  <c r="A150" i="98"/>
  <c r="A148" i="98"/>
  <c r="A147" i="98"/>
  <c r="A145" i="98"/>
  <c r="D144" i="98"/>
  <c r="D143" i="98"/>
  <c r="D142" i="98"/>
  <c r="D141" i="98"/>
  <c r="B139" i="98"/>
  <c r="B138" i="98"/>
  <c r="B144" i="98"/>
  <c r="B143" i="98"/>
  <c r="A143" i="98"/>
  <c r="B142" i="98"/>
  <c r="B141" i="98"/>
  <c r="A141" i="98"/>
  <c r="A139" i="98"/>
  <c r="A138" i="98"/>
  <c r="C136" i="98"/>
  <c r="A136" i="98"/>
  <c r="D108" i="98"/>
  <c r="D109" i="98"/>
  <c r="D110" i="98"/>
  <c r="D111" i="98"/>
  <c r="D112" i="98"/>
  <c r="D113" i="98"/>
  <c r="D114" i="98"/>
  <c r="D115" i="98"/>
  <c r="D116" i="98"/>
  <c r="D117" i="98"/>
  <c r="D118" i="98"/>
  <c r="D119" i="98"/>
  <c r="D120" i="98"/>
  <c r="D121" i="98"/>
  <c r="D122" i="98"/>
  <c r="D123" i="98"/>
  <c r="D124" i="98"/>
  <c r="D125" i="98"/>
  <c r="D126" i="98"/>
  <c r="D127" i="98"/>
  <c r="D128" i="98"/>
  <c r="D129" i="98"/>
  <c r="D107" i="98"/>
  <c r="A108" i="98"/>
  <c r="A109" i="98"/>
  <c r="A110" i="98"/>
  <c r="A111" i="98"/>
  <c r="A112" i="98"/>
  <c r="A113" i="98"/>
  <c r="A114" i="98"/>
  <c r="A115" i="98"/>
  <c r="A116" i="98"/>
  <c r="A117" i="98"/>
  <c r="A118" i="98"/>
  <c r="A119" i="98"/>
  <c r="A120" i="98"/>
  <c r="A121" i="98"/>
  <c r="A122" i="98"/>
  <c r="A123" i="98"/>
  <c r="A124" i="98"/>
  <c r="A125" i="98"/>
  <c r="A126" i="98"/>
  <c r="A127" i="98"/>
  <c r="A128" i="98"/>
  <c r="A129" i="98"/>
  <c r="A107" i="98"/>
  <c r="C104" i="98"/>
  <c r="A104" i="98"/>
  <c r="D91" i="98"/>
  <c r="D92" i="98"/>
  <c r="D93" i="98"/>
  <c r="D94" i="98"/>
  <c r="D95" i="98"/>
  <c r="D96" i="98"/>
  <c r="D97" i="98"/>
  <c r="D98" i="98"/>
  <c r="D90" i="98"/>
  <c r="A91" i="98"/>
  <c r="A92" i="98"/>
  <c r="A93" i="98"/>
  <c r="A94" i="98"/>
  <c r="A95" i="98"/>
  <c r="A96" i="98"/>
  <c r="A97" i="98"/>
  <c r="A98" i="98"/>
  <c r="A90" i="98"/>
  <c r="C88" i="98"/>
  <c r="A88" i="98"/>
  <c r="D76" i="98"/>
  <c r="D77" i="98"/>
  <c r="D78" i="98"/>
  <c r="D79" i="98"/>
  <c r="D80" i="98"/>
  <c r="D81" i="98"/>
  <c r="D82" i="98"/>
  <c r="D83" i="98"/>
  <c r="D84" i="98"/>
  <c r="D85" i="98"/>
  <c r="D75" i="98"/>
  <c r="A76" i="98"/>
  <c r="A77" i="98"/>
  <c r="A78" i="98"/>
  <c r="A79" i="98"/>
  <c r="A80" i="98"/>
  <c r="A81" i="98"/>
  <c r="A82" i="98"/>
  <c r="A83" i="98"/>
  <c r="A84" i="98"/>
  <c r="A85" i="98"/>
  <c r="A75" i="98"/>
  <c r="C73" i="98"/>
  <c r="A73" i="98"/>
  <c r="D56" i="98"/>
  <c r="D57" i="98"/>
  <c r="D58" i="98"/>
  <c r="D59" i="98"/>
  <c r="D60" i="98"/>
  <c r="D61" i="98"/>
  <c r="D62" i="98"/>
  <c r="D63" i="98"/>
  <c r="D64" i="98"/>
  <c r="D65" i="98"/>
  <c r="D66" i="98"/>
  <c r="D55" i="98"/>
  <c r="A56" i="98"/>
  <c r="A57" i="98"/>
  <c r="A58" i="98"/>
  <c r="A59" i="98"/>
  <c r="A60" i="98"/>
  <c r="A61" i="98"/>
  <c r="A62" i="98"/>
  <c r="A63" i="98"/>
  <c r="A64" i="98"/>
  <c r="A65" i="98"/>
  <c r="A66" i="98"/>
  <c r="A55" i="98"/>
  <c r="C53" i="98"/>
  <c r="A53" i="98"/>
  <c r="D42" i="98"/>
  <c r="D43" i="98"/>
  <c r="D44" i="98"/>
  <c r="D45" i="98"/>
  <c r="D46" i="98"/>
  <c r="D47" i="98"/>
  <c r="D48" i="98"/>
  <c r="D49" i="98"/>
  <c r="D50" i="98"/>
  <c r="D51" i="98"/>
  <c r="D41" i="98"/>
  <c r="A42" i="98"/>
  <c r="A43" i="98"/>
  <c r="A44" i="98"/>
  <c r="A45" i="98"/>
  <c r="A46" i="98"/>
  <c r="A47" i="98"/>
  <c r="A48" i="98"/>
  <c r="A49" i="98"/>
  <c r="A50" i="98"/>
  <c r="A51" i="98"/>
  <c r="A41" i="98"/>
  <c r="B39" i="98"/>
  <c r="A39" i="98"/>
  <c r="C21" i="98"/>
  <c r="C22" i="98"/>
  <c r="C23" i="98"/>
  <c r="C24" i="98"/>
  <c r="C25" i="98"/>
  <c r="C26" i="98"/>
  <c r="C27" i="98"/>
  <c r="C28" i="98"/>
  <c r="C29" i="98"/>
  <c r="C30" i="98"/>
  <c r="C31" i="98"/>
  <c r="C20" i="98"/>
  <c r="C19" i="98"/>
  <c r="A20" i="98"/>
  <c r="A21" i="98"/>
  <c r="A22" i="98"/>
  <c r="A23" i="98"/>
  <c r="A24" i="98"/>
  <c r="A25" i="98"/>
  <c r="A26" i="98"/>
  <c r="A27" i="98"/>
  <c r="A28" i="98"/>
  <c r="A29" i="98"/>
  <c r="A30" i="98"/>
  <c r="A31" i="98"/>
  <c r="A19" i="98"/>
  <c r="B16" i="98"/>
  <c r="B14" i="98"/>
  <c r="B11" i="98"/>
  <c r="A16" i="98"/>
  <c r="A14" i="98"/>
  <c r="A11" i="98"/>
  <c r="B9" i="98"/>
  <c r="A9" i="98"/>
  <c r="I146" i="13" l="1"/>
  <c r="D146" i="13"/>
  <c r="C144" i="13"/>
  <c r="C143" i="13"/>
  <c r="C142" i="13"/>
  <c r="C139" i="13"/>
  <c r="C136" i="13"/>
  <c r="C135" i="13"/>
  <c r="I134" i="13"/>
  <c r="D134" i="13"/>
  <c r="C132" i="13"/>
  <c r="C131" i="13"/>
  <c r="C130" i="13"/>
  <c r="C127" i="13"/>
  <c r="C124" i="13"/>
  <c r="C123" i="13"/>
  <c r="I122" i="13"/>
  <c r="D122" i="13"/>
  <c r="C120" i="13"/>
  <c r="C119" i="13"/>
  <c r="C115" i="13"/>
  <c r="C118" i="13"/>
  <c r="C112" i="13"/>
  <c r="C111" i="13"/>
  <c r="G30" i="134" l="1"/>
  <c r="G29" i="134"/>
  <c r="G33" i="134"/>
  <c r="G32" i="134"/>
  <c r="C46" i="134"/>
  <c r="C34" i="134"/>
  <c r="C31" i="134"/>
  <c r="C23" i="134"/>
  <c r="C15" i="134"/>
  <c r="C9" i="134"/>
  <c r="I48" i="134"/>
  <c r="I47" i="134"/>
  <c r="I46" i="134"/>
  <c r="B46" i="134"/>
  <c r="B34" i="134"/>
  <c r="B31" i="134"/>
  <c r="B23" i="134"/>
  <c r="I45" i="134" l="1"/>
  <c r="G45" i="134"/>
  <c r="I44" i="134"/>
  <c r="I43" i="134"/>
  <c r="I42" i="134"/>
  <c r="I41" i="134"/>
  <c r="I40" i="134"/>
  <c r="I39" i="134"/>
  <c r="I38" i="134"/>
  <c r="I37" i="134"/>
  <c r="I36" i="134"/>
  <c r="I35" i="134"/>
  <c r="I34" i="134"/>
  <c r="G44" i="134"/>
  <c r="G43" i="134"/>
  <c r="I33" i="134"/>
  <c r="I32" i="134"/>
  <c r="I31" i="134"/>
  <c r="I30" i="134"/>
  <c r="I29" i="134"/>
  <c r="I28" i="134"/>
  <c r="I27" i="134"/>
  <c r="I26" i="134"/>
  <c r="I25" i="134"/>
  <c r="I24" i="134"/>
  <c r="I23" i="134"/>
  <c r="I22" i="134"/>
  <c r="I21" i="134"/>
  <c r="I20" i="134"/>
  <c r="I19" i="134"/>
  <c r="I18" i="134"/>
  <c r="I17" i="134"/>
  <c r="I16" i="134"/>
  <c r="I15" i="134"/>
  <c r="G22" i="134"/>
  <c r="G21" i="134"/>
  <c r="G20" i="134"/>
  <c r="B15" i="134"/>
  <c r="I14" i="134"/>
  <c r="I13" i="134"/>
  <c r="I12" i="134"/>
  <c r="I11" i="134"/>
  <c r="I10" i="134"/>
  <c r="I9" i="134"/>
  <c r="G14" i="134"/>
  <c r="G13" i="134"/>
  <c r="G12" i="134"/>
  <c r="B9" i="134"/>
  <c r="F138" i="2"/>
  <c r="F145" i="2"/>
  <c r="F154" i="2"/>
  <c r="F163" i="2"/>
  <c r="F167" i="2"/>
  <c r="D5" i="162" l="1"/>
  <c r="D5" i="161"/>
  <c r="E6" i="160"/>
  <c r="I14" i="157"/>
  <c r="H14" i="157"/>
  <c r="D11" i="157"/>
  <c r="D14" i="157"/>
  <c r="AB4" i="160"/>
  <c r="J3" i="161"/>
  <c r="K4" i="162"/>
  <c r="C4" i="65" l="1"/>
  <c r="J91" i="65" l="1"/>
  <c r="A92" i="65" l="1"/>
  <c r="J96" i="65" l="1"/>
  <c r="K96" i="65" s="1"/>
  <c r="J95" i="65"/>
  <c r="K95" i="65" s="1"/>
  <c r="J94" i="65"/>
  <c r="K94" i="65" s="1"/>
  <c r="J93" i="65"/>
  <c r="K93" i="65" s="1"/>
  <c r="J92" i="65"/>
  <c r="K92" i="65" s="1"/>
  <c r="K91" i="65"/>
  <c r="J90" i="65"/>
  <c r="J9" i="65"/>
  <c r="J10" i="65"/>
  <c r="J11" i="65"/>
  <c r="J12" i="65"/>
  <c r="J13" i="65"/>
  <c r="J14" i="65"/>
  <c r="J15" i="65"/>
  <c r="J16" i="65"/>
  <c r="J17" i="65"/>
  <c r="J18" i="65"/>
  <c r="J19" i="65"/>
  <c r="J20" i="65"/>
  <c r="J21" i="65"/>
  <c r="J22" i="65"/>
  <c r="J23" i="65"/>
  <c r="J24" i="65"/>
  <c r="J25" i="65"/>
  <c r="J26" i="65"/>
  <c r="J27" i="65"/>
  <c r="K27" i="65" s="1"/>
  <c r="Q27" i="65"/>
  <c r="R27" i="65" s="1"/>
  <c r="A27" i="65"/>
  <c r="Q96" i="65"/>
  <c r="R96" i="65" s="1"/>
  <c r="Q95" i="65"/>
  <c r="R95" i="65" s="1"/>
  <c r="Q94" i="65"/>
  <c r="R94" i="65" s="1"/>
  <c r="Q93" i="65"/>
  <c r="R93" i="65" s="1"/>
  <c r="Q92" i="65"/>
  <c r="R92" i="65" s="1"/>
  <c r="Q91" i="65"/>
  <c r="R91" i="65" s="1"/>
  <c r="Q90" i="65"/>
  <c r="R90" i="65" s="1"/>
  <c r="Q89" i="65"/>
  <c r="R89" i="65" s="1"/>
  <c r="Q88" i="65"/>
  <c r="R88" i="65" s="1"/>
  <c r="Q87" i="65"/>
  <c r="R87" i="65" s="1"/>
  <c r="Q86" i="65"/>
  <c r="R86" i="65" s="1"/>
  <c r="Q85" i="65"/>
  <c r="R85" i="65" s="1"/>
  <c r="Q84" i="65"/>
  <c r="R84" i="65" s="1"/>
  <c r="Q83" i="65"/>
  <c r="R83" i="65" s="1"/>
  <c r="Q82" i="65"/>
  <c r="R82" i="65" s="1"/>
  <c r="Q81" i="65"/>
  <c r="R81" i="65" s="1"/>
  <c r="Q80" i="65"/>
  <c r="R80" i="65" s="1"/>
  <c r="Q79" i="65"/>
  <c r="R79" i="65" s="1"/>
  <c r="Q78" i="65"/>
  <c r="R78" i="65" s="1"/>
  <c r="Q77" i="65"/>
  <c r="R77" i="65" s="1"/>
  <c r="Q76" i="65"/>
  <c r="R76" i="65" s="1"/>
  <c r="Q75" i="65"/>
  <c r="R75" i="65" s="1"/>
  <c r="Q74" i="65"/>
  <c r="R74" i="65" s="1"/>
  <c r="Q73" i="65"/>
  <c r="R73" i="65" s="1"/>
  <c r="Q72" i="65"/>
  <c r="R72" i="65" s="1"/>
  <c r="Q71" i="65"/>
  <c r="R71" i="65" s="1"/>
  <c r="Q70" i="65"/>
  <c r="R70" i="65" s="1"/>
  <c r="Q69" i="65"/>
  <c r="R69" i="65" s="1"/>
  <c r="Q68" i="65"/>
  <c r="R68" i="65" s="1"/>
  <c r="Q67" i="65"/>
  <c r="R67" i="65" s="1"/>
  <c r="Q61" i="65"/>
  <c r="R61" i="65" s="1"/>
  <c r="Q60" i="65"/>
  <c r="R60" i="65" s="1"/>
  <c r="Q58" i="65"/>
  <c r="R58" i="65" s="1"/>
  <c r="Q56" i="65"/>
  <c r="R56" i="65" s="1"/>
  <c r="Q59" i="65"/>
  <c r="R59" i="65" s="1"/>
  <c r="Q57" i="65"/>
  <c r="R57" i="65" s="1"/>
  <c r="Q55" i="65"/>
  <c r="R55" i="65" s="1"/>
  <c r="Q49" i="65"/>
  <c r="R49" i="65" s="1"/>
  <c r="Q48" i="65"/>
  <c r="R48" i="65" s="1"/>
  <c r="Q47" i="65"/>
  <c r="R47" i="65" s="1"/>
  <c r="Q46" i="65"/>
  <c r="R46" i="65" s="1"/>
  <c r="Q45" i="65"/>
  <c r="R45" i="65" s="1"/>
  <c r="Q44" i="65"/>
  <c r="R44" i="65" s="1"/>
  <c r="Q38" i="65"/>
  <c r="R38" i="65" s="1"/>
  <c r="Q37" i="65"/>
  <c r="R37" i="65" s="1"/>
  <c r="Q39" i="65"/>
  <c r="R39" i="65" s="1"/>
  <c r="Q36" i="65"/>
  <c r="R36" i="65" s="1"/>
  <c r="Q35" i="65"/>
  <c r="R35" i="65" s="1"/>
  <c r="Q34" i="65"/>
  <c r="R34" i="65" s="1"/>
  <c r="Q33" i="65"/>
  <c r="R33" i="65" s="1"/>
  <c r="Q32" i="65"/>
  <c r="R32" i="65" s="1"/>
  <c r="Q26" i="65"/>
  <c r="R26" i="65" s="1"/>
  <c r="Q25" i="65"/>
  <c r="R25" i="65" s="1"/>
  <c r="Q24" i="65"/>
  <c r="R24" i="65" s="1"/>
  <c r="Q23" i="65"/>
  <c r="R23" i="65" s="1"/>
  <c r="Q22" i="65"/>
  <c r="R22" i="65" s="1"/>
  <c r="Q21" i="65"/>
  <c r="R21" i="65" s="1"/>
  <c r="Q20" i="65"/>
  <c r="R20" i="65" s="1"/>
  <c r="Q19" i="65"/>
  <c r="R19" i="65" s="1"/>
  <c r="Q18" i="65"/>
  <c r="R18" i="65" s="1"/>
  <c r="Q17" i="65"/>
  <c r="R17" i="65" s="1"/>
  <c r="Q16" i="65"/>
  <c r="R16" i="65" s="1"/>
  <c r="Q15" i="65"/>
  <c r="R15" i="65" s="1"/>
  <c r="Q14" i="65"/>
  <c r="R14" i="65" s="1"/>
  <c r="Q13" i="65"/>
  <c r="R13" i="65" s="1"/>
  <c r="Q12" i="65"/>
  <c r="R12" i="65" s="1"/>
  <c r="Q11" i="65"/>
  <c r="R11" i="65" s="1"/>
  <c r="Q10" i="65"/>
  <c r="R10" i="65" s="1"/>
  <c r="Q9" i="65"/>
  <c r="R9" i="65" s="1"/>
  <c r="D381" i="13" l="1"/>
  <c r="D380" i="13"/>
  <c r="A4" i="108" l="1"/>
  <c r="G5" i="56"/>
  <c r="K90" i="65"/>
  <c r="J89" i="65" l="1"/>
  <c r="K89" i="65" s="1"/>
  <c r="J67" i="65"/>
  <c r="K67" i="65" s="1"/>
  <c r="J68" i="65"/>
  <c r="K68" i="65" s="1"/>
  <c r="J69" i="65"/>
  <c r="K69" i="65" s="1"/>
  <c r="J70" i="65"/>
  <c r="K70" i="65" s="1"/>
  <c r="J71" i="65"/>
  <c r="K71" i="65" s="1"/>
  <c r="J72" i="65"/>
  <c r="K72" i="65" s="1"/>
  <c r="J73" i="65"/>
  <c r="K73" i="65" s="1"/>
  <c r="J74" i="65"/>
  <c r="K74" i="65" s="1"/>
  <c r="J75" i="65"/>
  <c r="K75" i="65" s="1"/>
  <c r="J76" i="65"/>
  <c r="K76" i="65" s="1"/>
  <c r="J77" i="65"/>
  <c r="K77" i="65" s="1"/>
  <c r="J78" i="65"/>
  <c r="K78" i="65" s="1"/>
  <c r="J79" i="65"/>
  <c r="K79" i="65" s="1"/>
  <c r="J80" i="65"/>
  <c r="K80" i="65" s="1"/>
  <c r="J81" i="65"/>
  <c r="K81" i="65" s="1"/>
  <c r="J82" i="65"/>
  <c r="K82" i="65" s="1"/>
  <c r="J83" i="65"/>
  <c r="K83" i="65" s="1"/>
  <c r="J84" i="65"/>
  <c r="K84" i="65" s="1"/>
  <c r="J85" i="65"/>
  <c r="K85" i="65" s="1"/>
  <c r="J86" i="65"/>
  <c r="K86" i="65" s="1"/>
  <c r="J87" i="65"/>
  <c r="K87" i="65" s="1"/>
  <c r="J88" i="65"/>
  <c r="K88" i="65" s="1"/>
  <c r="E68" i="63"/>
  <c r="D110" i="29"/>
  <c r="D109" i="29"/>
  <c r="D108" i="29"/>
  <c r="K73" i="29"/>
  <c r="B73" i="29"/>
  <c r="K72" i="29"/>
  <c r="K71" i="29"/>
  <c r="K70" i="29"/>
  <c r="C33" i="97" l="1"/>
  <c r="A34" i="97"/>
  <c r="A33" i="97"/>
  <c r="K141" i="17" l="1"/>
  <c r="K140" i="17"/>
  <c r="K139" i="17"/>
  <c r="K138" i="17"/>
  <c r="K137" i="17"/>
  <c r="K136" i="17"/>
  <c r="K135" i="17"/>
  <c r="K134" i="17"/>
  <c r="K133" i="17"/>
  <c r="K132" i="17"/>
  <c r="K131" i="17"/>
  <c r="K130" i="17"/>
  <c r="F640" i="2"/>
  <c r="E63" i="63" l="1"/>
  <c r="A29" i="76"/>
  <c r="A35" i="3"/>
  <c r="A34" i="3"/>
  <c r="A33" i="3"/>
  <c r="A28" i="3"/>
  <c r="A30" i="97" s="1"/>
  <c r="A27" i="3"/>
  <c r="A29" i="97" s="1"/>
  <c r="A26" i="3"/>
  <c r="A28" i="97" s="1"/>
  <c r="A25" i="3"/>
  <c r="A27" i="97" s="1"/>
  <c r="A24" i="3"/>
  <c r="A26" i="97" s="1"/>
  <c r="A23" i="3"/>
  <c r="A25" i="97" s="1"/>
  <c r="A22" i="3"/>
  <c r="A24" i="97" s="1"/>
  <c r="A21" i="3"/>
  <c r="A23" i="97" s="1"/>
  <c r="A20" i="3"/>
  <c r="A22" i="97" s="1"/>
  <c r="C26" i="76"/>
  <c r="C25" i="76"/>
  <c r="C24" i="76"/>
  <c r="C23" i="76"/>
  <c r="C22" i="76"/>
  <c r="C21" i="76"/>
  <c r="C20" i="76"/>
  <c r="A26" i="76"/>
  <c r="A25" i="76"/>
  <c r="A24" i="76"/>
  <c r="A23" i="76"/>
  <c r="A22" i="76"/>
  <c r="A21" i="76"/>
  <c r="A20" i="76"/>
  <c r="C19" i="76"/>
  <c r="A19" i="76"/>
  <c r="C20" i="3"/>
  <c r="C22" i="97" s="1"/>
  <c r="C21" i="3"/>
  <c r="C23" i="97" s="1"/>
  <c r="C22" i="3"/>
  <c r="C24" i="97" s="1"/>
  <c r="C23" i="3"/>
  <c r="C25" i="97" s="1"/>
  <c r="C24" i="3"/>
  <c r="C27" i="97" s="1"/>
  <c r="C26" i="3"/>
  <c r="C28" i="97" s="1"/>
  <c r="C27" i="3"/>
  <c r="C29" i="97" s="1"/>
  <c r="C28" i="3"/>
  <c r="C30" i="97" s="1"/>
  <c r="A31" i="76" l="1"/>
  <c r="A36" i="97"/>
  <c r="A33" i="76"/>
  <c r="A38" i="97"/>
  <c r="A32" i="76"/>
  <c r="A37" i="97"/>
  <c r="B328" i="28"/>
  <c r="A12" i="162"/>
  <c r="A13" i="162" s="1"/>
  <c r="A14" i="162" s="1"/>
  <c r="A15" i="162" s="1"/>
  <c r="A16" i="162" s="1"/>
  <c r="A17" i="162" s="1"/>
  <c r="A18" i="162" s="1"/>
  <c r="A19" i="162" s="1"/>
  <c r="A20" i="162" s="1"/>
  <c r="A21" i="162" s="1"/>
  <c r="A22" i="162" s="1"/>
  <c r="A23" i="162" s="1"/>
  <c r="A24" i="162" s="1"/>
  <c r="A25" i="162" s="1"/>
  <c r="A12" i="161"/>
  <c r="A13" i="161" s="1"/>
  <c r="A14" i="161" s="1"/>
  <c r="A15" i="161" s="1"/>
  <c r="A16" i="161" s="1"/>
  <c r="A17" i="161" s="1"/>
  <c r="A18" i="161" s="1"/>
  <c r="A19" i="161" s="1"/>
  <c r="A20" i="161" s="1"/>
  <c r="A11" i="160"/>
  <c r="A12" i="160" s="1"/>
  <c r="A13" i="160" s="1"/>
  <c r="A14" i="160" s="1"/>
  <c r="A15" i="160" s="1"/>
  <c r="A16" i="160" s="1"/>
  <c r="A17" i="160" s="1"/>
  <c r="A18" i="160" s="1"/>
  <c r="A19" i="160" s="1"/>
  <c r="D98" i="4" l="1"/>
  <c r="B98" i="4"/>
  <c r="D97" i="4"/>
  <c r="B97" i="4"/>
  <c r="D95" i="4"/>
  <c r="C58" i="63" s="1"/>
  <c r="B96" i="4"/>
  <c r="D94" i="4"/>
  <c r="C57" i="63" s="1"/>
  <c r="B95" i="4"/>
  <c r="D61" i="27"/>
  <c r="D60" i="27"/>
  <c r="D59" i="27"/>
  <c r="D58" i="27"/>
  <c r="D57" i="27"/>
  <c r="C46" i="16" l="1"/>
  <c r="D93" i="4" l="1"/>
  <c r="C56" i="63" s="1"/>
  <c r="B94" i="4"/>
  <c r="U52" i="4"/>
  <c r="L20" i="2"/>
  <c r="H244" i="13"/>
  <c r="H36" i="149"/>
  <c r="G47" i="149"/>
  <c r="G46" i="149"/>
  <c r="G44" i="149"/>
  <c r="G45" i="149"/>
  <c r="C31" i="149"/>
  <c r="G30" i="149"/>
  <c r="G29" i="149"/>
  <c r="G28" i="149"/>
  <c r="G27" i="149"/>
  <c r="G26" i="149"/>
  <c r="C30" i="149"/>
  <c r="C29" i="149"/>
  <c r="C28" i="149"/>
  <c r="C27" i="149"/>
  <c r="C26" i="149"/>
  <c r="F641" i="2" l="1"/>
  <c r="R21" i="2"/>
  <c r="L21" i="2" s="1"/>
  <c r="D41" i="3" s="1"/>
  <c r="A1" i="28"/>
  <c r="B438" i="28"/>
  <c r="B437" i="28"/>
  <c r="B434" i="28"/>
  <c r="B433" i="28"/>
  <c r="B432" i="28"/>
  <c r="B431" i="28"/>
  <c r="B430" i="28"/>
  <c r="B429" i="28"/>
  <c r="B428" i="28"/>
  <c r="B427" i="28"/>
  <c r="B422" i="28"/>
  <c r="B421" i="28"/>
  <c r="B420" i="28"/>
  <c r="B417" i="28"/>
  <c r="B415" i="28"/>
  <c r="B413" i="28"/>
  <c r="B412" i="28"/>
  <c r="B409" i="28"/>
  <c r="B408" i="28"/>
  <c r="B406" i="28"/>
  <c r="B405" i="28"/>
  <c r="B404" i="28"/>
  <c r="B403" i="28"/>
  <c r="B402" i="28"/>
  <c r="B401" i="28"/>
  <c r="B400" i="28"/>
  <c r="B399" i="28"/>
  <c r="B392" i="28"/>
  <c r="B390" i="28"/>
  <c r="B389" i="28"/>
  <c r="B388" i="28"/>
  <c r="B387" i="28"/>
  <c r="B386" i="28"/>
  <c r="B384" i="28"/>
  <c r="B383" i="28"/>
  <c r="B380" i="28"/>
  <c r="B379" i="28"/>
  <c r="B377" i="28"/>
  <c r="B376" i="28"/>
  <c r="B373" i="28"/>
  <c r="B372" i="28"/>
  <c r="B371" i="28"/>
  <c r="B370" i="28"/>
  <c r="B366" i="28"/>
  <c r="B365" i="28"/>
  <c r="B364" i="28"/>
  <c r="B363" i="28"/>
  <c r="B362" i="28"/>
  <c r="B361" i="28"/>
  <c r="B360" i="28"/>
  <c r="B359" i="28"/>
  <c r="B358" i="28"/>
  <c r="B356" i="28"/>
  <c r="B354" i="28"/>
  <c r="B353" i="28"/>
  <c r="B340" i="28"/>
  <c r="B339" i="28"/>
  <c r="B333" i="28"/>
  <c r="B332" i="28"/>
  <c r="B283" i="28"/>
  <c r="B329" i="28"/>
  <c r="B325" i="28"/>
  <c r="B323" i="28"/>
  <c r="B322" i="28"/>
  <c r="B350" i="28"/>
  <c r="B349" i="28"/>
  <c r="B348" i="28"/>
  <c r="B345" i="28"/>
  <c r="B344" i="28"/>
  <c r="B343" i="28"/>
  <c r="B318" i="28"/>
  <c r="B317" i="28"/>
  <c r="B316" i="28"/>
  <c r="B315" i="28"/>
  <c r="B310" i="28"/>
  <c r="B309" i="28"/>
  <c r="B308" i="28"/>
  <c r="B307" i="28"/>
  <c r="B300" i="28"/>
  <c r="B299" i="28"/>
  <c r="B298" i="28"/>
  <c r="B297" i="28"/>
  <c r="B295" i="28"/>
  <c r="B294" i="28"/>
  <c r="B293" i="28"/>
  <c r="B286" i="28"/>
  <c r="B285" i="28"/>
  <c r="D36" i="143" l="1"/>
  <c r="D97" i="143"/>
  <c r="D90" i="143"/>
  <c r="D89" i="143"/>
  <c r="D88" i="143"/>
  <c r="D81" i="143"/>
  <c r="D75" i="143"/>
  <c r="D74" i="143"/>
  <c r="D73" i="143"/>
  <c r="D67" i="143"/>
  <c r="D61" i="143"/>
  <c r="D60" i="143"/>
  <c r="D59" i="143"/>
  <c r="D58" i="143"/>
  <c r="D57" i="143"/>
  <c r="D56" i="143"/>
  <c r="D49" i="143"/>
  <c r="D48" i="143"/>
  <c r="D47" i="143"/>
  <c r="D46" i="143"/>
  <c r="D45" i="143"/>
  <c r="D44" i="143"/>
  <c r="D91" i="143"/>
  <c r="D82" i="143"/>
  <c r="D50" i="143"/>
  <c r="D38" i="143"/>
  <c r="D37" i="143"/>
  <c r="D30" i="143"/>
  <c r="D29" i="143"/>
  <c r="D23" i="143"/>
  <c r="D22" i="143"/>
  <c r="D21" i="143"/>
  <c r="D20" i="143"/>
  <c r="D19" i="143"/>
  <c r="D18" i="143"/>
  <c r="D17" i="143"/>
  <c r="D16" i="143"/>
  <c r="D15" i="143"/>
  <c r="P58" i="4"/>
  <c r="P31" i="4"/>
  <c r="P40" i="4"/>
  <c r="P46" i="4"/>
  <c r="P44" i="4"/>
  <c r="P42" i="4"/>
  <c r="P41" i="4"/>
  <c r="P39" i="4"/>
  <c r="P37" i="4"/>
  <c r="P36" i="4"/>
  <c r="P35" i="4"/>
  <c r="P34" i="4"/>
  <c r="P33" i="4"/>
  <c r="P32" i="4"/>
  <c r="P30" i="4"/>
  <c r="P29" i="4"/>
  <c r="P28" i="4"/>
  <c r="P27" i="4"/>
  <c r="P26" i="4"/>
  <c r="P25" i="4"/>
  <c r="P23" i="4"/>
  <c r="P22" i="4"/>
  <c r="P21" i="4"/>
  <c r="P20" i="4"/>
  <c r="P19" i="4"/>
  <c r="P18" i="4"/>
  <c r="G125" i="2"/>
  <c r="G117" i="2"/>
  <c r="G116" i="2"/>
  <c r="G115" i="2"/>
  <c r="G112" i="2"/>
  <c r="G106" i="2"/>
  <c r="P45" i="4" s="1"/>
  <c r="G101" i="2"/>
  <c r="G102" i="2"/>
  <c r="G94" i="2"/>
  <c r="H94" i="2" s="1"/>
  <c r="G92" i="2"/>
  <c r="G93" i="2"/>
  <c r="G104" i="2"/>
  <c r="G103" i="2"/>
  <c r="H85" i="2"/>
  <c r="H84" i="2"/>
  <c r="H83" i="2"/>
  <c r="H82" i="2"/>
  <c r="P17" i="4"/>
  <c r="C113" i="149"/>
  <c r="C112" i="149"/>
  <c r="C111" i="149"/>
  <c r="C110" i="149"/>
  <c r="C109" i="149"/>
  <c r="C108" i="149"/>
  <c r="C107" i="149"/>
  <c r="C106" i="149"/>
  <c r="L15" i="2"/>
  <c r="F109" i="149" s="1"/>
  <c r="F110" i="149"/>
  <c r="F108" i="149"/>
  <c r="F112" i="149"/>
  <c r="C102" i="149"/>
  <c r="G14" i="149"/>
  <c r="D105" i="2"/>
  <c r="D78" i="149"/>
  <c r="F77" i="149"/>
  <c r="F76" i="149"/>
  <c r="F75" i="149"/>
  <c r="F74" i="149"/>
  <c r="F73" i="149"/>
  <c r="D77" i="149"/>
  <c r="D76" i="149"/>
  <c r="D75" i="149"/>
  <c r="D74" i="149"/>
  <c r="D73" i="149"/>
  <c r="P24" i="4" l="1"/>
  <c r="G118" i="2"/>
  <c r="D82" i="149"/>
  <c r="A22" i="65"/>
  <c r="F113" i="149"/>
  <c r="L13" i="2"/>
  <c r="F107" i="149" s="1"/>
  <c r="L18" i="2"/>
  <c r="F111" i="149" s="1"/>
  <c r="G43" i="149"/>
  <c r="G42" i="149"/>
  <c r="G41" i="149"/>
  <c r="G23" i="149"/>
  <c r="G22" i="149"/>
  <c r="G21" i="149"/>
  <c r="G20" i="149"/>
  <c r="G18" i="149"/>
  <c r="G17" i="149"/>
  <c r="L12" i="2" l="1"/>
  <c r="F106" i="149" s="1"/>
  <c r="P18" i="2"/>
  <c r="I111" i="149" s="1"/>
  <c r="F42" i="27"/>
  <c r="B42" i="27"/>
  <c r="F41" i="27"/>
  <c r="B41" i="27"/>
  <c r="F40" i="27"/>
  <c r="B40" i="27"/>
  <c r="F39" i="27"/>
  <c r="B39" i="27"/>
  <c r="F38" i="27"/>
  <c r="B38" i="27"/>
  <c r="F37" i="27"/>
  <c r="B37" i="27"/>
  <c r="F36" i="27"/>
  <c r="B36" i="27"/>
  <c r="F35" i="27"/>
  <c r="B35" i="27"/>
  <c r="F34" i="27"/>
  <c r="B34" i="27"/>
  <c r="F33" i="27"/>
  <c r="B33" i="27"/>
  <c r="F32" i="27"/>
  <c r="B32" i="27"/>
  <c r="F31" i="27"/>
  <c r="B31" i="27"/>
  <c r="F30" i="27"/>
  <c r="B30" i="27"/>
  <c r="F29" i="27"/>
  <c r="B29" i="27"/>
  <c r="F28" i="27"/>
  <c r="B28" i="27"/>
  <c r="F27" i="27"/>
  <c r="B27" i="27"/>
  <c r="F26" i="27"/>
  <c r="B26" i="27"/>
  <c r="F25" i="27"/>
  <c r="B25" i="27"/>
  <c r="F24" i="27"/>
  <c r="B24" i="27"/>
  <c r="F23" i="27"/>
  <c r="B23" i="27"/>
  <c r="F22" i="27"/>
  <c r="B22" i="27"/>
  <c r="F21" i="27"/>
  <c r="B21" i="27"/>
  <c r="F20" i="27"/>
  <c r="B20" i="27"/>
  <c r="F19" i="27"/>
  <c r="B19" i="27"/>
  <c r="F18" i="27"/>
  <c r="B18" i="27"/>
  <c r="F17" i="27"/>
  <c r="B17" i="27"/>
  <c r="F131" i="2"/>
  <c r="J134" i="2"/>
  <c r="J133" i="2"/>
  <c r="D56" i="27" l="1"/>
  <c r="D55" i="27"/>
  <c r="D54" i="27"/>
  <c r="D53" i="27"/>
  <c r="D52" i="27"/>
  <c r="D51" i="27"/>
  <c r="D50" i="27"/>
  <c r="D49" i="27"/>
  <c r="D48" i="27"/>
  <c r="B61" i="27"/>
  <c r="B60" i="27"/>
  <c r="B59" i="27"/>
  <c r="B58" i="27"/>
  <c r="B57" i="27"/>
  <c r="B56" i="27"/>
  <c r="B55" i="27"/>
  <c r="B54" i="27"/>
  <c r="B53" i="27"/>
  <c r="B52" i="27"/>
  <c r="B51" i="27"/>
  <c r="B50" i="27"/>
  <c r="B49" i="27"/>
  <c r="B48" i="27"/>
  <c r="B47" i="27"/>
  <c r="B93" i="4"/>
  <c r="B92" i="4"/>
  <c r="B91" i="4"/>
  <c r="B1" i="148" s="1"/>
  <c r="B90" i="4"/>
  <c r="A1" i="143" s="1"/>
  <c r="B89" i="4"/>
  <c r="B3" i="144" s="1"/>
  <c r="B88" i="4"/>
  <c r="B87" i="4"/>
  <c r="B86" i="4"/>
  <c r="B85" i="4"/>
  <c r="B84" i="4"/>
  <c r="D212" i="2" l="1"/>
  <c r="D211" i="2"/>
  <c r="D210" i="2"/>
  <c r="D209" i="2"/>
  <c r="D208" i="2"/>
  <c r="D207" i="2"/>
  <c r="D206" i="2"/>
  <c r="D205" i="2"/>
  <c r="D204" i="2"/>
  <c r="D203" i="2"/>
  <c r="D202" i="2"/>
  <c r="D201" i="2"/>
  <c r="D200" i="2"/>
  <c r="D199" i="2"/>
  <c r="D198" i="2"/>
  <c r="D197" i="2"/>
  <c r="E119" i="151"/>
  <c r="D94" i="153"/>
  <c r="D93" i="153"/>
  <c r="D92" i="153"/>
  <c r="D91" i="153"/>
  <c r="D90" i="153"/>
  <c r="D74" i="153"/>
  <c r="D73" i="153"/>
  <c r="D72" i="153"/>
  <c r="D64" i="153"/>
  <c r="C64" i="153"/>
  <c r="D63" i="153"/>
  <c r="C63" i="153"/>
  <c r="B20" i="153"/>
  <c r="B19" i="153"/>
  <c r="B16" i="153"/>
  <c r="B13" i="153"/>
  <c r="E3" i="153"/>
  <c r="E4" i="26"/>
  <c r="B108" i="63"/>
  <c r="B78" i="63"/>
  <c r="J4" i="153" l="1"/>
  <c r="E4" i="153"/>
  <c r="E766" i="2" l="1"/>
  <c r="C293" i="150" l="1"/>
  <c r="C292" i="150"/>
  <c r="C291" i="150"/>
  <c r="C3" i="151"/>
  <c r="C5" i="151"/>
  <c r="E565" i="2"/>
  <c r="E566" i="2" s="1"/>
  <c r="C104" i="151" s="1"/>
  <c r="C78" i="151"/>
  <c r="G563" i="2"/>
  <c r="G561" i="2"/>
  <c r="G556" i="2"/>
  <c r="C63" i="151"/>
  <c r="C91" i="151" l="1"/>
  <c r="C49" i="151"/>
  <c r="E25" i="151"/>
  <c r="E34" i="151"/>
  <c r="C32" i="151"/>
  <c r="B2" i="133" l="1"/>
  <c r="D92" i="4"/>
  <c r="C55" i="63" s="1"/>
  <c r="D91" i="4"/>
  <c r="C54" i="63" s="1"/>
  <c r="D90" i="4"/>
  <c r="C53" i="63" s="1"/>
  <c r="D89" i="4"/>
  <c r="C52" i="63" s="1"/>
  <c r="D88" i="4"/>
  <c r="D87" i="4"/>
  <c r="D86" i="4"/>
  <c r="D85" i="4"/>
  <c r="D729" i="2"/>
  <c r="C18" i="148"/>
  <c r="C12" i="148"/>
  <c r="D84" i="4" l="1"/>
  <c r="C47" i="63" s="1"/>
  <c r="D47" i="27"/>
  <c r="C51" i="63"/>
  <c r="C50" i="63"/>
  <c r="C49" i="63"/>
  <c r="C48" i="63"/>
  <c r="C46" i="63"/>
  <c r="C43" i="63"/>
  <c r="C42" i="63"/>
  <c r="C38" i="63"/>
  <c r="C37" i="63"/>
  <c r="C36" i="63"/>
  <c r="C33" i="63"/>
  <c r="C32" i="63"/>
  <c r="C28" i="63"/>
  <c r="C27" i="63"/>
  <c r="C21" i="63"/>
  <c r="C20" i="63"/>
  <c r="C19" i="63"/>
  <c r="J92" i="17"/>
  <c r="J97" i="17"/>
  <c r="J96" i="17"/>
  <c r="B97" i="17"/>
  <c r="B96" i="17"/>
  <c r="B93" i="17"/>
  <c r="J95" i="17"/>
  <c r="J94" i="17"/>
  <c r="B95" i="17"/>
  <c r="B94" i="17"/>
  <c r="B92" i="17"/>
  <c r="G449" i="2"/>
  <c r="I84" i="4" s="1"/>
  <c r="J93" i="17" l="1"/>
  <c r="J61" i="65" l="1"/>
  <c r="K61" i="65" s="1"/>
  <c r="A61" i="65"/>
  <c r="J60" i="65"/>
  <c r="K60" i="65" s="1"/>
  <c r="A60" i="65"/>
  <c r="D131" i="2"/>
  <c r="D125" i="2"/>
  <c r="D117" i="2"/>
  <c r="D113" i="2"/>
  <c r="D106" i="2"/>
  <c r="C44" i="4" s="1"/>
  <c r="D103" i="2"/>
  <c r="D102" i="2"/>
  <c r="D101" i="2"/>
  <c r="D92" i="2"/>
  <c r="D94" i="2"/>
  <c r="C18" i="4" s="1"/>
  <c r="D93" i="2"/>
  <c r="K26" i="65"/>
  <c r="A26" i="65"/>
  <c r="P47" i="4"/>
  <c r="U51" i="4"/>
  <c r="U50" i="4"/>
  <c r="U49" i="4"/>
  <c r="G134" i="2"/>
  <c r="G133" i="2"/>
  <c r="E774" i="2" l="1"/>
  <c r="C3" i="147" l="1"/>
  <c r="C2" i="147"/>
  <c r="F3" i="147"/>
  <c r="E3" i="147"/>
  <c r="C3" i="146"/>
  <c r="C2" i="146"/>
  <c r="C4" i="146"/>
  <c r="B4" i="146"/>
  <c r="A8" i="145"/>
  <c r="L3" i="145"/>
  <c r="D3" i="145"/>
  <c r="D2" i="145"/>
  <c r="E772" i="2"/>
  <c r="E35" i="144" s="1"/>
  <c r="E250" i="2"/>
  <c r="E36" i="144"/>
  <c r="E34" i="144"/>
  <c r="E32" i="144"/>
  <c r="D23" i="144"/>
  <c r="U48" i="4" l="1"/>
  <c r="U47" i="4"/>
  <c r="A96" i="65" l="1"/>
  <c r="A95" i="65"/>
  <c r="A94" i="65"/>
  <c r="A93" i="65"/>
  <c r="J214" i="2"/>
  <c r="J217" i="2"/>
  <c r="J216" i="2"/>
  <c r="J215" i="2"/>
  <c r="J213" i="2"/>
  <c r="J212" i="2"/>
  <c r="J211" i="2"/>
  <c r="J210" i="2"/>
  <c r="J209" i="2"/>
  <c r="J208" i="2"/>
  <c r="A91" i="65"/>
  <c r="A90" i="65"/>
  <c r="A89" i="65"/>
  <c r="A88" i="65"/>
  <c r="A87" i="65"/>
  <c r="A86" i="65"/>
  <c r="A85" i="65"/>
  <c r="A84" i="65"/>
  <c r="A83" i="65"/>
  <c r="A82" i="65"/>
  <c r="A81" i="65"/>
  <c r="A80" i="65"/>
  <c r="A79" i="65"/>
  <c r="A78" i="65"/>
  <c r="A77" i="65"/>
  <c r="A76" i="65"/>
  <c r="A75" i="65"/>
  <c r="D196" i="2"/>
  <c r="A74" i="65" s="1"/>
  <c r="D195" i="2"/>
  <c r="A73" i="65" s="1"/>
  <c r="D194" i="2"/>
  <c r="A72" i="65" s="1"/>
  <c r="D193" i="2"/>
  <c r="A71" i="65" s="1"/>
  <c r="D192" i="2"/>
  <c r="A70" i="65" s="1"/>
  <c r="J207" i="2"/>
  <c r="J206" i="2"/>
  <c r="J205" i="2"/>
  <c r="J204" i="2"/>
  <c r="J203" i="2"/>
  <c r="J202" i="2"/>
  <c r="J201" i="2"/>
  <c r="J200" i="2"/>
  <c r="J199" i="2"/>
  <c r="J198" i="2"/>
  <c r="J197" i="2"/>
  <c r="D191" i="2"/>
  <c r="A69" i="65" s="1"/>
  <c r="D190" i="2"/>
  <c r="A68" i="65" s="1"/>
  <c r="J218" i="2"/>
  <c r="J196" i="2"/>
  <c r="J195" i="2"/>
  <c r="J194" i="2"/>
  <c r="J193" i="2"/>
  <c r="J192" i="2"/>
  <c r="J191" i="2"/>
  <c r="J190" i="2"/>
  <c r="D189" i="2"/>
  <c r="A67" i="65" s="1"/>
  <c r="J189" i="2"/>
  <c r="B255" i="17" l="1"/>
  <c r="B102" i="63"/>
  <c r="F130" i="17" l="1"/>
  <c r="G141" i="17"/>
  <c r="G140" i="17"/>
  <c r="G139" i="17"/>
  <c r="G138" i="17"/>
  <c r="G137" i="17"/>
  <c r="G136" i="17"/>
  <c r="G135" i="17"/>
  <c r="G134" i="17"/>
  <c r="G133" i="17"/>
  <c r="G132" i="17"/>
  <c r="G131" i="17"/>
  <c r="G130" i="17"/>
  <c r="F141" i="17"/>
  <c r="F140" i="17"/>
  <c r="F139" i="17"/>
  <c r="F138" i="17"/>
  <c r="F137" i="17"/>
  <c r="F136" i="17"/>
  <c r="F135" i="17"/>
  <c r="F134" i="17"/>
  <c r="F133" i="17"/>
  <c r="F132" i="17"/>
  <c r="F131" i="17"/>
  <c r="C141" i="17"/>
  <c r="C140" i="17"/>
  <c r="C139" i="17"/>
  <c r="C138" i="17"/>
  <c r="C137" i="17"/>
  <c r="C136" i="17"/>
  <c r="C135" i="17"/>
  <c r="C134" i="17"/>
  <c r="C133" i="17"/>
  <c r="C132" i="17"/>
  <c r="C131" i="17"/>
  <c r="C130" i="17"/>
  <c r="N643" i="2" l="1"/>
  <c r="M642" i="2"/>
  <c r="K401" i="13"/>
  <c r="J401" i="13"/>
  <c r="I401" i="13"/>
  <c r="H401" i="13"/>
  <c r="G401" i="13"/>
  <c r="L400" i="13"/>
  <c r="L399" i="13"/>
  <c r="L401" i="13" l="1"/>
  <c r="L402" i="13" s="1"/>
  <c r="E254" i="2" l="1"/>
  <c r="E249" i="2"/>
  <c r="H124" i="29"/>
  <c r="F161" i="13" l="1"/>
  <c r="D372" i="13" s="1"/>
  <c r="K56" i="29"/>
  <c r="B73" i="63"/>
  <c r="A35" i="29" l="1"/>
  <c r="B72" i="63"/>
  <c r="I403" i="2" l="1"/>
  <c r="J127" i="2" l="1"/>
  <c r="J128" i="2"/>
  <c r="J129" i="2"/>
  <c r="J130" i="2"/>
  <c r="J131" i="2"/>
  <c r="J132" i="2"/>
  <c r="H122" i="2"/>
  <c r="H123" i="2"/>
  <c r="H124" i="2"/>
  <c r="H125" i="2"/>
  <c r="H121" i="2"/>
  <c r="H113" i="2"/>
  <c r="H114" i="2"/>
  <c r="H115" i="2"/>
  <c r="H116" i="2"/>
  <c r="H117" i="2"/>
  <c r="H119" i="2"/>
  <c r="H112" i="2"/>
  <c r="H93" i="2"/>
  <c r="H95" i="2"/>
  <c r="H96" i="2"/>
  <c r="H97" i="2"/>
  <c r="H98" i="2"/>
  <c r="H99" i="2"/>
  <c r="H100" i="2"/>
  <c r="H101" i="2"/>
  <c r="H102" i="2"/>
  <c r="H103" i="2"/>
  <c r="H104" i="2"/>
  <c r="H105" i="2"/>
  <c r="H106" i="2"/>
  <c r="H107" i="2"/>
  <c r="H108" i="2"/>
  <c r="H109" i="2"/>
  <c r="H110" i="2"/>
  <c r="H92" i="2"/>
  <c r="U46" i="4" l="1"/>
  <c r="I7" i="142"/>
  <c r="D7" i="142"/>
  <c r="D3" i="142"/>
  <c r="J39" i="65"/>
  <c r="K39" i="65" s="1"/>
  <c r="J38" i="65"/>
  <c r="K38" i="65" s="1"/>
  <c r="A39" i="65"/>
  <c r="A38" i="65"/>
  <c r="K16" i="65"/>
  <c r="A16" i="65"/>
  <c r="K25" i="65"/>
  <c r="A25" i="65"/>
  <c r="K24" i="65"/>
  <c r="A24" i="65"/>
  <c r="I7" i="139"/>
  <c r="D7" i="139"/>
  <c r="D3" i="139"/>
  <c r="J59" i="65"/>
  <c r="K59" i="65" s="1"/>
  <c r="J55" i="65"/>
  <c r="K55" i="65" s="1"/>
  <c r="J57" i="65"/>
  <c r="K57" i="65" s="1"/>
  <c r="J56" i="65"/>
  <c r="K56" i="65" s="1"/>
  <c r="J58" i="65" l="1"/>
  <c r="K58" i="65" s="1"/>
  <c r="J49" i="65"/>
  <c r="K49" i="65" s="1"/>
  <c r="K22" i="65"/>
  <c r="K20" i="65"/>
  <c r="B89" i="17" l="1"/>
  <c r="C38" i="76"/>
  <c r="C37" i="76"/>
  <c r="A37" i="76"/>
  <c r="J35" i="132" l="1"/>
  <c r="C97" i="13"/>
  <c r="C6" i="13"/>
  <c r="L221" i="13"/>
  <c r="K221" i="13"/>
  <c r="C52" i="13"/>
  <c r="J117" i="2"/>
  <c r="F167" i="13"/>
  <c r="F169" i="13"/>
  <c r="F163" i="13"/>
  <c r="F165" i="13"/>
  <c r="B7" i="132"/>
  <c r="B6" i="132"/>
  <c r="B5" i="132"/>
  <c r="B32" i="133"/>
  <c r="A2" i="137"/>
  <c r="E253" i="2"/>
  <c r="J109" i="29" s="1"/>
  <c r="E252" i="2"/>
  <c r="E251" i="2"/>
  <c r="H127" i="29"/>
  <c r="H126" i="29"/>
  <c r="E257" i="2"/>
  <c r="G24" i="149" s="1"/>
  <c r="E256" i="2"/>
  <c r="E255" i="2"/>
  <c r="H125" i="29"/>
  <c r="E248" i="2"/>
  <c r="B65" i="46"/>
  <c r="B113" i="63" s="1"/>
  <c r="B63" i="46"/>
  <c r="B61" i="46"/>
  <c r="B64" i="46"/>
  <c r="H37" i="149" l="1"/>
  <c r="J108" i="29"/>
  <c r="C31" i="3"/>
  <c r="E35" i="2"/>
  <c r="D95" i="29"/>
  <c r="D94" i="29"/>
  <c r="D93" i="29"/>
  <c r="I12" i="2"/>
  <c r="C29" i="76" l="1"/>
  <c r="C34" i="97"/>
  <c r="D97" i="29"/>
  <c r="G31" i="149"/>
  <c r="F78" i="149"/>
  <c r="I7" i="136"/>
  <c r="D7" i="136"/>
  <c r="D3" i="136"/>
  <c r="C31" i="4"/>
  <c r="J109" i="2"/>
  <c r="D2" i="135"/>
  <c r="F43" i="27"/>
  <c r="A32" i="3"/>
  <c r="A35" i="97" s="1"/>
  <c r="H80" i="2"/>
  <c r="H79" i="2"/>
  <c r="H78" i="2"/>
  <c r="H77" i="2"/>
  <c r="H76" i="2"/>
  <c r="H81" i="2"/>
  <c r="H75" i="2"/>
  <c r="H74" i="2"/>
  <c r="H73" i="2"/>
  <c r="H72" i="2"/>
  <c r="J105" i="2"/>
  <c r="J104" i="2"/>
  <c r="J103" i="2"/>
  <c r="J102" i="2"/>
  <c r="J101" i="2"/>
  <c r="J100" i="2"/>
  <c r="J99" i="2"/>
  <c r="J98" i="2"/>
  <c r="J97" i="2"/>
  <c r="J96" i="2"/>
  <c r="J95" i="2"/>
  <c r="J94" i="2"/>
  <c r="J93" i="2"/>
  <c r="J92" i="2"/>
  <c r="G132" i="2"/>
  <c r="G131" i="2"/>
  <c r="G130" i="2"/>
  <c r="G129" i="2"/>
  <c r="G128" i="2"/>
  <c r="G127" i="2"/>
  <c r="J125" i="2"/>
  <c r="J124" i="2"/>
  <c r="J123" i="2"/>
  <c r="J122" i="2"/>
  <c r="J121" i="2"/>
  <c r="J119" i="2"/>
  <c r="J116" i="2"/>
  <c r="J115" i="2"/>
  <c r="J114" i="2"/>
  <c r="J113" i="2"/>
  <c r="J112" i="2"/>
  <c r="J110" i="2"/>
  <c r="J108" i="2"/>
  <c r="J107" i="2"/>
  <c r="J106" i="2"/>
  <c r="B42" i="53"/>
  <c r="B21" i="52"/>
  <c r="B30" i="133" s="1"/>
  <c r="L3" i="135"/>
  <c r="D3" i="135"/>
  <c r="G48" i="134"/>
  <c r="G47" i="134"/>
  <c r="G46" i="134"/>
  <c r="D46" i="134"/>
  <c r="G42" i="134"/>
  <c r="G41" i="134"/>
  <c r="G40" i="134"/>
  <c r="G39" i="134"/>
  <c r="G38" i="134"/>
  <c r="G37" i="134"/>
  <c r="G36" i="134"/>
  <c r="G35" i="134"/>
  <c r="G34" i="134"/>
  <c r="G31" i="134"/>
  <c r="G28" i="134"/>
  <c r="G27" i="134"/>
  <c r="G26" i="134"/>
  <c r="G25" i="134"/>
  <c r="G24" i="134"/>
  <c r="G23" i="134"/>
  <c r="G19" i="134"/>
  <c r="G18" i="134"/>
  <c r="G17" i="134"/>
  <c r="G16" i="134"/>
  <c r="G15" i="134"/>
  <c r="G11" i="134"/>
  <c r="G10" i="134"/>
  <c r="G9" i="134"/>
  <c r="D34" i="134"/>
  <c r="E167" i="2"/>
  <c r="D31" i="134"/>
  <c r="D23" i="134"/>
  <c r="D15" i="134"/>
  <c r="D9" i="134"/>
  <c r="F38" i="2"/>
  <c r="D25" i="168" s="1"/>
  <c r="H72" i="63"/>
  <c r="B12" i="63"/>
  <c r="E247" i="2"/>
  <c r="E222" i="2"/>
  <c r="D14" i="26"/>
  <c r="D13" i="26"/>
  <c r="F25" i="132"/>
  <c r="B34" i="46"/>
  <c r="B3" i="131"/>
  <c r="B5" i="131" s="1"/>
  <c r="A15" i="97"/>
  <c r="G5" i="130"/>
  <c r="B5" i="130"/>
  <c r="A4" i="130"/>
  <c r="F154" i="13"/>
  <c r="I296" i="13"/>
  <c r="C295" i="13"/>
  <c r="G177" i="13"/>
  <c r="C177" i="13"/>
  <c r="F242" i="13"/>
  <c r="F149" i="13"/>
  <c r="B3" i="27"/>
  <c r="C4" i="27"/>
  <c r="H4" i="27"/>
  <c r="B14" i="27"/>
  <c r="F14" i="27"/>
  <c r="B15" i="27"/>
  <c r="F15" i="27"/>
  <c r="B16" i="27"/>
  <c r="F16" i="27"/>
  <c r="B43" i="27"/>
  <c r="A2" i="102"/>
  <c r="E5" i="26"/>
  <c r="J5" i="26"/>
  <c r="D11" i="26"/>
  <c r="D18" i="26"/>
  <c r="A2" i="87"/>
  <c r="E4" i="89"/>
  <c r="D3" i="17"/>
  <c r="D4" i="17"/>
  <c r="J4" i="17"/>
  <c r="B12" i="17"/>
  <c r="B16" i="17"/>
  <c r="B21" i="17"/>
  <c r="B25" i="17"/>
  <c r="B32" i="17"/>
  <c r="B38" i="17"/>
  <c r="B42" i="17"/>
  <c r="B46" i="17"/>
  <c r="B49" i="17"/>
  <c r="B55" i="17"/>
  <c r="B63" i="17"/>
  <c r="B67" i="17"/>
  <c r="B71" i="17"/>
  <c r="B77" i="17"/>
  <c r="B78" i="17"/>
  <c r="B79" i="17"/>
  <c r="B80" i="17"/>
  <c r="B81" i="17"/>
  <c r="B85" i="17"/>
  <c r="B91" i="17"/>
  <c r="J91" i="17"/>
  <c r="B101" i="17"/>
  <c r="B105" i="17"/>
  <c r="B109" i="17"/>
  <c r="B113" i="17"/>
  <c r="B117" i="17"/>
  <c r="B123" i="17"/>
  <c r="B127" i="17"/>
  <c r="B145" i="17"/>
  <c r="B149" i="17"/>
  <c r="B153" i="17"/>
  <c r="B157" i="17"/>
  <c r="B161" i="17"/>
  <c r="B165" i="17"/>
  <c r="B169" i="17"/>
  <c r="B173" i="17"/>
  <c r="B177" i="17"/>
  <c r="B184" i="17"/>
  <c r="B186" i="17"/>
  <c r="B188" i="17"/>
  <c r="B190" i="17"/>
  <c r="B192" i="17"/>
  <c r="B194" i="17"/>
  <c r="B196" i="17"/>
  <c r="B200" i="17"/>
  <c r="B202" i="17"/>
  <c r="B204" i="17"/>
  <c r="B206" i="17"/>
  <c r="B207" i="17"/>
  <c r="B209" i="17"/>
  <c r="B211" i="17"/>
  <c r="B213" i="17"/>
  <c r="B215" i="17"/>
  <c r="B217" i="17"/>
  <c r="B219" i="17"/>
  <c r="B221" i="17"/>
  <c r="B223" i="17"/>
  <c r="B225" i="17"/>
  <c r="B227" i="17"/>
  <c r="B229" i="17"/>
  <c r="B231" i="17"/>
  <c r="B233" i="17"/>
  <c r="B235" i="17"/>
  <c r="B237" i="17"/>
  <c r="B239" i="17"/>
  <c r="B241" i="17"/>
  <c r="B243" i="17"/>
  <c r="B245" i="17"/>
  <c r="B248" i="17"/>
  <c r="B250" i="17"/>
  <c r="B252" i="17"/>
  <c r="B254" i="17"/>
  <c r="B257" i="17"/>
  <c r="B259" i="17"/>
  <c r="A2" i="101"/>
  <c r="A2" i="113"/>
  <c r="A2" i="109"/>
  <c r="E3" i="16"/>
  <c r="E4" i="16"/>
  <c r="K4" i="16"/>
  <c r="C82" i="16"/>
  <c r="C86" i="16"/>
  <c r="C90" i="16"/>
  <c r="A2" i="86"/>
  <c r="A2" i="85"/>
  <c r="B5" i="13"/>
  <c r="C22" i="13"/>
  <c r="C23" i="13"/>
  <c r="C24" i="13"/>
  <c r="D26" i="13"/>
  <c r="I26" i="13"/>
  <c r="C29" i="13"/>
  <c r="C30" i="13"/>
  <c r="C31" i="13"/>
  <c r="C34" i="13"/>
  <c r="C37" i="13"/>
  <c r="C38" i="13"/>
  <c r="C39" i="13"/>
  <c r="D41" i="13"/>
  <c r="I41" i="13"/>
  <c r="C44" i="13"/>
  <c r="C45" i="13"/>
  <c r="C46" i="13"/>
  <c r="C48" i="13"/>
  <c r="C49" i="13"/>
  <c r="C55" i="13"/>
  <c r="C56" i="13"/>
  <c r="C57" i="13"/>
  <c r="D59" i="13"/>
  <c r="I59" i="13"/>
  <c r="C61" i="13"/>
  <c r="C62" i="13"/>
  <c r="C65" i="13"/>
  <c r="C68" i="13"/>
  <c r="C69" i="13"/>
  <c r="C70" i="13"/>
  <c r="D72" i="13"/>
  <c r="I72" i="13"/>
  <c r="C73" i="13"/>
  <c r="C74" i="13"/>
  <c r="C77" i="13"/>
  <c r="C80" i="13"/>
  <c r="C81" i="13"/>
  <c r="C82" i="13"/>
  <c r="D84" i="13"/>
  <c r="I84" i="13"/>
  <c r="C85" i="13"/>
  <c r="C86" i="13"/>
  <c r="C89" i="13"/>
  <c r="C92" i="13"/>
  <c r="C93" i="13"/>
  <c r="C94" i="13"/>
  <c r="D96" i="13"/>
  <c r="I96" i="13"/>
  <c r="C99" i="13"/>
  <c r="C100" i="13"/>
  <c r="C103" i="13"/>
  <c r="C106" i="13"/>
  <c r="C107" i="13"/>
  <c r="C108" i="13"/>
  <c r="D110" i="13"/>
  <c r="I110" i="13"/>
  <c r="C175" i="13"/>
  <c r="C178" i="13"/>
  <c r="G178" i="13"/>
  <c r="C180" i="13"/>
  <c r="G180" i="13"/>
  <c r="C181" i="13"/>
  <c r="G181" i="13"/>
  <c r="C182" i="13"/>
  <c r="G182" i="13"/>
  <c r="C183" i="13"/>
  <c r="G183" i="13"/>
  <c r="C184" i="13"/>
  <c r="G184" i="13"/>
  <c r="C185" i="13"/>
  <c r="G185" i="13"/>
  <c r="C186" i="13"/>
  <c r="G186" i="13"/>
  <c r="C187" i="13"/>
  <c r="G187" i="13"/>
  <c r="C195" i="13"/>
  <c r="C204" i="13"/>
  <c r="C207" i="13"/>
  <c r="K223" i="13"/>
  <c r="L223" i="13"/>
  <c r="K225" i="13"/>
  <c r="L225" i="13"/>
  <c r="K227" i="13"/>
  <c r="J230" i="13"/>
  <c r="D234" i="13"/>
  <c r="C237" i="13"/>
  <c r="H237" i="13"/>
  <c r="J239" i="13"/>
  <c r="H245" i="13"/>
  <c r="H246" i="13"/>
  <c r="C253" i="13"/>
  <c r="C254" i="13"/>
  <c r="C257" i="13"/>
  <c r="C258" i="13"/>
  <c r="C261" i="13"/>
  <c r="C262" i="13"/>
  <c r="C265" i="13"/>
  <c r="C266" i="13"/>
  <c r="C269" i="13"/>
  <c r="C270" i="13"/>
  <c r="C273" i="13"/>
  <c r="C278" i="13"/>
  <c r="J278" i="13"/>
  <c r="C281" i="13"/>
  <c r="H281" i="13"/>
  <c r="C284" i="13"/>
  <c r="F284" i="13"/>
  <c r="C405" i="13"/>
  <c r="A2" i="84"/>
  <c r="A2" i="83"/>
  <c r="A7" i="108" s="1"/>
  <c r="A2" i="82"/>
  <c r="A2" i="81"/>
  <c r="A20" i="97"/>
  <c r="D42" i="97"/>
  <c r="C43" i="97"/>
  <c r="A47" i="97"/>
  <c r="A48" i="97"/>
  <c r="D3" i="118"/>
  <c r="D7" i="118"/>
  <c r="I7" i="118"/>
  <c r="D3" i="117"/>
  <c r="D7" i="117"/>
  <c r="I7" i="117"/>
  <c r="A7" i="12"/>
  <c r="D4" i="127"/>
  <c r="D8" i="127"/>
  <c r="I8" i="127"/>
  <c r="D4" i="95"/>
  <c r="D8" i="95"/>
  <c r="I8" i="95"/>
  <c r="D3" i="90"/>
  <c r="D7" i="90"/>
  <c r="I7" i="90"/>
  <c r="D3" i="93"/>
  <c r="D4" i="93"/>
  <c r="H4" i="93"/>
  <c r="D2" i="110"/>
  <c r="D3" i="110"/>
  <c r="L3" i="110"/>
  <c r="B3" i="98"/>
  <c r="B4" i="98"/>
  <c r="I4" i="98"/>
  <c r="B34" i="98"/>
  <c r="B69" i="98"/>
  <c r="B100" i="98"/>
  <c r="B132" i="98"/>
  <c r="C3" i="50"/>
  <c r="C4" i="50"/>
  <c r="I4" i="50"/>
  <c r="C3" i="49"/>
  <c r="C4" i="49"/>
  <c r="I4" i="49"/>
  <c r="C3" i="48"/>
  <c r="C4" i="48"/>
  <c r="L4" i="48"/>
  <c r="C3" i="56"/>
  <c r="C4" i="56"/>
  <c r="I4" i="56"/>
  <c r="C3" i="51"/>
  <c r="C4" i="51"/>
  <c r="J4" i="51"/>
  <c r="D5" i="51"/>
  <c r="J5" i="51"/>
  <c r="C3" i="54"/>
  <c r="C4" i="54"/>
  <c r="M4" i="54"/>
  <c r="C4" i="99"/>
  <c r="C8" i="99"/>
  <c r="I8" i="99"/>
  <c r="B43" i="53"/>
  <c r="D46" i="53"/>
  <c r="D47" i="53"/>
  <c r="B23" i="52"/>
  <c r="D27" i="52"/>
  <c r="A14" i="66"/>
  <c r="D18" i="66"/>
  <c r="C3" i="65"/>
  <c r="J4" i="65"/>
  <c r="A9" i="65"/>
  <c r="K9" i="65"/>
  <c r="K10" i="65"/>
  <c r="A11" i="65"/>
  <c r="K11" i="65"/>
  <c r="A12" i="65"/>
  <c r="K12" i="65"/>
  <c r="A13" i="65"/>
  <c r="K13" i="65"/>
  <c r="A14" i="65"/>
  <c r="K14" i="65"/>
  <c r="A15" i="65"/>
  <c r="K15" i="65"/>
  <c r="A17" i="65"/>
  <c r="K17" i="65"/>
  <c r="K18" i="65"/>
  <c r="A19" i="65"/>
  <c r="K19" i="65"/>
  <c r="A20" i="65"/>
  <c r="A21" i="65"/>
  <c r="K21" i="65"/>
  <c r="A23" i="65"/>
  <c r="K23" i="65"/>
  <c r="A32" i="65"/>
  <c r="J32" i="65"/>
  <c r="K32" i="65" s="1"/>
  <c r="A33" i="65"/>
  <c r="J33" i="65"/>
  <c r="K33" i="65" s="1"/>
  <c r="A34" i="65"/>
  <c r="J34" i="65"/>
  <c r="K34" i="65" s="1"/>
  <c r="J35" i="65"/>
  <c r="K35" i="65" s="1"/>
  <c r="J36" i="65"/>
  <c r="K36" i="65" s="1"/>
  <c r="A37" i="65"/>
  <c r="J37" i="65"/>
  <c r="K37" i="65" s="1"/>
  <c r="A44" i="65"/>
  <c r="J44" i="65"/>
  <c r="K44" i="65" s="1"/>
  <c r="A45" i="65"/>
  <c r="J45" i="65"/>
  <c r="K45" i="65" s="1"/>
  <c r="A46" i="65"/>
  <c r="J46" i="65"/>
  <c r="K46" i="65" s="1"/>
  <c r="A47" i="65"/>
  <c r="J47" i="65"/>
  <c r="K47" i="65" s="1"/>
  <c r="A48" i="65"/>
  <c r="J48" i="65"/>
  <c r="K48" i="65" s="1"/>
  <c r="A49" i="65"/>
  <c r="A58" i="65"/>
  <c r="A55" i="65"/>
  <c r="A56" i="65"/>
  <c r="H56" i="65"/>
  <c r="A57" i="65"/>
  <c r="H57" i="65"/>
  <c r="A59" i="65"/>
  <c r="A2" i="80"/>
  <c r="C2" i="63"/>
  <c r="C3" i="63"/>
  <c r="C5" i="63"/>
  <c r="J5" i="63"/>
  <c r="C6" i="63"/>
  <c r="E62" i="63"/>
  <c r="E64" i="63"/>
  <c r="E65" i="63"/>
  <c r="E66" i="63"/>
  <c r="E67" i="63"/>
  <c r="B97" i="63"/>
  <c r="A5" i="79"/>
  <c r="A2" i="114" s="1"/>
  <c r="C3" i="75"/>
  <c r="C4" i="75"/>
  <c r="I4" i="75"/>
  <c r="D4" i="29"/>
  <c r="D5" i="29"/>
  <c r="K5" i="29"/>
  <c r="D7" i="29"/>
  <c r="K7" i="29"/>
  <c r="D8" i="29"/>
  <c r="K8" i="29"/>
  <c r="A11" i="29"/>
  <c r="A25" i="29"/>
  <c r="A26" i="29"/>
  <c r="A27" i="29"/>
  <c r="A28" i="29"/>
  <c r="A29" i="29"/>
  <c r="A30" i="29"/>
  <c r="A31" i="29"/>
  <c r="B31" i="29"/>
  <c r="A32" i="29"/>
  <c r="B32" i="29"/>
  <c r="A33" i="29"/>
  <c r="B33" i="29"/>
  <c r="A34" i="29"/>
  <c r="B34" i="29"/>
  <c r="B70" i="29"/>
  <c r="B71" i="29"/>
  <c r="B72" i="29"/>
  <c r="B103" i="29"/>
  <c r="C104" i="29"/>
  <c r="A2" i="78"/>
  <c r="A2" i="77"/>
  <c r="A2" i="5"/>
  <c r="A2" i="4"/>
  <c r="U11" i="4"/>
  <c r="U12" i="4"/>
  <c r="U13" i="4"/>
  <c r="U17" i="4"/>
  <c r="U18" i="4"/>
  <c r="C19" i="4"/>
  <c r="U19" i="4"/>
  <c r="C20" i="4"/>
  <c r="U20" i="4"/>
  <c r="C21" i="4"/>
  <c r="U21" i="4"/>
  <c r="C22" i="4"/>
  <c r="U22" i="4"/>
  <c r="C23" i="4"/>
  <c r="U23" i="4"/>
  <c r="C24" i="4"/>
  <c r="U24" i="4"/>
  <c r="U25" i="4"/>
  <c r="C26" i="4"/>
  <c r="U26" i="4"/>
  <c r="C27" i="4"/>
  <c r="U27" i="4"/>
  <c r="C28" i="4"/>
  <c r="U28" i="4"/>
  <c r="C29" i="4"/>
  <c r="U29" i="4"/>
  <c r="C30" i="4"/>
  <c r="U30" i="4"/>
  <c r="U31" i="4"/>
  <c r="U32" i="4"/>
  <c r="U33" i="4"/>
  <c r="U34" i="4"/>
  <c r="U35" i="4"/>
  <c r="U36" i="4"/>
  <c r="U37" i="4"/>
  <c r="U39" i="4"/>
  <c r="U40" i="4"/>
  <c r="U41" i="4"/>
  <c r="U42" i="4"/>
  <c r="U43" i="4"/>
  <c r="U44" i="4"/>
  <c r="U45" i="4"/>
  <c r="U58" i="4"/>
  <c r="U59" i="4"/>
  <c r="C60" i="4"/>
  <c r="C29" i="63" s="1"/>
  <c r="P60" i="4"/>
  <c r="U60" i="4" s="1"/>
  <c r="U64" i="4"/>
  <c r="P65" i="4"/>
  <c r="U65" i="4" s="1"/>
  <c r="U69" i="4"/>
  <c r="U70" i="4"/>
  <c r="U71" i="4"/>
  <c r="U76" i="4"/>
  <c r="P80" i="4"/>
  <c r="U80" i="4" s="1"/>
  <c r="A10" i="76"/>
  <c r="C34" i="76"/>
  <c r="C39" i="97" s="1"/>
  <c r="C35" i="76"/>
  <c r="C40" i="97" s="1"/>
  <c r="A2" i="3"/>
  <c r="A17" i="3"/>
  <c r="C33" i="3"/>
  <c r="C36" i="97" s="1"/>
  <c r="C34" i="3"/>
  <c r="C37" i="97" s="1"/>
  <c r="C35" i="3"/>
  <c r="C38" i="97" s="1"/>
  <c r="A36" i="3"/>
  <c r="A39" i="97" s="1"/>
  <c r="D36" i="3"/>
  <c r="D39" i="97" s="1"/>
  <c r="A37" i="3"/>
  <c r="A40" i="97" s="1"/>
  <c r="D37" i="3"/>
  <c r="A42" i="97"/>
  <c r="D39" i="3"/>
  <c r="D37" i="76" s="1"/>
  <c r="D40" i="3"/>
  <c r="A41" i="3"/>
  <c r="A39" i="76" s="1"/>
  <c r="E3" i="125"/>
  <c r="B1" i="46"/>
  <c r="C9" i="46"/>
  <c r="C35" i="46"/>
  <c r="C67" i="46"/>
  <c r="B102" i="29" s="1"/>
  <c r="D115" i="2"/>
  <c r="A35" i="65" s="1"/>
  <c r="D116" i="2"/>
  <c r="A36" i="65" s="1"/>
  <c r="I405" i="2"/>
  <c r="M426" i="2"/>
  <c r="D493" i="2"/>
  <c r="B198" i="17" s="1"/>
  <c r="E681" i="2"/>
  <c r="B19" i="116" l="1"/>
  <c r="B18" i="116"/>
  <c r="M427" i="2"/>
  <c r="D430" i="2" s="1"/>
  <c r="B59" i="17" s="1"/>
  <c r="G33" i="149"/>
  <c r="C32" i="3"/>
  <c r="D35" i="76"/>
  <c r="D40" i="97"/>
  <c r="A30" i="76"/>
  <c r="F37" i="2"/>
  <c r="D26" i="168" s="1"/>
  <c r="H53" i="29"/>
  <c r="C19" i="13"/>
  <c r="C8" i="148"/>
  <c r="E27" i="2"/>
  <c r="B92" i="29" s="1"/>
  <c r="C33" i="76"/>
  <c r="C32" i="76"/>
  <c r="D34" i="76"/>
  <c r="C31" i="76"/>
  <c r="A53" i="29"/>
  <c r="A3" i="134"/>
  <c r="D43" i="97"/>
  <c r="D38" i="76"/>
  <c r="A44" i="97"/>
  <c r="A34" i="76"/>
  <c r="A35" i="76"/>
  <c r="K57" i="29"/>
  <c r="K74" i="29" s="1"/>
  <c r="C52" i="149" l="1"/>
  <c r="C35" i="97"/>
  <c r="C30" i="76"/>
  <c r="G59" i="149"/>
  <c r="G25" i="149"/>
  <c r="D72" i="149"/>
  <c r="E769" i="2"/>
  <c r="B16" i="29"/>
  <c r="B32" i="139" s="1"/>
  <c r="A10" i="29" l="1"/>
  <c r="C19" i="29"/>
  <c r="C85" i="63" s="1"/>
  <c r="G65" i="149"/>
  <c r="G60" i="149"/>
  <c r="G61" i="149"/>
  <c r="G64" i="149"/>
  <c r="G62" i="149"/>
  <c r="G63" i="149"/>
  <c r="G67" i="149"/>
  <c r="G68" i="149"/>
  <c r="G66" i="149"/>
  <c r="G19" i="2"/>
  <c r="D98" i="149" s="1"/>
  <c r="A40" i="3"/>
  <c r="B80" i="63" l="1"/>
  <c r="C88" i="63"/>
  <c r="C22" i="29"/>
  <c r="A43" i="97"/>
  <c r="A38" i="76"/>
  <c r="G19" i="149"/>
  <c r="A10" i="65"/>
  <c r="C25" i="4"/>
  <c r="A18" i="65"/>
</calcChain>
</file>

<file path=xl/sharedStrings.xml><?xml version="1.0" encoding="utf-8"?>
<sst xmlns="http://schemas.openxmlformats.org/spreadsheetml/2006/main" count="9631" uniqueCount="5246">
  <si>
    <t>Insurance</t>
  </si>
  <si>
    <t>Return late tender offers</t>
  </si>
  <si>
    <t>Opening of tender submissions</t>
  </si>
  <si>
    <t xml:space="preserve"> Two-envelope system</t>
  </si>
  <si>
    <t xml:space="preserve"> EXTENT OF THE WORKS</t>
  </si>
  <si>
    <t>2.       Other specific goals (according to the PPPFA):</t>
  </si>
  <si>
    <t>Tender documents may be collected during working hours at the following address :</t>
  </si>
  <si>
    <t>on:</t>
  </si>
  <si>
    <t xml:space="preserve">F:............................. V:............................ T:............................ </t>
  </si>
  <si>
    <t>A2</t>
  </si>
  <si>
    <t>A3</t>
  </si>
  <si>
    <t>A4</t>
  </si>
  <si>
    <t>A5</t>
  </si>
  <si>
    <t>A6</t>
  </si>
  <si>
    <t>Carried forward to collection</t>
  </si>
  <si>
    <t>A7</t>
  </si>
  <si>
    <t>A8</t>
  </si>
  <si>
    <t>A9</t>
  </si>
  <si>
    <t>A10</t>
  </si>
  <si>
    <t>F:............................. V:............................ T:............................</t>
  </si>
  <si>
    <t>DECLARATION</t>
  </si>
  <si>
    <t>I confirm that I may not commence with any part of construction work under the contract until my Construction Safety Health and Environmental Management Plan has been approved in writing by the Client.</t>
  </si>
  <si>
    <t>I hereby confirm that copies of the following documentation will be kept on site for viewing and inspection purposes for the duration of the construction work:</t>
  </si>
  <si>
    <t>Client's Construction Safety, Health and Environmental Specification.</t>
  </si>
  <si>
    <t>Approved Construction Safety, Health and Environmental Plan.</t>
  </si>
  <si>
    <t>Occupational Health and Safety Act, Act 85 of 1993.</t>
  </si>
  <si>
    <t>Contractor's Safety, Health and Environmental Declaration</t>
  </si>
  <si>
    <t>Contractor's Safety, Health and Environmental Declaration.</t>
  </si>
  <si>
    <t xml:space="preserve">the Workmen's Compensation Fund </t>
  </si>
  <si>
    <t>Fabrication drawings that the contractor is to provide and deliver to the employer  - CLAUSE 4.12.2</t>
  </si>
  <si>
    <t>D6</t>
  </si>
  <si>
    <t>Office for the foreman CLAUSE 4.14.3</t>
  </si>
  <si>
    <t>D7</t>
  </si>
  <si>
    <t>Telephone -  CLAUSE 4.14.3</t>
  </si>
  <si>
    <t>D8</t>
  </si>
  <si>
    <t>Office for inspector of works  -  CLAUSE 4.14.3</t>
  </si>
  <si>
    <t>D9</t>
  </si>
  <si>
    <t>Telephone in office for inspector of works  -  CLAUSE 4.14.3</t>
  </si>
  <si>
    <t>D10</t>
  </si>
  <si>
    <t>Sheds  -  CLAUSE 4.14.3</t>
  </si>
  <si>
    <t>D11</t>
  </si>
  <si>
    <t>Provision and erection of signboards - CLAUSE 4.14.6</t>
  </si>
  <si>
    <t>D12</t>
  </si>
  <si>
    <t>Termination, diversion or maintenance of existing services - CLAUSE4.17.1</t>
  </si>
  <si>
    <t>D13</t>
  </si>
  <si>
    <t>Services which are known to exist - CLAUSE 4.17.3</t>
  </si>
  <si>
    <t>D14</t>
  </si>
  <si>
    <t>Detection apparatus - CLAUSE 4.17.4</t>
  </si>
  <si>
    <t>D15</t>
  </si>
  <si>
    <t>Additional health and safety requirements - CLAUSE 4.18</t>
  </si>
  <si>
    <t>SECTION  E: SPECIFIC PRELIMINARIES</t>
  </si>
  <si>
    <t>E1</t>
  </si>
  <si>
    <t xml:space="preserve">PROPRIETARY BRANDED PRODUCTS </t>
  </si>
  <si>
    <t>E2</t>
  </si>
  <si>
    <t xml:space="preserve">OVERTIME </t>
  </si>
  <si>
    <t>E3</t>
  </si>
  <si>
    <t xml:space="preserve">AS BUILT DRAWINGS </t>
  </si>
  <si>
    <t>E4</t>
  </si>
  <si>
    <t xml:space="preserve">SITE INSTRUCTIONS </t>
  </si>
  <si>
    <t>E5</t>
  </si>
  <si>
    <t xml:space="preserve">LABOUR RECORD </t>
  </si>
  <si>
    <t>E6</t>
  </si>
  <si>
    <t xml:space="preserve">PLANT RECORD </t>
  </si>
  <si>
    <t>E7</t>
  </si>
  <si>
    <t xml:space="preserve">NON CESSION OF MONIES </t>
  </si>
  <si>
    <t>E8</t>
  </si>
  <si>
    <t xml:space="preserve">SECTIONAL COMPLETION </t>
  </si>
  <si>
    <t>When it is required that the contract be executed in sections or portions, the tenderer shall allow for all costs in this regard as no claim for additional costs will be entertained.</t>
  </si>
  <si>
    <t>E9</t>
  </si>
  <si>
    <t>LOCAL LABOUR</t>
  </si>
  <si>
    <t>E10</t>
  </si>
  <si>
    <t>IMPORT PERMITS AND DUTIES</t>
  </si>
  <si>
    <t>The responsibility for obtaining the necessary import permits shall rest with the successful Tenderer.  No foreign exchange will be arranged or provided by the Administration.</t>
  </si>
  <si>
    <t>Tenderers are to allow in their tenders and pay the ordinary levy imposed on imported items in terms of item 196.10 of Part 8 of Schedule No. 1 of the Customs and Excise Act, 1964 with effect from 1 October 1989.</t>
  </si>
  <si>
    <t>E11</t>
  </si>
  <si>
    <t>HIV/AIDS AWARENESS</t>
  </si>
  <si>
    <t xml:space="preserve">Provide and maintain a condom dispenser in terms of Clause 5.1a) </t>
  </si>
  <si>
    <t>E12</t>
  </si>
  <si>
    <t>Provide and maintain HIV/AIDS awareness posters  terms of Clause 5.1b)</t>
  </si>
  <si>
    <t>E13</t>
  </si>
  <si>
    <t xml:space="preserve">Engage a qualified service provider as described in the scope of works to conduct an HIV Awareness Programme  in terms of Clause 5.2.1a) </t>
  </si>
  <si>
    <t>E14</t>
  </si>
  <si>
    <t xml:space="preserve">Arrange for workers to attend the HIV Awareness Programme in terms of Clause 5.2.1b) </t>
  </si>
  <si>
    <t>E15</t>
  </si>
  <si>
    <t>CONTRACT PRICE ADJUSTMENT PROVISIONS (CPAP)</t>
  </si>
  <si>
    <t>Where this contract is a Lump Sum contract, the contract will be subject to Contract Price Adjustment Provisions (CPAP) only where the contract period equals or exceeds 6 calendar months. The applicable work group shall be WG 180 for domestic buildings or WG 181 for commercial and industrial buildings.</t>
  </si>
  <si>
    <t>Tenderers are advised that this contract will be subject to the Expanded Public Works Program (EPWP) aimed at alleviating and reducing unemployment.</t>
  </si>
  <si>
    <t>OCCUPATIONAL HEALTH AND SAFETY ACT NO. 85 OF 1993</t>
  </si>
  <si>
    <t>The Preliminaries are to be the Construction and management requirements for works contracts - Part 1: General engineering and construction works (SANS 1921-1: 2004 Edition 1) prepared by Standards South Africa and shall be deemed  to be incorporated herein.</t>
  </si>
  <si>
    <t>Tenderers are referred to the abovementioned  documents for the full intent and meaning of each  clause thereof (hereinafter referred to by heading and  clause number only) for which such allowance must be  made as may be considered necessary.</t>
  </si>
  <si>
    <t>PART C2 - PRICING DATA</t>
  </si>
  <si>
    <t>PART C3. SCOPE OF WORKS</t>
  </si>
  <si>
    <t>EXTENT OF THE WORKS</t>
  </si>
  <si>
    <t>C3.2 - SPECIFICATION FOR HIV/AIDS AWARENESS</t>
  </si>
  <si>
    <t>C3.3 - HIV/STI COMPLIANCE REPORT</t>
  </si>
  <si>
    <t>PART C4. SITE INFORMATION</t>
  </si>
  <si>
    <t>GEOTECHNICAL INVESTIGATION REPORT</t>
  </si>
  <si>
    <t>PART C5 -  DRAWINGS / ANNEXURES</t>
  </si>
  <si>
    <t>30% of the Contract Price</t>
  </si>
  <si>
    <t>The whole of the works shall be completed within:</t>
  </si>
  <si>
    <t>CPAP (See P&amp;G – E16)</t>
  </si>
  <si>
    <t>Tender Data</t>
  </si>
  <si>
    <t xml:space="preserve">T1.1 </t>
  </si>
  <si>
    <t>T1.2</t>
  </si>
  <si>
    <t>T1.3</t>
  </si>
  <si>
    <t>I/We the undersigned parties do hereby declare that our respective involvement in the Works, of which I/we tender by Joint Venture, would be as follows :-</t>
  </si>
  <si>
    <r>
      <t xml:space="preserve">Provide full particulars of the following  Assets:  </t>
    </r>
    <r>
      <rPr>
        <i/>
        <sz val="11"/>
        <rFont val="Arial Narrow"/>
        <family val="2"/>
      </rPr>
      <t>(Assets owned and to be hired - Indicate owned assets )</t>
    </r>
  </si>
  <si>
    <t>Adjustment of the preliminaries:  each item priced, is to be allocated to one or more of  the three categories, where "F" denotes a fixed amount  (amount not to be varied), "V" denotes an amount  variable in proportion to value and "T" denotes an  amount in proportion to time.</t>
  </si>
  <si>
    <t>AGRÉMENT CERTIFICATES</t>
  </si>
  <si>
    <t>C5.1 - LIST OF DRAWINGS/ANNEXURES</t>
  </si>
  <si>
    <t>see clause 3.3 of Standardized construction procurement documents for the eng &amp; constr works from CIDB</t>
  </si>
  <si>
    <t>Determine whether there has been any effort by a tenderer to influence the processing of tender offers and instantly disqualify a tenderer (and his tender offer) if it is established that he engaged in corrupt or fraudulent practices.</t>
  </si>
  <si>
    <t>Test for responsiveness</t>
  </si>
  <si>
    <t>has been properly and fully completed and signed, and</t>
  </si>
  <si>
    <t>is responsive to the other requirements of the tender documents.</t>
  </si>
  <si>
    <t>A responsive tender is one that conforms to all the terms, conditions, and specifications of the tender documents without material deviation or qualification. A material deviation or qualification is one which, in the Employer's opinion, would:</t>
  </si>
  <si>
    <t>detrimentally affect the scope, quality, or performance of the works, services or supply identified in the Scope of Work,</t>
  </si>
  <si>
    <t>The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</si>
  <si>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Treat as confidential all matters arising in connection with the tender. Use and copy the documents issued by the employer only for the purpose of preparing and submitting a tender offer in response to the invitation.</t>
  </si>
  <si>
    <t>Reference documents</t>
  </si>
  <si>
    <t>Obtain, as necessary for submitting a tender offer, copies of the latest versions of standards, specifications, conditions of contract and other publications, which are not attached but which are incorporated into the tender documents by reference.</t>
  </si>
  <si>
    <t>Acknowledge addenda</t>
  </si>
  <si>
    <t>Seek clarification</t>
  </si>
  <si>
    <t>The Value of material, supplied by the Employer, and not included in the Contract Price, is:</t>
  </si>
  <si>
    <t>The amount to cover Professional Fees, not included in the Contract Price, for repairing damage and loss to be included in the insurance:</t>
  </si>
  <si>
    <t>The limit for indemnity for liable insurance is:</t>
  </si>
  <si>
    <t>Unlimited</t>
  </si>
  <si>
    <t>The percentage allowance to cover overhead charges for contractor and subcontractors, is:</t>
  </si>
  <si>
    <t>Valuations of variations</t>
  </si>
  <si>
    <t>The whole of the Works shall be completed in:</t>
  </si>
  <si>
    <t xml:space="preserve">Portion 1:  </t>
  </si>
  <si>
    <t>Portion 2:</t>
  </si>
  <si>
    <t>Portion 3:</t>
  </si>
  <si>
    <t xml:space="preserve">Portion 4: </t>
  </si>
  <si>
    <t>Portion 5:</t>
  </si>
  <si>
    <t>Portion 6:</t>
  </si>
  <si>
    <t>3 Calendar Months</t>
  </si>
  <si>
    <t>The penalty per calendar day shall be :</t>
  </si>
  <si>
    <t>Maximum retention is:</t>
  </si>
  <si>
    <t>of the Contract Price</t>
  </si>
  <si>
    <t>12 Months</t>
  </si>
  <si>
    <t>The determinations of disputes shall be by:</t>
  </si>
  <si>
    <t>Indicated Amount:</t>
  </si>
  <si>
    <t>Engineer/Principal Agent</t>
  </si>
  <si>
    <t>Employers Agent 1</t>
  </si>
  <si>
    <t>Employers Agent 2</t>
  </si>
  <si>
    <t>Employers Agent 3</t>
  </si>
  <si>
    <t>Employers Agent 4</t>
  </si>
  <si>
    <t>Employers Agent 5</t>
  </si>
  <si>
    <t>The Employer’s agent (Engineer/Principal Agent) is:</t>
  </si>
  <si>
    <t>Agreement and Contract Data, (which includes this agreement)</t>
  </si>
  <si>
    <t>If we are awarded a contract we agree that this notification does not change the requirement for us to submit the names of proposed subcontractors in accordance with requirements in the contract for such appointments. If there are no such requirements in the contract, then your written acceptance of this list shall be binding between us.</t>
  </si>
  <si>
    <r>
      <t xml:space="preserve">Previously completed projects: </t>
    </r>
    <r>
      <rPr>
        <i/>
        <sz val="11"/>
        <rFont val="Arial Narrow"/>
        <family val="2"/>
      </rPr>
      <t>(List the 5 projects closest to the contractor grading designation of this project)</t>
    </r>
  </si>
  <si>
    <r>
      <t xml:space="preserve">Artisans and Employees: </t>
    </r>
    <r>
      <rPr>
        <i/>
        <sz val="11"/>
        <rFont val="Arial Narrow"/>
        <family val="2"/>
      </rPr>
      <t>(Artisans and Employees to be ,or are ,employed for this project )</t>
    </r>
  </si>
  <si>
    <t>FORM OF OFFER AND ACCEPTANCE</t>
  </si>
  <si>
    <t>C1 - AGREEMENT AND CONTRACT DATA</t>
  </si>
  <si>
    <t>Street</t>
  </si>
  <si>
    <t>Region:</t>
  </si>
  <si>
    <t>RETURNABLE DOCUMENT</t>
  </si>
  <si>
    <t>(d)</t>
  </si>
  <si>
    <t>(e)</t>
  </si>
  <si>
    <t>Pages</t>
  </si>
  <si>
    <t xml:space="preserve">                                                                        </t>
  </si>
  <si>
    <t>POST-TENDER INFORMATION</t>
  </si>
  <si>
    <t>X</t>
  </si>
  <si>
    <t>x</t>
  </si>
  <si>
    <t>Cell No.</t>
  </si>
  <si>
    <r>
      <t xml:space="preserve">The preliminaries amounts shall be paid in terms of: </t>
    </r>
    <r>
      <rPr>
        <b/>
        <sz val="11"/>
        <rFont val="Arial"/>
        <family val="2"/>
      </rPr>
      <t xml:space="preserve">                                                         </t>
    </r>
  </si>
  <si>
    <t>Note: The National Department of Public Works maintains a list of qualified service providers.</t>
  </si>
  <si>
    <t xml:space="preserve">5.2.2 </t>
  </si>
  <si>
    <t xml:space="preserve">5.2.3 </t>
  </si>
  <si>
    <t>The outcomes of the HIV Awareness Programme shall as a minimum, result in contract workers exposed to such a programme being able to:</t>
  </si>
  <si>
    <t>communicate the existence of problems of HIV and be able to outline the consequences of transmission of HIV to or from the local community;</t>
  </si>
  <si>
    <t>recall and communicate the mode of HIV transmission and preventative measures including the proper use of the condom.</t>
  </si>
  <si>
    <t>Reporting</t>
  </si>
  <si>
    <t xml:space="preserve">5.3.1 </t>
  </si>
  <si>
    <t>5.3.2</t>
  </si>
  <si>
    <t>ANNEX A: ITEMS WHICH MAY NEED TO BE CONSIDERED WHEN PREPARING THE SCOPE OF WORK FOR A PARTICULAR PROJECT.</t>
  </si>
  <si>
    <t>(Normative)</t>
  </si>
  <si>
    <t>The scope of work prepared in accordance with the provisions of Annex D of SANS 10403 (The formatting and compilation of procurement documents) for a specific project should commence with a description of the works and thereafter describe items relating t</t>
  </si>
  <si>
    <t>Example</t>
  </si>
  <si>
    <t>Health and Safety</t>
  </si>
  <si>
    <t>Location of Regional Office</t>
  </si>
  <si>
    <t>North Coast Region</t>
  </si>
  <si>
    <t>Midlands Region</t>
  </si>
  <si>
    <r>
      <t xml:space="preserve">for and behalf of the </t>
    </r>
    <r>
      <rPr>
        <b/>
        <sz val="11"/>
        <rFont val="Arial"/>
        <family val="2"/>
      </rPr>
      <t>Employer</t>
    </r>
    <r>
      <rPr>
        <sz val="11"/>
        <rFont val="Arial"/>
        <family val="2"/>
      </rPr>
      <t xml:space="preserve"> who by signature hereof warrants authorisation hereto.</t>
    </r>
  </si>
  <si>
    <t>as Witness.</t>
  </si>
  <si>
    <r>
      <t xml:space="preserve">for and behalf of the </t>
    </r>
    <r>
      <rPr>
        <b/>
        <sz val="11"/>
        <rFont val="Arial"/>
        <family val="2"/>
      </rPr>
      <t>Contractor</t>
    </r>
    <r>
      <rPr>
        <sz val="11"/>
        <rFont val="Arial"/>
        <family val="2"/>
      </rPr>
      <t xml:space="preserve"> who by signature hereof warrants authorisation hereto.</t>
    </r>
  </si>
  <si>
    <t>WIMS no:</t>
  </si>
  <si>
    <t>Validity period:</t>
  </si>
  <si>
    <t>This is to certify that I,</t>
  </si>
  <si>
    <t>representing</t>
  </si>
  <si>
    <t>(Name of Enterprise)</t>
  </si>
  <si>
    <t>(Name of authorised Representative)</t>
  </si>
  <si>
    <t>(Date)</t>
  </si>
  <si>
    <t>I have made myself familiar with all local conditions likely to influence the work and the cost thereof.  I further certify that I am satisfied with the description of the work and explanations given at the site inspection meeting and that I understand the work to be done, as specified and implied, in the execution of this contract.</t>
  </si>
  <si>
    <t>visited the site on:</t>
  </si>
  <si>
    <t xml:space="preserve">*Alternative A     </t>
  </si>
  <si>
    <t>**Alternative B</t>
  </si>
  <si>
    <t>BROAD BASED BLACK ECONOMIC EMPOWERMENT</t>
  </si>
  <si>
    <t>B1</t>
  </si>
  <si>
    <t>B2</t>
  </si>
  <si>
    <t>Normative references</t>
  </si>
  <si>
    <t>B3</t>
  </si>
  <si>
    <t>B4</t>
  </si>
  <si>
    <t>Requirements for construction and management</t>
  </si>
  <si>
    <t>B4.1</t>
  </si>
  <si>
    <t>B4.2</t>
  </si>
  <si>
    <t>Responsibilities for design and construction</t>
  </si>
  <si>
    <t>B4.3</t>
  </si>
  <si>
    <t>Planning, programme and method statements</t>
  </si>
  <si>
    <t>B4.4</t>
  </si>
  <si>
    <t>Quality assurance</t>
  </si>
  <si>
    <t>B4.5</t>
  </si>
  <si>
    <t>Setting out</t>
  </si>
  <si>
    <t>B4.6</t>
  </si>
  <si>
    <t>Management and disposal of water</t>
  </si>
  <si>
    <t>B4.7</t>
  </si>
  <si>
    <t>Blasting</t>
  </si>
  <si>
    <t>B4.8</t>
  </si>
  <si>
    <t>Works adjacent to services and structures</t>
  </si>
  <si>
    <t>B4.9</t>
  </si>
  <si>
    <t>Management of the Works and site</t>
  </si>
  <si>
    <t>B4.10</t>
  </si>
  <si>
    <t>Earthworks</t>
  </si>
  <si>
    <t>B4.11</t>
  </si>
  <si>
    <t>Testing</t>
  </si>
  <si>
    <t>B4.12</t>
  </si>
  <si>
    <t>Materials, samples and fabrication drawings</t>
  </si>
  <si>
    <t>B4.13</t>
  </si>
  <si>
    <t>B4.14</t>
  </si>
  <si>
    <t>Site establishment</t>
  </si>
  <si>
    <t>B4.15</t>
  </si>
  <si>
    <t>Survey control</t>
  </si>
  <si>
    <t>B4.16</t>
  </si>
  <si>
    <t>Temporary works</t>
  </si>
  <si>
    <t>B4.17</t>
  </si>
  <si>
    <t>Existing services</t>
  </si>
  <si>
    <t>B4.18</t>
  </si>
  <si>
    <t>Health and safety</t>
  </si>
  <si>
    <t>B4.19</t>
  </si>
  <si>
    <t>Environmental requirements</t>
  </si>
  <si>
    <t>B4.20</t>
  </si>
  <si>
    <t>Alterations, additions, extensions and modifications to existing works</t>
  </si>
  <si>
    <t>B4.21</t>
  </si>
  <si>
    <t>Inspection of adjoining structures, services, buildings and property</t>
  </si>
  <si>
    <t>B4.22</t>
  </si>
  <si>
    <t>Attendance on nominated and selected subcontractors</t>
  </si>
  <si>
    <t>C1</t>
  </si>
  <si>
    <t>Certification by recognised bodies - CLAUSE 4.4</t>
  </si>
  <si>
    <t>C2</t>
  </si>
  <si>
    <t>C3</t>
  </si>
  <si>
    <t>Other services and facilities - CLAUSE 4.8</t>
  </si>
  <si>
    <t>C4</t>
  </si>
  <si>
    <t>Recording of weather - CLAUSE 5.2</t>
  </si>
  <si>
    <t>C5</t>
  </si>
  <si>
    <t>Management meetings - CLAUSE 5.3</t>
  </si>
  <si>
    <t>C6</t>
  </si>
  <si>
    <t>Daily records CLAUSE 5.6</t>
  </si>
  <si>
    <t>C7</t>
  </si>
  <si>
    <t>Bond and guarantees - CLAUSE 5.7</t>
  </si>
  <si>
    <t>C8</t>
  </si>
  <si>
    <t>Permits - CLAUSE 5.9</t>
  </si>
  <si>
    <t>C9</t>
  </si>
  <si>
    <t>Proof of compliance with the law - CLAUSE 5.10</t>
  </si>
  <si>
    <t>D1</t>
  </si>
  <si>
    <t>Requirements for drawings, information and calculations for which the contractor is responsible CLAUSE 4.1.7</t>
  </si>
  <si>
    <t>D2</t>
  </si>
  <si>
    <t>Show VAT payable by the employer separately as an addition to the tendered total of the prices.</t>
  </si>
  <si>
    <t>The employer's representative shall certify the report and schedule described in 5.3.1 whenever a claim for payment is issued to the employer.</t>
  </si>
  <si>
    <t>Client</t>
  </si>
  <si>
    <t>Project Manager:</t>
  </si>
  <si>
    <t>ATTACH A CERTIFIED COPY OF PROOF, THAT THE TENDERER IS IN GOOD STANDING WITH THE COMPENSATION COMMISSIONER, TO THIS PAGE FOR ADJUDICATION PURPOSES</t>
  </si>
  <si>
    <t>Please do a print preview before printing</t>
  </si>
  <si>
    <t>Range of Protection – Lightning Strike</t>
  </si>
  <si>
    <t>Maximum current, cooling mode</t>
  </si>
  <si>
    <t>Agent</t>
  </si>
  <si>
    <t>Telephone number of Agent</t>
  </si>
  <si>
    <t>Brochure enclosed</t>
  </si>
  <si>
    <t>Yes/No</t>
  </si>
  <si>
    <t>PARCEL X-RAY UNITS</t>
  </si>
  <si>
    <t>Dimension /Size</t>
  </si>
  <si>
    <t>Resolution</t>
  </si>
  <si>
    <t>Zoom ranges</t>
  </si>
  <si>
    <t>External Radiation Levels</t>
  </si>
  <si>
    <t>Standard Compliance</t>
  </si>
  <si>
    <t>Electrical nominal voltage</t>
  </si>
  <si>
    <t>V</t>
  </si>
  <si>
    <t>Monitor Type and size</t>
  </si>
  <si>
    <t>Telephone no of Agent</t>
  </si>
  <si>
    <t>WALK THROUGH DETECTOR</t>
  </si>
  <si>
    <t>Timer mode</t>
  </si>
  <si>
    <t>No of sequential settings per time switch</t>
  </si>
  <si>
    <t>No of N/O and N/C contacts per setting</t>
  </si>
  <si>
    <t>Adjustable time lapse between settings</t>
  </si>
  <si>
    <t>Operating voltage</t>
  </si>
  <si>
    <t>Operating current</t>
  </si>
  <si>
    <t>TURNSTILE</t>
  </si>
  <si>
    <t>Size</t>
  </si>
  <si>
    <t>Range</t>
  </si>
  <si>
    <t>Battery Back Up Time</t>
  </si>
  <si>
    <t>Finish</t>
  </si>
  <si>
    <t>Panel thickness</t>
  </si>
  <si>
    <t>Load</t>
  </si>
  <si>
    <t>Stops</t>
  </si>
  <si>
    <t>Car Size</t>
  </si>
  <si>
    <t>Door Opening</t>
  </si>
  <si>
    <t>Door Type</t>
  </si>
  <si>
    <t>Speed</t>
  </si>
  <si>
    <t>Type of Drive</t>
  </si>
  <si>
    <t>Speed Control</t>
  </si>
  <si>
    <t>Type of Car and Landing Buttons</t>
  </si>
  <si>
    <t>Type of Landing Door Frames</t>
  </si>
  <si>
    <t>Type of Door</t>
  </si>
  <si>
    <t>Internal Finishes</t>
  </si>
  <si>
    <t>Pit</t>
  </si>
  <si>
    <t>Head Room</t>
  </si>
  <si>
    <t>SECTION C: SCOPE OF WORK in accordance with SANS 10403</t>
  </si>
  <si>
    <t>(The reference to Clauses refer to Table B.1 of SANS 1921-1:2004)</t>
  </si>
  <si>
    <t xml:space="preserve"> SECTION D: SPECIFICATION DATA ASSOCIATED WITH SANS 1921-1:2004 (Table A.1)</t>
  </si>
  <si>
    <t>Samples of materials, workmanship and finishes - CLAUSE 4.12.1</t>
  </si>
  <si>
    <t xml:space="preserve">The Contractor is hereby informed that where SABS/SANS Specifications are referred to in these Bills of Quantities/Lump Sums documents and Specifications thereto, then ONLY the Specification of Work Clauses will apply. The method of measurement and payment clauses will NOT apply to this Contract. </t>
  </si>
  <si>
    <t xml:space="preserve">Wherever the words "shall be deemed to be included in the description", "shall be stated" or other words having the same effect, appear in the Standard System, it shall be deemed that all descriptions in these Bills of Quantities/Lump Sum documents incorporated such inclusions and statements whether specifically stated or not. </t>
  </si>
  <si>
    <t>Where the description in the Bills of Quantities/Lump Sum documents differ from those in the Standard Electrical Specifications, the descriptions in the Bills of Quantities/Lump Sum documents are to apply.   No claim whatsoever will be allowed in respect of errors in pricing due to brevity of description of items in the Bills of Quantities/Lump Sum documents which are fully described when read in conjunction with the relevant Preambles and/or Specifications.  Suppliers of materials and the like, whose quality systems apply with one or more of the SABS/SANS ISO 9000 Series should be used whenever possible in the absence of a particular SABS/SANS Specification Standard Mark.</t>
  </si>
  <si>
    <r>
      <rPr>
        <b/>
        <sz val="11"/>
        <rFont val="Arial"/>
        <family val="2"/>
      </rPr>
      <t>CONTRACT SPECIFIC DATA</t>
    </r>
    <r>
      <rPr>
        <sz val="11"/>
        <rFont val="Arial"/>
        <family val="2"/>
      </rPr>
      <t xml:space="preserve">
The following contract specific data are applicable to this contract:
</t>
    </r>
  </si>
  <si>
    <r>
      <t xml:space="preserve">The </t>
    </r>
    <r>
      <rPr>
        <i/>
        <sz val="9"/>
        <color indexed="8"/>
        <rFont val="Verdana"/>
        <family val="2"/>
      </rPr>
      <t xml:space="preserve">HIV /Aids </t>
    </r>
    <r>
      <rPr>
        <sz val="10"/>
        <color indexed="8"/>
        <rFont val="Arial"/>
        <family val="2"/>
      </rPr>
      <t xml:space="preserve">awareness programme </t>
    </r>
    <r>
      <rPr>
        <i/>
        <sz val="9"/>
        <color indexed="8"/>
        <rFont val="Verdana"/>
        <family val="2"/>
      </rPr>
      <t xml:space="preserve">described </t>
    </r>
    <r>
      <rPr>
        <sz val="10"/>
        <color indexed="8"/>
        <rFont val="Arial"/>
        <family val="2"/>
      </rPr>
      <t xml:space="preserve">in 5.2 shall in addition </t>
    </r>
    <r>
      <rPr>
        <i/>
        <sz val="9"/>
        <color indexed="8"/>
        <rFont val="Verdana"/>
        <family val="2"/>
      </rPr>
      <t xml:space="preserve">be conducted </t>
    </r>
    <r>
      <rPr>
        <sz val="10"/>
        <color indexed="8"/>
        <rFont val="Arial"/>
        <family val="2"/>
      </rPr>
      <t xml:space="preserve">for the benefit </t>
    </r>
    <r>
      <rPr>
        <i/>
        <sz val="9"/>
        <color indexed="8"/>
        <rFont val="Verdana"/>
        <family val="2"/>
      </rPr>
      <t xml:space="preserve">of </t>
    </r>
    <r>
      <rPr>
        <sz val="10"/>
        <color indexed="8"/>
        <rFont val="Arial"/>
        <family val="2"/>
      </rPr>
      <t xml:space="preserve">the local community on two occasions in the  community centre nearest to the building site. The contractor shall be </t>
    </r>
    <r>
      <rPr>
        <i/>
        <sz val="9"/>
        <color indexed="8"/>
        <rFont val="Verdana"/>
        <family val="2"/>
      </rPr>
      <t xml:space="preserve">responsible </t>
    </r>
    <r>
      <rPr>
        <sz val="10"/>
        <color indexed="8"/>
        <rFont val="Arial"/>
        <family val="2"/>
      </rPr>
      <t xml:space="preserve">for inviting identifiable community-based </t>
    </r>
    <r>
      <rPr>
        <i/>
        <sz val="9"/>
        <color indexed="8"/>
        <rFont val="Verdana"/>
        <family val="2"/>
      </rPr>
      <t xml:space="preserve">institutions and organisations, churches, and schools to participate in the </t>
    </r>
    <r>
      <rPr>
        <sz val="10"/>
        <color indexed="8"/>
        <rFont val="Arial"/>
        <family val="2"/>
      </rPr>
      <t>programme.</t>
    </r>
  </si>
  <si>
    <t>Prepare contract documents</t>
  </si>
  <si>
    <t>Provide copies of the contracts</t>
  </si>
  <si>
    <t>General</t>
  </si>
  <si>
    <t>Actions</t>
  </si>
  <si>
    <t>Tender Documents</t>
  </si>
  <si>
    <t>Interpretation</t>
  </si>
  <si>
    <t>Communication and employer’s agent</t>
  </si>
  <si>
    <t>Alterations to documents</t>
  </si>
  <si>
    <t>Amount (in words):</t>
  </si>
  <si>
    <t>Amount in figures:</t>
  </si>
  <si>
    <t>In responding to this tender you are therefore encouraged to devote attention to these two subjects of Affirmative Action and Economic Empowerment. In addition, in considering the appointment of sub-contractors, you are requested to extend the spirit of these policies.</t>
  </si>
  <si>
    <t xml:space="preserve">BILL NO. 1  </t>
  </si>
  <si>
    <t xml:space="preserve">NOTES  </t>
  </si>
  <si>
    <t>UNIT</t>
  </si>
  <si>
    <t>QUANTITY</t>
  </si>
  <si>
    <t>RATE</t>
  </si>
  <si>
    <t>AMOUNT</t>
  </si>
  <si>
    <t>iii)</t>
  </si>
  <si>
    <t>iv)</t>
  </si>
  <si>
    <t xml:space="preserve">v) </t>
  </si>
  <si>
    <t>vi)</t>
  </si>
  <si>
    <t>SECTION A:  GENERAL CONDITIONS OF CONTRACT</t>
  </si>
  <si>
    <t>A1</t>
  </si>
  <si>
    <t>If necessary, revise documents that shall form part of the contract and that were issued by the employer as part of the tender documents to take account of:</t>
  </si>
  <si>
    <t>addenda issued during the tender period,</t>
  </si>
  <si>
    <t>[1.2.2]</t>
  </si>
  <si>
    <t>[1.1.15]</t>
  </si>
  <si>
    <t>Non-Working days</t>
  </si>
  <si>
    <t>Special non- working days</t>
  </si>
  <si>
    <t>Delivery of Guarantee</t>
  </si>
  <si>
    <t>The Guarantee will be for a sum of:</t>
  </si>
  <si>
    <t>The time to deliver the deed of guarantee is within:</t>
  </si>
  <si>
    <t>Commencement date</t>
  </si>
  <si>
    <t>The contractor shall commence executing the Works:</t>
  </si>
  <si>
    <t>Programme</t>
  </si>
  <si>
    <t xml:space="preserve">The Contractor shall deliver his programme of work </t>
  </si>
  <si>
    <t>Tenderer’s obligations</t>
  </si>
  <si>
    <t>Eligibility</t>
  </si>
  <si>
    <t>Cost of tendering</t>
  </si>
  <si>
    <t>Check documents</t>
  </si>
  <si>
    <t>Check the tender documents on receipt for completeness and notify the employer of any discrepancy or omission.</t>
  </si>
  <si>
    <t>Confidentiality and copyright of documents</t>
  </si>
  <si>
    <t>Note:</t>
  </si>
  <si>
    <t>Signature</t>
  </si>
  <si>
    <t>Date</t>
  </si>
  <si>
    <t>Points</t>
  </si>
  <si>
    <t>PROVINCIAL ADMINISTRATION OF KWAZULU-NATAL</t>
  </si>
  <si>
    <r>
      <t xml:space="preserve">Note: </t>
    </r>
    <r>
      <rPr>
        <i/>
        <sz val="11"/>
        <rFont val="Arial"/>
        <family val="2"/>
      </rPr>
      <t/>
    </r>
  </si>
  <si>
    <t>PA-04.1:  SUMMARY FOR TENDER OPENING</t>
  </si>
  <si>
    <t>Tender Sum</t>
  </si>
  <si>
    <t>(as stated in the Form of Offer, inclusive of VAT)</t>
  </si>
  <si>
    <t>I, ____________________________________________(name of person authorised to sign on behalf of Tenderer) certify that the offer is fully in accordance with this Tender Document and specifications.</t>
  </si>
  <si>
    <t>(of person authorised to sign Tender)</t>
  </si>
  <si>
    <t>Name of Electrical Contractor:</t>
  </si>
  <si>
    <t>Material / Equipment</t>
  </si>
  <si>
    <t>Tenderers attention is drawn to the fact that Offer and Acceptance Form (DOW-07 KZN) should be completed in full and signed as the official Offer to the Employer. Failure to submit the DOW-07 KZN could lead to the Tenderer's offer being disqualified and non-responsive</t>
  </si>
  <si>
    <t>and who will sign as follows:</t>
  </si>
  <si>
    <t xml:space="preserve">and who will sign as follows: </t>
  </si>
  <si>
    <t>No Enterprise to the Consortium/Joint venture shall, without the prior written consent of the other Enterprises to the Consortium/Joint Venture and of the Department, cede any of its rights or assign any of its obligations under the consortium/joint Venture and of the Department, cede any of its rights or assign any of its obligations under the consortium/joint venture agreement in relation to the Contract with the Department referred to herein.</t>
  </si>
  <si>
    <r>
      <t xml:space="preserve">The Enterprises choose as the </t>
    </r>
    <r>
      <rPr>
        <i/>
        <sz val="10"/>
        <color indexed="8"/>
        <rFont val="Arial"/>
        <family val="2"/>
      </rPr>
      <t xml:space="preserve">domicilium citandi et executandi </t>
    </r>
    <r>
      <rPr>
        <sz val="10"/>
        <color indexed="8"/>
        <rFont val="Arial"/>
        <family val="2"/>
      </rPr>
      <t>of the consortium/joint venture for all purposes arising from the consortium/joint venture agreement and the Contract with the Department in respect of the project under item A above:</t>
    </r>
  </si>
  <si>
    <t>(days)</t>
  </si>
  <si>
    <t>Contact Detail</t>
  </si>
  <si>
    <t>Reject a non-responsive tender offer, and not allow it to be subsequently made responsive by correction or withdrawal of the non-conforming deviation or reservation.</t>
  </si>
  <si>
    <t>The responsibility strategy assigned to the contractor for the works  CLAUSE 4.2.1</t>
  </si>
  <si>
    <t>D3</t>
  </si>
  <si>
    <t>The planning, programme and method statements - CLAUSE 4.3</t>
  </si>
  <si>
    <t>D4</t>
  </si>
  <si>
    <t>D5</t>
  </si>
  <si>
    <r>
      <t>(b)</t>
    </r>
    <r>
      <rPr>
        <sz val="11"/>
        <rFont val="Times New Roman"/>
        <family val="1"/>
      </rPr>
      <t xml:space="preserve">     </t>
    </r>
    <r>
      <rPr>
        <sz val="11"/>
        <rFont val="Arial"/>
        <family val="2"/>
      </rPr>
      <t xml:space="preserve">in respect of interest owed </t>
    </r>
    <r>
      <rPr>
        <u/>
        <sz val="11"/>
        <rFont val="Arial"/>
        <family val="2"/>
      </rPr>
      <t>to</t>
    </r>
    <r>
      <rPr>
        <sz val="11"/>
        <rFont val="Arial"/>
        <family val="2"/>
      </rPr>
      <t xml:space="preserve"> the </t>
    </r>
    <r>
      <rPr>
        <b/>
        <sz val="11"/>
        <rFont val="Arial"/>
        <family val="2"/>
      </rPr>
      <t>employer</t>
    </r>
    <r>
      <rPr>
        <sz val="11"/>
        <rFont val="Arial"/>
        <family val="2"/>
      </rPr>
      <t xml:space="preserve">, the interest rate as determined by the Minister of Finance, from time to time, in terms of section 80(1)(b) of the Public Finance Management Act, 1999 (Act No. 1 of 1999), will apply  </t>
    </r>
  </si>
  <si>
    <r>
      <t>5)</t>
    </r>
    <r>
      <rPr>
        <sz val="11"/>
        <rFont val="Times New Roman"/>
        <family val="1"/>
      </rPr>
      <t xml:space="preserve">       </t>
    </r>
    <r>
      <rPr>
        <sz val="11"/>
        <rFont val="Arial"/>
        <family val="2"/>
      </rPr>
      <t xml:space="preserve">Extended </t>
    </r>
    <r>
      <rPr>
        <b/>
        <sz val="11"/>
        <rFont val="Arial"/>
        <family val="2"/>
      </rPr>
      <t>defects</t>
    </r>
    <r>
      <rPr>
        <sz val="11"/>
        <rFont val="Arial"/>
        <family val="2"/>
      </rPr>
      <t xml:space="preserve"> liability period applicable to the following elements:</t>
    </r>
  </si>
  <si>
    <t>Item</t>
  </si>
  <si>
    <t>Principal Agent Capacity</t>
  </si>
  <si>
    <t>Project Leader</t>
  </si>
  <si>
    <t>(i)</t>
  </si>
  <si>
    <t>(ii)</t>
  </si>
  <si>
    <t>Financial Manager</t>
  </si>
  <si>
    <t>Administrative Employees</t>
  </si>
  <si>
    <t>Others</t>
  </si>
  <si>
    <t>Vehicles</t>
  </si>
  <si>
    <t>Address of Main Workshop:</t>
  </si>
  <si>
    <t>Address of Regional Workshop (If Applicable):</t>
  </si>
  <si>
    <t>Project Name</t>
  </si>
  <si>
    <t>Value Tendered in R's</t>
  </si>
  <si>
    <t>Contract Amount (R)</t>
  </si>
  <si>
    <t>Full Name of Signatory</t>
  </si>
  <si>
    <t>Name of Tendering Entity: _______________________________________________________________</t>
  </si>
  <si>
    <t>____________________________________</t>
  </si>
  <si>
    <t>(Legally correct full name and registration number, if applicable, of the Enterprise)</t>
  </si>
  <si>
    <t>___________________________________</t>
  </si>
  <si>
    <t>Project title:</t>
  </si>
  <si>
    <t>C2.1 Pricing Instructions</t>
  </si>
  <si>
    <t>Contact Tel. No.</t>
  </si>
  <si>
    <t>Telephone number:</t>
  </si>
  <si>
    <t xml:space="preserve">Fax number: </t>
  </si>
  <si>
    <t>Name and address of proposed Subcontractor</t>
  </si>
  <si>
    <t>Nature and extent of work</t>
  </si>
  <si>
    <t>Previous experience with Subcontractor</t>
  </si>
  <si>
    <t>Name of authorised representative</t>
  </si>
  <si>
    <t xml:space="preserve">  80/20 Preference point scoring system</t>
  </si>
  <si>
    <t xml:space="preserve">  90/10 Preference point scoring system</t>
  </si>
  <si>
    <t>Price:</t>
  </si>
  <si>
    <t>Telephone no:</t>
  </si>
  <si>
    <t>Cell no:</t>
  </si>
  <si>
    <t>Fax no:</t>
  </si>
  <si>
    <t>E-mail:</t>
  </si>
  <si>
    <t>191 Prince Alfred Street</t>
  </si>
  <si>
    <t>The Contractor is warned to place all orders for materials or special articles as early as possible, as he will be held solely responsible for any delay in the delivery of such goods.
Nevertheless this tender is conditional upon no liability being attached to the Contractor if delivery of materials is rendered impossible by reason of any act of the Government.</t>
  </si>
  <si>
    <t>ELECTRICAL LIGHTING, POWER AND WATER REQUIREMENTS</t>
  </si>
  <si>
    <t>The Contractor shall provide any artificial lighting which may be necessary or required for the proper execution of the works, and provide electric power and water required by all Sub-Contractors, Nominated Sub-Contractors and Sub-Contractors appointed directly by the Employer.</t>
  </si>
  <si>
    <t>The Contractor shall give all notices and pay all fees in connection with temporary electrical and water connections and shall connect temporary Electrical and Water meters for and pay for all current and water consumed.</t>
  </si>
  <si>
    <t>IMPORT PERMITS, DUTIES AND SURCHARGES.</t>
  </si>
  <si>
    <t>Where standard clauses or alternatives are not  entirely applicable to this contract such modifications,  corrections or supplements as will apply are given  under each relevant clause heading.</t>
  </si>
  <si>
    <t>Where any item is not relevant to this specific  contract such item is marked N/A (signifying "not  applicable").</t>
  </si>
  <si>
    <t>Refer to  the  SCOPE OF WORK for detail requirements:</t>
  </si>
  <si>
    <t>IMPORTED MATERIALS AND EQUIPMENT</t>
  </si>
  <si>
    <r>
      <t xml:space="preserve">ENTERPRISE STAMP </t>
    </r>
    <r>
      <rPr>
        <sz val="8"/>
        <rFont val="Arial"/>
        <family val="2"/>
      </rPr>
      <t>(If Any)</t>
    </r>
  </si>
  <si>
    <t>8.</t>
  </si>
  <si>
    <t>held at:</t>
  </si>
  <si>
    <t>(date)</t>
  </si>
  <si>
    <r>
      <t xml:space="preserve">(place) </t>
    </r>
    <r>
      <rPr>
        <sz val="10"/>
        <rFont val="Arial"/>
        <family val="2"/>
      </rPr>
      <t>on</t>
    </r>
  </si>
  <si>
    <t xml:space="preserve">Tender Number:  </t>
  </si>
  <si>
    <t>The Enterprises constituting the Consortium/Joint Venture, notwithstanding its composition, shall conduct all business under the name and style of:</t>
  </si>
  <si>
    <r>
      <t xml:space="preserve">I/We </t>
    </r>
    <r>
      <rPr>
        <i/>
        <sz val="8"/>
        <rFont val="Arial"/>
        <family val="2"/>
      </rPr>
      <t>(Full Name)</t>
    </r>
  </si>
  <si>
    <t>duly authorised in my capacity as</t>
  </si>
  <si>
    <r>
      <t xml:space="preserve">of </t>
    </r>
    <r>
      <rPr>
        <i/>
        <sz val="8"/>
        <rFont val="Arial"/>
        <family val="2"/>
      </rPr>
      <t>(Enterprise name)</t>
    </r>
    <r>
      <rPr>
        <sz val="10"/>
        <rFont val="Arial"/>
        <family val="2"/>
      </rPr>
      <t>:</t>
    </r>
  </si>
  <si>
    <t>do jointly and severally accept responsibility for the due performance of the Works contained in the above project should such tender submitted by the Joint Venture be accepted.</t>
  </si>
  <si>
    <t>Signed by Authorised Representative</t>
  </si>
  <si>
    <t>Party No. 1</t>
  </si>
  <si>
    <t>Party No. 2</t>
  </si>
  <si>
    <t>Party No. 3</t>
  </si>
  <si>
    <t>Name of Enterprise:</t>
  </si>
  <si>
    <r>
      <t>1.</t>
    </r>
    <r>
      <rPr>
        <b/>
        <sz val="12"/>
        <rFont val="Times New Roman"/>
        <family val="1"/>
      </rPr>
      <t xml:space="preserve">        </t>
    </r>
    <r>
      <rPr>
        <b/>
        <sz val="12"/>
        <rFont val="Arial"/>
        <family val="2"/>
      </rPr>
      <t/>
    </r>
  </si>
  <si>
    <t>Categories of Employee - Key Personnel (part of Business Enterprise)</t>
  </si>
  <si>
    <t xml:space="preserve">1.1.      </t>
  </si>
  <si>
    <t xml:space="preserve">1.2.      </t>
  </si>
  <si>
    <t>Workshops:</t>
  </si>
  <si>
    <t xml:space="preserve">1.3.      </t>
  </si>
  <si>
    <r>
      <t xml:space="preserve">1.4.      </t>
    </r>
    <r>
      <rPr>
        <b/>
        <sz val="12"/>
        <rFont val="Arial"/>
        <family val="2"/>
      </rPr>
      <t/>
    </r>
  </si>
  <si>
    <t>Attach company profile if convenient</t>
  </si>
  <si>
    <t xml:space="preserve">2.1.      </t>
  </si>
  <si>
    <t xml:space="preserve">2.2.      </t>
  </si>
  <si>
    <t>Professional
Registration No.</t>
  </si>
  <si>
    <t>Client Name &amp; Contact No.</t>
  </si>
  <si>
    <t>Check final draft</t>
  </si>
  <si>
    <t>Check the final draft of the contract provided by the employer within the time available for the employer to issue the contract.</t>
  </si>
  <si>
    <t>Return of other tender documents</t>
  </si>
  <si>
    <t>List of Drawings/Annexures</t>
  </si>
  <si>
    <t>(Tick applicable preference point scoring system)</t>
  </si>
  <si>
    <t>Site Inspection Meeting location and time</t>
  </si>
  <si>
    <t>Representative of Employer (Regional Office)</t>
  </si>
  <si>
    <t>NB: THIS IS ONLY FOR TENDER OPENING PURPOSES AND DOES NOT REPLACE THE OFFER AND ACCEPTANCE FORM (DOW-07 KZN)</t>
  </si>
  <si>
    <t>(Area Code)(Number)</t>
  </si>
  <si>
    <t>Quotation (Excluding VAT)</t>
  </si>
  <si>
    <t>Volts</t>
  </si>
  <si>
    <t>Conditioned room air temperature after 1 hour, Actual</t>
  </si>
  <si>
    <t>1</t>
  </si>
  <si>
    <t>Non-disclosure</t>
  </si>
  <si>
    <t>Grounds for rejection and disqualification</t>
  </si>
  <si>
    <t>Prepare and attach to claims for payment a brief report in terms of Clause 5.3 (see also HIV/STI Compliance Report included with this document).</t>
  </si>
  <si>
    <t>Scope of Works complied in accordance with SANS 10403 where reference is made to this part of SANS 1921-1:2004</t>
  </si>
  <si>
    <t>EMPLOYERS OBJECTIVES</t>
  </si>
  <si>
    <t>OVERVIEW OF THE WORKS</t>
  </si>
  <si>
    <t>iii) confirms that no partner, member, director or other person, who wholly or partly exercises, or may exercise, 
     control over the enterprise appears,  has within the last five years been convicted of fraud or corruption;</t>
  </si>
  <si>
    <t>iv)  confirms that the contents of this questionnaire are within my personal knowledge and are to the best of my 
      belief both true and correct.</t>
  </si>
  <si>
    <t>Fax no</t>
  </si>
  <si>
    <t>e-mail address</t>
  </si>
  <si>
    <t xml:space="preserve">Tel no                               </t>
  </si>
  <si>
    <t>Name of signatory</t>
  </si>
  <si>
    <t>Capacity of signatory</t>
  </si>
  <si>
    <t>CIDB Registration Number:</t>
  </si>
  <si>
    <t xml:space="preserve">  Fax:</t>
  </si>
  <si>
    <t>Telephone Number (Including area code)</t>
  </si>
  <si>
    <t>Fax Number (Including area code)</t>
  </si>
  <si>
    <t xml:space="preserve">Fax:  </t>
  </si>
  <si>
    <t>Equipment</t>
  </si>
  <si>
    <t>(a)</t>
  </si>
  <si>
    <t>________________________________________</t>
  </si>
  <si>
    <t>CAPACITY:</t>
  </si>
  <si>
    <t>DATE:</t>
  </si>
  <si>
    <t xml:space="preserve">Name:  </t>
  </si>
  <si>
    <t>Capacity:</t>
  </si>
  <si>
    <t>Address:</t>
  </si>
  <si>
    <t xml:space="preserve">Tel: </t>
  </si>
  <si>
    <t>Fax:</t>
  </si>
  <si>
    <t xml:space="preserve">E-mail:  </t>
  </si>
  <si>
    <t>Capacity of Signatory</t>
  </si>
  <si>
    <t>4.2.1</t>
  </si>
  <si>
    <t>Capacity</t>
  </si>
  <si>
    <t>Place (town)</t>
  </si>
  <si>
    <t>Reference / Contact person</t>
  </si>
  <si>
    <t>Contract period</t>
  </si>
  <si>
    <t>Scheduled date of completion</t>
  </si>
  <si>
    <t>Date of commencement</t>
  </si>
  <si>
    <t>Validity Period (Days)</t>
  </si>
  <si>
    <t>Insurance Contractor</t>
  </si>
  <si>
    <t>indicated sum</t>
  </si>
  <si>
    <t>Indicated sum</t>
  </si>
  <si>
    <t>Standard System of Measuring Building Works for Small or Simple Buildings 1999</t>
  </si>
  <si>
    <t>Other (Specify)</t>
  </si>
  <si>
    <t>Evaluation Method 1</t>
  </si>
  <si>
    <t>Evaluation Method 2</t>
  </si>
  <si>
    <r>
      <t>Standard System of Measuring Builders Work (6</t>
    </r>
    <r>
      <rPr>
        <vertAlign val="superscript"/>
        <sz val="10"/>
        <rFont val="Arial"/>
        <family val="2"/>
      </rPr>
      <t>th</t>
    </r>
    <r>
      <rPr>
        <sz val="10"/>
        <rFont val="Arial"/>
        <family val="2"/>
      </rPr>
      <t xml:space="preserve"> Edition)</t>
    </r>
  </si>
  <si>
    <t>Pricing the tender offer</t>
  </si>
  <si>
    <t xml:space="preserve">Acceptance of an alternative tender offer will mean acceptance in principle of the offer. It will be an obligation of the contract for the tenderer, in the event that the alternative is accepted, to accept full responsibility and liability that the alternative offer complies in all respects with the Employer’s standards and requirements. </t>
  </si>
  <si>
    <t xml:space="preserve">These net amounts will be adjusted as follows: </t>
  </si>
  <si>
    <t>FORMULA:</t>
  </si>
  <si>
    <t>The net amount to be added to or deducted from the contract sum:</t>
  </si>
  <si>
    <t xml:space="preserve">             Y</t>
  </si>
  <si>
    <t>A = the amount (R) of adjustment</t>
  </si>
  <si>
    <t>V = the net amount (supplier’s quotation) (R) of the imported item</t>
  </si>
  <si>
    <t>Number</t>
  </si>
  <si>
    <t>Machinery</t>
  </si>
  <si>
    <t>Plant</t>
  </si>
  <si>
    <t>Extend Defects Liability Period for following elements:</t>
  </si>
  <si>
    <t>JBCC Civil</t>
  </si>
  <si>
    <t>Company registration number</t>
  </si>
  <si>
    <t>Name</t>
  </si>
  <si>
    <t>%</t>
  </si>
  <si>
    <t xml:space="preserve">The terms of the contract, are contained in: </t>
  </si>
  <si>
    <t>Pricing data</t>
  </si>
  <si>
    <t>Scope of work.</t>
  </si>
  <si>
    <t>N/A</t>
  </si>
  <si>
    <t xml:space="preserve">(If specialist works were selected specify the type of works) </t>
  </si>
  <si>
    <r>
      <t>Tel:</t>
    </r>
    <r>
      <rPr>
        <b/>
        <sz val="11"/>
        <rFont val="Arial"/>
        <family val="2"/>
      </rPr>
      <t xml:space="preserve">                  </t>
    </r>
  </si>
  <si>
    <r>
      <t>Tel:</t>
    </r>
    <r>
      <rPr>
        <b/>
        <sz val="11"/>
        <rFont val="Arial"/>
        <family val="2"/>
      </rPr>
      <t xml:space="preserve">             </t>
    </r>
  </si>
  <si>
    <r>
      <t xml:space="preserve">Agent’s </t>
    </r>
    <r>
      <rPr>
        <sz val="11"/>
        <rFont val="Arial"/>
        <family val="2"/>
      </rPr>
      <t>service:</t>
    </r>
  </si>
  <si>
    <r>
      <t xml:space="preserve">SANS 4074 ISO 4074, </t>
    </r>
    <r>
      <rPr>
        <i/>
        <sz val="9"/>
        <color indexed="8"/>
        <rFont val="Arial"/>
        <family val="2"/>
      </rPr>
      <t>Condom Rubbers</t>
    </r>
  </si>
  <si>
    <r>
      <t>Construction Worker:</t>
    </r>
    <r>
      <rPr>
        <sz val="10"/>
        <color indexed="8"/>
        <rFont val="Arial"/>
        <family val="2"/>
      </rPr>
      <t xml:space="preserve"> all persons in the employ of the contractor or in the employ of any of the subcontractors contracted by the contractor.</t>
    </r>
  </si>
  <si>
    <r>
      <t xml:space="preserve">Local Community: </t>
    </r>
    <r>
      <rPr>
        <sz val="10"/>
        <color indexed="8"/>
        <rFont val="Arial"/>
        <family val="2"/>
      </rPr>
      <t>the communities local to the site which are most likely to have contact with the construction worker and, in particular, sex workers in those communities.</t>
    </r>
  </si>
  <si>
    <r>
      <t>Service provider:</t>
    </r>
    <r>
      <rPr>
        <sz val="10"/>
        <color indexed="8"/>
        <rFont val="Arial"/>
        <family val="2"/>
      </rPr>
      <t xml:space="preserve"> the natural or juristic person recognised by the South African Department of Health as specialist in conducting Aids Awareness Programmes.</t>
    </r>
  </si>
  <si>
    <r>
      <t xml:space="preserve">The </t>
    </r>
    <r>
      <rPr>
        <b/>
        <sz val="10"/>
        <color indexed="8"/>
        <rFont val="Arial"/>
        <family val="2"/>
      </rPr>
      <t xml:space="preserve">provisions </t>
    </r>
    <r>
      <rPr>
        <b/>
        <i/>
        <sz val="9"/>
        <color indexed="8"/>
        <rFont val="Verdana"/>
        <family val="2"/>
      </rPr>
      <t xml:space="preserve">of </t>
    </r>
    <r>
      <rPr>
        <b/>
        <sz val="10"/>
        <color indexed="8"/>
        <rFont val="Arial"/>
        <family val="2"/>
      </rPr>
      <t xml:space="preserve">5.1 c) </t>
    </r>
    <r>
      <rPr>
        <b/>
        <i/>
        <sz val="9"/>
        <color indexed="8"/>
        <rFont val="Verdana"/>
        <family val="2"/>
      </rPr>
      <t xml:space="preserve">and d) do not apply to </t>
    </r>
    <r>
      <rPr>
        <b/>
        <sz val="10"/>
        <color indexed="8"/>
        <rFont val="Arial"/>
        <family val="2"/>
      </rPr>
      <t>this contract.</t>
    </r>
  </si>
  <si>
    <r>
      <t xml:space="preserve">The </t>
    </r>
    <r>
      <rPr>
        <i/>
        <sz val="9"/>
        <color indexed="8"/>
        <rFont val="Times New Roman"/>
        <family val="1"/>
      </rPr>
      <t xml:space="preserve">generic specification </t>
    </r>
    <r>
      <rPr>
        <sz val="9"/>
        <color indexed="8"/>
        <rFont val="Arial"/>
        <family val="2"/>
      </rPr>
      <t xml:space="preserve">for </t>
    </r>
    <r>
      <rPr>
        <i/>
        <sz val="9"/>
        <color indexed="8"/>
        <rFont val="Verdana"/>
        <family val="2"/>
      </rPr>
      <t xml:space="preserve">HIV/ Aids Awareness as published by the Construction Industry Development Board (see </t>
    </r>
    <r>
      <rPr>
        <i/>
        <u/>
        <sz val="9"/>
        <color indexed="8"/>
        <rFont val="Verdana"/>
        <family val="2"/>
      </rPr>
      <t xml:space="preserve">www.cidb.org.za) </t>
    </r>
    <r>
      <rPr>
        <i/>
        <sz val="9"/>
        <color indexed="8"/>
        <rFont val="Verdana"/>
        <family val="2"/>
      </rPr>
      <t xml:space="preserve">is applicable to this </t>
    </r>
    <r>
      <rPr>
        <sz val="9"/>
        <color indexed="8"/>
        <rFont val="Arial"/>
        <family val="2"/>
      </rPr>
      <t xml:space="preserve">contract. </t>
    </r>
    <r>
      <rPr>
        <i/>
        <sz val="9"/>
        <color indexed="8"/>
        <rFont val="Verdana"/>
        <family val="2"/>
      </rPr>
      <t xml:space="preserve">The HIV/ Aids awareness </t>
    </r>
    <r>
      <rPr>
        <sz val="9"/>
        <color indexed="8"/>
        <rFont val="Arial"/>
        <family val="2"/>
      </rPr>
      <t xml:space="preserve">programme </t>
    </r>
    <r>
      <rPr>
        <i/>
        <sz val="9"/>
        <color indexed="8"/>
        <rFont val="Verdana"/>
        <family val="2"/>
      </rPr>
      <t xml:space="preserve">described </t>
    </r>
    <r>
      <rPr>
        <sz val="9"/>
        <color indexed="8"/>
        <rFont val="Arial"/>
        <family val="2"/>
      </rPr>
      <t>in 5.2 is to be repeated at four month interval</t>
    </r>
  </si>
  <si>
    <t>PRE-TENDER INFORMATION</t>
  </si>
  <si>
    <t>FIXED PRICE</t>
  </si>
  <si>
    <t>Scope of Works Description</t>
  </si>
  <si>
    <t>Please complete the areas in blue including drop downs below :</t>
  </si>
  <si>
    <t>Southern Region</t>
  </si>
  <si>
    <t>Site Inspection</t>
  </si>
  <si>
    <t>Compulsory</t>
  </si>
  <si>
    <t>Non-Compulsory</t>
  </si>
  <si>
    <t>Support Insurance By contractor (Amount in Words)</t>
  </si>
  <si>
    <t>Support Insurance by contractor (Deductible Amount in Words)</t>
  </si>
  <si>
    <t>SPECIAL CONDITIONS OF CONTRACT</t>
  </si>
  <si>
    <r>
      <t xml:space="preserve">We confirm that all subcontractors who are contracted to construct a house </t>
    </r>
    <r>
      <rPr>
        <b/>
        <sz val="9"/>
        <rFont val="Arial"/>
        <family val="2"/>
      </rPr>
      <t>are registered as home builders with the National Home Builders Registration Council</t>
    </r>
    <r>
      <rPr>
        <sz val="9"/>
        <rFont val="Arial"/>
        <family val="2"/>
      </rPr>
      <t>.</t>
    </r>
  </si>
  <si>
    <t>Part 1: CONTRACT DATA PROVIDED BY THE EMPLOYER:</t>
  </si>
  <si>
    <t>The Engineer shall obtain the specific approval from the Employer before executing any of his functions according to the "Conditions under which Consultants are appointed", or in the event where an employee of the Employer represents the Employer, the relevant General Delegations applicable at the time of executing his/her duties.</t>
  </si>
  <si>
    <t>Engineer/Principal Agent to consult with Employer</t>
  </si>
  <si>
    <t>Part 2: CONTRACT DATA PROVIDED BY THE CONTRACTOR:</t>
  </si>
  <si>
    <t>Contractor Name:</t>
  </si>
  <si>
    <t xml:space="preserve">Tax / VAT Registration No: </t>
  </si>
  <si>
    <r>
      <t xml:space="preserve">The accepted </t>
    </r>
    <r>
      <rPr>
        <b/>
        <sz val="11"/>
        <rFont val="Arial"/>
        <family val="2"/>
      </rPr>
      <t>contract price</t>
    </r>
    <r>
      <rPr>
        <sz val="11"/>
        <rFont val="Arial"/>
        <family val="2"/>
      </rPr>
      <t xml:space="preserve"> inclusive of </t>
    </r>
    <r>
      <rPr>
        <b/>
        <sz val="11"/>
        <rFont val="Arial"/>
        <family val="2"/>
      </rPr>
      <t>tax</t>
    </r>
    <r>
      <rPr>
        <sz val="11"/>
        <rFont val="Arial"/>
        <family val="2"/>
      </rPr>
      <t xml:space="preserve"> is  R :</t>
    </r>
  </si>
  <si>
    <t>he/she has access to additional finance (inclusive of a PERFORMANCE GUARANTEE BY A REGISTERED FINANCIAL INSTITUTION),</t>
  </si>
  <si>
    <t>I, the undersigned,</t>
  </si>
  <si>
    <t>Support Insurance by contractor (Deductible Amount)</t>
  </si>
  <si>
    <t xml:space="preserve"> </t>
  </si>
  <si>
    <t>THE OFFERED TOTAL OF THE PRICES INCLUSIVE OF VALUE ADDED TAX IS:</t>
  </si>
  <si>
    <t xml:space="preserve">2.                   </t>
  </si>
  <si>
    <t xml:space="preserve">3.                   </t>
  </si>
  <si>
    <t xml:space="preserve">4.                   </t>
  </si>
  <si>
    <t>All tenders must be submitted on the official forms – (not to be re-typed)</t>
  </si>
  <si>
    <t>DEPOSITED IN THE TENDER BOX AT:</t>
  </si>
  <si>
    <t>Clause number:</t>
  </si>
  <si>
    <t>7.</t>
  </si>
  <si>
    <t>Definitions</t>
  </si>
  <si>
    <t>Abbreviations</t>
  </si>
  <si>
    <t>Email Address</t>
  </si>
  <si>
    <t>[Email Address]</t>
  </si>
  <si>
    <t xml:space="preserve">            </t>
  </si>
  <si>
    <t>SIGNATURES OF THE CONTRACTING PARTIES</t>
  </si>
  <si>
    <t>Sir,</t>
  </si>
  <si>
    <t>No</t>
  </si>
  <si>
    <t>GENERAL</t>
  </si>
  <si>
    <t>Yes</t>
  </si>
  <si>
    <t>FIXED PRICE CONTRACT</t>
  </si>
  <si>
    <t>Annexure F - Standard Conditions of Tender</t>
  </si>
  <si>
    <t>Specification for HIV/AIDS awareness</t>
  </si>
  <si>
    <t>HIV/STI Compliance report</t>
  </si>
  <si>
    <t>Generic Construction Safety, Health and Environmental Specification</t>
  </si>
  <si>
    <t>Supplementary Preambles</t>
  </si>
  <si>
    <t>Quantity Surveyor</t>
  </si>
  <si>
    <t>Final Summary of Bill of Quantities</t>
  </si>
  <si>
    <t>C4.2</t>
  </si>
  <si>
    <t>4.1.7</t>
  </si>
  <si>
    <t>Prefabricated roof trusses design must be submitted for approval 30 days prior to erections.</t>
  </si>
  <si>
    <t>The responsibility strategy assigned to the Contractor for the works is:</t>
  </si>
  <si>
    <t>ABC Engineers</t>
  </si>
  <si>
    <t>4.2.2</t>
  </si>
  <si>
    <t>4.2.3</t>
  </si>
  <si>
    <t>4.12.1</t>
  </si>
  <si>
    <t>4.12.2</t>
  </si>
  <si>
    <t>4.12.3</t>
  </si>
  <si>
    <t>4.14.6</t>
  </si>
  <si>
    <t>4.17.1</t>
  </si>
  <si>
    <t>The requirement for provision and erection of signboards are:</t>
  </si>
  <si>
    <t>This generic specification contains requirements applicable to the reduction of the risk of transfer of the HIV virus between and among construction workers and the local community through the following four strategies:</t>
  </si>
  <si>
    <t xml:space="preserve">a) </t>
  </si>
  <si>
    <t>raising awareness about HIV/AIDS;</t>
  </si>
  <si>
    <t xml:space="preserve">b) </t>
  </si>
  <si>
    <t>providing construction workers with access to condoms;</t>
  </si>
  <si>
    <t xml:space="preserve">c) </t>
  </si>
  <si>
    <t xml:space="preserve">d) </t>
  </si>
  <si>
    <t>Sexually Transmitted Infection diagnosis and treatment.</t>
  </si>
  <si>
    <t>Normative references:</t>
  </si>
  <si>
    <t>The following standard contains provisions that, through reference in this text, constitute provisions of this standard:</t>
  </si>
  <si>
    <t>Definitions and Abbreviations</t>
  </si>
  <si>
    <t>STI: Sexually transmitted infection</t>
  </si>
  <si>
    <t>HIV: Human Immunodeficiency Virus</t>
  </si>
  <si>
    <t>AIDS: Acquired Immune Deficiency Syndrome</t>
  </si>
  <si>
    <t>Objectives</t>
  </si>
  <si>
    <t>The objectives are to:</t>
  </si>
  <si>
    <t>reduce the risk of transfer of the HIV virus between and among construction workers and the local community;</t>
  </si>
  <si>
    <t>raise awareness amongst construction workers and the local community of the risk of infection with the HIV virus;</t>
  </si>
  <si>
    <t>promote early diagnosis; and</t>
  </si>
  <si>
    <t>assist affected individuals to access care and counselling.</t>
  </si>
  <si>
    <t>Requirements</t>
  </si>
  <si>
    <t>General requirement</t>
  </si>
  <si>
    <t>The contractor shall, in order to satisfy the objectives stated in 4:</t>
  </si>
  <si>
    <t>make condoms complying with the requirements of SABS ISO 4074 available to all construction workers at readily accessible points on the site, suitably protected from the elements, for the duration of the contract;</t>
  </si>
  <si>
    <t>b)</t>
  </si>
  <si>
    <t xml:space="preserve"> either place and maintain HIV/AIDS awareness posters of size of not less than A1 in areas which are highly trafficked by construction workers, or provide construction workers with a pamphlet, in languages largely understood by construction workers, which</t>
  </si>
  <si>
    <t>c)</t>
  </si>
  <si>
    <t>encourage voluntary HIV/STI testing;</t>
  </si>
  <si>
    <t xml:space="preserve"> provide information concerning counselling, support and care of those that are infected services; and</t>
  </si>
  <si>
    <t>e)</t>
  </si>
  <si>
    <t>comply with the requirements of 5.2.</t>
  </si>
  <si>
    <t>HIV awareness programme</t>
  </si>
  <si>
    <t xml:space="preserve">5.2.1 </t>
  </si>
  <si>
    <t>The contractor shall:</t>
  </si>
  <si>
    <t>a)</t>
  </si>
  <si>
    <t>arrange for, provide a suitable venue, and instruct all construction workers to attend the HIV Awareness Programme and notify the Employer's Representative of the date, time and venue whenever a session with construction workers is conducted.</t>
  </si>
  <si>
    <t xml:space="preserve">The contact particulars of qualified service providers are as follows:  </t>
  </si>
  <si>
    <t xml:space="preserve"> Fax</t>
  </si>
  <si>
    <t>Tel</t>
  </si>
  <si>
    <t xml:space="preserve"> email</t>
  </si>
  <si>
    <t>The Standard Conditions of Tender make several references to the Tender Data for details that apply specifically to this tender. The Tender Data shall have precedence in the interpretation of any ambiguity or inconsistency between it and the Standard Conditions of Tender.</t>
  </si>
  <si>
    <r>
      <t xml:space="preserve">The </t>
    </r>
    <r>
      <rPr>
        <sz val="10"/>
        <color indexed="8"/>
        <rFont val="Arial"/>
        <family val="2"/>
      </rPr>
      <t xml:space="preserve">variations </t>
    </r>
    <r>
      <rPr>
        <i/>
        <sz val="9"/>
        <color indexed="8"/>
        <rFont val="Verdana"/>
        <family val="2"/>
      </rPr>
      <t xml:space="preserve">to this generic specification </t>
    </r>
    <r>
      <rPr>
        <sz val="10"/>
        <color indexed="8"/>
        <rFont val="Arial"/>
        <family val="2"/>
      </rPr>
      <t xml:space="preserve">are as follows: </t>
    </r>
    <r>
      <rPr>
        <i/>
        <sz val="9"/>
        <color indexed="8"/>
        <rFont val="Verdana"/>
        <family val="2"/>
      </rPr>
      <t>nil</t>
    </r>
  </si>
  <si>
    <r>
      <t xml:space="preserve">The </t>
    </r>
    <r>
      <rPr>
        <sz val="10"/>
        <color indexed="8"/>
        <rFont val="Arial"/>
        <family val="2"/>
      </rPr>
      <t xml:space="preserve">provisions </t>
    </r>
    <r>
      <rPr>
        <i/>
        <sz val="9"/>
        <color indexed="8"/>
        <rFont val="Verdana"/>
        <family val="2"/>
      </rPr>
      <t xml:space="preserve">of </t>
    </r>
    <r>
      <rPr>
        <sz val="10"/>
        <color indexed="8"/>
        <rFont val="Arial"/>
        <family val="2"/>
      </rPr>
      <t xml:space="preserve">5.1 c) </t>
    </r>
    <r>
      <rPr>
        <i/>
        <sz val="9"/>
        <color indexed="8"/>
        <rFont val="Verdana"/>
        <family val="2"/>
      </rPr>
      <t xml:space="preserve">and d) do not apply to </t>
    </r>
    <r>
      <rPr>
        <sz val="10"/>
        <color indexed="8"/>
        <rFont val="Arial"/>
        <family val="2"/>
      </rPr>
      <t>this contract.</t>
    </r>
  </si>
  <si>
    <t>Part T2:  Returnable documents</t>
  </si>
  <si>
    <t>Part C2: Pricing data</t>
  </si>
  <si>
    <t>Part C4: Site information</t>
  </si>
  <si>
    <t>Bills of Quantities</t>
  </si>
  <si>
    <t>The following items must be Included in this Pricing Instruction. Any additional items deemed necessary must be included herein</t>
  </si>
  <si>
    <t>BILLS OF QUANTITIES/LUMP SUM DOCUMENT</t>
  </si>
  <si>
    <t>VALUE ADDED TAX</t>
  </si>
  <si>
    <t>Option 1</t>
  </si>
  <si>
    <t>Option 2</t>
  </si>
  <si>
    <t>Insurance provided by the employer</t>
  </si>
  <si>
    <t>Acceptance of tender offer</t>
  </si>
  <si>
    <t>Physical Address</t>
  </si>
  <si>
    <t>Town</t>
  </si>
  <si>
    <t>Code</t>
  </si>
  <si>
    <t>Postal Address</t>
  </si>
  <si>
    <t>Harmonic Distortion Reduction</t>
  </si>
  <si>
    <t>Operating Temperature</t>
  </si>
  <si>
    <t>The structural engineer is:</t>
  </si>
  <si>
    <t>Strategy A</t>
  </si>
  <si>
    <t>Drawings &amp; other info are to be submitted in accordance with the contractors programme</t>
  </si>
  <si>
    <t>The planning, programme and method statement are to comply with the following:</t>
  </si>
  <si>
    <t>Samples of materials</t>
  </si>
  <si>
    <t>Method of joining panels</t>
  </si>
  <si>
    <t>Floor construction</t>
  </si>
  <si>
    <t>Area:</t>
  </si>
  <si>
    <t>WCPU</t>
  </si>
  <si>
    <t>Cooling Tower</t>
  </si>
  <si>
    <t>Starting amps</t>
  </si>
  <si>
    <t>A</t>
  </si>
  <si>
    <t>Running amps</t>
  </si>
  <si>
    <t>System supply gauge pressure</t>
  </si>
  <si>
    <t>kPA</t>
  </si>
  <si>
    <t>System return gauge pressure</t>
  </si>
  <si>
    <t>Condenser water inlet temperature</t>
  </si>
  <si>
    <t>°C</t>
  </si>
  <si>
    <t>Condenser water outlet temperature</t>
  </si>
  <si>
    <t>Condenser water flow rate</t>
  </si>
  <si>
    <t>l/s</t>
  </si>
  <si>
    <t>Blower unit air inlet temperature</t>
  </si>
  <si>
    <t>Blower unit air outlet temperature</t>
  </si>
  <si>
    <t>Blower unit air flow rate</t>
  </si>
  <si>
    <t>m³/s</t>
  </si>
  <si>
    <t>Conditioned room air temperature after 1 hour, Design</t>
  </si>
  <si>
    <t>Address</t>
  </si>
  <si>
    <t>Percentage involvement</t>
  </si>
  <si>
    <r>
      <t>(Insert a tick in the “Returnable document” column to indicate which documents must be returned with the tender</t>
    </r>
    <r>
      <rPr>
        <i/>
        <sz val="9.5"/>
        <rFont val="Arial"/>
        <family val="2"/>
      </rPr>
      <t>)</t>
    </r>
  </si>
  <si>
    <t>Returnable document</t>
  </si>
  <si>
    <t xml:space="preserve">                             </t>
  </si>
  <si>
    <r>
      <t>RESOLUTION</t>
    </r>
    <r>
      <rPr>
        <sz val="10"/>
        <rFont val="Arial"/>
        <family val="2"/>
      </rPr>
      <t xml:space="preserve"> of a meeting of the Board of *Directors / Members / Partners of:</t>
    </r>
  </si>
  <si>
    <t>______________________________________________________________________________________</t>
  </si>
  <si>
    <t>RESOLVED that:</t>
  </si>
  <si>
    <t>ANNEXURES</t>
  </si>
  <si>
    <t>C5.1</t>
  </si>
  <si>
    <t>C4.1</t>
  </si>
  <si>
    <t>Compulsory Enterprise Questionaire</t>
  </si>
  <si>
    <t>SECTION 2</t>
  </si>
  <si>
    <t>List of Drawings</t>
  </si>
  <si>
    <t>Description of drawing</t>
  </si>
  <si>
    <t>Only the complete Service as per the Bills of Quantities</t>
  </si>
  <si>
    <r>
      <t xml:space="preserve">The contact </t>
    </r>
    <r>
      <rPr>
        <sz val="10"/>
        <color indexed="8"/>
        <rFont val="Arial"/>
        <family val="2"/>
      </rPr>
      <t xml:space="preserve">particulars </t>
    </r>
    <r>
      <rPr>
        <i/>
        <sz val="9"/>
        <color indexed="8"/>
        <rFont val="Verdana"/>
        <family val="2"/>
      </rPr>
      <t xml:space="preserve">of qualified service </t>
    </r>
    <r>
      <rPr>
        <sz val="10"/>
        <color indexed="8"/>
        <rFont val="Arial"/>
        <family val="2"/>
      </rPr>
      <t xml:space="preserve">providers (see 5.2.1a) are as follows: </t>
    </r>
    <r>
      <rPr>
        <u/>
        <sz val="10"/>
        <color indexed="8"/>
        <rFont val="Arial"/>
        <family val="2"/>
      </rPr>
      <t xml:space="preserve">Name </t>
    </r>
    <r>
      <rPr>
        <sz val="10"/>
        <color indexed="8"/>
        <rFont val="Arial"/>
        <family val="2"/>
      </rPr>
      <t xml:space="preserve">Tel Fax </t>
    </r>
    <r>
      <rPr>
        <u/>
        <sz val="10"/>
        <color indexed="8"/>
        <rFont val="Arial"/>
        <family val="2"/>
      </rPr>
      <t>email</t>
    </r>
  </si>
  <si>
    <t>EQUIPMENT SCHEDULES</t>
  </si>
  <si>
    <t>Manufacturer:</t>
  </si>
  <si>
    <t>Model number:</t>
  </si>
  <si>
    <t>Serial number:</t>
  </si>
  <si>
    <t>Voltage</t>
  </si>
  <si>
    <t>KVA</t>
  </si>
  <si>
    <t>Frequency</t>
  </si>
  <si>
    <t>RPM</t>
  </si>
  <si>
    <t>Cylinder/stroke</t>
  </si>
  <si>
    <t>Fuel capacity and consumption</t>
  </si>
  <si>
    <t>Sound pressure level</t>
  </si>
  <si>
    <t>Condenser air flow rate</t>
  </si>
  <si>
    <t>Attenuation type</t>
  </si>
  <si>
    <t>Battery Type</t>
  </si>
  <si>
    <t>AMF Change Over Panel Type</t>
  </si>
  <si>
    <t>Starter Motor Type and Voltage</t>
  </si>
  <si>
    <t>Standard  Compliance</t>
  </si>
  <si>
    <t>UNINTERRUPTABLE POWER SUPPLY UPS</t>
  </si>
  <si>
    <t>Manufacturer</t>
  </si>
  <si>
    <t>Model</t>
  </si>
  <si>
    <t>RETURNABLES</t>
  </si>
  <si>
    <t>Provincial Administration of KwaZulu-Natal</t>
  </si>
  <si>
    <t>Payment Claim number:</t>
  </si>
  <si>
    <t>Period covered by payment claim:</t>
  </si>
  <si>
    <t>For Contractor:</t>
  </si>
  <si>
    <t>Employer's representative:</t>
  </si>
  <si>
    <t xml:space="preserve">Signature: </t>
  </si>
  <si>
    <t>d)</t>
  </si>
  <si>
    <t>Project Title</t>
  </si>
  <si>
    <t>Closing Date</t>
  </si>
  <si>
    <t>Closing Time</t>
  </si>
  <si>
    <t>     </t>
  </si>
  <si>
    <t>Advertisement Date</t>
  </si>
  <si>
    <t>Evaluation Method</t>
  </si>
  <si>
    <t>Site Inspection Date</t>
  </si>
  <si>
    <t>Employer</t>
  </si>
  <si>
    <t>CONTRACT DATA FOR:</t>
  </si>
  <si>
    <t>The following particulars must be furnished. In the case of a joint venture, separate enterprise questionnaires in respect of each partner must be completed and submitted.</t>
  </si>
  <si>
    <t xml:space="preserve">Section 1:    Name of enterprise:  </t>
  </si>
  <si>
    <t xml:space="preserve">Section 2:    VAT registration number, if any: </t>
  </si>
  <si>
    <t xml:space="preserve">Section 3:    CIDB registration number, if any: </t>
  </si>
  <si>
    <t>Name*</t>
  </si>
  <si>
    <t>Identity number*</t>
  </si>
  <si>
    <t>Personal income tax number*</t>
  </si>
  <si>
    <t>Close corporation number</t>
  </si>
  <si>
    <t xml:space="preserve">Tax reference number </t>
  </si>
  <si>
    <t>Alternative tender offers</t>
  </si>
  <si>
    <t>Submitting a tender offer</t>
  </si>
  <si>
    <t>Name of Enterprise</t>
  </si>
  <si>
    <t>(iii)</t>
  </si>
  <si>
    <t>(iv)</t>
  </si>
  <si>
    <t>(c)</t>
  </si>
  <si>
    <t>F.2.13.1</t>
  </si>
  <si>
    <t>The Electrical</t>
  </si>
  <si>
    <t xml:space="preserve">The Mechanical </t>
  </si>
  <si>
    <r>
      <t xml:space="preserve">F.2.18 - </t>
    </r>
    <r>
      <rPr>
        <sz val="10"/>
        <rFont val="Arial"/>
        <family val="2"/>
      </rPr>
      <t>Number of Days to submit priced Bill of Quantities</t>
    </r>
  </si>
  <si>
    <t>Number of days to submit priced BoQ</t>
  </si>
  <si>
    <t>Position</t>
  </si>
  <si>
    <r>
      <t>(</t>
    </r>
    <r>
      <rPr>
        <i/>
        <sz val="8"/>
        <rFont val="Arial"/>
        <family val="2"/>
      </rPr>
      <t>Legally correct full name and registration number, if applicable, of the Enterprise)</t>
    </r>
  </si>
  <si>
    <r>
      <t xml:space="preserve">Contract drawings:  </t>
    </r>
    <r>
      <rPr>
        <sz val="11"/>
        <rFont val="Arial"/>
        <family val="2"/>
      </rPr>
      <t xml:space="preserve"> </t>
    </r>
  </si>
  <si>
    <r>
      <t>Other documents</t>
    </r>
    <r>
      <rPr>
        <b/>
        <sz val="11"/>
        <rFont val="Arial"/>
        <family val="2"/>
      </rPr>
      <t xml:space="preserve">:  </t>
    </r>
    <r>
      <rPr>
        <sz val="11"/>
        <rFont val="Arial"/>
        <family val="2"/>
      </rPr>
      <t xml:space="preserve">   </t>
    </r>
  </si>
  <si>
    <t>2.</t>
  </si>
  <si>
    <t>3.</t>
  </si>
  <si>
    <t>4.</t>
  </si>
  <si>
    <t>5.</t>
  </si>
  <si>
    <t>6.</t>
  </si>
  <si>
    <t>1.</t>
  </si>
  <si>
    <t>Duly signed at _________________________________ on this day of _______of ___________. 200___</t>
  </si>
  <si>
    <r>
      <t xml:space="preserve">To facilitate </t>
    </r>
    <r>
      <rPr>
        <b/>
        <u/>
        <sz val="10"/>
        <rFont val="Arial"/>
        <family val="2"/>
      </rPr>
      <t>announcing details of an Offer at the opening</t>
    </r>
    <r>
      <rPr>
        <sz val="10"/>
        <rFont val="Arial"/>
        <family val="2"/>
      </rPr>
      <t xml:space="preserve"> of Tenders at the stated venue as recorded in this document, the Tenderer shall provide by way of summary below the following information.</t>
    </r>
  </si>
  <si>
    <t>FOR</t>
  </si>
  <si>
    <r>
      <t> </t>
    </r>
    <r>
      <rPr>
        <b/>
        <sz val="12"/>
        <rFont val="Arial"/>
        <family val="2"/>
      </rPr>
      <t xml:space="preserve">1. </t>
    </r>
  </si>
  <si>
    <t>E.</t>
  </si>
  <si>
    <r>
      <t>F.</t>
    </r>
    <r>
      <rPr>
        <sz val="7"/>
        <color indexed="8"/>
        <rFont val="Times New Roman"/>
        <family val="1"/>
      </rPr>
      <t>     </t>
    </r>
  </si>
  <si>
    <t>G.</t>
  </si>
  <si>
    <t xml:space="preserve">Physical address: </t>
  </si>
  <si>
    <t xml:space="preserve">Postal Address: </t>
  </si>
  <si>
    <t xml:space="preserve">Telephone number: </t>
  </si>
  <si>
    <t xml:space="preserve">Fax number:  </t>
  </si>
  <si>
    <t>PRICING OF ROCK EXCAVATIONS</t>
  </si>
  <si>
    <t xml:space="preserve">1.                   </t>
  </si>
  <si>
    <t>Price Preference Ratio</t>
  </si>
  <si>
    <t>[Name of town]</t>
  </si>
  <si>
    <t>[Code]</t>
  </si>
  <si>
    <t>[Identify Agent's Service, eg. Engineer]</t>
  </si>
  <si>
    <t>Lump Sum</t>
  </si>
  <si>
    <t>[Telephone Number including Area Code]</t>
  </si>
  <si>
    <t>[Fax Number including Area Code]</t>
  </si>
  <si>
    <r>
      <t>B.</t>
    </r>
    <r>
      <rPr>
        <b/>
        <sz val="12"/>
        <rFont val="Times New Roman"/>
        <family val="1"/>
      </rPr>
      <t xml:space="preserve">            </t>
    </r>
    <r>
      <rPr>
        <b/>
        <sz val="12"/>
        <rFont val="Arial"/>
        <family val="2"/>
      </rPr>
      <t>CONTRACT DATA</t>
    </r>
  </si>
  <si>
    <t>Sum of R5 million</t>
  </si>
  <si>
    <t>Click onto the buttons below to make your selection.</t>
  </si>
  <si>
    <t>or</t>
  </si>
  <si>
    <t>Tender / Bid no:</t>
  </si>
  <si>
    <t>This document must form part of the returnable schedules as it is referenced in the offer portion of the Form of Offer and Acceptance DOW-07 KZN</t>
  </si>
  <si>
    <t>Telephone Number:</t>
  </si>
  <si>
    <t>Fax Number:</t>
  </si>
  <si>
    <t>Pro-forma reporting format in terms of the SPECIFICATION FOR HIV/AIDS AWARENESS</t>
  </si>
  <si>
    <t>1.   Distribution of condoms (briefly describe where and how condoms are distributed).</t>
  </si>
  <si>
    <t>2.   Posters / pamphlets (briefly describe where posters were placed / how pamphlets were distributed).</t>
  </si>
  <si>
    <t>5.   HIV awareness programme (briefly describe action).</t>
  </si>
  <si>
    <t>3.   Voluntary  testing (briefly describe the actions taken / information provided to promote testing).</t>
  </si>
  <si>
    <t>6.   Schedule of construction workers exposed to the HIV awareness programme.</t>
  </si>
  <si>
    <t>I hereby declare the above to be a true reflection of actions taken to ensure compliance with the specification.</t>
  </si>
  <si>
    <t>Name:</t>
  </si>
  <si>
    <r>
      <t xml:space="preserve">Identity </t>
    </r>
    <r>
      <rPr>
        <sz val="10"/>
        <color indexed="8"/>
        <rFont val="Arial"/>
        <family val="2"/>
      </rPr>
      <t>number</t>
    </r>
  </si>
  <si>
    <r>
      <t xml:space="preserve">Trade / </t>
    </r>
    <r>
      <rPr>
        <u/>
        <sz val="10"/>
        <color indexed="8"/>
        <rFont val="Arial"/>
        <family val="2"/>
      </rPr>
      <t>occupation</t>
    </r>
  </si>
  <si>
    <r>
      <t xml:space="preserve">Name of </t>
    </r>
    <r>
      <rPr>
        <u/>
        <sz val="10"/>
        <color indexed="8"/>
        <rFont val="Arial"/>
        <family val="2"/>
      </rPr>
      <t>employer</t>
    </r>
  </si>
  <si>
    <t>Clarification of a tender offer</t>
  </si>
  <si>
    <t>Obtain clarification from a tenderer on any matter that could give rise to ambiguity in a contract arising from the tender offer.</t>
  </si>
  <si>
    <t>Evaluation of tender offers</t>
  </si>
  <si>
    <r>
      <t xml:space="preserve">Works </t>
    </r>
    <r>
      <rPr>
        <sz val="11"/>
        <rFont val="Arial"/>
        <family val="2"/>
      </rPr>
      <t>description:  Refer to document C3 – Scope of Work.</t>
    </r>
  </si>
  <si>
    <r>
      <t xml:space="preserve">Site </t>
    </r>
    <r>
      <rPr>
        <sz val="11"/>
        <rFont val="Arial"/>
        <family val="2"/>
      </rPr>
      <t>description:  Refer to document C4 – Site Information.</t>
    </r>
  </si>
  <si>
    <r>
      <t xml:space="preserve">Specific options that are applicable to a </t>
    </r>
    <r>
      <rPr>
        <b/>
        <sz val="11"/>
        <rFont val="Arial"/>
        <family val="2"/>
      </rPr>
      <t>State</t>
    </r>
    <r>
      <rPr>
        <sz val="11"/>
        <rFont val="Arial"/>
        <family val="2"/>
      </rPr>
      <t xml:space="preserve"> organ only</t>
    </r>
  </si>
  <si>
    <r>
      <t>1)</t>
    </r>
    <r>
      <rPr>
        <sz val="11"/>
        <rFont val="Times New Roman"/>
        <family val="1"/>
      </rPr>
      <t xml:space="preserve">       </t>
    </r>
    <r>
      <rPr>
        <sz val="11"/>
        <rFont val="Arial"/>
        <family val="2"/>
      </rPr>
      <t xml:space="preserve">Interest rate legislation:  </t>
    </r>
  </si>
  <si>
    <t>SUMMARY – PRELIMINARY &amp; GENERAL</t>
  </si>
  <si>
    <t>Collection</t>
  </si>
  <si>
    <t>Page No.</t>
  </si>
  <si>
    <t>Amount</t>
  </si>
  <si>
    <t>Carried forward to Final Summary</t>
  </si>
  <si>
    <t>Section No. 1</t>
  </si>
  <si>
    <t>Preliminary &amp; General</t>
  </si>
  <si>
    <t>Summary</t>
  </si>
  <si>
    <t>Notice and Invitation to Tender</t>
  </si>
  <si>
    <t>Preference Certificate</t>
  </si>
  <si>
    <t>T2.22</t>
  </si>
  <si>
    <t>T2.21</t>
  </si>
  <si>
    <t>T2.20</t>
  </si>
  <si>
    <t>T2.19</t>
  </si>
  <si>
    <t>T2.18</t>
  </si>
  <si>
    <t>T2.17</t>
  </si>
  <si>
    <t>T2.16</t>
  </si>
  <si>
    <t>T2.1</t>
  </si>
  <si>
    <t>T2.2</t>
  </si>
  <si>
    <t>T2.3</t>
  </si>
  <si>
    <t>T2.4</t>
  </si>
  <si>
    <t>T2.5</t>
  </si>
  <si>
    <t>T2.6</t>
  </si>
  <si>
    <t>T2.7</t>
  </si>
  <si>
    <t>T2.8</t>
  </si>
  <si>
    <t>T2.9</t>
  </si>
  <si>
    <t>T2.10</t>
  </si>
  <si>
    <t>T2.11</t>
  </si>
  <si>
    <t>T2.12</t>
  </si>
  <si>
    <t>T2.13</t>
  </si>
  <si>
    <t>T2.14</t>
  </si>
  <si>
    <t>C1.1</t>
  </si>
  <si>
    <t xml:space="preserve">Contract Data </t>
  </si>
  <si>
    <t>PART C3:       SCOPE OF WORKS</t>
  </si>
  <si>
    <t xml:space="preserve">C2.1 </t>
  </si>
  <si>
    <t>C2.2</t>
  </si>
  <si>
    <t>C3.1</t>
  </si>
  <si>
    <t>Scope of Works</t>
  </si>
  <si>
    <t>C3.2</t>
  </si>
  <si>
    <t>C3.3</t>
  </si>
  <si>
    <t>C3.6</t>
  </si>
  <si>
    <t>Site Information</t>
  </si>
  <si>
    <t>Part C3: Scope of works</t>
  </si>
  <si>
    <t>the tenderer or any of its directors is not listed on the Register of Tender Defaulters in terms of the Prevention and Combating of Corrupt Activities Act, 2004 (Act No. 12 of 2004) as a person prohibited from doing business with the public sector; and</t>
  </si>
  <si>
    <t>PART T2 - RETURNABLE DOCUMENTS</t>
  </si>
  <si>
    <t>The work is to be executed with materials of the best specified and in the most substantial and workmanlike manner under the inspection of the Employer and to his satisfaction. 
The Contractor shall furnish, without delay, such samples as called for or may be called for by the Employer, who may reject all materials or workmanship not corresponding with the approved sample. 
The samples of materials, workmanship and finishes that the Contractor is to provide and deliver to the employer are:</t>
  </si>
  <si>
    <t>Fabrication drawings that the contractor is to provide to the employer are:</t>
  </si>
  <si>
    <t>None</t>
  </si>
  <si>
    <t>Office accommodation, equipment, accommodation for site meetings and other facilities for use by the employer and his agents are:</t>
  </si>
  <si>
    <t>OFFICE FOR FOREMAN</t>
  </si>
  <si>
    <t>TELEPHONE</t>
  </si>
  <si>
    <t>OFFICE FOR INSPECTOR OF WORKS</t>
  </si>
  <si>
    <t>TELEPHONE IN OFFICE FOR INSPECTOR OF WORKS</t>
  </si>
  <si>
    <t>SHED</t>
  </si>
  <si>
    <r>
      <t xml:space="preserve">held at </t>
    </r>
    <r>
      <rPr>
        <i/>
        <sz val="8"/>
        <rFont val="Arial"/>
        <family val="2"/>
      </rPr>
      <t>(town)</t>
    </r>
    <r>
      <rPr>
        <sz val="10"/>
        <rFont val="Arial"/>
        <family val="2"/>
      </rPr>
      <t>:</t>
    </r>
  </si>
  <si>
    <r>
      <t xml:space="preserve">on </t>
    </r>
    <r>
      <rPr>
        <i/>
        <sz val="8"/>
        <rFont val="Arial"/>
        <family val="2"/>
      </rPr>
      <t>(date)</t>
    </r>
    <r>
      <rPr>
        <sz val="10"/>
        <rFont val="Arial"/>
        <family val="2"/>
      </rPr>
      <t>:</t>
    </r>
  </si>
  <si>
    <t>(Position in the Enterprise)</t>
  </si>
  <si>
    <t xml:space="preserve">      in *his/her capacity as:</t>
  </si>
  <si>
    <t>(Postal Code)</t>
  </si>
  <si>
    <t>*BOARD OF DIRECTORS / MEMBERS / PARTNERS in Consortium of Joint Venture</t>
  </si>
  <si>
    <r>
      <t>1.</t>
    </r>
    <r>
      <rPr>
        <sz val="7"/>
        <color indexed="8"/>
        <rFont val="Times New Roman"/>
        <family val="1"/>
      </rPr>
      <t xml:space="preserve">       </t>
    </r>
    <r>
      <rPr>
        <sz val="10"/>
        <rFont val="Arial"/>
        <family val="2"/>
      </rPr>
      <t/>
    </r>
  </si>
  <si>
    <t>* Mr. / Mrs. / Ms.:</t>
  </si>
  <si>
    <t>in</t>
  </si>
  <si>
    <t xml:space="preserve">*his/her Capacity as:  </t>
  </si>
  <si>
    <r>
      <t xml:space="preserve">The Enterprise chooses as its </t>
    </r>
    <r>
      <rPr>
        <i/>
        <sz val="10"/>
        <rFont val="Arial"/>
        <family val="2"/>
      </rPr>
      <t>domicilium citandi et executandi</t>
    </r>
    <r>
      <rPr>
        <sz val="10"/>
        <rFont val="Arial"/>
        <family val="2"/>
      </rPr>
      <t xml:space="preserve"> for all purposes arising from this joint venture agreement and the Contract with the Department in respect of the project under item 1 above:</t>
    </r>
  </si>
  <si>
    <t>A.</t>
  </si>
  <si>
    <t>Mr/Mrs/Ms:  _______________________________________________________________________________</t>
  </si>
  <si>
    <t>B.</t>
  </si>
  <si>
    <r>
      <t>C.</t>
    </r>
    <r>
      <rPr>
        <sz val="10"/>
        <color indexed="8"/>
        <rFont val="Arial"/>
        <family val="2"/>
      </rPr>
      <t/>
    </r>
  </si>
  <si>
    <r>
      <t>D.</t>
    </r>
    <r>
      <rPr>
        <sz val="7"/>
        <color indexed="8"/>
        <rFont val="Times New Roman"/>
        <family val="1"/>
      </rPr>
      <t xml:space="preserve">      </t>
    </r>
  </si>
  <si>
    <t>Region</t>
  </si>
  <si>
    <t>Document Date:</t>
  </si>
  <si>
    <r>
      <t> </t>
    </r>
    <r>
      <rPr>
        <b/>
        <sz val="12"/>
        <rFont val="Arial"/>
        <family val="2"/>
      </rPr>
      <t xml:space="preserve">2. </t>
    </r>
  </si>
  <si>
    <t>PART T2:    RETURNABLE DOCUMENTS</t>
  </si>
  <si>
    <t xml:space="preserve"> 3. </t>
  </si>
  <si>
    <t>PART C1:      AGREEMENT AND CONTRACT DATA</t>
  </si>
  <si>
    <t>PART C2:       PRICING DATA</t>
  </si>
  <si>
    <t xml:space="preserve"> 4. </t>
  </si>
  <si>
    <t xml:space="preserve"> 5. </t>
  </si>
  <si>
    <t xml:space="preserve"> 6. </t>
  </si>
  <si>
    <t>PART C4:       SITE INFORMATION</t>
  </si>
  <si>
    <t xml:space="preserve"> 7. </t>
  </si>
  <si>
    <t>Colour Coding in accordance with CIDB</t>
  </si>
  <si>
    <t>White</t>
  </si>
  <si>
    <t>Pink</t>
  </si>
  <si>
    <t>The HIV/ Aids awareness programme described in 5.2 is to be repeated at four month intervals throughout the duration of the contract. (Four times in total, including the initial one at the start of the contract)</t>
  </si>
  <si>
    <t>Project Manager</t>
  </si>
  <si>
    <t>Foreman</t>
  </si>
  <si>
    <t>(b)</t>
  </si>
  <si>
    <t>Date for Section 3 Practical Completion</t>
  </si>
  <si>
    <t>Date for Section 4 Practical Completion</t>
  </si>
  <si>
    <t>Date for Section 5 Practical Completion</t>
  </si>
  <si>
    <t>Date for Section 6 Practical Completion</t>
  </si>
  <si>
    <t>Insurance by Contractor</t>
  </si>
  <si>
    <t>Indicated Insured Sum</t>
  </si>
  <si>
    <t>Supplementary Insurance Required</t>
  </si>
  <si>
    <t>Public Liability Insurance by Contractor</t>
  </si>
  <si>
    <t>Indicated Public Liability Insured Sum</t>
  </si>
  <si>
    <t>Support Insurance by contractor (Amount)</t>
  </si>
  <si>
    <t>Information and data to be completed in all respects</t>
  </si>
  <si>
    <t>The contractor shall take delivery of, handle, store, use apply and/or fix all proprietary branded products in strict accordance with the manufacturers' instruction after consultation with the manufacturer's authorised representative.</t>
  </si>
  <si>
    <t>Provide, erect, maintain and remove at completion, ample temporary sheds for the proper storage of materials and for the use of the workmen, and remove when no longer required.</t>
  </si>
  <si>
    <t>Should the Contractor come in contact with any underground cables or pipes during excavations, immediate notification must be made to the Employer and all work in the vicinity of such cables, pipes, etc., shall cease until authority to proceed has been obtained from the Employer. Should the Contractor damage underground cables or pipes resulting in a disruption of services to an existing institution such damage shall be repaired immediately.</t>
  </si>
  <si>
    <t>ADDITIONAL HEALTH AND SAFETY REQUIREMENTS ARE:</t>
  </si>
  <si>
    <t>WORK BY NOMINATED AND SELECTED SUBCONTRACTORS COMPRISE:</t>
  </si>
  <si>
    <t>4.5   AGRÉMENT CERTIFICATES</t>
  </si>
  <si>
    <t>4.6   PLANT AND MATERIAL PROVIDED BY THE EMPLOYER</t>
  </si>
  <si>
    <t>4.7   SERVICES AND FACILITIES PROVIDED BY THE EMPLOYER</t>
  </si>
  <si>
    <t>4.8   OTHER SERVICES AND FACILITIES</t>
  </si>
  <si>
    <t>See above 4.1</t>
  </si>
  <si>
    <t>Only contractors registered with the Electrical Contracting Board of South Africa in accordance with the Regulations of the Occupational Health and Safety Act will be accepted and permitted to do work under this contract.</t>
  </si>
  <si>
    <t>SUP1 to SUP5</t>
  </si>
  <si>
    <t>General Electrical Specifications</t>
  </si>
  <si>
    <t>E/1 to E/20</t>
  </si>
  <si>
    <t>LP/1 to LP/6</t>
  </si>
  <si>
    <t xml:space="preserve"> in respect of interest owed to the employer, the interest rate as determined by the Minister of Finance, from time to time, in terms of section 80(1)(b) of the Public Finance Management Act, 1999 (Act No. 1 of 1999), will apply</t>
  </si>
  <si>
    <t xml:space="preserve">If a tenderer wishes to submit an own alternative tender offer, the only criteria permitted for such alternative tender offer is that it demonstrably satisfies the Employer’s standards and requirements.  A tenderer may submit alternative tender offers only if a main tender offer, strictly in accordance with all the requirements of the tender documents, is also submitted. Provided that the tenderer’s main tender offer is according to specification and would under normal circumstances be recommended for acceptance, his alternative tender offer may also be considered for the purpose of the award of the contract. </t>
  </si>
  <si>
    <t>CONTRACT</t>
  </si>
  <si>
    <t>Signature of authorised representative</t>
  </si>
  <si>
    <t>DRAWING NO</t>
  </si>
  <si>
    <t>DESCRIPTION</t>
  </si>
  <si>
    <t>OFFER</t>
  </si>
  <si>
    <t>Title or Details</t>
  </si>
  <si>
    <t>engage a qualified service provider as described in the scope of works to conduct an HIV Awareness Programme which is structured to achieve the outcomes stated in 5.2.3 for contract workers as soon as a construction workers camp is established and populated or, where no such camp is established, within two weeks of the commencement of a significant portion of the works and at subsequent intervals, if any, provided for in the scope of works; and</t>
  </si>
  <si>
    <t>The contractor shall do nothing to dissuade construction workers from attending such an HIV Awareness Programme and shall take all reasonable steps to ensure that a minimum of 90% of construction workers engaged in the works attend such a programme, when it is conducted.</t>
  </si>
  <si>
    <t xml:space="preserve">Calculations, drawings and all other pertinent technical information and characteristics as well as modified or proposed Pricing Data must be submitted with the alternative tender offer to enable the Employer to evaluate the efficacy of the alternative and its principal elements, to take a view on the degree to which the alternative complies with the Employer’s standards and requirements and to evaluate the acceptability of the pricing proposals. Calculations must be set out in a clear and logical sequence and must clearly reflect all design assumptions. Pricing Data must reflect all assumptions in the development of the pricing proposal. </t>
  </si>
  <si>
    <t>DOCUMENTS</t>
  </si>
  <si>
    <t>Clause</t>
  </si>
  <si>
    <t>(List all the legally correct full names and registration numbers, if applicable, of the Enterprises forming the Consortium/Joint Venture)</t>
  </si>
  <si>
    <t xml:space="preserve">Signed - Party No. 1 </t>
  </si>
  <si>
    <t>Where any item is not relevant to this specific contract, such item is marked N/A (signifying “not applicable”)</t>
  </si>
  <si>
    <t>MASSES AND MEASURING UNITS</t>
  </si>
  <si>
    <t>CONTRACTING AND OTHER PARTIES</t>
  </si>
  <si>
    <t>Employer:</t>
  </si>
  <si>
    <t>Postal address:</t>
  </si>
  <si>
    <t>Physical address:</t>
  </si>
  <si>
    <t xml:space="preserve">           </t>
  </si>
  <si>
    <t>CONTRACT DETAILS</t>
  </si>
  <si>
    <t>Accept that tender offers, which do not provide all the data or information requested completely and in the form required, may be regarded by the employer as non-responsive.</t>
  </si>
  <si>
    <t>Contact Tel No:</t>
  </si>
  <si>
    <t>Year Completed</t>
  </si>
  <si>
    <t>Value (R):</t>
  </si>
  <si>
    <r>
      <t>Contract documents</t>
    </r>
    <r>
      <rPr>
        <sz val="11"/>
        <rFont val="Arial"/>
        <family val="2"/>
      </rPr>
      <t xml:space="preserve"> marked and annexed hereto:</t>
    </r>
  </si>
  <si>
    <t>The consultant(s)/project manager must acquaint themselves fully with all relevant matters pertaining to this section in order to enable prospective tenderer’s to price for all eventualities.</t>
  </si>
  <si>
    <t>The following serves as a guideline only with regard to items to be Included in this Scope of Work.</t>
  </si>
  <si>
    <t>Certificates</t>
  </si>
  <si>
    <t>The employer’s undertakings</t>
  </si>
  <si>
    <t>Issue Addenda</t>
  </si>
  <si>
    <t xml:space="preserve">However, it regularly occurs that a Contractor will at the same time submit tenders for a number of projects that are advertised during an overlapping period. Moreover, the Contractor may be busy with a Contract that is of the registered CIDB Grading Designation (value) or is even attending to a number of smaller valued Contracts. </t>
  </si>
  <si>
    <t xml:space="preserve">Based on the track record determined on the Minimum Average Annual Turnover coupled to the assessed Works Capabilities of Contracting Enterprises, the Construction Industry Development Board (CIDB) awards Grading Designations and accordingly registers it on the system. 
This confirms that a Contractor has, at the time of registration, in the absence of any supply side interventions, sufficient working capital to commence the Works for a single contract and render due performance.  </t>
  </si>
  <si>
    <t>Provide, erect, maintain and remove at completion a suitable temporary office for the Contractor or his Foreman, perfectly secured, lighted and ventilated and having a desk with drawers.</t>
  </si>
  <si>
    <t>The Contractor shall provide a telephone on the site for the use of the Contractor and all Sub-Contractors for the duration of the Contract, and must make the necessary application for connection, give all notices and pay all fees, rentals and charges for the service and also for all calls.</t>
  </si>
  <si>
    <t>1.1</t>
  </si>
  <si>
    <t>1.1.2</t>
  </si>
  <si>
    <t>1.2</t>
  </si>
  <si>
    <t>1.3</t>
  </si>
  <si>
    <t>1.4</t>
  </si>
  <si>
    <t>1.5</t>
  </si>
  <si>
    <t>2</t>
  </si>
  <si>
    <t>2.1</t>
  </si>
  <si>
    <t>2.2</t>
  </si>
  <si>
    <t>2.3</t>
  </si>
  <si>
    <t>2.4</t>
  </si>
  <si>
    <t>2.5</t>
  </si>
  <si>
    <t>2.6</t>
  </si>
  <si>
    <t>2.7</t>
  </si>
  <si>
    <t>2.8</t>
  </si>
  <si>
    <t>2.9</t>
  </si>
  <si>
    <t>3</t>
  </si>
  <si>
    <t>3.1</t>
  </si>
  <si>
    <t>3.2</t>
  </si>
  <si>
    <t>4</t>
  </si>
  <si>
    <t>4.1</t>
  </si>
  <si>
    <t>4.2</t>
  </si>
  <si>
    <t>4.3</t>
  </si>
  <si>
    <t>4.4</t>
  </si>
  <si>
    <t>4.5</t>
  </si>
  <si>
    <t>5</t>
  </si>
  <si>
    <t>5.1</t>
  </si>
  <si>
    <t>6.1</t>
  </si>
  <si>
    <t>7.1</t>
  </si>
  <si>
    <t>8.1</t>
  </si>
  <si>
    <t>The Contractor shall arrange for the installation of a lockable telephone in the Office for the Inspector of Works for the duration of the Contract.  The Contractor will be required to make the necessary application for connection and give all notices on behalf of the Employer.  The Employer will, however, be responsible for the direct payment of all fees, rentals and other charges by Telkom for the service for the Inspector of Works and for all calls made from this telephone.</t>
  </si>
  <si>
    <r>
      <t xml:space="preserve">Current private sector projects: </t>
    </r>
    <r>
      <rPr>
        <i/>
        <sz val="11"/>
        <rFont val="Arial"/>
        <family val="2"/>
      </rPr>
      <t>(List the 5 projects closest to the contractor grading designation of this project)</t>
    </r>
  </si>
  <si>
    <r>
      <t xml:space="preserve">Current Government sector projects: </t>
    </r>
    <r>
      <rPr>
        <i/>
        <sz val="11"/>
        <rFont val="Arial"/>
        <family val="2"/>
      </rPr>
      <t>(List the 5 projects closest to the contractor grading designation of this project)</t>
    </r>
  </si>
  <si>
    <t xml:space="preserve">2.3.      </t>
  </si>
  <si>
    <t>Date completed</t>
  </si>
  <si>
    <t>However, it regularly occurs that a Contractor will at the same time submit tenders for a number of projects that are advertised during an overlapping period. Moreover, the Contractor may be busy with a Contract that is of the registered CIDB Grading Desi</t>
  </si>
  <si>
    <t>INTRODUCTION</t>
  </si>
  <si>
    <t>Requirement for detection apparatus</t>
  </si>
  <si>
    <t>4.17.3</t>
  </si>
  <si>
    <t>4.17.4</t>
  </si>
  <si>
    <t>4.18</t>
  </si>
  <si>
    <t>4.22</t>
  </si>
  <si>
    <t>Site Information (PG-03.2)</t>
  </si>
  <si>
    <t>The Contractor shall provide any artificial lighting which may be necessary or required for the proper execution of the works, and provide electric power and water required by all Sub-Contractors, Nominated Sub-Contractors and Sub-Contractors appointed directly by the Administration. 
The Contractor shall give all notices and pay all fees in connection with temporary electrical and water connections and shall connect temporary Electrical and Water meters for and pay for all current and water consumed. 
The Contractor is advised that the permanent light fittings and water points of any kind installed in the Works are not to be used to provide temporary lighting and supplement water requirements for construction purposes.</t>
  </si>
  <si>
    <t>MANAGEMENT</t>
  </si>
  <si>
    <t>APPLICABLE SANS 1921 STANDARDS</t>
  </si>
  <si>
    <t>5.2</t>
  </si>
  <si>
    <t>5.3</t>
  </si>
  <si>
    <t>5.4</t>
  </si>
  <si>
    <t>5.5</t>
  </si>
  <si>
    <t>5.6</t>
  </si>
  <si>
    <t>5.7</t>
  </si>
  <si>
    <t>5.8</t>
  </si>
  <si>
    <t>5.9</t>
  </si>
  <si>
    <t>5.10</t>
  </si>
  <si>
    <t>5.11</t>
  </si>
  <si>
    <t>RECORDING OF WEATHER</t>
  </si>
  <si>
    <t>MANAGEMENT MEETINGS</t>
  </si>
  <si>
    <t>FORMS FOR CONTRACT ADMINISTRATION</t>
  </si>
  <si>
    <t>ELECTRONIC PAYMENTS</t>
  </si>
  <si>
    <t>DAILY RECORDS</t>
  </si>
  <si>
    <t>BONDS AND GUARANTEES</t>
  </si>
  <si>
    <t>PAYMENT CERTIFICATES</t>
  </si>
  <si>
    <t>PERMITS</t>
  </si>
  <si>
    <t>PROOF OF COMPLIANCE WITH THE LAW</t>
  </si>
  <si>
    <t>INSURANCE PROVIDED BY THE EMPLOYER</t>
  </si>
  <si>
    <t>5.1   APPLICABLE SANS 1921 STANDARDS</t>
  </si>
  <si>
    <t>5.2   RECORDING OF WEATHER</t>
  </si>
  <si>
    <t>5.3   MANAGEMENT MEETINGS</t>
  </si>
  <si>
    <t>5.4   FORMS FOR CONTRACT ADMINISTRATION</t>
  </si>
  <si>
    <t>5.5   ELECTRONIC PAYMENTS</t>
  </si>
  <si>
    <t>5.6   DAILY RECORDS</t>
  </si>
  <si>
    <t>5.7   BONDS AND GUARANTEES</t>
  </si>
  <si>
    <t>5.8   PAYMENT CERTIFICATES</t>
  </si>
  <si>
    <t>5.9   PERMITS</t>
  </si>
  <si>
    <t>5.10  PROOF OF COMPLIANCE WITH THE LAW</t>
  </si>
  <si>
    <t>5.11  INSURANCE PROVIDED BY THE EMPLOYER</t>
  </si>
  <si>
    <t>The Contractor is advised that, in the case of an existing building or institution, all security measures in force will remain in operation and he must acquaint himself and his Employees with them as he and his Employees will at all times be subject to these measures. 
The Contractor will on no account extend his operations beyond the confines of the building site as indicated by the Employer and must ensure that all his Employees are made aware of these limits.  Any Employee disregarding this instruction and found outside the limit of the building site without authority, shall be redeployed immediately and shall not again be employed on this Contract. 
The Contractor will be responsible for ensuring that this instruction is strictly enforced and must provide and remove upon completion or when directed, such other necessary temporary barriers, fences, etc., as may be required and is to allow opposite this item for any charges he may wish to make in this connection. 
The Employer will accept no responsibility whatsoever for damage to or the loss of plant, materials, etc., from the site.</t>
  </si>
  <si>
    <t>Not Applicable</t>
  </si>
  <si>
    <t>SPECIFICATION DATA ASSOCIATED WITH SANS 1921-2004</t>
  </si>
  <si>
    <t>Clause Numbers</t>
  </si>
  <si>
    <t>The requirements for drawings, information and calculations for which the Contractor is responsible are:</t>
  </si>
  <si>
    <r>
      <t xml:space="preserve">The contractor shall prepare and attach to his claims for payment a brief report which outlines how the actions taken by the contractor in the period for which payment is claimed satisfy the requirements and a schedule which lists the names, identity numbers, trade / occupation and name of employer of all construction workers exposed to the programme (see </t>
    </r>
    <r>
      <rPr>
        <b/>
        <sz val="10"/>
        <color indexed="8"/>
        <rFont val="Arial"/>
        <family val="2"/>
      </rPr>
      <t>HIV/STI Compliance Report</t>
    </r>
    <r>
      <rPr>
        <sz val="10"/>
        <color indexed="8"/>
        <rFont val="Arial"/>
        <family val="2"/>
      </rPr>
      <t>).</t>
    </r>
  </si>
  <si>
    <t>CONTRACT DATA</t>
  </si>
  <si>
    <t>PRICING INSTRUCTION</t>
  </si>
  <si>
    <t>SCOPE OF WORKS</t>
  </si>
  <si>
    <t>SITE INFORMATION</t>
  </si>
  <si>
    <t xml:space="preserve">The undersigned, who warrants that he/she is duly authorised to do so on behalf of the enterprise:  </t>
  </si>
  <si>
    <t xml:space="preserve"> Enterprise name</t>
  </si>
  <si>
    <t>NOTE</t>
  </si>
  <si>
    <t>The modified Pricing Data must include an amount equal to 5% of the amount tendered for the alternative offer to cover the Employer’s costs of confirming the acceptability of the detailed design before it is constructed.</t>
  </si>
  <si>
    <t>Agent's Name</t>
  </si>
  <si>
    <t>[Agents Name]</t>
  </si>
  <si>
    <r>
      <t>Tel:</t>
    </r>
    <r>
      <rPr>
        <b/>
        <sz val="11"/>
        <rFont val="Arial"/>
        <family val="2"/>
      </rPr>
      <t xml:space="preserve">              </t>
    </r>
  </si>
  <si>
    <r>
      <t>Tel:</t>
    </r>
    <r>
      <rPr>
        <b/>
        <sz val="11"/>
        <rFont val="Arial"/>
        <family val="2"/>
      </rPr>
      <t xml:space="preserve">   </t>
    </r>
  </si>
  <si>
    <r>
      <t>Tel:</t>
    </r>
    <r>
      <rPr>
        <b/>
        <sz val="11"/>
        <rFont val="Arial"/>
        <family val="2"/>
      </rPr>
      <t/>
    </r>
  </si>
  <si>
    <t xml:space="preserve">Tel: insert tel no                      insert fax no              </t>
  </si>
  <si>
    <r>
      <t>2)</t>
    </r>
    <r>
      <rPr>
        <sz val="11"/>
        <rFont val="Times New Roman"/>
        <family val="1"/>
      </rPr>
      <t xml:space="preserve">       </t>
    </r>
    <r>
      <rPr>
        <sz val="11"/>
        <rFont val="Arial"/>
        <family val="2"/>
      </rPr>
      <t xml:space="preserve">Lateral support insurance to be effected by the contractor:                          </t>
    </r>
  </si>
  <si>
    <t xml:space="preserve">Yes   </t>
  </si>
  <si>
    <t xml:space="preserve">No </t>
  </si>
  <si>
    <r>
      <t>3)</t>
    </r>
    <r>
      <rPr>
        <sz val="11"/>
        <rFont val="Times New Roman"/>
        <family val="1"/>
      </rPr>
      <t xml:space="preserve">       </t>
    </r>
    <r>
      <rPr>
        <sz val="11"/>
        <rFont val="Arial"/>
        <family val="2"/>
      </rPr>
      <t xml:space="preserve">Payment will be made for materials and goods </t>
    </r>
  </si>
  <si>
    <r>
      <t>4)</t>
    </r>
    <r>
      <rPr>
        <sz val="11"/>
        <rFont val="Times New Roman"/>
        <family val="1"/>
      </rPr>
      <t xml:space="preserve">       </t>
    </r>
    <r>
      <rPr>
        <sz val="11"/>
        <rFont val="Arial"/>
        <family val="2"/>
      </rPr>
      <t>Dispute resolution by litigation</t>
    </r>
  </si>
  <si>
    <r>
      <t>(a)</t>
    </r>
    <r>
      <rPr>
        <b/>
        <i/>
        <sz val="11"/>
        <rFont val="Times New Roman"/>
        <family val="1"/>
      </rPr>
      <t>  </t>
    </r>
    <r>
      <rPr>
        <sz val="11"/>
        <rFont val="Times New Roman"/>
        <family val="1"/>
      </rPr>
      <t xml:space="preserve">   </t>
    </r>
    <r>
      <rPr>
        <sz val="11"/>
        <rFont val="Arial"/>
        <family val="2"/>
      </rPr>
      <t xml:space="preserve">in respect of interest owed </t>
    </r>
    <r>
      <rPr>
        <u/>
        <sz val="11"/>
        <rFont val="Arial"/>
        <family val="2"/>
      </rPr>
      <t>by</t>
    </r>
    <r>
      <rPr>
        <sz val="11"/>
        <rFont val="Arial"/>
        <family val="2"/>
      </rPr>
      <t xml:space="preserve"> the </t>
    </r>
    <r>
      <rPr>
        <b/>
        <sz val="11"/>
        <rFont val="Arial"/>
        <family val="2"/>
      </rPr>
      <t>employer</t>
    </r>
    <r>
      <rPr>
        <sz val="11"/>
        <rFont val="Arial"/>
        <family val="2"/>
      </rPr>
      <t>, the interest rate as determined by the Minister of Justice and Constitutional Development from time to time, in terms of section 1(2) of the Prescribed Rate of Interest Act, 1975 (Act No. 55 of 1975), will apply; and</t>
    </r>
  </si>
  <si>
    <t>Amount in Words</t>
  </si>
  <si>
    <t>[Amount in Words]</t>
  </si>
  <si>
    <t>Schedule of Deviations</t>
  </si>
  <si>
    <t>R</t>
  </si>
  <si>
    <t>Postal Code</t>
  </si>
  <si>
    <t>Telephone number</t>
  </si>
  <si>
    <t>Fax number</t>
  </si>
  <si>
    <t>Private Box/Postal Address</t>
  </si>
  <si>
    <t>Agent’s Service</t>
  </si>
  <si>
    <t>Bill of Quantity/Lump Sum</t>
  </si>
  <si>
    <t>Method of Measurement</t>
  </si>
  <si>
    <t>CPAP (See P&amp;G – A32)</t>
  </si>
  <si>
    <t>Lateral Support insurance</t>
  </si>
  <si>
    <t>Payments for material &amp; goods</t>
  </si>
  <si>
    <t>Dispute resolution by litigation</t>
  </si>
  <si>
    <t>Date for Practical Completion</t>
  </si>
  <si>
    <t>Date for Section 1 Practical Completion</t>
  </si>
  <si>
    <t>Date for Section 2 Practical Completion</t>
  </si>
  <si>
    <t>Where so :</t>
  </si>
  <si>
    <t xml:space="preserve">         </t>
  </si>
  <si>
    <t>PRICES FOR VARIATIONS</t>
  </si>
  <si>
    <t>SCALE</t>
  </si>
  <si>
    <t>The scale to which the Drawings are made is only to be made use of when no figured dimensions are given either on the Drawings or in the tender documents and the figured dimensions are always to be followed though they may not coincide with the scale of the Drawings, but dimensions where possible are to be taken from the buildings.</t>
  </si>
  <si>
    <t>PROVISIONAL ITEMS</t>
  </si>
  <si>
    <t>TIMELY ORDERING OF MATERIALS</t>
  </si>
  <si>
    <t>Scope</t>
  </si>
  <si>
    <t>Quality Control &amp; Safety Officer-Construction Supervisor</t>
  </si>
  <si>
    <t>Artisans</t>
  </si>
  <si>
    <t>Unskilled employees</t>
  </si>
  <si>
    <t>Site Agent</t>
  </si>
  <si>
    <t>BILLS OF QUANTITIES</t>
  </si>
  <si>
    <t>SECTION 1</t>
  </si>
  <si>
    <t>Date:</t>
  </si>
  <si>
    <t>THE CONTRACT</t>
  </si>
  <si>
    <t>Pricing Instructions</t>
  </si>
  <si>
    <t xml:space="preserve">Bills of Quantities </t>
  </si>
  <si>
    <t>Access shall be provided for inspections, tests and analysis as may be required by the Employer.</t>
  </si>
  <si>
    <t>Tender offer validity</t>
  </si>
  <si>
    <t>Clarification of tender offer after submission</t>
  </si>
  <si>
    <t>Provide other material</t>
  </si>
  <si>
    <t>Dispose of samples of materials provided for evaluation by the employer, where required.</t>
  </si>
  <si>
    <t xml:space="preserve">Inspections, tests and analysis </t>
  </si>
  <si>
    <t xml:space="preserve">   </t>
  </si>
  <si>
    <t>Closing date:</t>
  </si>
  <si>
    <t>Closing time:</t>
  </si>
  <si>
    <t xml:space="preserve">Validity period: </t>
  </si>
  <si>
    <t>SECTION B:   SANS 1921-1:2004 (Edition 1):  CONSTRUCTION AND MANAGEMENT REQUIREMENTS FOR WORKS CONTRACTS:  PART 1</t>
  </si>
  <si>
    <r>
      <t>Agr</t>
    </r>
    <r>
      <rPr>
        <sz val="10"/>
        <rFont val="Arial"/>
        <family val="2"/>
      </rPr>
      <t>é</t>
    </r>
    <r>
      <rPr>
        <sz val="10"/>
        <rFont val="Arial"/>
        <family val="2"/>
      </rPr>
      <t>ment certificates - CLAUSE 4.5</t>
    </r>
  </si>
  <si>
    <t>PRELIMINARY AND GENERAL</t>
  </si>
  <si>
    <t>LOCATION OF THE WORKS</t>
  </si>
  <si>
    <t>TEMPORARY WORKS</t>
  </si>
  <si>
    <t>EMPLOYER'S DESIGN</t>
  </si>
  <si>
    <t>2.1   EMPLOYER'S DESIGN</t>
  </si>
  <si>
    <t>1.5   TEMPORARY WORKS</t>
  </si>
  <si>
    <t>1.4   LOCATION OF THE WORKS</t>
  </si>
  <si>
    <t>1.3   EXTENT OF WORK</t>
  </si>
  <si>
    <t>1.2   OVERVIEW OF THE WORKS</t>
  </si>
  <si>
    <t>1.1   EMPLOYER'S OBJECTIVE</t>
  </si>
  <si>
    <t>2.2   DESIGN BRIEF</t>
  </si>
  <si>
    <t>2.3   DRAWINGS</t>
  </si>
  <si>
    <t>Not applicable</t>
  </si>
  <si>
    <t>2.4   DESIGN PROCEDURES</t>
  </si>
  <si>
    <t>3.1   PREFERENTIAL PROCUREMENT PROCEDURES</t>
  </si>
  <si>
    <t>3.2   RESOURCE STANDARD PERTAINING TO TARGETED PROCUREMENT</t>
  </si>
  <si>
    <t>3.3   SCOPE OF MANDATORY SUBCONTRACT WORK</t>
  </si>
  <si>
    <t>3.4   PREFERRED SUBCONTRACTORS/SUPPLIERS</t>
  </si>
  <si>
    <t>3.5   SUBCONTRACTING PROCEDURES</t>
  </si>
  <si>
    <t>DESIGN BRIEF</t>
  </si>
  <si>
    <t>DRAWINGS</t>
  </si>
  <si>
    <t>DESIGN PROCEDURES</t>
  </si>
  <si>
    <t>ENGINEERING</t>
  </si>
  <si>
    <t>PROCUREMENT</t>
  </si>
  <si>
    <t>PREFERENTIAL PROCUREMENT PROCEDURES</t>
  </si>
  <si>
    <t>3.3</t>
  </si>
  <si>
    <t>3.4</t>
  </si>
  <si>
    <t>3.5</t>
  </si>
  <si>
    <t>RESOURCE STANDARD PERTAINING TO TARGETED PROCUREMENT</t>
  </si>
  <si>
    <t>SCOPE OF MANDATORY SUBCONTRACT WORK</t>
  </si>
  <si>
    <t>PREFERRED SUBCONTRACTORS/SUPPLIERS</t>
  </si>
  <si>
    <t>SUBCONTRACTING PROCEDURES</t>
  </si>
  <si>
    <t>CONSTRUCTION</t>
  </si>
  <si>
    <t>APPLICABLE SANS 2001 STANDARDS FOR CONSTRUCTION WORKS</t>
  </si>
  <si>
    <t xml:space="preserve">APPLICABLE NATIONAL AND INTERNATIONAL STANDARDS </t>
  </si>
  <si>
    <t>4.6</t>
  </si>
  <si>
    <t>4.7</t>
  </si>
  <si>
    <t>4.8</t>
  </si>
  <si>
    <t>PARTICULAR / GENERIC SPECIFICATIONS</t>
  </si>
  <si>
    <t>CERTIFICATION BY RECOGNIZED BODIES</t>
  </si>
  <si>
    <t>PLANT AND MATERIAL PROVIDED BY THE EMPLOYER</t>
  </si>
  <si>
    <t>SERVICES AND FACILITIES PROVIDED BY THE EMPLOYER</t>
  </si>
  <si>
    <t>OTHER SERVICES AND FACILITIES</t>
  </si>
  <si>
    <t>4.1   APPLICABLE SANS 2001 STANDARDS FOR CONSTRUCTION WORKS</t>
  </si>
  <si>
    <t xml:space="preserve">4.2   APPLICABLE NATIONAL AND INTERNATIONAL STANDARDS </t>
  </si>
  <si>
    <t>4.3   PARTICULAR / GENERIC SPECIFICATIONS</t>
  </si>
  <si>
    <t>4.4   CERTIFICATION BY RECOGNIZED BODIES</t>
  </si>
  <si>
    <t>abused the Employer’s Supply Chain Management System; or</t>
  </si>
  <si>
    <t>failed to perform on any previous contract and has been given a written notice to this effect.</t>
  </si>
  <si>
    <t>i)</t>
  </si>
  <si>
    <t>ii)</t>
  </si>
  <si>
    <t>the Unemployment Insurance Fund (UIF); and</t>
  </si>
  <si>
    <t/>
  </si>
  <si>
    <t>Click onto the links below to go to that particular document.</t>
  </si>
  <si>
    <t>Form of Offer and Acceptance - (Bound into Volume 1 of 2)</t>
  </si>
  <si>
    <t>Form of Guarantee</t>
  </si>
  <si>
    <t>List of Returnable Documents</t>
  </si>
  <si>
    <t>Preliminaries for GCC for Construction Works, 1st Edition</t>
  </si>
  <si>
    <t>Authority to Sign Tender</t>
  </si>
  <si>
    <t>Authority for Consortia or JV’s to Sign Tender</t>
  </si>
  <si>
    <t>Special Resolution of Consortia or JV’s</t>
  </si>
  <si>
    <t>Joint Venture Involvement Declaration</t>
  </si>
  <si>
    <t>Schedule of Proposed Sub-Contractors</t>
  </si>
  <si>
    <t>Capacity of Tenderer</t>
  </si>
  <si>
    <t>Financial Standing &amp; Other Resources of Business Declaration</t>
  </si>
  <si>
    <t>Site Inspection Meeting Certificate - (if applicable)</t>
  </si>
  <si>
    <t>Declaration of Interest</t>
  </si>
  <si>
    <t>Medical Certificate: Confirmation of Permanent Disabled Status</t>
  </si>
  <si>
    <t>Record of Addenda to Tender Documents</t>
  </si>
  <si>
    <t>Particulars of Electrical Contractor</t>
  </si>
  <si>
    <t>Schedule of Imported Materials and Equipment</t>
  </si>
  <si>
    <t>Declaration of Bidder’s Past SCM Practices</t>
  </si>
  <si>
    <t>Equipment Schedules-Mechanical / Electrical / Security Material</t>
  </si>
  <si>
    <t>Certified Proof of Enterprise's Registration &amp; Good Standing with the Compensation Commisioner (Attach)</t>
  </si>
  <si>
    <t>Print :</t>
  </si>
  <si>
    <t>Print coloured Title Pages:</t>
  </si>
  <si>
    <t>Head: Public Works</t>
  </si>
  <si>
    <t>Department of Public Works</t>
  </si>
  <si>
    <t>DEPARTMENT OF PUBLIC WORKS</t>
  </si>
  <si>
    <t>DOPW Project Manager:</t>
  </si>
  <si>
    <t>The single volume procurement document issued by the Employer comprises the following:</t>
  </si>
  <si>
    <t>(Authorised Signatory)</t>
  </si>
  <si>
    <r>
      <t xml:space="preserve">1. * Delete which is not applicable.
2. NB. This resolution / Power of Attorney must be signed by all the
    Directors / Members / Partners of the Legal Tendering Enterprise
    authorising the Representative to make this Offer.
3. Should the number of  Directors / Members/Partners exceed the 
    space available above, additional names and signatures must 
    be supplied on a separate page.
4. In the case of the tendering Enterprise being a Close Corporation,
   a </t>
    </r>
    <r>
      <rPr>
        <b/>
        <i/>
        <u/>
        <sz val="8"/>
        <rFont val="Arial"/>
        <family val="2"/>
      </rPr>
      <t xml:space="preserve">certified copy of the Founding Statement </t>
    </r>
    <r>
      <rPr>
        <i/>
        <sz val="8"/>
        <rFont val="Arial"/>
        <family val="2"/>
      </rPr>
      <t>of such corpora -
   tion must be attached to this tender.</t>
    </r>
  </si>
  <si>
    <t>Email Address :</t>
  </si>
  <si>
    <t>be, and is hereby, authorised to sign the Tender, and any and all other documents and/or correspondence in connection with and relating to the Tender, as well as to sign any Contract, and any and all documentation, resulting from the award of the Tender to the Enterprises in Consortium/Joint Venture mentioned above.</t>
  </si>
  <si>
    <t>Name of DOPW Representative</t>
  </si>
  <si>
    <t>No. of Pages</t>
  </si>
  <si>
    <r>
      <t xml:space="preserve">THE OFFER AND ACCEPTANCE FORM IS BOUND INTO </t>
    </r>
    <r>
      <rPr>
        <b/>
        <u/>
        <sz val="14"/>
        <rFont val="Arial"/>
        <family val="2"/>
      </rPr>
      <t>SECTION 1</t>
    </r>
    <r>
      <rPr>
        <sz val="14"/>
        <rFont val="Arial"/>
        <family val="2"/>
      </rPr>
      <t xml:space="preserve"> </t>
    </r>
    <r>
      <rPr>
        <sz val="12"/>
        <rFont val="Arial"/>
        <family val="2"/>
      </rPr>
      <t>(See end of Returnable Documents)</t>
    </r>
    <r>
      <rPr>
        <sz val="14"/>
        <rFont val="Arial"/>
        <family val="2"/>
      </rPr>
      <t xml:space="preserve"> OF THIS DOCUMENT AS PART OF THE RETURNABLE DOCUMENTS. ONCE A CONTRACT IS CONCLUDED WITH A SUCCESSFUL TENDERER, THIS PAGE WILL BE REPLACED WITH THE FILLED AND SIGNED OFFER AND SIGN ACCEPTANCE BY THE EMPLOYER AND IT WILL BECOME PART OF THE CONTRACT.
</t>
    </r>
    <r>
      <rPr>
        <u/>
        <sz val="14"/>
        <rFont val="Arial"/>
        <family val="2"/>
      </rPr>
      <t>PLEASE SUBMIT THE OFFER AND ACCEPTANCE FORM WITH THE OTHER RETURNABLE DOCUMENTS.</t>
    </r>
  </si>
  <si>
    <t>KZN Department of Public Works:</t>
  </si>
  <si>
    <t>Where prices or quotations for variations are submitted by the Contractor during the currency of the Contract, it is to be clearly understood that these are for the purpose of consideration by the Head : Public Works and that there is no assumption of acceptance.  The Contractor will be notified of acceptance of prices or quotations either by insertion of the amount on the variation order or by written intimation.</t>
  </si>
  <si>
    <t>All items described as "Provisional" shall be used as directed by the Employer and measured and valued or paid for. 
No work for which "Provisional" items are allowed shall be commenced without written instructions from the Head : Public Works.</t>
  </si>
  <si>
    <t>The Contractor shall keep record of abnormal climatic conditions to facilitate the adjudication of claims for extension of the contract period.</t>
  </si>
  <si>
    <t>In order to facilitate the smooth functioning of the Works and to ensure the closest co-operation between all the parties concerned, the Employer will call for regular meetings to be held on the site, at which a senior member of the Contracting firm and the General Foreman of the Works will always be required to be present. 
In addition to the above, other persons will be required to attend these meetings as and when their presence is necessary, e.g., Consultants in all disciplines, representatives of the various Sub-Contractors, etc. 
Proper minutes of these meetings will be kept by the Employer\Principal Agent and copies will be circulated to all persons attending the meetings and to others who need to be kept informed.</t>
  </si>
  <si>
    <t>The Employer shall provide all necessary forms.</t>
  </si>
  <si>
    <t>The Contractor shall provide all required information to the Employer to facilitate electronic payments upon request.</t>
  </si>
  <si>
    <t>he/she has additional Human Resources available to successfully complete this project.</t>
  </si>
  <si>
    <t>Date of Employment</t>
  </si>
  <si>
    <t>2.   *Mr./Mrs./Ms:</t>
  </si>
  <si>
    <t>Advertisement date:</t>
  </si>
  <si>
    <t xml:space="preserve">ii)  confirms that neither the name of the enterprise or the name of any partner, manager, director or other 
     person, who wholly or partly exercises, or may exercise, control over the enterprise appears on the Register 
     of Tender Defaulters established in terms of the Prevention and Combating of Corrupt Activities Act of 2004; </t>
  </si>
  <si>
    <t>KZN Department of Public Works</t>
  </si>
  <si>
    <t>CIDB Registration form or application for Registration form</t>
  </si>
  <si>
    <t>T2.1 LIST OF RETURNABLE DOCUMENTS</t>
  </si>
  <si>
    <t>T2.4 SPECIAL RESOLUTION OF CONSORTIA OR JOINT VENTURES</t>
  </si>
  <si>
    <t>T2.5 JOINT VENTURES INVOLVEMENT DECLARATION</t>
  </si>
  <si>
    <t>T2.6 SCHEDULE OF PROPOSED SUBCONTRACTORS</t>
  </si>
  <si>
    <t>T2.8 FINANCIAL STANDING AND OTHER RESOURCES OF BUSINESS DECLARATION</t>
  </si>
  <si>
    <t>T2.10 SITE INSPECTION MEETING CERTIFICATE</t>
  </si>
  <si>
    <t>T2.23</t>
  </si>
  <si>
    <t>Lightning Protection Specifications</t>
  </si>
  <si>
    <t>C1.2</t>
  </si>
  <si>
    <t>H1 to H33</t>
  </si>
  <si>
    <t xml:space="preserve">C 1.2 CONTRACT DATA: </t>
  </si>
  <si>
    <t>C.1.1 - FORM OF OFFER AND ACCEPTANCE</t>
  </si>
  <si>
    <t>C1.3</t>
  </si>
  <si>
    <t>Form of Offer and Acceptance</t>
  </si>
  <si>
    <t>C1.2 - CONTRACT DATA</t>
  </si>
  <si>
    <t>C1.3 - FORM OF GUARANTEE</t>
  </si>
  <si>
    <t>PART C2.3  BILL OF QUANTITIES</t>
  </si>
  <si>
    <t>All temporary work to comply with the Occupational Health and safety Act (Act 85 of 1993)</t>
  </si>
  <si>
    <t>ONE VOLUME APPROACH</t>
  </si>
  <si>
    <t>033 - 8971300</t>
  </si>
  <si>
    <t>033 - 8971399</t>
  </si>
  <si>
    <t>Tel Number:</t>
  </si>
  <si>
    <t>CONTRACTUAL SECTION</t>
  </si>
  <si>
    <t>Submission of Compulsory Returnable Schedules documents as per List of returnable documents.</t>
  </si>
  <si>
    <t>(f)</t>
  </si>
  <si>
    <t>(g)</t>
  </si>
  <si>
    <t>(h)</t>
  </si>
  <si>
    <t>(j)</t>
  </si>
  <si>
    <t>(k)</t>
  </si>
  <si>
    <t>(l)</t>
  </si>
  <si>
    <t>(m)</t>
  </si>
  <si>
    <t>(n)</t>
  </si>
  <si>
    <t>(o)</t>
  </si>
  <si>
    <t>C2 .2 PRELIMINARY AND GENERAL</t>
  </si>
  <si>
    <t>The employer shall not seek and the tenderer shall not submit a tender without having a firm intention and the capacity to proceed with the contract.</t>
  </si>
  <si>
    <t>f)</t>
  </si>
  <si>
    <t>Procurement procedures</t>
  </si>
  <si>
    <t>Competitive negotiation procedure</t>
  </si>
  <si>
    <t>F.1.6.3.2</t>
  </si>
  <si>
    <t>Notify the employer of any proposed material change in the capabilities or formation of the tendering entity (or both) or any other criteria which formed part of the qualifying requirements used by the employer as the basis in a prior process to invite the tenderer to submit a tender offer and obtain the employer's written approval to do so prior to the closing time for tenders.</t>
  </si>
  <si>
    <t>Clarification meeting</t>
  </si>
  <si>
    <t>Consider any request to make a material change in the capabilities or formation of the tendering entity (or both) or any other criteria which formed part of the qualifying requirements used to prequalify a tenderer to submit a tender offer in terms of a previous procurement process and deny any such request if as a consequence:</t>
  </si>
  <si>
    <t>an individual firm, or a joint venture as a whole, or any individual member of the joint venture fails to meet any of the collective or individual qualifying requirements;</t>
  </si>
  <si>
    <t>the new partners to a joint venture were not prequalified in the first instance, either as individual firms or as another joint venture; or</t>
  </si>
  <si>
    <t>in the opinion of the Employer, acceptance of the material change would compromise the outcome of the prequalification process.</t>
  </si>
  <si>
    <t>the gross misplacement of the decimal point in any unit rate;</t>
  </si>
  <si>
    <t>omissions made in completing the pricing schedule or bills of quantities; or</t>
  </si>
  <si>
    <t>arithmetic errors in:</t>
  </si>
  <si>
    <t>line items totals resulting from the product of a unit rate and a quantity in bills of quantities or schedules of prices; or</t>
  </si>
  <si>
    <t>the summation of the prices.</t>
  </si>
  <si>
    <t>If bills of quantities or pricing schedules apply and there is an error in the line item total resulting from the product of the unit rate and the quantity, the line item total shall govern and the rate shall be corrected. Where there is an obviously gross misplacement of the decimal point in the unit rate, the line item total as quoted shall govern, and the unit rate shall be corrected.</t>
  </si>
  <si>
    <t>Where there is an error in the total of the prices either as a result of other corrections required by this checking process or in the tenderer's addition of prices, the total of the prices shall govern and the tenderer will be asked to revise selected item prices (and their rates if bills of quantities apply) to achieve the tendered total of the prices.</t>
  </si>
  <si>
    <t xml:space="preserve">Is not under restrictions, or has principals who are under restrictions, preventing participating in the employer's procurement, </t>
  </si>
  <si>
    <t>can, as necessary and in relation to the proposed contract, demonstrate that he or she possesses the professional and technical qualifications, professional and technical competence, financial resources, equipment and other physical facilities, managerial capability, reliability, experience and reputation, expertise and the personnel, to perform the contract,</t>
  </si>
  <si>
    <t>has the legal capacity to enter into the contract,</t>
  </si>
  <si>
    <t>other revisions agreed between the employer and the successful tenderer.</t>
  </si>
  <si>
    <t>Complete the schedule of deviations attached to the form of offer and acceptance, if any.</t>
  </si>
  <si>
    <t>Provide written reasons for actions taken</t>
  </si>
  <si>
    <t>is able, in the opinion of the employer, to perform the contract free of conflicts of interest.</t>
  </si>
  <si>
    <t>For the Contractor:</t>
  </si>
  <si>
    <t xml:space="preserve">Guarantee Options:       </t>
  </si>
  <si>
    <t>YES or NO</t>
  </si>
  <si>
    <t>Investigate and provide detail drawings.</t>
  </si>
  <si>
    <t>[Provide list of applicable contractors]</t>
  </si>
  <si>
    <t>vii)</t>
  </si>
  <si>
    <t>Private Bag X 9041</t>
  </si>
  <si>
    <t>Provide, erect, maintain and remove at completion a well constructed temporary office for the Inspector of Works not less than 4 x 3 m on plan and 3 m high to eaves to the approval of the Employer.  The office shall be constructed of wood framing covered externally with corrugated iron or corrugated asbestos and with a lean-to roof covered with the same material as the external wall covering.  The office shall be lined internally with soft board or other approved material and a ceiling shall be provided of the same material as the internal lining.  A suspended wood floor shall be provided and is to finish not less than 300 mm above the ground level.  A lockable door and a window, which provides adequate light and ventilation, shall be fitted. 
An office constructed of 115 mm thick brick-work and provided with a screeded concrete floor and roofed and ceiled as above described may be accepted as an alterative but prior permission of the Employer will be necessary before construction of such an office is commenced and his requirements shall be stated and fulfilled by the Contractor. 
The office shall be fitted in an approved manner with a sloping topped desk of height and length suitable for the laying out and studying of drawings, a desk or table with not less than two lock-up drawers, shelves, seating and wash-stand, and the Contractor shall provide all necessary attendance.</t>
  </si>
  <si>
    <t>Supply, erect, maintain and remove at completion a painted notice board, size overall 2800 x 2345 mm high sign written to detail as Drawing No. T9506 which drawing is available from offices of the Department of Public Works. Only the official notice board is to be displayed on the site and no Sub-Contractor's boards will be permitted.  The Contractor, at his own cost, may provide a board on which all sub-contract firms' names may be sign written. The notice board is to be to the approval of the Employer and is to be maintained in first class condition and placed where directed at the entrance to the site and remain there for the duration of the Contract.</t>
  </si>
  <si>
    <t>Requirement for the termination, diversion or maintenance of existing services:</t>
  </si>
  <si>
    <t>Services which are known to exist on the site:</t>
  </si>
  <si>
    <t>The percentage advance on materials not yet built into the Permanent Works is:</t>
  </si>
  <si>
    <t>Percentage retention on amounts due to contractor is:</t>
  </si>
  <si>
    <t>City</t>
  </si>
  <si>
    <t>Type in BOQ Final Estimate here to determine rating:</t>
  </si>
  <si>
    <t>Qualifying CIDB :</t>
  </si>
  <si>
    <t>Designation</t>
  </si>
  <si>
    <t>Less than or equal to</t>
  </si>
  <si>
    <t>20% Added</t>
  </si>
  <si>
    <t>No Limit</t>
  </si>
  <si>
    <t>035 - 874 3349</t>
  </si>
  <si>
    <t>ATTACH PROOF OF PAID MUNICIPAL RATES &amp; TAXES TO THIS PAGE FOR ADJUDICATION PURPOSES</t>
  </si>
  <si>
    <t>In the case of a Quotation by a Joint Venture, proof of paid municipal rates and taxes for each member of the Joint Venture should be attached to this form.</t>
  </si>
  <si>
    <t>The contractor must submit proof of UIF Contributions made to the fund to the Principal Agent on a monthly basis for the duration of the contract.
Should the contractor default on his monthly payments, the Employer will pay the outstanding payments due and the contractor will be liable for payments made by the Employer on behalf of the contractor, plus any additional cost associated with this process.</t>
  </si>
  <si>
    <t>T2.24</t>
  </si>
  <si>
    <t>T2.25</t>
  </si>
  <si>
    <t>The rehabilitation of all road and pavement crossings.</t>
  </si>
  <si>
    <t>The contract comprises the construction of the above (Item 1) face brick buildings with tiled roofs.</t>
  </si>
  <si>
    <t>[Name of City]</t>
  </si>
  <si>
    <t>????????</t>
  </si>
  <si>
    <t>Site Layout</t>
  </si>
  <si>
    <t>etc.</t>
  </si>
  <si>
    <t>ect.</t>
  </si>
  <si>
    <t>ABC Street</t>
  </si>
  <si>
    <t>The National Industrial Participation (NIP) Programme, which is applicable to all government procurement contracts that have an imported content, became effective on the 1 September 1996. The NIP policy and guidelines were fully endorsed by Cabinet on 30 April 1997. In terms of the Cabinet decision, all state and parastatal purchases / lease contracts (for goods, works and services) entered into after this date, are subject to the NIP requirements. NIP is obligatory and therefore must be complied with. The Industrial Participation Secretariat (IPS) of the Department of Trade and Industry (DTI) is charged with the responsibility of administering the programme.</t>
  </si>
  <si>
    <t>PILLARS OF THE PROGRAMME</t>
  </si>
  <si>
    <t>The NIP obligation is benchmarked on the imported content of the contract. Any contract having an imported content equal to or exceeding US$ 10 million or other currency equivalent to US$ 10 million will have a NIP obligation. This threshold of US$ 10 million can be reached as follows:</t>
  </si>
  <si>
    <t xml:space="preserve">(a) </t>
  </si>
  <si>
    <t>Any single contract with imported content exceeding US$10 million.</t>
  </si>
  <si>
    <t>Multiple contracts for the same goods, works or services each with imported content exceeding US$3 million awarded to one seller over a 2 year period which in total exceeds US$10 million.</t>
  </si>
  <si>
    <t xml:space="preserve">(c) </t>
  </si>
  <si>
    <t>A contract with a renewable option clause, where should the option be exercised the total value of the imported content will exceed US$10 million.</t>
  </si>
  <si>
    <t xml:space="preserve">(d) </t>
  </si>
  <si>
    <t>Multiple suppliers of the same goods, works or services under the same contract, where the value of the imported content of each allocation is equal to or exceeds US$ 3 million worth of goods, works or services to the same government institution, which in total over a two (2) year period exceeds US$10 million.</t>
  </si>
  <si>
    <t>To satisfy the NIP obligation, the DTI would negotiate and conclude agreements such as investments, joint ventures, sub-contracting, licensee production, export promotion, sourcing arrangements and research and development (R&amp;D) with partners or suppliers.</t>
  </si>
  <si>
    <t>A period of seven years has been identified as the time frame within which to discharge the obligation.</t>
  </si>
  <si>
    <t>REQUIREMENTS OF THE DEPARTMENT OF TRADE AND INDUSTRY</t>
  </si>
  <si>
    <t>The purpose for reporting details of contracts in excess of the amount of R10 million (ten million Rands) is to cater for multiple contracts for the same goods, works or services; renewable contracts and multiple suppliers for the same goods, works or services under the same contract as provided for in paragraphs 1.1.(b) to 1.1. (d) above.</t>
  </si>
  <si>
    <t>• Description of the goods, works or services.</t>
  </si>
  <si>
    <t>• Date on which the contract was accepted.</t>
  </si>
  <si>
    <t>• Name, address and contact details of the government institution.</t>
  </si>
  <si>
    <t>• Value of the contract.</t>
  </si>
  <si>
    <t>• Imported content of the contract, if possible.</t>
  </si>
  <si>
    <t>PROCESS TO SATISFY THE NIP OBLIGATION</t>
  </si>
  <si>
    <t>a. the contractor and the DTI will determine the NIP obligation;</t>
  </si>
  <si>
    <t>b. the contractor and the DTI will sign the NIP obligation agreement;</t>
  </si>
  <si>
    <t>c. the contractor will submit a performance guarantee to the DTI;</t>
  </si>
  <si>
    <t>d. the contractor will submit a business concept for consideration and approval by the DTI;</t>
  </si>
  <si>
    <t>e. upon approval of the business concept by the DTI, the contractor will submit detailed business plans outlining the business concepts;</t>
  </si>
  <si>
    <t>f. the contractor will implement the business plans; and</t>
  </si>
  <si>
    <t>g. the contractor will submit bi-annual progress reports on approved plans to the DTI.</t>
  </si>
  <si>
    <t>Signature:</t>
  </si>
  <si>
    <t>Name (in print):</t>
  </si>
  <si>
    <t>PART 2 (TO BE FILLED IN BY THE PURCHASER)</t>
  </si>
  <si>
    <t>I ______________________________________________________________________ in my capacity as</t>
  </si>
  <si>
    <t>goods/works indicated hereunder and/or further specified in the annexure(s).</t>
  </si>
  <si>
    <t>An official order indicating delivery instructions is forthcoming.</t>
  </si>
  <si>
    <t xml:space="preserve">ITEM
NO. </t>
  </si>
  <si>
    <t>PRICE  (ALL APPLICABLE TAXES INCLUDED)</t>
  </si>
  <si>
    <t>BRAND</t>
  </si>
  <si>
    <t>DELIVERY PERIOD</t>
  </si>
  <si>
    <t xml:space="preserve">B-BBEE STATUS LEVEL OF CONTRIBUTION </t>
  </si>
  <si>
    <t>MINIMUM THRESHOLD  FOR LOCAL PRODUCTION AND CONTENT (if applicable)</t>
  </si>
  <si>
    <t>I confirm that I am duly authorised to sign this contract.</t>
  </si>
  <si>
    <t>SIGNED AT _____________________________________________ON____________________________</t>
  </si>
  <si>
    <t>[Place]</t>
  </si>
  <si>
    <t>[Date]</t>
  </si>
  <si>
    <t>NAME (PRINT):</t>
  </si>
  <si>
    <t>Witnesses:</t>
  </si>
  <si>
    <t>SIGNATURE:</t>
  </si>
  <si>
    <t>OFFICIAL STAMP:</t>
  </si>
  <si>
    <t>The following documents shall be deemed to form and be read and construed as part of this agreement:</t>
  </si>
  <si>
    <t>-</t>
  </si>
  <si>
    <t>Pricing schedule(s);</t>
  </si>
  <si>
    <t>Technical Specification(s);</t>
  </si>
  <si>
    <t>Special Conditions of Contract;</t>
  </si>
  <si>
    <t>NAME OF FIRM:</t>
  </si>
  <si>
    <t>9.</t>
  </si>
  <si>
    <t>10.</t>
  </si>
  <si>
    <t>B-BBEE Status Level of Contribution</t>
  </si>
  <si>
    <t>CODE _______________ NUMBER ______________________________________________________________</t>
  </si>
  <si>
    <t>YES               or NO</t>
  </si>
  <si>
    <t>ARE YOU THE ACCREDITED REPRESENTATIVE IN SOUTH AFRICA FOR THE GOODS / SERVICES / WORKS OFFERED? [If yes, enclose proof]</t>
  </si>
  <si>
    <t>B-BBEE Status Level of Contributor</t>
  </si>
  <si>
    <t>Estimated Including VAT</t>
  </si>
  <si>
    <t>Classes of Construction works</t>
  </si>
  <si>
    <t>Contractors CIDB rating based on estimate</t>
  </si>
  <si>
    <t>B-BBEE status level of Contributor</t>
  </si>
  <si>
    <t>Points according to status level</t>
  </si>
  <si>
    <t>Level 1</t>
  </si>
  <si>
    <t>Level 2</t>
  </si>
  <si>
    <t>Level 3</t>
  </si>
  <si>
    <t>Level 4</t>
  </si>
  <si>
    <t>Level 5</t>
  </si>
  <si>
    <t>Level 6</t>
  </si>
  <si>
    <t>Level 7</t>
  </si>
  <si>
    <t>Level 8</t>
  </si>
  <si>
    <t>3.6</t>
  </si>
  <si>
    <t>9.1</t>
  </si>
  <si>
    <t>9.2</t>
  </si>
  <si>
    <t>Alternative bid offer permitted</t>
  </si>
  <si>
    <t>Addresses of bid openings</t>
  </si>
  <si>
    <t>Bidders may offer to submit bid for the following</t>
  </si>
  <si>
    <t>T2.13 PARTICULARS OF ELECTRICAL CONTRACTOR</t>
  </si>
  <si>
    <t xml:space="preserve">T2.14 SCHEDULE FOR IMPORTED MATERIALS AND EQUIPMENT </t>
  </si>
  <si>
    <t>T2.16 EQUIPMENT SCHEDULES</t>
  </si>
  <si>
    <t xml:space="preserve"> T2.17 CONTRACTOR'S SAFETY, HEALTH AND ENVIRONMENTAL 
DECLARATION</t>
  </si>
  <si>
    <t>T2.18 Compulsory Enterprise Questionnaire</t>
  </si>
  <si>
    <t>T2.20 CERTIFIED PROOF OF GOOD STANDING WITH THE COMPENSATION COMMISSIONER</t>
  </si>
  <si>
    <t>Do not type anything here. Will adjust automatically.</t>
  </si>
  <si>
    <t>Civil engineering works - CE</t>
  </si>
  <si>
    <t>CE</t>
  </si>
  <si>
    <t>Electrical engineering works (Infrastructure) - EP</t>
  </si>
  <si>
    <t>EP</t>
  </si>
  <si>
    <t>Selected option:</t>
  </si>
  <si>
    <t>Electrical engineering works (buildings) - EB</t>
  </si>
  <si>
    <t>EB</t>
  </si>
  <si>
    <t>General building works  - GB</t>
  </si>
  <si>
    <t>GB</t>
  </si>
  <si>
    <t>Mechanical Engineering Works - ME</t>
  </si>
  <si>
    <t>ME</t>
  </si>
  <si>
    <t>The extension, installation, repair, maintenance or renewal, or removal, of asphalt - SB</t>
  </si>
  <si>
    <t>SB</t>
  </si>
  <si>
    <t>The development, extension, installation, removal, and dismantling, as relevant, associated with building excavations, shaft sinking and lateral earth support - SC</t>
  </si>
  <si>
    <t>SC</t>
  </si>
  <si>
    <t>The development, extension, installation, repair, renewal, removal, or alteration of corrosion protection systems (cathodic, anodic and electrolytic) - SD</t>
  </si>
  <si>
    <t>SD</t>
  </si>
  <si>
    <t>Demolition of buildings and engineering infrastructure and blasting - SE</t>
  </si>
  <si>
    <t>SE</t>
  </si>
  <si>
    <t>The development, extension, installation, renewal, removal, renovation, alteration or dismantling of fire prevention and protection infrastructure (drencher and sprinkler systems and fire installation) - SF</t>
  </si>
  <si>
    <t>SF</t>
  </si>
  <si>
    <t>The development, extension, installation, renewal, removal, renovation, alteration or dismantling of glazing, curtain walls and shop fronts - SG</t>
  </si>
  <si>
    <t>SG</t>
  </si>
  <si>
    <t>The development, extension, installation, maintenance, renewal. removal, alteration or dismantling, as relevant, of landscaping, irrigation and horticultural works - SH</t>
  </si>
  <si>
    <t>SH</t>
  </si>
  <si>
    <t>The development, extension, installation, repair, maintenance, renewal. removal, renovation, alteration or, dismantling of lifts, escalators, travellators and hoisting machinery - SI</t>
  </si>
  <si>
    <t>SI</t>
  </si>
  <si>
    <t>The development, installation, removal, or dismantling, as relevant, of piles and other specialized foundations for buildings and structures - SJ</t>
  </si>
  <si>
    <t>SJ</t>
  </si>
  <si>
    <t>The installation, renewal, removal, alteration or dismantling, as relevant, road markings and signage - SK</t>
  </si>
  <si>
    <t>SK</t>
  </si>
  <si>
    <t>The development, extension, installation, renewal. removal, renovation, alteration or dismantling of structural steelwork and scaffolding - SL</t>
  </si>
  <si>
    <t>SL</t>
  </si>
  <si>
    <t>SM Timber buildings and structures - SM</t>
  </si>
  <si>
    <t>SM</t>
  </si>
  <si>
    <t>The extension, installation, repair, maintenance, renewal, removal, renovation or alteration, as relevant, of the waterproofing of basements, roofs and walls using specialist systems. - SN</t>
  </si>
  <si>
    <t>SN</t>
  </si>
  <si>
    <t>The development, extension, installation, renewal, removal, alteration or dismantling or demolition of water installations and soil and waste water drainage associated with buildings (wet services, plumbing) - SO</t>
  </si>
  <si>
    <t>SO</t>
  </si>
  <si>
    <t>The development, extension, installation, repair, removal, alteration, dismantling or demolition of precast concrete or steel fencing - SQ</t>
  </si>
  <si>
    <t>SQ</t>
  </si>
  <si>
    <t>Please choose a class from the list below by clicking onto the relevant option  :</t>
  </si>
  <si>
    <t>TENDER DOCUMENTS MAY BE:</t>
  </si>
  <si>
    <r>
      <t xml:space="preserve">Bid no:  </t>
    </r>
    <r>
      <rPr>
        <b/>
        <i/>
        <sz val="12"/>
        <rFont val="Arial"/>
        <family val="2"/>
      </rPr>
      <t>     </t>
    </r>
    <r>
      <rPr>
        <b/>
        <sz val="12"/>
        <rFont val="Arial"/>
        <family val="2"/>
      </rPr>
      <t xml:space="preserve">  </t>
    </r>
  </si>
  <si>
    <t>T2.26</t>
  </si>
  <si>
    <t>T2.27</t>
  </si>
  <si>
    <t>T2.28</t>
  </si>
  <si>
    <t>T2.23 - PROOF OF PAID MUNICIPAL RATES &amp; TAXES</t>
  </si>
  <si>
    <t>T2.24 - CERTIFIED PROOF OF VALID UIF REGISTRATION</t>
  </si>
  <si>
    <t>Disclaimer: Each person that downloads this file does so at their own peril and discretion. This document is compiled as a courtesy to other users and each person is still responsible to ensure that their document complies in all respects with the requirements of the client. Each user must ensure that they proof read their completed document and correct any patent errors that might have been in the downloaded file. The compiler of this file does not accept any responsibility for any mistake or error once this file is downloaded and populated by the user. It is also not the compiler of this file's responsibility to ensure that this file is updated or that this file contains the latest statutory requirements in terms of CIDB or the Government.</t>
  </si>
  <si>
    <t>Non-compliant contributor</t>
  </si>
  <si>
    <t>Upgrade existing domestic and fire water supply and reticulation by installing new pipes, water storage tanks, pumps, pump house, boreholes, etc. whilst the existing system remains in operation, and switching over to the new system upon completion.</t>
  </si>
  <si>
    <t>See list of drawings/Annexure's attached to this document.</t>
  </si>
  <si>
    <t>Annexure's</t>
  </si>
  <si>
    <t>Part 5: List of Drawings/Annexure's</t>
  </si>
  <si>
    <t xml:space="preserve">It is the deliberate policy of the Provincial Administration of KwaZulu-Natal to foster and to encourage the economic empowerment of Black South Africans. This policy will be implemented without prescription and without prejudicing the principles and the integrity of the Provincial Administration of KwaZulu-Natal. Subject to these constraints and also subject to good business practise and commercial consideration, it is therefore considered appropriate that the Provincial Administration of KwaZulu-Natal should encourage business relationships with companies which actively pursue Affirmative Action and Black Economic Empowerment Programmes. </t>
  </si>
  <si>
    <t>HIV counselling, testing and referral services; and</t>
  </si>
  <si>
    <r>
      <t xml:space="preserve">The </t>
    </r>
    <r>
      <rPr>
        <i/>
        <sz val="9"/>
        <color indexed="8"/>
        <rFont val="Verdana"/>
        <family val="2"/>
      </rPr>
      <t xml:space="preserve">HIV /Aids </t>
    </r>
    <r>
      <rPr>
        <sz val="10"/>
        <color indexed="8"/>
        <rFont val="Arial"/>
        <family val="2"/>
      </rPr>
      <t xml:space="preserve">awareness programme </t>
    </r>
    <r>
      <rPr>
        <i/>
        <sz val="9"/>
        <color indexed="8"/>
        <rFont val="Verdana"/>
        <family val="2"/>
      </rPr>
      <t xml:space="preserve">described </t>
    </r>
    <r>
      <rPr>
        <sz val="10"/>
        <color indexed="8"/>
        <rFont val="Arial"/>
        <family val="2"/>
      </rPr>
      <t xml:space="preserve">in 5.2 shall in addition </t>
    </r>
    <r>
      <rPr>
        <i/>
        <sz val="9"/>
        <color indexed="8"/>
        <rFont val="Verdana"/>
        <family val="2"/>
      </rPr>
      <t xml:space="preserve">be conducted </t>
    </r>
    <r>
      <rPr>
        <sz val="10"/>
        <color indexed="8"/>
        <rFont val="Arial"/>
        <family val="2"/>
      </rPr>
      <t xml:space="preserve">for the benefit </t>
    </r>
    <r>
      <rPr>
        <i/>
        <sz val="9"/>
        <color indexed="8"/>
        <rFont val="Verdana"/>
        <family val="2"/>
      </rPr>
      <t xml:space="preserve">of </t>
    </r>
    <r>
      <rPr>
        <sz val="10"/>
        <color indexed="8"/>
        <rFont val="Arial"/>
        <family val="2"/>
      </rPr>
      <t xml:space="preserve">the local community on two occasions in the XXXXX community centre. The contractor shall be </t>
    </r>
    <r>
      <rPr>
        <i/>
        <sz val="9"/>
        <color indexed="8"/>
        <rFont val="Verdana"/>
        <family val="2"/>
      </rPr>
      <t xml:space="preserve">responsible </t>
    </r>
    <r>
      <rPr>
        <sz val="10"/>
        <color indexed="8"/>
        <rFont val="Arial"/>
        <family val="2"/>
      </rPr>
      <t xml:space="preserve">for inviting identifiable community-based </t>
    </r>
    <r>
      <rPr>
        <i/>
        <sz val="9"/>
        <color indexed="8"/>
        <rFont val="Verdana"/>
        <family val="2"/>
      </rPr>
      <t>institute</t>
    </r>
  </si>
  <si>
    <t>4.   Counselling, support and care (summarise information provided).</t>
  </si>
  <si>
    <t>(Where drawings/annexure's are issued, document compilers must insert the following paragraph and list the applicable drawings/annexure's below.)</t>
  </si>
  <si>
    <t>The employer and the tenderer and all their agents and employees involved in the tender process shall avoid conflicts of interest and where a conflict of interest is perceived or known, declare any such conflict of interest, indicating the nature of such conflict. Tenderer's shall declare any potential conflict of interest in their tender submissions. Employees, agents and advisors of the employer shall declare any conflict of interest to whoever is responsible for overseeing the procurement process or as soon as they become aware of such conflict, and abstain from any decisions where such conflict exists or recuse themselves from the procurement process, as appropriate.</t>
  </si>
  <si>
    <t>be, and is hereby, authorised to sign a consortium/joint venture agreement with the parties listed under item 1 above, and any and all other documents and/or correspondence in connection with and relating to the consortium/joint venture, in respect of the project described under item 1 above.</t>
  </si>
  <si>
    <t>The information required in paragraph 3.2 above must be sent to the Department of Trade and Industry, Private Bag X 84, Pretoria, 0001 for the attention of Mr. Elias Malapane within five (5) working days after award of the contract. Mr. Malapane may be contacted on telephone (012) 394 1401, facsimile (012) 394 2401 or e-mail at Elias@thedti.gov.za for further details about the programme.</t>
  </si>
  <si>
    <t>ATTACH SUMMARY PAGE OF THE BILL OF QUANTITIES</t>
  </si>
  <si>
    <t>T2.25 THE NATIONAL INDUSTRIAL PARTICIPATION PROGRAMME</t>
  </si>
  <si>
    <t>CIDB Registration number:</t>
  </si>
  <si>
    <t>?</t>
  </si>
  <si>
    <t>[1.1]</t>
  </si>
  <si>
    <t>15/1/2013</t>
  </si>
  <si>
    <t>First Year end break - commences</t>
  </si>
  <si>
    <t>Second Year end break - commences</t>
  </si>
  <si>
    <t>Third Year end break - commences</t>
  </si>
  <si>
    <t>Fourth Year end break - commences</t>
  </si>
  <si>
    <t>ends on</t>
  </si>
  <si>
    <t>The liability of the guarantee shall be for … A percentage of the Tender Sum usually decided in conjunction with the limit of the retention money required in terms of Clause 49.3. For financially stronger contractors the liability for the guarantee is usually a higher percentage with the limit of retention money at a lower amount.</t>
  </si>
  <si>
    <t>Clause 7: in contract data variables</t>
  </si>
  <si>
    <t>Amended 13/6/2014</t>
  </si>
  <si>
    <t>The Percentage retention is nil. The only security required by the Employer will be such as selected by the Contractor on the Form of Offer and Acceptance and Part 2: CONTRACT DATA PROVIDED BY THE CONTRACTOR, point 2 - Documents, of the Contract Data.</t>
  </si>
  <si>
    <t>Head Office</t>
  </si>
  <si>
    <t>CIDB Grading</t>
  </si>
  <si>
    <t>From 1 Nov 2014 - SARS start phasing out paper tax clearance certificates</t>
  </si>
  <si>
    <t>From 1 April 2015 - No paper TCC but a PIN0 from SARS</t>
  </si>
  <si>
    <t>[1.2.1.2]</t>
  </si>
  <si>
    <t>[1.1.1.16]</t>
  </si>
  <si>
    <t>PART 1: DATA PROVIDED BY THE EMPLOYER</t>
  </si>
  <si>
    <t>[1.1.1.13]</t>
  </si>
  <si>
    <t>Defects Liability Period</t>
  </si>
  <si>
    <t>The defects liability period is:</t>
  </si>
  <si>
    <t>A time measured from the date of the Certificate of Completion.</t>
  </si>
  <si>
    <t>[1.1.1.14]</t>
  </si>
  <si>
    <t>Practical Completion Date</t>
  </si>
  <si>
    <t>The Practical Completion date is:</t>
  </si>
  <si>
    <t>A time measured from the Commencement date.</t>
  </si>
  <si>
    <t>[5.5.1]</t>
  </si>
  <si>
    <t>[5.13.1]</t>
  </si>
  <si>
    <t>[1.3.2]</t>
  </si>
  <si>
    <t>Sundays</t>
  </si>
  <si>
    <t>[5.8.1]</t>
  </si>
  <si>
    <t>[3.1.3]</t>
  </si>
  <si>
    <t>[5.3.1]</t>
  </si>
  <si>
    <t>Health and Safety Plan</t>
  </si>
  <si>
    <t>Initial Programme</t>
  </si>
  <si>
    <t>Security</t>
  </si>
  <si>
    <t>Other requirements</t>
  </si>
  <si>
    <t>[4.3]</t>
  </si>
  <si>
    <t>[5.6]</t>
  </si>
  <si>
    <t>[6.2]</t>
  </si>
  <si>
    <t>[8.6]</t>
  </si>
  <si>
    <t>[6.10.1.5]</t>
  </si>
  <si>
    <t>[6.10.3]</t>
  </si>
  <si>
    <t>[8.6.1.1.2]</t>
  </si>
  <si>
    <t>[8.6.1.1.3]</t>
  </si>
  <si>
    <t>[8.6.1.3]</t>
  </si>
  <si>
    <t>[6.5.1.2.3]</t>
  </si>
  <si>
    <t>[6.8.1]</t>
  </si>
  <si>
    <t>[6.8.2]
[6.8.3]</t>
  </si>
  <si>
    <t>[5.14.5]</t>
  </si>
  <si>
    <t>[5.14.5.6]</t>
  </si>
  <si>
    <t>[5.3.2]</t>
  </si>
  <si>
    <t>The time to submit the documentation required before commencement with Works execution is:</t>
  </si>
  <si>
    <t xml:space="preserve">Requested by Tholang Chakana Acting Regional Manager Midlands Region
</t>
  </si>
  <si>
    <t>[10.5]</t>
  </si>
  <si>
    <t>The number of Adjudication Board Members to be appointed is:</t>
  </si>
  <si>
    <t>The number of Adjudication Board Members is:</t>
  </si>
  <si>
    <t>Adjudication Board Members:</t>
  </si>
  <si>
    <t>One</t>
  </si>
  <si>
    <t>Three</t>
  </si>
  <si>
    <t>[10.5.3]</t>
  </si>
  <si>
    <t>Latent Defect Period</t>
  </si>
  <si>
    <t>[5.16.3]</t>
  </si>
  <si>
    <t>The latent defect period is:</t>
  </si>
  <si>
    <t>Latent Defect Period is:</t>
  </si>
  <si>
    <t>5 years after the Final Approval Certificate</t>
  </si>
  <si>
    <t>[6.2.1]</t>
  </si>
  <si>
    <t>[5.4.1]</t>
  </si>
  <si>
    <r>
      <t xml:space="preserve">Possession of the </t>
    </r>
    <r>
      <rPr>
        <b/>
        <sz val="11"/>
        <rFont val="Arial"/>
        <family val="2"/>
      </rPr>
      <t>site</t>
    </r>
    <r>
      <rPr>
        <sz val="11"/>
        <rFont val="Arial"/>
        <family val="2"/>
      </rPr>
      <t xml:space="preserve"> will be given within 10 calendar days after the </t>
    </r>
    <r>
      <rPr>
        <b/>
        <sz val="11"/>
        <rFont val="Arial"/>
        <family val="2"/>
      </rPr>
      <t>contractor</t>
    </r>
    <r>
      <rPr>
        <sz val="11"/>
        <rFont val="Arial"/>
        <family val="2"/>
      </rPr>
      <t xml:space="preserve"> has fulfilled the conditions (4.3, 5.6, 6.2, 8.6) and received the notification from the Employer of Site Hand Over where the contractor will receive one </t>
    </r>
    <r>
      <rPr>
        <u/>
        <sz val="11"/>
        <rFont val="Arial"/>
        <family val="2"/>
      </rPr>
      <t>fully signed</t>
    </r>
    <r>
      <rPr>
        <sz val="11"/>
        <rFont val="Arial"/>
        <family val="2"/>
      </rPr>
      <t xml:space="preserve"> copy of the Form of Offer and Acceptance from the </t>
    </r>
    <r>
      <rPr>
        <b/>
        <sz val="11"/>
        <rFont val="Arial"/>
        <family val="2"/>
      </rPr>
      <t>employer.</t>
    </r>
  </si>
  <si>
    <t>[1.1.1.33]</t>
  </si>
  <si>
    <t>[1.1.1.30]</t>
  </si>
  <si>
    <t>Notes:</t>
  </si>
  <si>
    <t>the</t>
  </si>
  <si>
    <t>(day)</t>
  </si>
  <si>
    <t>of</t>
  </si>
  <si>
    <t>(month)</t>
  </si>
  <si>
    <t>(year)</t>
  </si>
  <si>
    <t>Signature and name of witness:</t>
  </si>
  <si>
    <t>at</t>
  </si>
  <si>
    <t>(Place)</t>
  </si>
  <si>
    <t>with GCC for Construction Works - Second Edition 2010</t>
  </si>
  <si>
    <t>Amended 13/6/2014 - Also see SCM Circ No 8 of 2013</t>
  </si>
  <si>
    <t>(i) cash deposit of 10 % of the Contract Price</t>
  </si>
  <si>
    <t>Tender Fee</t>
  </si>
  <si>
    <t>Construction</t>
  </si>
  <si>
    <t>PERFORMANCE GUARANTEE</t>
  </si>
  <si>
    <t>For use with the General Conditions of Contract for Construction Works, Second Edition, 2010.</t>
  </si>
  <si>
    <t>GUARANTOR DETAILS AND DEFINITIONS</t>
  </si>
  <si>
    <t xml:space="preserve">"Guarantor" means: </t>
  </si>
  <si>
    <t xml:space="preserve">Physical Address: </t>
  </si>
  <si>
    <t xml:space="preserve">"Employer" means: </t>
  </si>
  <si>
    <t xml:space="preserve">"Contractor" means: </t>
  </si>
  <si>
    <t xml:space="preserve">"Engineer" means: </t>
  </si>
  <si>
    <t xml:space="preserve">"Works" means: </t>
  </si>
  <si>
    <t xml:space="preserve">"Site" means: </t>
  </si>
  <si>
    <t xml:space="preserve">Amount in Words: </t>
  </si>
  <si>
    <t xml:space="preserve">"Expiry Date" means: </t>
  </si>
  <si>
    <t>Engineer Issues: Interim Payment Certificates, Final Payment Certificates and the Certificate Completion of the Works as defined in the Contract.</t>
  </si>
  <si>
    <t>The Guarantor's liability shall be limited to the amount of the Guaranteed Sum.</t>
  </si>
  <si>
    <t>The Guarantor's period of liability shall be from and including the date of issue of this Performance Guarantee and up to and including the Expiry Date or the date of issue by the Engineer of the Certificate of Completion of the Works or the date of payment in full of the Guaranteed Sum, whichever occurs first. The Engineer and/or the Employer shall advise the Guarantor in writing of the date on which the Certificate of Completion of the Works has been issued.</t>
  </si>
  <si>
    <t xml:space="preserve">The Guarantor hereby acknowledges that: </t>
  </si>
  <si>
    <t xml:space="preserve">any reference in this Performance Guarantee to the Contract is made for the purpose of convenience and shall not be construed as any intention whatsoever to create an accessory obligation or any intention whatsoever to create a suretyship; </t>
  </si>
  <si>
    <t>its obligation under the Performance Guarantee is restricted to the payment of money.</t>
  </si>
  <si>
    <t>Subject to the Guarantor's maximum liability referred to in 1, the Guarantor hereby undertakes to pay the Employer the sum certified upon receipt of the documents identified in 4.1 to 4.3:</t>
  </si>
  <si>
    <t>A copy of a first written demand issued by the Employer to the Contractor stating that payment of a sum certified by the Engineer in an Interim or Final Payment Certificate has not been made in terms of the Contract and failing such payment within seven (7) calendar days, the Employer intends to call upon the Guarantor to make payment in terms of 4.2;</t>
  </si>
  <si>
    <t>A first written demand issued by the Employer to the Guarantor at the Guarantor's physical address with a copy to the Contractor stating that a period of seven (7) days has elapsed since the first written demand in terms of 4.1 and the sum certified has still not been paid;</t>
  </si>
  <si>
    <t>A copy of the aforesaid payment certificate which entitles the Employer to receive payment in terms of the Contract of the sum Certified in 4.</t>
  </si>
  <si>
    <t>Subject to the Guarantor's maximum liability referred to in 1, the Guarantor undertakes to pay to the Employer the Guaranteed Sum or the full outstanding balance upon receipt of a first written demand from the employer to the Guarantor at the Guarantor's physical address calling up this Performance Guarantee, such demand stating that:</t>
  </si>
  <si>
    <t>the Contract has been terminated due to the Contractor's default and that this Performance Guarantee is called up in terms of 5; or</t>
  </si>
  <si>
    <t>a provisional or final sequestration or liquidation court order has been granted against the Contractor and that the Performance Guarantee is called up in terms of 5; and</t>
  </si>
  <si>
    <t>the aforesaid written demand is accompanied by a copy of the notice of termination and/or the provisional/final sequestration and/or the provisional liquidation court order.</t>
  </si>
  <si>
    <t>It is recorded that the aggregate amount of payments required to be made by the Guarantor in terms of 4 and 5 shall not exceed the Guarantor's maximum liability in terms of 1.</t>
  </si>
  <si>
    <t>Where the Guarantor has made payments in terms of 5, the Employer shall upon the date of issue of the Final Payment Certificate submit an expense account to the Guarantor showing how all monies received in terms of this Payment Guarantee have been expended and shall refund to the Guarantor any resulting surplus. All monies refunded to the Guarantor in terms of this Performance Guarantee shall bear interest at the prime overdraft rate of the Employer's bank compounded monthly and calculated from the date payment was made by the Guarantor to the Employer until the date of refund.</t>
  </si>
  <si>
    <t>Payment by the Guarantor in terms of 4 or 5 shall be made with seven (7) calendar days upon receipt of the first written demand to the Guarantor.</t>
  </si>
  <si>
    <t>Payment by the Guarantor in terms of 5 will only be made against the return of the original Performance Guarantee by the Employer.</t>
  </si>
  <si>
    <t>The Employer shall have the absolute right to arrange his affairs with the Contractor in any manner which the Employer may deem fit and the Guarantor shall not have the right to claim his release from this Performance Guarantee on account of any conduct alleged to be prejudicial to the Guarantor.</t>
  </si>
  <si>
    <t xml:space="preserve">The Guarantor chooses the physical address as stated above for the service of all notices for all purposes in connection herewith. </t>
  </si>
  <si>
    <t>This Performance Guarantee is neither negotiable nor transferable and shall expire in terms of 2, where after no claims will be considered by the Guarantor. The original of this Guarantee shall be returned to the Guarantor after it has expired.</t>
  </si>
  <si>
    <t>This Performance Guarantee, with the required demand notices in terms of 4 or 5, shall be regarded as a liquid document for the purposes of obtaining a court order.</t>
  </si>
  <si>
    <t>Where this Performance Guarantee is issued in the Republic of South Africa the Guarantor hereby consents in terms of Section 45 of the Magistrate's Court Act No 32 of 1944, as amended, to this jurisdiction of the Magistrate's Court of any district having jurisdiction in terms of Section 28 of the said Act, notwithstanding that the amount of the claim may exceed the jurisdiction of the Magistrate's Court.</t>
  </si>
  <si>
    <t>Signed at</t>
  </si>
  <si>
    <t xml:space="preserve">Guarantor's signatory (1) </t>
  </si>
  <si>
    <t xml:space="preserve">Guarantor's signatory (2) </t>
  </si>
  <si>
    <t xml:space="preserve">Witness signatory (1) </t>
  </si>
  <si>
    <t xml:space="preserve">Witness signatory (2) </t>
  </si>
  <si>
    <t>"Guaranteed Sum" means:    The maximum aggregate amount of:</t>
  </si>
  <si>
    <t>Of Contract Sum</t>
  </si>
  <si>
    <t>TENDER DATA INPUT</t>
  </si>
  <si>
    <t>General Information</t>
  </si>
  <si>
    <t>Geotechnical report</t>
  </si>
  <si>
    <t>Specific requirements must be described.</t>
  </si>
  <si>
    <t>Describe nature of ground, surface conditions, water table as visible in test holes, and other indisputable facts that may affect construction. Provide available data and information.</t>
  </si>
  <si>
    <t>SECTIONAL COMPLETION</t>
  </si>
  <si>
    <r>
      <t xml:space="preserve">PLEASE CHOOSE </t>
    </r>
    <r>
      <rPr>
        <sz val="9"/>
        <color indexed="30"/>
        <rFont val="Arial"/>
        <family val="2"/>
      </rPr>
      <t>Item</t>
    </r>
    <r>
      <rPr>
        <sz val="9"/>
        <rFont val="Arial"/>
        <family val="2"/>
      </rPr>
      <t xml:space="preserve"> OR </t>
    </r>
    <r>
      <rPr>
        <sz val="9"/>
        <color indexed="30"/>
        <rFont val="Arial"/>
        <family val="2"/>
      </rPr>
      <t>N/A</t>
    </r>
    <r>
      <rPr>
        <sz val="9"/>
        <rFont val="Arial"/>
        <family val="2"/>
      </rPr>
      <t xml:space="preserve"> IN THE P&amp;G'S NEXT TO EACH ITEM WICHEVER IS APPLICABLE - AS A DEFAULT WILL BE ITEM</t>
    </r>
  </si>
  <si>
    <r>
      <rPr>
        <b/>
        <sz val="12"/>
        <rFont val="Arial"/>
        <family val="2"/>
      </rPr>
      <t>4. </t>
    </r>
    <r>
      <rPr>
        <b/>
        <sz val="7"/>
        <rFont val="Times New Roman"/>
        <family val="1"/>
      </rPr>
      <t>      </t>
    </r>
    <r>
      <rPr>
        <b/>
        <sz val="12"/>
        <rFont val="Arial"/>
        <family val="2"/>
      </rPr>
      <t>OTHER DOCUMENTS THAT WILL BE INCORPORATED INTO THE CONTRACT</t>
    </r>
  </si>
  <si>
    <r>
      <rPr>
        <b/>
        <sz val="12"/>
        <rFont val="Arial"/>
        <family val="2"/>
      </rPr>
      <t>3.</t>
    </r>
    <r>
      <rPr>
        <b/>
        <sz val="7"/>
        <rFont val="Times New Roman"/>
        <family val="1"/>
      </rPr>
      <t xml:space="preserve">        </t>
    </r>
    <r>
      <rPr>
        <b/>
        <sz val="12"/>
        <rFont val="Arial"/>
        <family val="2"/>
      </rPr>
      <t>RETURNABLE SCHEDULES THAT WILL BE INCORPORATED INTO THE CONTRACT</t>
    </r>
  </si>
  <si>
    <t>Standard Procurement Procedure</t>
  </si>
  <si>
    <t>PP2 - Competitive Selection Procedure</t>
  </si>
  <si>
    <t>Design by Employer</t>
  </si>
  <si>
    <t>Design and Build</t>
  </si>
  <si>
    <t>1. All construction works where physical construction started after the 7th of February 2014 must comply with the Construction Regulations 2003, and such construction works are exempted to comply with the Construction Regulations 2014 until the 7th August 2014, 6 months after the commencement of these Regulations, thereafter the Construction Regulations 2014 shall apply with the exception of Regulation 3 and 5 (7)(b) which will come into effect on the 7th August 2015, 18 months after the commencement of these Regulations.</t>
  </si>
  <si>
    <t>2. All construction works where physical construction had started on or before the 7th of February 2014 must comply with the Construction Regulations 2003, and such construction works are exempted to comply with Construction Regulations 2014 until the 6th August 2015 and thereafter the Construction Regulations 2014 shall apply</t>
  </si>
  <si>
    <r>
      <t xml:space="preserve">C4.1 SITE INFORMATION 
</t>
    </r>
    <r>
      <rPr>
        <b/>
        <sz val="12"/>
        <rFont val="Arial"/>
        <family val="2"/>
      </rPr>
      <t>GCC FOR CONSTRUCTION WORKS (2 Edition of 2010)</t>
    </r>
  </si>
  <si>
    <t>Commencement Date</t>
  </si>
  <si>
    <t>within 7 calendar days from the Commencement Date.</t>
  </si>
  <si>
    <r>
      <t xml:space="preserve">The </t>
    </r>
    <r>
      <rPr>
        <b/>
        <i/>
        <u/>
        <sz val="11"/>
        <rFont val="Arial"/>
        <family val="2"/>
      </rPr>
      <t xml:space="preserve">Agreement comes into effect </t>
    </r>
    <r>
      <rPr>
        <i/>
        <sz val="11"/>
        <rFont val="Arial"/>
        <family val="2"/>
      </rPr>
      <t xml:space="preserve">on the date when;
The tenderer </t>
    </r>
    <r>
      <rPr>
        <i/>
        <u/>
        <sz val="11"/>
        <rFont val="Arial"/>
        <family val="2"/>
      </rPr>
      <t>receives one fully completed original copy of this document</t>
    </r>
    <r>
      <rPr>
        <i/>
        <sz val="11"/>
        <rFont val="Arial"/>
        <family val="2"/>
      </rPr>
      <t xml:space="preserve">, including the Schedule of Deviations (if any)
</t>
    </r>
    <r>
      <rPr>
        <i/>
        <u/>
        <sz val="11"/>
        <rFont val="Arial"/>
        <family val="2"/>
      </rPr>
      <t>The agreement</t>
    </r>
    <r>
      <rPr>
        <i/>
        <sz val="11"/>
        <rFont val="Arial"/>
        <family val="2"/>
      </rPr>
      <t xml:space="preserve"> (“this document”) consists of;
1. Agreement and Conditions of Contract.
2. Form of Offer and Acceptance.
3. Contract Data.
4. Scope of Works.
5. Site Information.
6. Drawings &amp; documents referred to in the 1 to 4 above.
(See Form of Offer and Acceptance)
</t>
    </r>
  </si>
  <si>
    <t>Calendar Days</t>
  </si>
  <si>
    <t>Joint Venture Agreement</t>
  </si>
  <si>
    <t>(March 2004)</t>
  </si>
  <si>
    <t>(First Edition of CIDB document 1017)</t>
  </si>
  <si>
    <t>PREAMBLE</t>
  </si>
  <si>
    <t>This agreement is made and entered into by and between</t>
  </si>
  <si>
    <t>of the first part and</t>
  </si>
  <si>
    <t>of the second part and</t>
  </si>
  <si>
    <t>of the third part.</t>
  </si>
  <si>
    <t>(allow for additional parties as necessary).</t>
  </si>
  <si>
    <t>Whereas the foregoing parties have resolved to form a Joint Venture under the title of</t>
  </si>
  <si>
    <t>for the exclusive purposes of securing and/or executing the Contract to be awarded by</t>
  </si>
  <si>
    <t>(name of Employer)</t>
  </si>
  <si>
    <r>
      <t xml:space="preserve">for </t>
    </r>
    <r>
      <rPr>
        <i/>
        <sz val="8"/>
        <rFont val="Arial"/>
        <family val="2"/>
      </rPr>
      <t>(brief description of Contract)</t>
    </r>
  </si>
  <si>
    <t>Now it is hereby agreed as follows :</t>
  </si>
  <si>
    <t>DEFINITIONS AND INTERPRETATION</t>
  </si>
  <si>
    <t>The following words and expressions shall have the meanings indicated, except where the context otherwise</t>
  </si>
  <si>
    <t>requires. Defined terms and words are, in general, signified in the text of the Agreement by the use of capital</t>
  </si>
  <si>
    <t>initial letters, but the absence of such letters does not necessarily signify that a term, or word, is not defined.</t>
  </si>
  <si>
    <r>
      <rPr>
        <b/>
        <sz val="10"/>
        <rFont val="Arial"/>
        <family val="2"/>
      </rPr>
      <t>‘Agreement’</t>
    </r>
    <r>
      <rPr>
        <sz val="10"/>
        <rFont val="Arial"/>
        <family val="2"/>
      </rPr>
      <t xml:space="preserve"> means the agreement between the Members of the Joint Venture and includes this model form of </t>
    </r>
  </si>
  <si>
    <t xml:space="preserve">agreement together with the Preamble, Specific Provisions, if any, Schedules ‘A’, ‘B’ and ‘C’ and </t>
  </si>
  <si>
    <t>any relevant Documents prepared prior to the signing of the Agreement and appended thereto.</t>
  </si>
  <si>
    <r>
      <rPr>
        <b/>
        <sz val="10"/>
        <rFont val="Arial"/>
        <family val="2"/>
      </rPr>
      <t>‘Contract’</t>
    </r>
    <r>
      <rPr>
        <sz val="10"/>
        <rFont val="Arial"/>
        <family val="2"/>
      </rPr>
      <t xml:space="preserve"> means the contract with the Employer for the supply of the Deliverables, for the purposes of securing</t>
    </r>
  </si>
  <si>
    <t>and executing which, the Joint Venture has been formed.</t>
  </si>
  <si>
    <r>
      <rPr>
        <b/>
        <sz val="10"/>
        <rFont val="Arial"/>
        <family val="2"/>
      </rPr>
      <t>‘Deliverables’</t>
    </r>
    <r>
      <rPr>
        <sz val="10"/>
        <rFont val="Arial"/>
        <family val="2"/>
      </rPr>
      <t xml:space="preserve"> means the works and/or services, equipment, materials, goods, etc. to be furnished by the</t>
    </r>
  </si>
  <si>
    <t>Joint Venture to the Employer in terms of the Contract.</t>
  </si>
  <si>
    <r>
      <rPr>
        <b/>
        <sz val="10"/>
        <rFont val="Arial"/>
        <family val="2"/>
      </rPr>
      <t>‘Document’</t>
    </r>
    <r>
      <rPr>
        <sz val="10"/>
        <rFont val="Arial"/>
        <family val="2"/>
      </rPr>
      <t xml:space="preserve"> means any written, drawn, typed, printed, or photographic material, which relates to the Agreement.</t>
    </r>
  </si>
  <si>
    <r>
      <rPr>
        <b/>
        <sz val="10"/>
        <rFont val="Arial"/>
        <family val="2"/>
      </rPr>
      <t>‘Employer’</t>
    </r>
    <r>
      <rPr>
        <sz val="10"/>
        <rFont val="Arial"/>
        <family val="2"/>
      </rPr>
      <t xml:space="preserve"> means the person, or body, which is to award the Contract and will employ the Joint Venture if it is </t>
    </r>
  </si>
  <si>
    <t>awarded the Contract.</t>
  </si>
  <si>
    <r>
      <rPr>
        <b/>
        <sz val="10"/>
        <rFont val="Arial"/>
        <family val="2"/>
      </rPr>
      <t>‘Joint Venture’</t>
    </r>
    <r>
      <rPr>
        <sz val="10"/>
        <rFont val="Arial"/>
        <family val="2"/>
      </rPr>
      <t xml:space="preserve"> means the joint venture formed by the Members in accordance with the Agreement.</t>
    </r>
  </si>
  <si>
    <r>
      <rPr>
        <b/>
        <sz val="10"/>
        <rFont val="Arial"/>
        <family val="2"/>
      </rPr>
      <t>‘Management Committee’</t>
    </r>
    <r>
      <rPr>
        <sz val="10"/>
        <rFont val="Arial"/>
        <family val="2"/>
      </rPr>
      <t xml:space="preserve"> means the body established in terms of the Agreement to manage all aspects of the </t>
    </r>
  </si>
  <si>
    <t>work of the Joint Venture in securing and executing the Contract and in meeting the provisions</t>
  </si>
  <si>
    <t>for the Agreement.</t>
  </si>
  <si>
    <r>
      <rPr>
        <b/>
        <sz val="10"/>
        <rFont val="Arial"/>
        <family val="2"/>
      </rPr>
      <t>‘Member’</t>
    </r>
    <r>
      <rPr>
        <sz val="10"/>
        <rFont val="Arial"/>
        <family val="2"/>
      </rPr>
      <t xml:space="preserve"> means a person, or body which, being a party to the Agreement, is a member of the Joint Venture.</t>
    </r>
  </si>
  <si>
    <r>
      <rPr>
        <b/>
        <sz val="10"/>
        <rFont val="Arial"/>
        <family val="2"/>
      </rPr>
      <t>‘Member’s Interest’</t>
    </r>
    <r>
      <rPr>
        <sz val="10"/>
        <rFont val="Arial"/>
        <family val="2"/>
      </rPr>
      <t xml:space="preserve"> means the proportion expressed as a percentage, which the total monetary value of all </t>
    </r>
  </si>
  <si>
    <t>resources provided and contributions made by a Member towards the execution by the Joint</t>
  </si>
  <si>
    <t>Venture of the Contract bears to the total of such values by all Members and, unless otherwise</t>
  </si>
  <si>
    <t xml:space="preserve">indicated in the Agreement, represents the extent to which the Member participates in the fortunes </t>
  </si>
  <si>
    <t>of the Joint Venture.</t>
  </si>
  <si>
    <r>
      <rPr>
        <b/>
        <sz val="10"/>
        <rFont val="Arial"/>
        <family val="2"/>
      </rPr>
      <t>‘Representative’</t>
    </r>
    <r>
      <rPr>
        <sz val="10"/>
        <rFont val="Arial"/>
        <family val="2"/>
      </rPr>
      <t xml:space="preserve"> means the person representing a Member on the Management Committee.</t>
    </r>
  </si>
  <si>
    <r>
      <rPr>
        <b/>
        <sz val="10"/>
        <rFont val="Arial"/>
        <family val="2"/>
      </rPr>
      <t>‘Schedules’ means Schedules ‘A’, ‘B’ and ‘C’</t>
    </r>
    <r>
      <rPr>
        <sz val="10"/>
        <rFont val="Arial"/>
        <family val="2"/>
      </rPr>
      <t xml:space="preserve"> which set out general, financial and other information relating</t>
    </r>
  </si>
  <si>
    <t>to the Members and the obligations, duties, rights, risks and benefits arising from their participation</t>
  </si>
  <si>
    <t>in the Joint Venture.</t>
  </si>
  <si>
    <r>
      <rPr>
        <b/>
        <sz val="10"/>
        <rFont val="Arial"/>
        <family val="2"/>
      </rPr>
      <t>‘Specific Provisions’</t>
    </r>
    <r>
      <rPr>
        <sz val="10"/>
        <rFont val="Arial"/>
        <family val="2"/>
      </rPr>
      <t xml:space="preserve"> means the variations, if any, required to this standard form of agreement for the specific</t>
    </r>
  </si>
  <si>
    <t>purposes of the Agreement.</t>
  </si>
  <si>
    <t>Unless inconsistent with the context, an expression in the Agreement which denotes:</t>
  </si>
  <si>
    <t>• any gender shall include the other genders</t>
  </si>
  <si>
    <t>• a natural person shall include a juristic person and vice versa</t>
  </si>
  <si>
    <t>• the singular shall include the plural and vice versa</t>
  </si>
  <si>
    <t>Headings</t>
  </si>
  <si>
    <t>The headings to clauses of the Agreement shall not be considered part thereof, nor shall the words they</t>
  </si>
  <si>
    <t>contain be taken into account in the interpretation of any clause.</t>
  </si>
  <si>
    <t>Law</t>
  </si>
  <si>
    <t>The Agreement shall be construed in accordance with and governed by the laws of the Republic of South Africa</t>
  </si>
  <si>
    <t xml:space="preserve"> and the English language versions shall prevail.</t>
  </si>
  <si>
    <t>Language</t>
  </si>
  <si>
    <t>English shall be exclusively used by the Members in the preparation of Documents unless otherwise indicated.</t>
  </si>
  <si>
    <t>Conflict between Agreement and Contract</t>
  </si>
  <si>
    <t>Should any provision of the Agreement be in conflict with the terms of the Contract, the Agreement shall be</t>
  </si>
  <si>
    <t>amended to the approval of the Management Committee so as to eliminate the conflict.</t>
  </si>
  <si>
    <t>JOINT VENTURE GENERAL</t>
  </si>
  <si>
    <t>Establishment and Purpose</t>
  </si>
  <si>
    <t>The Joint Venture established by the Members in terms of the Agreement is an unincorporated association with</t>
  </si>
  <si>
    <t>the exclusive purposes of securing and executing the Contract for the benefit of the Members.</t>
  </si>
  <si>
    <t>Termination</t>
  </si>
  <si>
    <t>The operation of the Joint Venture and the validity of the Agreement shall terminate if and when it becomes</t>
  </si>
  <si>
    <t>evident that the Joint Venture will not be awarded the Contract, or, if the Joint Venture secures the Contract,</t>
  </si>
  <si>
    <t>when all obligations and rights of the Joint Venture and the Members in connection with the Contract and the</t>
  </si>
  <si>
    <t>Agreement have ceased and/or been satisfactorily discharged.</t>
  </si>
  <si>
    <t>Unless otherwise decided by the Management Committee, the Agreement shall not terminate if a Member</t>
  </si>
  <si>
    <t>changes its name, or is taken over by, or merged with, another body.</t>
  </si>
  <si>
    <t>This agreement will terminate when any one of the Members resigns, are liquidated or opts out of this agreement and the Joint Venture will be in breach of contract with the Employer and their contract could be cancelled.</t>
  </si>
  <si>
    <t>Exclusivity</t>
  </si>
  <si>
    <t xml:space="preserve">Unless otherwise agreed by the Management Committee, or provided for in the Contract no Member shall </t>
  </si>
  <si>
    <t>engage in any activity related to the Contract other than as a Member of the Joint Venture and Members shall</t>
  </si>
  <si>
    <t>ensure that their subsidiaries and other bodies over which they have control comply with this requirement.</t>
  </si>
  <si>
    <t>Participation of Members</t>
  </si>
  <si>
    <t>Except as may otherwise be stipulated in the Agreement, each Member shall be responsible for all costs incurred by it prior to the date of inception of the Agreement.</t>
  </si>
  <si>
    <t>Subsequent to the date of inception of the Agreement, each Member shall, participate in the operations, risks, responsibilities and fortunes of the Joint Venture including, inter alia, the provision of funding, sureties, guarantees, insurances, human and other resources and participation in profits and losses to the extents indicated in the Schedules. Participation in any aspect not covered in the Schedules shall, if an agreement cannot be reached between the Members, be to the same extents as indicated by the Members Interests.</t>
  </si>
  <si>
    <t>Management</t>
  </si>
  <si>
    <t>The affairs of the Joint Venture shall be directed and controlled by the Management Committee, as set out in Section 4 hereof.</t>
  </si>
  <si>
    <t>Confidentiality</t>
  </si>
  <si>
    <t>All matters relating to the Agreement and the Contract shall be treated by the Members as confidential and no such matter shall be disclosed to any third party without the prior written approval of the Management Committee.</t>
  </si>
  <si>
    <t>No Member shall be party to the dissemination of publicity relating to the Contract, or the Agreement, without the prior written approval of the Management Committee and the Employer.</t>
  </si>
  <si>
    <t>3.7</t>
  </si>
  <si>
    <t>Assignment</t>
  </si>
  <si>
    <t>No Member shall cede, assign, or in any other way make over any of its rights, or obligations, under the Agreement without the prior written consent of the Management Committee.</t>
  </si>
  <si>
    <t>3.8</t>
  </si>
  <si>
    <t>Subcontracting</t>
  </si>
  <si>
    <t>No Member shall subcontract any obligation, work or duty for which it is, itself, responsible in terms of the Agreement without the prior written consent of the Management Committee.</t>
  </si>
  <si>
    <t>3.9</t>
  </si>
  <si>
    <t>Variations to Agreement</t>
  </si>
  <si>
    <t>No variation, modification, or waiver of any part of the Agreement shall be of any force, or effect, unless unanimously agreed by the Members and reduced to writing.</t>
  </si>
  <si>
    <t>3.10</t>
  </si>
  <si>
    <t>Liability</t>
  </si>
  <si>
    <t>Each Member warrants that it will indemnify the other Members against all legal liabilities arising out of, or in connection with the performance of its obligations under the Agreement.</t>
  </si>
  <si>
    <t>It is acknowledged by the Members that they may be held jointly and severally liable in respect of claims against the Joint Venture by the Employer or third parties.</t>
  </si>
  <si>
    <t>MANAGEMENT OF JOINT VENTURE</t>
  </si>
  <si>
    <t>The affairs of the Joint Venture shall be directed, controlled and managed by the Management Committee, which, within the terms of the Agreement and the Contract, shall have full authority to bind the Members in all matters relating to the affairs of the Joint Venture.</t>
  </si>
  <si>
    <t>Communication between the Joint Venture and the Employer, or third parties, relating to the Contract shall be conducted exclusively by the Management Committee, or by such person as it may delegate to perform this function.</t>
  </si>
  <si>
    <t>The Management Committee shall have the power to appoint a project manager and/or such other persons as it may see fit to appoint for the purpose of executing the Contract and may delegate such of its powers, responsibilities and duties as it may consider necessary, or desirable, to persons or bodies appointed or seconded for this purpose.</t>
  </si>
  <si>
    <t>Such administrative functions as are necessary to ensure the effective operation of the Management Committee shall be performed by its chairman.</t>
  </si>
  <si>
    <t>Management Committee</t>
  </si>
  <si>
    <t>Composition</t>
  </si>
  <si>
    <t>The Management Committee shall, unless otherwise agreed by all the Members, consist of one Representative of each Member and each Member shall be obliged, at all times, to maintain a Representative on the Management Committee.</t>
  </si>
  <si>
    <t>Each member shall, not later than three working days after the signing of the Agreement, appoint its Representative and notify the other Members of the name and contact details of the Representative. Such Representative shall have the power to bind the Member that he represents in all matters relating to the execution of the Contract and the performance of the Agreement.</t>
  </si>
  <si>
    <t>A Member shall be entitled, after giving the other Members not less than three working days written notice of his intention to do so, appoint, remove and/or replace, an alternate who shall, at any meeting of the Management Committee from which the Representative whom he represents is absent, be vested with all rights and powers and subjected to all the obligations of the absent Representative.</t>
  </si>
  <si>
    <t>The chairman of the Management Committee shall be the Representative of the Member which has the largest Member’s Interest. If two, or more, Members have the same, largest Member’s Interest, the chairmanship shall rotate between the Representatives of such Members at three monthly intervals, the order of rotation to be determined by ballot.</t>
  </si>
  <si>
    <t>Notwithstanding the foregoing, the chairmanship of the Management Committee may be determined, or changed, at any time by unanimous decision of the Management Committee.</t>
  </si>
  <si>
    <t>No remuneration shall be paid by the Joint Venture to Representatives or their alternates for serving on the Management Committee, unless otherwise decided by the Management Committee.</t>
  </si>
  <si>
    <t>Meetings</t>
  </si>
  <si>
    <t>Meetings of the Management Committee shall take place at such times and places as the Management Committee may determine, provided that the chairman shall convene a meeting of the Management Committee to be held not later than ten working days after he has been requested, in writing, by a Member to do so. Not less than five working days written notice of any meeting of the Management Committee shall be given to all Representatives and their alternates.</t>
  </si>
  <si>
    <t>The Management Committee may permit, or invite, persons other than Representatives or alternates to attend any of its meetings, but such persons shall not have voting rights.</t>
  </si>
  <si>
    <t>Decisions</t>
  </si>
  <si>
    <t>Each Representative shall have one vote on the Management Committee and where, in terms of this clause, a casting vote is required, this shall be exercised by the chairman.</t>
  </si>
  <si>
    <t>All decisions of the Management Committee shall, desirably, be unanimous. Accordingly, if unanimity cannot, initially, be achieved in regard to a decision, the meeting at which that decision is sought shall be adjourned for a period of 48 hours to enable Representatives to consult with their principals. If, on resumption of the adjourned meeting, unanimity can still not be achieved, the decision, provided it is not one requiring unanimity of the Members, shall be taken by majority vote and, in the event of a tie, the chairman shall exercise a casting vote.</t>
  </si>
  <si>
    <t>A Member not satisfied with a majority decision of the Management Committee may declare a dispute, to be dealt with in terms of Clause 8 hereof, but the majority decision shall, nevertheless, be implemented with immediate effect.</t>
  </si>
  <si>
    <t>Decisions of the Management Committee, whether taken at a meeting, or otherwise, shall be recorded in written minutes, which shall be distributed by the chairman to reach the Representatives not later than five working days after those decisions were taken. Such minutes shall be deemed to have been affirmed by the Representatives unless written notice of dissent is received by the chairman not later than three working days after receipt of the minutes by the Representative.</t>
  </si>
  <si>
    <t>4.2.4</t>
  </si>
  <si>
    <t>Powers and duties</t>
  </si>
  <si>
    <t>The functions, responsibilities and powers of the Management Committee shall include, inter alia, those listed below:</t>
  </si>
  <si>
    <t>4.2.4.1</t>
  </si>
  <si>
    <t>Formulating overall policy in regard to the achievement of the objectives of the Joint Venture.</t>
  </si>
  <si>
    <t>4.2.4.2</t>
  </si>
  <si>
    <t>Managing the day to day affairs of the Joint Venture.</t>
  </si>
  <si>
    <t>4.2.4.3</t>
  </si>
  <si>
    <t>Monitoring, directing and co-ordinating the activities of the Members to ensure that the objectives of the Joint Venture are achieved and that the obligations and responsibilities of the individual Members are met.</t>
  </si>
  <si>
    <t>4.2.4.4</t>
  </si>
  <si>
    <t>Monitoring and controlling the financial affairs of the Joint Venture and ensuring that proper books of account and financial records relating to affairs of the Joint Venture are maintained in an approved form and submitted to the Management Committee for approval at regular intervals, which shall not be longer than one month.</t>
  </si>
  <si>
    <t>4.2.4.5</t>
  </si>
  <si>
    <t>Determining the necessity for and the details of any changes in the duties and responsibilities of Members provided that any resulting changes in Members’ Interests shall be unanimously approved by the Members.</t>
  </si>
  <si>
    <t>4.2.4.6</t>
  </si>
  <si>
    <t>Determining the terms and conditions of employment of personnel and the emoluments applicable to staff seconded to the Joint Venture by the Members.</t>
  </si>
  <si>
    <t>4.2.4.7</t>
  </si>
  <si>
    <t>Controlling and approving the appointment of all subcontractors.</t>
  </si>
  <si>
    <t>4.2.4.8</t>
  </si>
  <si>
    <t>Procuring, after the completion of the Contract and the release of all bonds, guarantees and sureties given in respect of the performances of the Joint Venture and the Members, the preparation and auditing of a final set of accounts, on the basis of which the final profits, or losses, attributable to the individual Members shall be determined and any necessary adjustments effected.</t>
  </si>
  <si>
    <t>RESOURCES OF JOINT VENTURE</t>
  </si>
  <si>
    <t>The resources to be utilised by the Joint Venture in securing and executing the Contract shall, insofar as these are to be provided directly by the Members, be as set out in the Schedules and may, from time to time, be amended by decision of the Management Committee, provided that the Member’s Interests are not, except with the unanimous approval of the Members, affected thereby.</t>
  </si>
  <si>
    <t>Similarly, specific areas of responsibility of the Members for the performance of work and the provision of facilities shall be as set out in the Schedules and may, from time to time, be amended by decision of the Management Committee, provided that the Members’ Interest are not, except with the unanimous approval of the Members, affected thereby.</t>
  </si>
  <si>
    <t>Schedule ‘A’ (General)</t>
  </si>
  <si>
    <t>Schedule ‘A’ shall contain general information relating to the Joint Venture including, inter alia,</t>
  </si>
  <si>
    <t>the following :</t>
  </si>
  <si>
    <t>1. The Employer’s name and address.</t>
  </si>
  <si>
    <t>2. A brief description of the Contract and the Deliverables.</t>
  </si>
  <si>
    <t>3. The name, physical address, communications addresses and domicilium citandi et executandi of each Member and of the Joint Venture.</t>
  </si>
  <si>
    <t>4. The Members’ Interests.</t>
  </si>
  <si>
    <t>5. A statement indicating whether, or not, Specific Provisions apply to the Agreement.</t>
  </si>
  <si>
    <t>6. A schedule of insurance policies which must be taken out by the Joint Venture and by the individual Members.</t>
  </si>
  <si>
    <t>7. A Schedule of sureties, indemnities and guarantees that must be furnished by the Joint Venture and by the individual Members.</t>
  </si>
  <si>
    <t>8. Details of the persons, who, in the event of failure by the Members to reach agreement on the appointments of mediator and arbitrator, will nominate appointees to these positions in terms of Clauses 8.2 and 8.3.</t>
  </si>
  <si>
    <t>Schedule ‘B’ (Financial)</t>
  </si>
  <si>
    <t>Schedule ‘B’ shall contain information regarding the financial affairs of the Joint Venture including, inter alia, the following :</t>
  </si>
  <si>
    <t>1. The working capital required by the Joint Venture and the extent to which and manner whereby this will be provided and/or guaranteed by the individual Members from time to time.</t>
  </si>
  <si>
    <t>2. The banking accounts that are to be opened in the name of the Joint Venture and the manner in which these are to be operated.</t>
  </si>
  <si>
    <t>3. The rates of interest that will be applicable to amounts by which Members are in debit, or credit, to the Joint Venture.</t>
  </si>
  <si>
    <t>4. The names of the auditors and others, if any, who will provide auditing and accounting services to the Joint Venture.</t>
  </si>
  <si>
    <t>5. The intervals at which interim financial accounts and forecasts will be prepared for approval by the Management Committee.</t>
  </si>
  <si>
    <t>6. Insofar as not covered in Schedule ‘C’, the basis on which contributions of various types by the Members towards the work of the Joint Venture in securing, executing, managing and satisfactorily completing the Contract, will be valued.</t>
  </si>
  <si>
    <t>7. The basis on which profits and/or surplus cash will, if available from time to time, be distributed to Members.</t>
  </si>
  <si>
    <t>8. The basis upon which losses, if any, are to be apportioned to Members.</t>
  </si>
  <si>
    <t>Schedule ‘C’ (Contributions by Members)</t>
  </si>
  <si>
    <t>Schedule ‘C’ shall set out the contributions of various types, other than cash, that will be made by the individual Members towards the work and obligations of the Joint Venture and shall, as far as possible, indicate the monetary values to be placed on such contributions, which may include, inter alia, the following :</t>
  </si>
  <si>
    <t>1. Staff seconded to the Joint Venture.</t>
  </si>
  <si>
    <t>2. Work carried out and services provided to, or on behalf of, the Joint Venture.</t>
  </si>
  <si>
    <t>3. Plant, equipment, facilities etc. made available for use by the Joint Venture.</t>
  </si>
  <si>
    <t>4. Materials and goods supplied to, or on behalf of, the Joint Venture.</t>
  </si>
  <si>
    <t>5. Licences, sureties, guarantees and indemnities furnished to, or on behalf of, the Joint</t>
  </si>
  <si>
    <t>Venture.</t>
  </si>
  <si>
    <t>6. Joint Venture Disclosure form required for the Contract.</t>
  </si>
  <si>
    <t>BREACH OF AGREEMENT</t>
  </si>
  <si>
    <t>If a Member breaches any material provision of the Agreement, or delays or fails to fulfil its obligations in whole, or in part, and does not remedy the situation within fourteen calendar days of receipt of notice from the Management Committee, or another Member, to do so, the other Members shall have the right, without prejudice to any other rights arising from the default, to summarily terminate the Agreement and re-assign the defaulting Member’s rights and obligations in the Joint Venture as they see fit and withhold any moneys due to the defaulting member by the Joint Venture.</t>
  </si>
  <si>
    <t>Each Member shall indemnify the other Members against all losses, costs and claims which may arise against them in the event of the Agreement being terminated as a result of breach of the Agreement by the said Member.</t>
  </si>
  <si>
    <t>INSOLVENCY OF MEMBER</t>
  </si>
  <si>
    <t>Should a Member be placed in liquidation, or under judicial management, whether provisionally or finally, or propose any compromise with its creditors, the other Members shall be entitled to proceed in terms of Clause 6, as if the Member had breached the Agreement.</t>
  </si>
  <si>
    <t>DISPUTES</t>
  </si>
  <si>
    <t>Settlement</t>
  </si>
  <si>
    <t>The Members shall negotiate in good faith and make every effort to settle any dispute, or claim, that may arise out of, or relate to, the Agreement.</t>
  </si>
  <si>
    <t>If agreement cannot be reached, an aggrieved Member shall, if he intends to proceed further in terms of Clause 8.2 hereof, advise all other Members in writing that negotiations have failed and that he intends to refer the matter to mediation in terms of Clause 8.2.</t>
  </si>
  <si>
    <t>8.2</t>
  </si>
  <si>
    <t>Mediation</t>
  </si>
  <si>
    <t>Not earlier than ten working days after having advised the other Members, in terms of Clause 8.1, that negotiations in regard to a dispute have failed, an aggrieved Member may require that the dispute be referred, without legal representation, to mediation by a single mediator.</t>
  </si>
  <si>
    <t>The mediator shall be selected by agreement between the Members, or, failing such agreement, by the person named for this purpose in Schedule ‘A’. The costs of the mediation shall be borne equally by all Members.</t>
  </si>
  <si>
    <t>The mediator shall convene a hearing of the Members and may hold separate discussions with any Member and shall assist the Members in reaching a mutually acceptable settlement of their differences through means of reconciliation, interpretation, clarification, suggestion and advice. The Members shall record such agreement in writing and thereafter they shall be bound by such agreement.</t>
  </si>
  <si>
    <t>The mediator is authorised to end the mediation process whenever in his opinion further efforts at mediation would not contribute to a resolution of the dispute between the Members.</t>
  </si>
  <si>
    <t>8.3</t>
  </si>
  <si>
    <t>Arbitration</t>
  </si>
  <si>
    <t>Where a dispute or claim is not resolved by mediation, it shall be referred to arbitration by a single arbitrator to be selected by agreement between the Members or, failing agreement, to be nominated by the person named for this purpose in Schedule ‘A’.</t>
  </si>
  <si>
    <t>The Member requiring referral to arbitration shall notify the other Members, in writing, thereof, not later than thirty calendar days after the mediator has expressed his opinion, failing which the mediator’s opinion shall be deemed to have been accepted by all Members and shall be put into effect.</t>
  </si>
  <si>
    <t>Arbitration shall be conducted in accordance with the provisions of the Arbitration Act No. 42 of 1965, as amended, and in accordance with such procedure as may be agreed by the Members or, failing such agreement, in accordance with the rules for the Conduct of Arbitrations published by the Association of Arbitrators and current at the date that the arbitrator is appointed.</t>
  </si>
  <si>
    <t>The decisions of the arbitrator shall be final and binding on the Members, shall be carried into immediate effect and, if necessary, be made an order of any court of competent jurisdiction.</t>
  </si>
  <si>
    <t>DOMICILIUM</t>
  </si>
  <si>
    <t>The Members choose domicilium citandi et executandi for all purposes of and in connection with the Agreement as stated in Schedule ‘A’. A Member shall be entitled to change his domicilium from time to time, but such change shall be effective only on receipt of written notice of the change by all other Members.</t>
  </si>
  <si>
    <t>Member No. 1</t>
  </si>
  <si>
    <t>Thus done and signed at ______________________________ this _____ day of ____________________20___</t>
  </si>
  <si>
    <r>
      <t>For and on behalf of___________________________________________________________________</t>
    </r>
    <r>
      <rPr>
        <i/>
        <sz val="8"/>
        <rFont val="Arial"/>
        <family val="2"/>
      </rPr>
      <t>[Company]</t>
    </r>
  </si>
  <si>
    <r>
      <t xml:space="preserve">by </t>
    </r>
    <r>
      <rPr>
        <i/>
        <sz val="8"/>
        <rFont val="Arial"/>
        <family val="2"/>
      </rPr>
      <t>[name]</t>
    </r>
    <r>
      <rPr>
        <sz val="10"/>
        <rFont val="Arial"/>
        <family val="2"/>
      </rPr>
      <t xml:space="preserve"> ______________________________________________________ who warrants his authority to do so.</t>
    </r>
  </si>
  <si>
    <t>________________________</t>
  </si>
  <si>
    <t>As witnesses 1. ___________________________                  As witnesses 2. ___________________________</t>
  </si>
  <si>
    <t>Member No. 2</t>
  </si>
  <si>
    <t>Member No. 3</t>
  </si>
  <si>
    <t>[Allow for additional parties as necessary].</t>
  </si>
  <si>
    <t>Financial Standing</t>
  </si>
  <si>
    <t>Proof of working capital of at least 25% of project value</t>
  </si>
  <si>
    <t>Letters of credit reference from suppliers and credit limits to be stipulated with supporting documents</t>
  </si>
  <si>
    <t>Annual/Audited Financial Statement/Management Account/income and Expenditure Statements</t>
  </si>
  <si>
    <t>Competency, Experience and Resource Capacity</t>
  </si>
  <si>
    <t>Detailed schedule of resources at all levels</t>
  </si>
  <si>
    <t>Schedule of years of experience on similar projects</t>
  </si>
  <si>
    <t>Schedule of experience on projects of similar value and duration (Past 3 years) – letters of award to be attached and practical completion certificate for all work completed in the preceding 3 years</t>
  </si>
  <si>
    <t>Demonstrated ability to work on an accelerated programme</t>
  </si>
  <si>
    <t>Experience in projects that have operational challenges i.e. public interface</t>
  </si>
  <si>
    <t>Tenderer’s Project Management Structure and Organogram and Experience of Resources Proposed for the Project</t>
  </si>
  <si>
    <t>Submission of a detailed organogram</t>
  </si>
  <si>
    <t>All key project resources have more than (5) years’ experience in the construction industry.
All key project resources have experience in projects of a similar value and nature</t>
  </si>
  <si>
    <t>Detailed CV.  Traceable reference.  Certificates of qualified professionals in their full employment to be attached.</t>
  </si>
  <si>
    <t>Detailed CV of each team member (Category) and Traceable references to be detailed</t>
  </si>
  <si>
    <t>All key project resources are dedicated full time for the duration of the project including proof of UIF contributions</t>
  </si>
  <si>
    <t>Tenderer to demonstrate key/resource deployment over the various work package</t>
  </si>
  <si>
    <t>Tenderers ability to provide a Letter of Intent for the provision of a guarantee</t>
  </si>
  <si>
    <t>Letter from a registered financial institution confirming intention to issue a provision of a guarantee</t>
  </si>
  <si>
    <t>Methodology and Approach</t>
  </si>
  <si>
    <t>Site establishment indicating proposed layout for all prescribed facilities, hoarding, etc.</t>
  </si>
  <si>
    <t>Resourcing strategy for the various work breakdown structures including resource deployment plan (PS)</t>
  </si>
  <si>
    <t>Material storage, handling and distribution</t>
  </si>
  <si>
    <t>Productivity, programming, resource investment, progress tracking, corrective action plans, etc.</t>
  </si>
  <si>
    <t>Programme and progress reporting, including tracking of long lead procurement items</t>
  </si>
  <si>
    <t>OHS Management, compliance and reporting</t>
  </si>
  <si>
    <t>Site documentation control, filing and archiving</t>
  </si>
  <si>
    <t>Queries and information required approach</t>
  </si>
  <si>
    <t>Procurement of outsourced resources e.g. sub-contractors</t>
  </si>
  <si>
    <t>Enterprise Development (Targeting of Youth Owned Contractors)</t>
  </si>
  <si>
    <t>Tendered CPG less than 50% pro-rata to minimum target</t>
  </si>
  <si>
    <t>Tendered CPG is 50%</t>
  </si>
  <si>
    <t>Tendered CPG is greater than 50% pro-rata to minimum target</t>
  </si>
  <si>
    <t>1.3.3</t>
  </si>
  <si>
    <t>TENDER EVALUATION CRITERIA AND SCORING</t>
  </si>
  <si>
    <t>Evaluation Criteria</t>
  </si>
  <si>
    <t>Deliverables</t>
  </si>
  <si>
    <t>Minimum Sub-Points</t>
  </si>
  <si>
    <t>Sub-Points</t>
  </si>
  <si>
    <t>Sub-Criteria</t>
  </si>
  <si>
    <t>The submission of all financial requirements stipulated in the tender</t>
  </si>
  <si>
    <t>21 Sub-Points</t>
  </si>
  <si>
    <t>Sub-points</t>
  </si>
  <si>
    <t>Tenderer to demonstrate their technical competency, human resource capacity and relevant project experience</t>
  </si>
  <si>
    <t>17 Sub-Points</t>
  </si>
  <si>
    <t>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t>
  </si>
  <si>
    <t>6 Sub-Points</t>
  </si>
  <si>
    <t>Original letter of intent on a bank’s letterhead.</t>
  </si>
  <si>
    <t>5 Sub-Points</t>
  </si>
  <si>
    <t>Detailed method statement and programme to be submitted.</t>
  </si>
  <si>
    <t>16 Sub-Points</t>
  </si>
  <si>
    <t>Contract Participation Goal (CPG) to meet specified Enterprise Development target of 50% (fifty Percent)</t>
  </si>
  <si>
    <t>Price</t>
  </si>
  <si>
    <t xml:space="preserve">T2.15a LATEST 12 MONTH ANNUAL FINANCIAL STATEMENT </t>
  </si>
  <si>
    <t>Deemed to satisfy joint venture arrangements</t>
  </si>
  <si>
    <t>Grading 2 + Grading 2 + Grading 2</t>
  </si>
  <si>
    <t>= 3</t>
  </si>
  <si>
    <t>Grading 3 + Grading 3 + Grading 3</t>
  </si>
  <si>
    <t>= 4</t>
  </si>
  <si>
    <t>Grading 4 + Grading 4</t>
  </si>
  <si>
    <t>= 5</t>
  </si>
  <si>
    <t>Grading 4 + Grading 3 + Grading 3</t>
  </si>
  <si>
    <t>Grading 5 + Grading 5</t>
  </si>
  <si>
    <t>= 6</t>
  </si>
  <si>
    <t>Grading 5 + Grading 4 + Grading 4</t>
  </si>
  <si>
    <t>Grading 6 + Grading 6</t>
  </si>
  <si>
    <t>= 7</t>
  </si>
  <si>
    <t>Grading 6 + Grading 5 + Grading 5</t>
  </si>
  <si>
    <t>Grading 7 + Grading 7 + Grading 7</t>
  </si>
  <si>
    <t>= 8</t>
  </si>
  <si>
    <t>Grading 8 + Grading 8 + Grading 8</t>
  </si>
  <si>
    <t>= 9</t>
  </si>
  <si>
    <t>Areas in black are calculated automatically once the areas in blue are filled in.</t>
  </si>
  <si>
    <t xml:space="preserve">http://www.kznworks.gov.za/ContactUs.aspx </t>
  </si>
  <si>
    <t>The documentation required before commencement with the Works execution are;</t>
  </si>
  <si>
    <t>[1.1.1.5]</t>
  </si>
  <si>
    <t>[6.10.6.2]</t>
  </si>
  <si>
    <t xml:space="preserve">ATTACH COMPANY LATEST 12 MONTHS ANNUAL FINANCIAL STATEMENTS TO THIS PAGE </t>
  </si>
  <si>
    <r>
      <t xml:space="preserve">It is estimated that Potentially Emerging enterprises should have a CIDB contractor grading of </t>
    </r>
    <r>
      <rPr>
        <b/>
        <i/>
        <sz val="10"/>
        <color indexed="8"/>
        <rFont val="Arial"/>
        <family val="2"/>
      </rPr>
      <t>(N/A)</t>
    </r>
    <r>
      <rPr>
        <i/>
        <sz val="10"/>
        <color indexed="8"/>
        <rFont val="Arial"/>
        <family val="2"/>
      </rPr>
      <t xml:space="preserve"> </t>
    </r>
    <r>
      <rPr>
        <sz val="10"/>
        <color indexed="8"/>
        <rFont val="Arial"/>
        <family val="2"/>
      </rPr>
      <t xml:space="preserve">and satisfy the criterion stated in the Tender Data. </t>
    </r>
    <r>
      <rPr>
        <i/>
        <sz val="10"/>
        <color indexed="8"/>
        <rFont val="Arial"/>
        <family val="2"/>
      </rPr>
      <t>(</t>
    </r>
    <r>
      <rPr>
        <i/>
        <u/>
        <sz val="10"/>
        <color indexed="8"/>
        <rFont val="Arial"/>
        <family val="2"/>
      </rPr>
      <t>Only</t>
    </r>
    <r>
      <rPr>
        <i/>
        <sz val="10"/>
        <color indexed="8"/>
        <rFont val="Arial"/>
        <family val="2"/>
      </rPr>
      <t xml:space="preserve"> applicable if Client has an Official Mentorship programme in place to assist potentially emerging enterprises)
</t>
    </r>
    <r>
      <rPr>
        <sz val="10"/>
        <color indexed="8"/>
        <rFont val="Arial"/>
        <family val="2"/>
      </rPr>
      <t xml:space="preserve">All Tenderer's should have a CIDB Class of Construction Contractor Grading Designation as indicated above. No Tenderer with a PE status can be considered If </t>
    </r>
    <r>
      <rPr>
        <b/>
        <sz val="10"/>
        <color indexed="8"/>
        <rFont val="Arial"/>
        <family val="2"/>
      </rPr>
      <t>"N/A"</t>
    </r>
    <r>
      <rPr>
        <sz val="10"/>
        <color indexed="8"/>
        <rFont val="Arial"/>
        <family val="2"/>
      </rPr>
      <t xml:space="preserve"> is indicated above because the Department does not have an Official Mentorship Programme in place to assist a Potentially Emerging Enterprise.</t>
    </r>
  </si>
  <si>
    <r>
      <t>Total</t>
    </r>
    <r>
      <rPr>
        <sz val="10"/>
        <color indexed="8"/>
        <rFont val="Arial"/>
        <family val="2"/>
      </rPr>
      <t xml:space="preserve"> must equal </t>
    </r>
    <r>
      <rPr>
        <b/>
        <sz val="10"/>
        <color indexed="8"/>
        <rFont val="Arial"/>
        <family val="2"/>
      </rPr>
      <t>10 or 20 points</t>
    </r>
  </si>
  <si>
    <r>
      <t>Notes</t>
    </r>
    <r>
      <rPr>
        <sz val="11"/>
        <color indexed="8"/>
        <rFont val="Arial"/>
        <family val="2"/>
      </rPr>
      <t>:</t>
    </r>
  </si>
  <si>
    <r>
      <t xml:space="preserve">Requirements for sealing, addressing, delivery, opening and assessment of tenders are stated in the </t>
    </r>
    <r>
      <rPr>
        <b/>
        <u/>
        <sz val="10"/>
        <color indexed="8"/>
        <rFont val="Arial"/>
        <family val="2"/>
      </rPr>
      <t>Tender Data</t>
    </r>
    <r>
      <rPr>
        <b/>
        <sz val="10"/>
        <color indexed="8"/>
        <rFont val="Arial"/>
        <family val="2"/>
      </rPr>
      <t xml:space="preserve"> </t>
    </r>
    <r>
      <rPr>
        <b/>
        <u/>
        <sz val="10"/>
        <color indexed="8"/>
        <rFont val="Arial"/>
        <family val="2"/>
      </rPr>
      <t>document</t>
    </r>
    <r>
      <rPr>
        <b/>
        <sz val="10"/>
        <color indexed="8"/>
        <rFont val="Arial"/>
        <family val="2"/>
      </rPr>
      <t>.</t>
    </r>
    <r>
      <rPr>
        <sz val="10"/>
        <color indexed="8"/>
        <rFont val="Arial"/>
        <family val="2"/>
      </rPr>
      <t xml:space="preserve"> </t>
    </r>
  </si>
  <si>
    <t>The second sentence shall read "Communications can be in any of the official languages recognised in KwaZulu-Natal which is English, Afrikaans or Zulu but writing is preferred in English as this is generally accepted as a business language"</t>
  </si>
  <si>
    <t>Return all returnable documents to the employer after completing them in their entirety, either electronically (if they were issued in electronic format) or by writing legibly in non-erasable ink.</t>
  </si>
  <si>
    <t>Accept that the employer will not assume any responsibility for the misplacement or premature opening of the tender offer if the outer package is not sealed and marked as stated.</t>
  </si>
  <si>
    <t>Closing time</t>
  </si>
  <si>
    <t>Respond to request from the tenderer</t>
  </si>
  <si>
    <t>Determine, after opening and before detailed evaluation, whether each tender offer properly received:</t>
  </si>
  <si>
    <t>complies with the requirements of these Conditions of Tender,</t>
  </si>
  <si>
    <t>significantly change the Employer's or the tenderer's risks and responsibilities under the contract, or</t>
  </si>
  <si>
    <t>Arithmetical errors, omissions and discrepancies</t>
  </si>
  <si>
    <t>inclusion of some of the returnable documents, and</t>
  </si>
  <si>
    <t>Y = exchange rate 14 days prior to closing date of tender submission</t>
  </si>
  <si>
    <t>Construction Regulations of February 2014.</t>
  </si>
  <si>
    <t>(ii) bank or insurance Performance Guarantee of 10 % of the Contract Price</t>
  </si>
  <si>
    <r>
      <t xml:space="preserve">For the </t>
    </r>
    <r>
      <rPr>
        <b/>
        <sz val="11"/>
        <color indexed="8"/>
        <rFont val="Arial"/>
        <family val="2"/>
      </rPr>
      <t>works</t>
    </r>
    <r>
      <rPr>
        <sz val="11"/>
        <color indexed="8"/>
        <rFont val="Arial"/>
        <family val="2"/>
      </rPr>
      <t xml:space="preserve"> as a whole:</t>
    </r>
  </si>
  <si>
    <r>
      <t xml:space="preserve">The date for </t>
    </r>
    <r>
      <rPr>
        <b/>
        <sz val="11"/>
        <color indexed="8"/>
        <rFont val="Arial"/>
        <family val="2"/>
      </rPr>
      <t xml:space="preserve">practical completion </t>
    </r>
    <r>
      <rPr>
        <sz val="11"/>
        <color indexed="8"/>
        <rFont val="Arial"/>
        <family val="2"/>
      </rPr>
      <t xml:space="preserve">shall be </t>
    </r>
  </si>
  <si>
    <r>
      <t xml:space="preserve">For the </t>
    </r>
    <r>
      <rPr>
        <b/>
        <sz val="11"/>
        <color indexed="8"/>
        <rFont val="Arial"/>
        <family val="2"/>
      </rPr>
      <t>works</t>
    </r>
    <r>
      <rPr>
        <sz val="11"/>
        <color indexed="8"/>
        <rFont val="Arial"/>
        <family val="2"/>
      </rPr>
      <t xml:space="preserve"> in </t>
    </r>
    <r>
      <rPr>
        <b/>
        <sz val="11"/>
        <color indexed="8"/>
        <rFont val="Arial"/>
        <family val="2"/>
      </rPr>
      <t>sections:</t>
    </r>
  </si>
  <si>
    <r>
      <t xml:space="preserve">The date for </t>
    </r>
    <r>
      <rPr>
        <b/>
        <sz val="11"/>
        <color indexed="8"/>
        <rFont val="Arial"/>
        <family val="2"/>
      </rPr>
      <t xml:space="preserve">practical completion </t>
    </r>
    <r>
      <rPr>
        <sz val="11"/>
        <color indexed="8"/>
        <rFont val="Arial"/>
        <family val="2"/>
      </rPr>
      <t>from</t>
    </r>
    <r>
      <rPr>
        <b/>
        <sz val="11"/>
        <color indexed="8"/>
        <rFont val="Arial"/>
        <family val="2"/>
      </rPr>
      <t xml:space="preserve"> </t>
    </r>
    <r>
      <rPr>
        <sz val="11"/>
        <color indexed="8"/>
        <rFont val="Arial"/>
        <family val="2"/>
      </rPr>
      <t xml:space="preserve">the </t>
    </r>
    <r>
      <rPr>
        <b/>
        <sz val="11"/>
        <color indexed="8"/>
        <rFont val="Arial"/>
        <family val="2"/>
      </rPr>
      <t xml:space="preserve">commencement date </t>
    </r>
    <r>
      <rPr>
        <sz val="11"/>
        <color indexed="8"/>
        <rFont val="Arial"/>
        <family val="2"/>
      </rPr>
      <t xml:space="preserve">and the </t>
    </r>
    <r>
      <rPr>
        <b/>
        <sz val="11"/>
        <color indexed="8"/>
        <rFont val="Arial"/>
        <family val="2"/>
      </rPr>
      <t xml:space="preserve">penalty </t>
    </r>
    <r>
      <rPr>
        <sz val="11"/>
        <color indexed="8"/>
        <rFont val="Arial"/>
        <family val="2"/>
      </rPr>
      <t>per</t>
    </r>
    <r>
      <rPr>
        <b/>
        <sz val="11"/>
        <color indexed="8"/>
        <rFont val="Arial"/>
        <family val="2"/>
      </rPr>
      <t xml:space="preserve"> calendar day:</t>
    </r>
  </si>
  <si>
    <r>
      <t xml:space="preserve">The </t>
    </r>
    <r>
      <rPr>
        <b/>
        <sz val="11"/>
        <color indexed="8"/>
        <rFont val="Arial"/>
        <family val="2"/>
      </rPr>
      <t>law</t>
    </r>
    <r>
      <rPr>
        <sz val="11"/>
        <color indexed="8"/>
        <rFont val="Arial"/>
        <family val="2"/>
      </rPr>
      <t xml:space="preserve"> applicable to this </t>
    </r>
    <r>
      <rPr>
        <b/>
        <sz val="11"/>
        <color indexed="8"/>
        <rFont val="Arial"/>
        <family val="2"/>
      </rPr>
      <t>agreement</t>
    </r>
    <r>
      <rPr>
        <sz val="11"/>
        <color indexed="8"/>
        <rFont val="Arial"/>
        <family val="2"/>
      </rPr>
      <t xml:space="preserve"> shall be that of the: </t>
    </r>
    <r>
      <rPr>
        <b/>
        <sz val="11"/>
        <color indexed="8"/>
        <rFont val="Arial"/>
        <family val="2"/>
      </rPr>
      <t>Republic of South Africa</t>
    </r>
    <r>
      <rPr>
        <sz val="11"/>
        <color indexed="8"/>
        <rFont val="Arial"/>
        <family val="2"/>
      </rPr>
      <t xml:space="preserve">                 </t>
    </r>
    <r>
      <rPr>
        <i/>
        <sz val="11"/>
        <color indexed="8"/>
        <rFont val="Arial"/>
        <family val="2"/>
      </rPr>
      <t xml:space="preserve">          </t>
    </r>
  </si>
  <si>
    <r>
      <t xml:space="preserve">Notwithstanding anything to the contrary contained in the General conditions of Contract and Preliminaries, this contract could only, when the </t>
    </r>
    <r>
      <rPr>
        <u/>
        <sz val="11"/>
        <color indexed="8"/>
        <rFont val="Arial"/>
        <family val="2"/>
      </rPr>
      <t xml:space="preserve">construction period exceeds 6 months </t>
    </r>
    <r>
      <rPr>
        <b/>
        <u/>
        <sz val="11"/>
        <color indexed="8"/>
        <rFont val="Arial"/>
        <family val="2"/>
      </rPr>
      <t>and</t>
    </r>
    <r>
      <rPr>
        <u/>
        <sz val="11"/>
        <color indexed="8"/>
        <rFont val="Arial"/>
        <family val="2"/>
      </rPr>
      <t xml:space="preserve"> the contract exceeds R1,000,000.00</t>
    </r>
    <r>
      <rPr>
        <sz val="11"/>
        <color indexed="8"/>
        <rFont val="Arial"/>
        <family val="2"/>
      </rPr>
      <t>, be subject to a Contract Price Adjustment Factor.</t>
    </r>
  </si>
  <si>
    <t>Where this contract is a Lump Sum contract, the contract will only be subject to Contract Price Adjustment Provisions (CPAP)(Revised 1 January 2013) where the contract period equals or exceeds 6 calendar months. The applicable work group shall be WG 180 for domestic buildings or WG 181 for commercial and industrial buildings only.</t>
  </si>
  <si>
    <r>
      <t xml:space="preserve">The employers agent shall submit the </t>
    </r>
    <r>
      <rPr>
        <b/>
        <sz val="11"/>
        <color indexed="8"/>
        <rFont val="Arial"/>
        <family val="2"/>
      </rPr>
      <t>final account</t>
    </r>
    <r>
      <rPr>
        <sz val="11"/>
        <color indexed="8"/>
        <rFont val="Arial"/>
        <family val="2"/>
      </rPr>
      <t xml:space="preserve"> within 3 calendar months to the principal agent.</t>
    </r>
  </si>
  <si>
    <r>
      <t xml:space="preserve">Where </t>
    </r>
    <r>
      <rPr>
        <b/>
        <sz val="11"/>
        <color indexed="8"/>
        <rFont val="Arial"/>
        <family val="2"/>
      </rPr>
      <t>CPAP</t>
    </r>
    <r>
      <rPr>
        <sz val="11"/>
        <color indexed="8"/>
        <rFont val="Arial"/>
        <family val="2"/>
      </rPr>
      <t xml:space="preserve"> is applicable, the </t>
    </r>
    <r>
      <rPr>
        <b/>
        <sz val="11"/>
        <color indexed="8"/>
        <rFont val="Arial"/>
        <family val="2"/>
      </rPr>
      <t>contract</t>
    </r>
    <r>
      <rPr>
        <sz val="11"/>
        <color indexed="8"/>
        <rFont val="Arial"/>
        <family val="2"/>
      </rPr>
      <t xml:space="preserve"> </t>
    </r>
    <r>
      <rPr>
        <b/>
        <sz val="11"/>
        <color indexed="8"/>
        <rFont val="Arial"/>
        <family val="2"/>
      </rPr>
      <t>sum</t>
    </r>
    <r>
      <rPr>
        <sz val="11"/>
        <color indexed="8"/>
        <rFont val="Arial"/>
        <family val="2"/>
      </rPr>
      <t xml:space="preserve"> will be adjusted in accordance with the Contract Price Adjustment Provisions (</t>
    </r>
    <r>
      <rPr>
        <b/>
        <sz val="11"/>
        <color indexed="8"/>
        <rFont val="Arial"/>
        <family val="2"/>
      </rPr>
      <t>CPAP</t>
    </r>
    <r>
      <rPr>
        <sz val="11"/>
        <color indexed="8"/>
        <rFont val="Arial"/>
        <family val="2"/>
      </rPr>
      <t xml:space="preserve">) as set out in the </t>
    </r>
    <r>
      <rPr>
        <b/>
        <sz val="11"/>
        <color indexed="8"/>
        <rFont val="Arial"/>
        <family val="2"/>
      </rPr>
      <t>CPAP</t>
    </r>
    <r>
      <rPr>
        <sz val="11"/>
        <color indexed="8"/>
        <rFont val="Arial"/>
        <family val="2"/>
      </rPr>
      <t xml:space="preserve"> Indices Application Manual as published by Statistics South Africa, dated 1 January 2013 and any amendments thereto:</t>
    </r>
  </si>
  <si>
    <r>
      <t>1)</t>
    </r>
    <r>
      <rPr>
        <sz val="11"/>
        <color indexed="8"/>
        <rFont val="Times New Roman"/>
        <family val="1"/>
      </rPr>
      <t>   </t>
    </r>
    <r>
      <rPr>
        <sz val="11"/>
        <color indexed="8"/>
        <rFont val="Arial"/>
        <family val="2"/>
      </rPr>
      <t>Glass etc. measured in specialist section Metalwork, will be adjusted in terms of the index for that work group unless specifically stated      
        otherwise in the bills of quantities.</t>
    </r>
  </si>
  <si>
    <r>
      <t>2)</t>
    </r>
    <r>
      <rPr>
        <sz val="11"/>
        <color indexed="8"/>
        <rFont val="Times New Roman"/>
        <family val="1"/>
      </rPr>
      <t>  </t>
    </r>
    <r>
      <rPr>
        <sz val="11"/>
        <color indexed="8"/>
        <rFont val="Arial"/>
        <family val="2"/>
      </rPr>
      <t>In case of uninterruptible power supplies, elevators, escalators and hoists, generating sets, motor-alternator sets and intercommunication
       systems shall be adjusted in accordance with Work Group 170.</t>
    </r>
  </si>
  <si>
    <r>
      <t xml:space="preserve">Alternative Indices:  </t>
    </r>
    <r>
      <rPr>
        <b/>
        <sz val="11"/>
        <color indexed="8"/>
        <rFont val="Arial"/>
        <family val="2"/>
      </rPr>
      <t>Not Applicable</t>
    </r>
    <r>
      <rPr>
        <sz val="11"/>
        <color indexed="8"/>
        <rFont val="Arial"/>
        <family val="2"/>
      </rPr>
      <t xml:space="preserve"> </t>
    </r>
  </si>
  <si>
    <t>Details of changes made to the General Conditions of Contract for construction works (2010) Second Edition</t>
  </si>
  <si>
    <r>
      <t>INTEREST –</t>
    </r>
    <r>
      <rPr>
        <sz val="11"/>
        <color indexed="8"/>
        <rFont val="Arial"/>
        <family val="2"/>
      </rPr>
      <t xml:space="preserve"> the interest rates applicable on this contract, whether specifically indicated in the relevant clauses or not, will be in terms of the legislation of the Republic of South Africa, and in particular:</t>
    </r>
  </si>
  <si>
    <r>
      <t xml:space="preserve">in respect of interest owed by the </t>
    </r>
    <r>
      <rPr>
        <b/>
        <sz val="11"/>
        <color indexed="8"/>
        <rFont val="Arial"/>
        <family val="2"/>
      </rPr>
      <t>employer,</t>
    </r>
    <r>
      <rPr>
        <sz val="11"/>
        <color indexed="8"/>
        <rFont val="Arial"/>
        <family val="2"/>
      </rPr>
      <t xml:space="preserve"> the interest rate as determined by the Minister of Justice and Constitutional Development from time to time, in terms of section 1(2) of the Prescribed Rate of Interest Act, 1975 (Act No. 55 of 1975), will apply; and</t>
    </r>
  </si>
  <si>
    <r>
      <t xml:space="preserve">Duties and functions of the </t>
    </r>
    <r>
      <rPr>
        <b/>
        <sz val="11"/>
        <color indexed="8"/>
        <rFont val="Arial"/>
        <family val="2"/>
      </rPr>
      <t>Engineer</t>
    </r>
    <r>
      <rPr>
        <sz val="11"/>
        <color indexed="8"/>
        <rFont val="Arial"/>
        <family val="2"/>
      </rPr>
      <t xml:space="preserve"> requiring the specific approval of the </t>
    </r>
    <r>
      <rPr>
        <b/>
        <sz val="11"/>
        <color indexed="8"/>
        <rFont val="Arial"/>
        <family val="2"/>
      </rPr>
      <t>Employer</t>
    </r>
    <r>
      <rPr>
        <sz val="11"/>
        <color indexed="8"/>
        <rFont val="Arial"/>
        <family val="2"/>
      </rPr>
      <t xml:space="preserve"> BEFORE execution of any part of these duties are as follows:</t>
    </r>
  </si>
  <si>
    <r>
      <t xml:space="preserve">Determinations of contractors claims for extension of time (revision of the contract completion date). All claims for extension of time shall be submitted by the </t>
    </r>
    <r>
      <rPr>
        <b/>
        <sz val="11"/>
        <color indexed="8"/>
        <rFont val="Arial"/>
        <family val="2"/>
      </rPr>
      <t xml:space="preserve">Engineer, </t>
    </r>
    <r>
      <rPr>
        <sz val="11"/>
        <color indexed="8"/>
        <rFont val="Arial"/>
        <family val="2"/>
      </rPr>
      <t xml:space="preserve">together with the </t>
    </r>
    <r>
      <rPr>
        <b/>
        <sz val="11"/>
        <color indexed="8"/>
        <rFont val="Arial"/>
        <family val="2"/>
      </rPr>
      <t xml:space="preserve">Engineer's </t>
    </r>
    <r>
      <rPr>
        <sz val="11"/>
        <color indexed="8"/>
        <rFont val="Arial"/>
        <family val="2"/>
      </rPr>
      <t xml:space="preserve">recommendations, to the </t>
    </r>
    <r>
      <rPr>
        <b/>
        <sz val="11"/>
        <color indexed="8"/>
        <rFont val="Arial"/>
        <family val="2"/>
      </rPr>
      <t>Employer</t>
    </r>
    <r>
      <rPr>
        <sz val="11"/>
        <color indexed="8"/>
        <rFont val="Arial"/>
        <family val="2"/>
      </rPr>
      <t xml:space="preserve"> for determination. Omit "Engineer" in clause 42.2 and replace with "Employer".</t>
    </r>
  </si>
  <si>
    <r>
      <t xml:space="preserve">Drawings, instructions or communications of any kind requiring variations of the works and  involving EXTRA's shall NOT be given effect by the </t>
    </r>
    <r>
      <rPr>
        <b/>
        <sz val="11"/>
        <color indexed="8"/>
        <rFont val="Arial"/>
        <family val="2"/>
      </rPr>
      <t>Contractor</t>
    </r>
    <r>
      <rPr>
        <sz val="11"/>
        <color indexed="8"/>
        <rFont val="Arial"/>
        <family val="2"/>
      </rPr>
      <t xml:space="preserve"> UNTIL BOTH the "Official Variation Order" and the "Financial Request for Variation Order and Additional Funds" form, as issued by the Department of Public Works, have been approved and signed by the </t>
    </r>
    <r>
      <rPr>
        <b/>
        <sz val="11"/>
        <color indexed="8"/>
        <rFont val="Arial"/>
        <family val="2"/>
      </rPr>
      <t>Employer</t>
    </r>
    <r>
      <rPr>
        <sz val="11"/>
        <color indexed="8"/>
        <rFont val="Arial"/>
        <family val="2"/>
      </rPr>
      <t>.</t>
    </r>
  </si>
  <si>
    <r>
      <t xml:space="preserve">Insurance policies to be approved by the </t>
    </r>
    <r>
      <rPr>
        <b/>
        <sz val="11"/>
        <color indexed="8"/>
        <rFont val="Arial"/>
        <family val="2"/>
      </rPr>
      <t>Employer</t>
    </r>
    <r>
      <rPr>
        <sz val="11"/>
        <color indexed="8"/>
        <rFont val="Arial"/>
        <family val="2"/>
      </rPr>
      <t xml:space="preserve"> within 21 days of the date of the </t>
    </r>
    <r>
      <rPr>
        <b/>
        <sz val="11"/>
        <color indexed="8"/>
        <rFont val="Arial"/>
        <family val="2"/>
      </rPr>
      <t>Commencement</t>
    </r>
    <r>
      <rPr>
        <sz val="11"/>
        <color indexed="8"/>
        <rFont val="Arial"/>
        <family val="2"/>
      </rPr>
      <t xml:space="preserve"> of the Works.</t>
    </r>
  </si>
  <si>
    <r>
      <t xml:space="preserve">Any notice of disagreement raised by the </t>
    </r>
    <r>
      <rPr>
        <b/>
        <sz val="11"/>
        <color indexed="8"/>
        <rFont val="Arial"/>
        <family val="2"/>
      </rPr>
      <t>Contractor</t>
    </r>
    <r>
      <rPr>
        <sz val="11"/>
        <color indexed="8"/>
        <rFont val="Arial"/>
        <family val="2"/>
      </rPr>
      <t xml:space="preserve"> or written Dispute Notice given by the </t>
    </r>
    <r>
      <rPr>
        <b/>
        <sz val="11"/>
        <color indexed="8"/>
        <rFont val="Arial"/>
        <family val="2"/>
      </rPr>
      <t>Contractor</t>
    </r>
    <r>
      <rPr>
        <sz val="11"/>
        <color indexed="8"/>
        <rFont val="Arial"/>
        <family val="2"/>
      </rPr>
      <t xml:space="preserve"> to the </t>
    </r>
    <r>
      <rPr>
        <b/>
        <sz val="11"/>
        <color indexed="8"/>
        <rFont val="Arial"/>
        <family val="2"/>
      </rPr>
      <t>Engineer</t>
    </r>
    <r>
      <rPr>
        <sz val="11"/>
        <color indexed="8"/>
        <rFont val="Arial"/>
        <family val="2"/>
      </rPr>
      <t xml:space="preserve"> shall be submitted by the </t>
    </r>
    <r>
      <rPr>
        <b/>
        <sz val="11"/>
        <color indexed="8"/>
        <rFont val="Arial"/>
        <family val="2"/>
      </rPr>
      <t>Engineer</t>
    </r>
    <r>
      <rPr>
        <sz val="11"/>
        <color indexed="8"/>
        <rFont val="Arial"/>
        <family val="2"/>
      </rPr>
      <t xml:space="preserve">, together with the </t>
    </r>
    <r>
      <rPr>
        <b/>
        <sz val="11"/>
        <color indexed="8"/>
        <rFont val="Arial"/>
        <family val="2"/>
      </rPr>
      <t>Engineer's</t>
    </r>
    <r>
      <rPr>
        <sz val="11"/>
        <color indexed="8"/>
        <rFont val="Arial"/>
        <family val="2"/>
      </rPr>
      <t xml:space="preserve"> recommendations, to the </t>
    </r>
    <r>
      <rPr>
        <b/>
        <sz val="11"/>
        <color indexed="8"/>
        <rFont val="Arial"/>
        <family val="2"/>
      </rPr>
      <t>Employer</t>
    </r>
    <r>
      <rPr>
        <sz val="11"/>
        <color indexed="8"/>
        <rFont val="Arial"/>
        <family val="2"/>
      </rPr>
      <t xml:space="preserve"> for determination.</t>
    </r>
  </si>
  <si>
    <r>
      <t xml:space="preserve">The issue of the certificate of practical completion, certificate of completion and the final approval certificate shall be signed and submitted by the </t>
    </r>
    <r>
      <rPr>
        <b/>
        <sz val="11"/>
        <color indexed="8"/>
        <rFont val="Arial"/>
        <family val="2"/>
      </rPr>
      <t>Engineer</t>
    </r>
    <r>
      <rPr>
        <sz val="11"/>
        <color indexed="8"/>
        <rFont val="Arial"/>
        <family val="2"/>
      </rPr>
      <t xml:space="preserve">, to the </t>
    </r>
    <r>
      <rPr>
        <b/>
        <sz val="11"/>
        <color indexed="8"/>
        <rFont val="Arial"/>
        <family val="2"/>
      </rPr>
      <t>Employer</t>
    </r>
    <r>
      <rPr>
        <sz val="11"/>
        <color indexed="8"/>
        <rFont val="Arial"/>
        <family val="2"/>
      </rPr>
      <t xml:space="preserve"> for final approval and signature. The certificates shall not be considered as officially issued until signed by the </t>
    </r>
    <r>
      <rPr>
        <b/>
        <sz val="11"/>
        <color indexed="8"/>
        <rFont val="Arial"/>
        <family val="2"/>
      </rPr>
      <t>Employer</t>
    </r>
    <r>
      <rPr>
        <sz val="11"/>
        <color indexed="8"/>
        <rFont val="Arial"/>
        <family val="2"/>
      </rPr>
      <t>.</t>
    </r>
  </si>
  <si>
    <r>
      <rPr>
        <b/>
        <sz val="11"/>
        <color indexed="8"/>
        <rFont val="Arial"/>
        <family val="2"/>
      </rPr>
      <t>CORRUPT PRACTICE</t>
    </r>
    <r>
      <rPr>
        <sz val="11"/>
        <color indexed="8"/>
        <rFont val="Arial"/>
        <family val="2"/>
      </rPr>
      <t xml:space="preserve"> – means the offer, giving, receiving, or soliciting of anything of value to influence the action of a public official in the procurement process or in contract execution.</t>
    </r>
  </si>
  <si>
    <r>
      <rPr>
        <b/>
        <sz val="11"/>
        <color indexed="8"/>
        <rFont val="Arial"/>
        <family val="2"/>
      </rPr>
      <t>FINAL ACCOUNT</t>
    </r>
    <r>
      <rPr>
        <sz val="11"/>
        <color indexed="8"/>
        <rFont val="Arial"/>
        <family val="2"/>
      </rPr>
      <t xml:space="preserve"> - The document prepared by the principal agent, which reflects the contract value of the works at final approval or termination.</t>
    </r>
  </si>
  <si>
    <t>[1.1.1.15]</t>
  </si>
  <si>
    <t>The General Conditions of Contract are the clauses contained in the General Conditions of Contract (2010) (Second Edition) published by the South African Institution of Civil Engineering. Copies of these conditions of contract may be obtained through most regional offices of the South African Institution of  Civil Engineering, telephone number 011 805 5947 or by visiting their website at www.saice.org.za.</t>
  </si>
  <si>
    <t>[Tel Number including Area Code]</t>
  </si>
  <si>
    <r>
      <t xml:space="preserve">C3.1 SCOPE OF WORKS 
</t>
    </r>
    <r>
      <rPr>
        <b/>
        <sz val="12"/>
        <rFont val="Arial"/>
        <family val="2"/>
      </rPr>
      <t>GCC FOR CONSTRUCTION WORKS (Edition 2 of 2010)</t>
    </r>
  </si>
  <si>
    <t xml:space="preserve">The Contractor is referred to the "Model Preambles to Trades - 2008", any "Supplementary Preambles", the Electrical Specifications and Mechanical Specification for full descriptions of materials and methods referred to in these Bills of Quantities/Lump Sum documents, insofar as they apply. The Contractor is advised to study the "Standard Preambles to all Trades", any "Supplementary Preambles", the Electrical Specifications and Mechanical Specification, before pricing Bills of Quantities/Lump Sum documents. 
 </t>
  </si>
  <si>
    <r>
      <t xml:space="preserve">A = V ( </t>
    </r>
    <r>
      <rPr>
        <u/>
        <sz val="11"/>
        <rFont val="Arial"/>
        <family val="2"/>
      </rPr>
      <t xml:space="preserve"> Z </t>
    </r>
    <r>
      <rPr>
        <sz val="11"/>
        <rFont val="Arial"/>
        <family val="2"/>
      </rPr>
      <t>-1)</t>
    </r>
  </si>
  <si>
    <r>
      <t xml:space="preserve">In the case of a Tender by a Joint Venture, certified copies of proof of Good Standing with the </t>
    </r>
    <r>
      <rPr>
        <b/>
        <sz val="11"/>
        <rFont val="Arial"/>
        <family val="2"/>
      </rPr>
      <t>UIF</t>
    </r>
    <r>
      <rPr>
        <sz val="11"/>
        <rFont val="Arial"/>
        <family val="2"/>
      </rPr>
      <t xml:space="preserve"> in respect of each party to the Joint Venture must be attached to this page</t>
    </r>
  </si>
  <si>
    <t>Other offers submitted at time of this tender for which results are pending:</t>
  </si>
  <si>
    <t xml:space="preserve"> (Any other client's tender must also be included)</t>
  </si>
  <si>
    <t>T2.21a  CONFIRMATION OF RECEIPT</t>
  </si>
  <si>
    <t>T2.21 - FORM OF OFFER AND ACCEPTANCE</t>
  </si>
  <si>
    <t>T2.22 - FINAL BILL OF QUANTITY SUMMARY</t>
  </si>
  <si>
    <t>Submission of applicable: Resolution by the Legal Entity, or consortium  /Joint Venture, authorizing a dedicated person(s) to sign documents on behalf of the firm / consortium / Joint Venture.</t>
  </si>
  <si>
    <t>T2.15a</t>
  </si>
  <si>
    <t>T2.21a</t>
  </si>
  <si>
    <t xml:space="preserve">C2.2 - Preliminaries for GCC for Construction works - 2nd Edition 2010 </t>
  </si>
  <si>
    <t>Banking Details</t>
  </si>
  <si>
    <t>KZN PROV GOV-WORKS</t>
  </si>
  <si>
    <t>Banking Reference Numbers</t>
  </si>
  <si>
    <t>Ethekwini Region</t>
  </si>
  <si>
    <t>Ref No 14019605</t>
  </si>
  <si>
    <t>Ref No 14019613</t>
  </si>
  <si>
    <t>Ref No 14019621</t>
  </si>
  <si>
    <t>Ref No 14019639</t>
  </si>
  <si>
    <t>Ref No 14019647</t>
  </si>
  <si>
    <t>Account Name:</t>
  </si>
  <si>
    <t>Bank Name:</t>
  </si>
  <si>
    <t>Account Number:</t>
  </si>
  <si>
    <t>Bank Code:</t>
  </si>
  <si>
    <t>Reference No:</t>
  </si>
  <si>
    <t>[5.12.2.2]</t>
  </si>
  <si>
    <t>Telephone</t>
  </si>
  <si>
    <t>Fax</t>
  </si>
  <si>
    <t>email</t>
  </si>
  <si>
    <t>031-261 5044</t>
  </si>
  <si>
    <t>036-638 8050</t>
  </si>
  <si>
    <t>036-638 8071</t>
  </si>
  <si>
    <t>031-203 2210</t>
  </si>
  <si>
    <t>033-897 1399</t>
  </si>
  <si>
    <t>035-874 2519</t>
  </si>
  <si>
    <t>033-897 1421/1422</t>
  </si>
  <si>
    <t>Geotechnical Investigation Report (If applicable)</t>
  </si>
  <si>
    <t xml:space="preserve"> 8. </t>
  </si>
  <si>
    <t>The agreement is to be the General Conditions of Contract for Works of Civil Engineering Construction (2010) (Second Edition) , published by the S. A. Institution Of Civil Engineering.</t>
  </si>
  <si>
    <r>
      <t>Where imported items are listed in the tender documents, the tenderer shall provide all information called for, failing which the price of any such item, material or equipment shall be excluded from currency fluctuations. (</t>
    </r>
    <r>
      <rPr>
        <b/>
        <i/>
        <sz val="10"/>
        <rFont val="Arial"/>
        <family val="2"/>
      </rPr>
      <t>Refer to T2.14 - Schedule of Imported Materials and Equipment</t>
    </r>
    <r>
      <rPr>
        <sz val="10"/>
        <rFont val="Arial"/>
        <family val="2"/>
      </rPr>
      <t>.</t>
    </r>
  </si>
  <si>
    <t>Cash flow by contractor</t>
  </si>
  <si>
    <t>Submission of documents required in terms of clause 5.3.1</t>
  </si>
  <si>
    <t>Insurances</t>
  </si>
  <si>
    <t>Priced Bill of Quantity</t>
  </si>
  <si>
    <t>Guarantee</t>
  </si>
  <si>
    <t>Guarantee chosen by the Contractor</t>
  </si>
  <si>
    <r>
      <t xml:space="preserve">Refer to Offer and Acceptance form for the various options that the contractor may choose from in providing a form of </t>
    </r>
    <r>
      <rPr>
        <b/>
        <sz val="11"/>
        <color theme="1"/>
        <rFont val="Arial"/>
        <family val="2"/>
      </rPr>
      <t>Guarantee</t>
    </r>
    <r>
      <rPr>
        <sz val="11"/>
        <color theme="1"/>
        <rFont val="Arial"/>
        <family val="2"/>
      </rPr>
      <t xml:space="preserve"> under "GUARATEE OPTIONS". </t>
    </r>
  </si>
  <si>
    <t>C1.3 PERFORMANCE GUARANTEE - 
GCC FOR CONSTRUCTION WORKS (2nd Edition - 2010)</t>
  </si>
  <si>
    <t xml:space="preserve">"Contract" means:                  </t>
  </si>
  <si>
    <t xml:space="preserve">"Contract Sum" means:          </t>
  </si>
  <si>
    <t>The accepted amount inclusive of tax of:</t>
  </si>
  <si>
    <t>The adjustment of the preliminaries each item  priced is to be allocated to one or more of the three categories by insertion of “F”, “V”, “T” as the case may be against the price in the “rate” column immediately preceding the “amount” column, where “F” denotes a fixed amount (amount not varied), “V” denotes an amount variable in proportion to value and “T” denotes an amount variable in proportion to time.</t>
  </si>
  <si>
    <t>Prior to site hand over in terms of clause 5.3.1 and 5.3.2.</t>
  </si>
  <si>
    <t>Months</t>
  </si>
  <si>
    <t>Calendar Months</t>
  </si>
  <si>
    <t xml:space="preserve"> __________________________________</t>
  </si>
  <si>
    <t>Postal Address:</t>
  </si>
  <si>
    <t>Street Address:</t>
  </si>
  <si>
    <t>Telephone Number</t>
  </si>
  <si>
    <t>Cellphone Number:</t>
  </si>
  <si>
    <t>E-mail Address:</t>
  </si>
  <si>
    <t>VAT Registration Number:</t>
  </si>
  <si>
    <t>Contracting Party: __________________________________________________________________________</t>
  </si>
  <si>
    <t>______________________________________</t>
  </si>
  <si>
    <t>[Amount in words]</t>
  </si>
  <si>
    <t>[1.1.1.9]
[1.2.1.2]</t>
  </si>
  <si>
    <t>[1.1.1.10]</t>
  </si>
  <si>
    <t>The following clause must be added to clause 5.14.5:</t>
  </si>
  <si>
    <t>[5.6.1]</t>
  </si>
  <si>
    <t>The Agreement made in terms of the Form of Offer and Acceptance and such amendments or additions to the Contract as may be agreed in writing between the parties.</t>
  </si>
  <si>
    <t>The Contractor is referred to the following documents whether attached to this document or not:</t>
  </si>
  <si>
    <t>Annexure 5</t>
  </si>
  <si>
    <t>Annexure 6</t>
  </si>
  <si>
    <t>In the case of a Tender by a Joint Venture, certified copies of proof of registration with the CIDB in respect of each party to the Joint Venture must be attached to this page</t>
  </si>
  <si>
    <t>ATTACH A CERTIFIED COPY OF THE ANNUAL FINANCIAL STATEMENT OF THE COMPANY FOR THE PAST FINANCIAL YEAR TO THIS PAGE FOR ADJUDICATION PURPOSES</t>
  </si>
  <si>
    <t>In the case of a Tender by a Joint Venture, certified copies of the annual financial statements of the past financial year in respect of each party to the Joint Venture must be attached to this page</t>
  </si>
  <si>
    <t>[Identify the Company or person]</t>
  </si>
  <si>
    <r>
      <t>1.1.1.</t>
    </r>
    <r>
      <rPr>
        <b/>
        <sz val="7"/>
        <color theme="1"/>
        <rFont val="Times New Roman"/>
        <family val="1"/>
      </rPr>
      <t xml:space="preserve">        </t>
    </r>
    <r>
      <rPr>
        <b/>
        <sz val="12"/>
        <color theme="1"/>
        <rFont val="Arial"/>
        <family val="2"/>
      </rPr>
      <t>Subject:</t>
    </r>
  </si>
  <si>
    <r>
      <t>1.1.2.</t>
    </r>
    <r>
      <rPr>
        <b/>
        <sz val="7"/>
        <color theme="1"/>
        <rFont val="Times New Roman"/>
        <family val="1"/>
      </rPr>
      <t xml:space="preserve">        </t>
    </r>
    <r>
      <rPr>
        <b/>
        <sz val="12"/>
        <color theme="1"/>
        <rFont val="Arial"/>
        <family val="2"/>
      </rPr>
      <t>Subject:</t>
    </r>
  </si>
  <si>
    <r>
      <t>1.1.3.</t>
    </r>
    <r>
      <rPr>
        <b/>
        <sz val="7"/>
        <color theme="1"/>
        <rFont val="Times New Roman"/>
        <family val="1"/>
      </rPr>
      <t xml:space="preserve">        </t>
    </r>
    <r>
      <rPr>
        <b/>
        <sz val="12"/>
        <color theme="1"/>
        <rFont val="Arial"/>
        <family val="2"/>
      </rPr>
      <t>Subject:</t>
    </r>
  </si>
  <si>
    <r>
      <t>1.1.4.</t>
    </r>
    <r>
      <rPr>
        <b/>
        <sz val="7"/>
        <color theme="1"/>
        <rFont val="Times New Roman"/>
        <family val="1"/>
      </rPr>
      <t xml:space="preserve">        </t>
    </r>
    <r>
      <rPr>
        <b/>
        <sz val="12"/>
        <color theme="1"/>
        <rFont val="Arial"/>
        <family val="2"/>
      </rPr>
      <t>Subject:</t>
    </r>
  </si>
  <si>
    <t>T2.29</t>
  </si>
  <si>
    <t>Duly signed at…………………………………………………………. on this the…... day of……………………………. 20.…..</t>
  </si>
  <si>
    <r>
      <t>EPWP No</t>
    </r>
    <r>
      <rPr>
        <b/>
        <sz val="8"/>
        <rFont val="Arial"/>
        <family val="2"/>
      </rPr>
      <t xml:space="preserve"> (If Applicable)</t>
    </r>
  </si>
  <si>
    <t>Note: All amounts must have the amount in words in brackets</t>
  </si>
  <si>
    <t xml:space="preserve">Copy of entire procurement document on CD -The procedure in terms of item 3.2 of Circular No 6 of 2013 </t>
  </si>
  <si>
    <t>[5.14.5.1]</t>
  </si>
  <si>
    <t>Omit entire clause 5.14.5.1</t>
  </si>
  <si>
    <t>[5.16.4]</t>
  </si>
  <si>
    <t>Working days</t>
  </si>
  <si>
    <t>Percentage of Fixed General Items/preliminaries charges:</t>
  </si>
  <si>
    <t>Percentage of Variable with Time General Items/preliminaries charges:</t>
  </si>
  <si>
    <t>Percentage of Variable General Items/preliminaries with Value charges:</t>
  </si>
  <si>
    <t>[9.3.2.2]</t>
  </si>
  <si>
    <t>Waiver of the Contractors lien or right of continuing possession is required.</t>
  </si>
  <si>
    <t>This is a requirement of the DOPW and must remain "Yes"</t>
  </si>
  <si>
    <r>
      <t xml:space="preserve">CPAP Base month </t>
    </r>
    <r>
      <rPr>
        <sz val="10"/>
        <rFont val="Arial"/>
        <family val="2"/>
      </rPr>
      <t>(Type in the base month)</t>
    </r>
  </si>
  <si>
    <t>Other systems:</t>
  </si>
  <si>
    <t>including all amendments unless descriptions of items indicate a deviation and it shall be understood that the system of measurement which is herein adopted is the only system of measurement which will be recognised in connection with this contract. Any contradictions to this system of measurement contained in the “Model Preambles for Trades 2008” shall be disregarded (unless same have been accommodated in the system of measurement) but applicable rates shall be included for all requirements stated and not measured separately in compliance with this system.</t>
  </si>
  <si>
    <t>The work executed under this Contract has been measured in accordance with the;</t>
  </si>
  <si>
    <t>[1.1.1.21]</t>
  </si>
  <si>
    <t>Civil Engineering Standard Method of Measurement Southern African (Edition 3)</t>
  </si>
  <si>
    <t>calendar days</t>
  </si>
  <si>
    <t>All Nationally Recognized Public Holidays and the year end break</t>
  </si>
  <si>
    <t>points</t>
  </si>
  <si>
    <t>Type of Procedures</t>
  </si>
  <si>
    <t>Departmental Procurement Circ 8 of 2010</t>
  </si>
  <si>
    <t>PP2A-Nominated Procedure</t>
  </si>
  <si>
    <t>PP2B-Open Procedure</t>
  </si>
  <si>
    <t>PP2C-Qualified Procedure</t>
  </si>
  <si>
    <t>PP2D-Quotation Procedure</t>
  </si>
  <si>
    <t>PP2E-Proposal Procedure using the two envelope system</t>
  </si>
  <si>
    <t>PP2F-Proposal Procedure using the two stage system</t>
  </si>
  <si>
    <t>PP2G-Shopping Procedure</t>
  </si>
  <si>
    <t>Note:
In GCC 2010 "day" means a calendar day. Clause 5.12.3 deals with adjustment to General Items. Any adjustment shall be based on calendar days. Eg. General Items is R100,000. Contractor didn't agree GI with Engineer within 10 working days. The adjustment ratio of 10% Fixed, 15% variable with value and 75% time related applies. Contract period is 50 calendar days. R100,000/50 c/days = R2000/c/day for GI. The time related % is 75% x R2000, i.e. R1,500/c/day for time related GI. The extension is for 8c/days. Means time related cost for the extra days is R1,500 x 8 = R12,000.</t>
  </si>
  <si>
    <t>Waiver of Lien or right of continuing possession is required</t>
  </si>
  <si>
    <t>MANAGING PROJECT DURATION</t>
  </si>
  <si>
    <t>The programme shall make allowance for rain and the number of rain days allowed within the critical path shall be on the provisions of the clause dealing with inclement weather and claiming for delays in performance in this bill.</t>
  </si>
  <si>
    <t>Allowance for the above must be made under this item as no claims for failing to comply with this precondition will later be entertained.</t>
  </si>
  <si>
    <t>Kevin McCarthy request 19/11/2014</t>
  </si>
  <si>
    <t>5/11/2014-WITHDRAWN</t>
  </si>
  <si>
    <t>1 to 49</t>
  </si>
  <si>
    <t>SPECIFICATION</t>
  </si>
  <si>
    <t>PAGES 
HIV1 TO HIV3 
1 to 49
E/1 to E/20 
LP/1 to LP/6</t>
  </si>
  <si>
    <t>INCLEMENT WEATHER AND CLAIMS FOR DELAYS IN PERFORMANCE</t>
  </si>
  <si>
    <t>Claims for delays in performance due to inclement weather shall be calculated separately for each calendar month and for the project as a whole. Delays or gains to the critical path shall be reflected in all revisions of the programme. An extension of time will only be granted where the following conditions are met:</t>
  </si>
  <si>
    <t>The criteria to be used for WORK stoppages shall be for safety hazards or poor quality of work.</t>
  </si>
  <si>
    <t>No claims for stoppages less than 2(two) hours per day shall be considered.</t>
  </si>
  <si>
    <t>Claims granted for more than 2 (two) hours, but less than 10 (ten) hour (lunch included) day, shall be added together and expressed as full days.</t>
  </si>
  <si>
    <t>The total of all monthly delays due to inclement weather shall be calculated in accordance with the example given below:</t>
  </si>
  <si>
    <t>Sept</t>
  </si>
  <si>
    <t>Hours</t>
  </si>
  <si>
    <t>Oct</t>
  </si>
  <si>
    <t>Nov</t>
  </si>
  <si>
    <t>Dec</t>
  </si>
  <si>
    <t>Jan</t>
  </si>
  <si>
    <t>Total</t>
  </si>
  <si>
    <t>Programmed</t>
  </si>
  <si>
    <t>Difference</t>
  </si>
  <si>
    <t>Rain days</t>
  </si>
  <si>
    <t xml:space="preserve">Actual </t>
  </si>
  <si>
    <t>Description</t>
  </si>
  <si>
    <t>hrs/day*</t>
  </si>
  <si>
    <t>Estimated Extension of time - in working days</t>
  </si>
  <si>
    <t>January</t>
  </si>
  <si>
    <t>February</t>
  </si>
  <si>
    <t>March</t>
  </si>
  <si>
    <t>April</t>
  </si>
  <si>
    <t>May</t>
  </si>
  <si>
    <t>June</t>
  </si>
  <si>
    <t>July</t>
  </si>
  <si>
    <t>August</t>
  </si>
  <si>
    <t>September</t>
  </si>
  <si>
    <t>October</t>
  </si>
  <si>
    <t>November</t>
  </si>
  <si>
    <t>December</t>
  </si>
  <si>
    <t>The Contractor shall allow for the following days per month for rain:</t>
  </si>
  <si>
    <t>Rain days allowed per month:</t>
  </si>
  <si>
    <t>Estimated commencement month:</t>
  </si>
  <si>
    <t>w/days</t>
  </si>
  <si>
    <t xml:space="preserve">Current Year </t>
  </si>
  <si>
    <t>Year +1</t>
  </si>
  <si>
    <t>CURRENT YEAR</t>
  </si>
  <si>
    <t>YEAR + 1</t>
  </si>
  <si>
    <t>Nominated Procedure</t>
  </si>
  <si>
    <t>Open Procedure</t>
  </si>
  <si>
    <t>Qualified Procedure</t>
  </si>
  <si>
    <t>Quotation Procedure</t>
  </si>
  <si>
    <t>Proposal Procedure using the two envelope system</t>
  </si>
  <si>
    <t>Proposal Procedure using the two stage system</t>
  </si>
  <si>
    <t>Shopping Procedure</t>
  </si>
  <si>
    <t>Aggregate value of insured sum as Cl. 8.6.1.1</t>
  </si>
  <si>
    <t>Effective date:</t>
  </si>
  <si>
    <t>&gt; R130,000,000</t>
  </si>
  <si>
    <t>TOTAL</t>
  </si>
  <si>
    <t>Nr.</t>
  </si>
  <si>
    <t>Scaffolding</t>
  </si>
  <si>
    <t>14</t>
  </si>
  <si>
    <t>ELECTRICAL</t>
  </si>
  <si>
    <t>13</t>
  </si>
  <si>
    <t>Posters for awareness</t>
  </si>
  <si>
    <t>SIGNAGE</t>
  </si>
  <si>
    <t>12</t>
  </si>
  <si>
    <t>Fire Fighting</t>
  </si>
  <si>
    <t>First Aid Level 1</t>
  </si>
  <si>
    <t>SHE Representative</t>
  </si>
  <si>
    <t>11.1</t>
  </si>
  <si>
    <t>TRAINING</t>
  </si>
  <si>
    <t>11</t>
  </si>
  <si>
    <t>10.4</t>
  </si>
  <si>
    <t>Replenishment of boxes and other supplies</t>
  </si>
  <si>
    <t>10.3</t>
  </si>
  <si>
    <t>10.2</t>
  </si>
  <si>
    <t>10.1</t>
  </si>
  <si>
    <t>10</t>
  </si>
  <si>
    <t>9</t>
  </si>
  <si>
    <t>8</t>
  </si>
  <si>
    <t>7</t>
  </si>
  <si>
    <t>Other</t>
  </si>
  <si>
    <t>Chin Straps/Toolbags/Wrist straps</t>
  </si>
  <si>
    <t>Temporary hand railing material and kick flats</t>
  </si>
  <si>
    <t>6.6</t>
  </si>
  <si>
    <t>Scaffolding – material, erection and inspection (Estimate for project)</t>
  </si>
  <si>
    <t>6.5</t>
  </si>
  <si>
    <t>Lifelines and vertical fall arrest systems</t>
  </si>
  <si>
    <t>6.4</t>
  </si>
  <si>
    <t>6.3</t>
  </si>
  <si>
    <t>6.2</t>
  </si>
  <si>
    <t>Safety harnesses with double lanyards</t>
  </si>
  <si>
    <t>FALL PREVENTION / PROTECTION</t>
  </si>
  <si>
    <t>6</t>
  </si>
  <si>
    <t>Decreasing &amp; Toilet soap</t>
  </si>
  <si>
    <t>Hot and Cold running water</t>
  </si>
  <si>
    <t>Wash hand basin</t>
  </si>
  <si>
    <t>Cleaning of Lay down and other storage areas</t>
  </si>
  <si>
    <t>Provision of eating areas</t>
  </si>
  <si>
    <t>Service and maintenance of ablution facilities</t>
  </si>
  <si>
    <t>Provision of ablution facilities</t>
  </si>
  <si>
    <t>FACILITIES</t>
  </si>
  <si>
    <t>Construction Phase Safety, Health, Environmental and Waste Management Plan</t>
  </si>
  <si>
    <t>Safety Officer</t>
  </si>
  <si>
    <t>HEALTH AND SAFETY PERSONNEL</t>
  </si>
  <si>
    <t>Training</t>
  </si>
  <si>
    <t>Fire extinguishers - 4.5Kg</t>
  </si>
  <si>
    <t xml:space="preserve">FIRE FIGHTING </t>
  </si>
  <si>
    <t>Dust masks</t>
  </si>
  <si>
    <t>Reflector Bibs</t>
  </si>
  <si>
    <t>Gloves</t>
  </si>
  <si>
    <t>Safety boots/shoes</t>
  </si>
  <si>
    <t>PERSONAL PROTECTIVE EQUIPMENT</t>
  </si>
  <si>
    <t>Re-medicals - yearly</t>
  </si>
  <si>
    <t>Pre-employment medical</t>
  </si>
  <si>
    <t>MEDICALS</t>
  </si>
  <si>
    <t>(a) x (b)</t>
  </si>
  <si>
    <t>QUAN-
TITY</t>
  </si>
  <si>
    <t>ITEM</t>
  </si>
  <si>
    <t>Contractor to give a breakdown of his Health and Safety costs on this sheet.</t>
  </si>
  <si>
    <t>HEALTH AND SAFETY IMPLEMENTATION COSTING</t>
  </si>
  <si>
    <t>Health and Safety Bill of Quantities</t>
  </si>
  <si>
    <t>Annexure 8</t>
  </si>
  <si>
    <t>T2.30</t>
  </si>
  <si>
    <t>T2.31</t>
  </si>
  <si>
    <t>The preliminaries amounts shall be paid in terms of:</t>
  </si>
  <si>
    <t>Preliminary and General in terms of:</t>
  </si>
  <si>
    <t>Alternative A</t>
  </si>
  <si>
    <t>Alternative B</t>
  </si>
  <si>
    <t>Alternative A -  Assessed by the Engineer/principal agent as an amount prorated to the value of the work duly executed in the same ratio as the preliminaries bears to the contract price excluding VAT, Preliminary amount, contingencies and any CPAP.</t>
  </si>
  <si>
    <t>Alternative B - Calculated from the priced Bill of Quantity/lump sum document. The contractor and the engineer/principal agent shall agree on a division of the priced preliminaries items into: initial establishment charge, monthly charge and final disestablishment charge.</t>
  </si>
  <si>
    <t>14.1.       The circumstances for which the contractor is entitled to a revision of the date for practical completion and for which revision the principal agent shall adjust the contract value [32.12] in terms of 32.12 are delays to practical completion caused by one or more of the following:</t>
  </si>
  <si>
    <t>14.1.1.    Failure to give possession of the site to the contractor [15.2.1] in terms of 15.2.1</t>
  </si>
  <si>
    <t>14.1.2.    Making good physical loss and repairing damage to the works [8.0] in terms of 8.0 where the contractor is not at risk</t>
  </si>
  <si>
    <t>14.1.3.    Contract instructions [17.0] not occasioned by default by the contractor</t>
  </si>
  <si>
    <t>14.1.4.    Failure to issue construction information timeously [15.6] or the late issue of a contract instruction following a request from the contractor</t>
  </si>
  <si>
    <t>14.1.5.    Late acceptance by the principal agent of a design undertaken by a selected subcontractor where the contractor’s obligations [4.3] in terms of 4.3 have been met</t>
  </si>
  <si>
    <t>14.1.6.    Suspension or cancellation termination invoked by a nominated or selected n/s subcontractor due to default by the employer or the principal agent [38.1] in terms of 38.1</t>
  </si>
  <si>
    <t>14.1.7.    Insolvency of a nominated subcontractor</t>
  </si>
  <si>
    <t>14.1.8.    A direct contractor</t>
  </si>
  <si>
    <t>14.1.9.    Opening up and testing of work and materials and goods [17.1.5–6] in terms of 17.1.5 and 17.1.6 where such work is according  to in accordance with the contract documents</t>
  </si>
  <si>
    <t>14.1.10. The execution of additional work for which the quantity included in the bills of quantities is not sufficiently accurate</t>
  </si>
  <si>
    <t>14.1.11. Late or failure to supply materials and goods for which the employer is responsible</t>
  </si>
  <si>
    <t>Suspension of the works [12.5, 31.15]</t>
  </si>
  <si>
    <t>[5.12.3]</t>
  </si>
  <si>
    <t>Failure to give possession of the site to the contractor.</t>
  </si>
  <si>
    <t>Making good physical loss and repairing damage to the works where the contractor is not at risk.</t>
  </si>
  <si>
    <t>Contract instructions not occasioned by default by the contractor.</t>
  </si>
  <si>
    <t>Failure to issue construction information timeously or the late issue of a contract instruction following a request from the contractor.</t>
  </si>
  <si>
    <t>Late acceptance by the principal agent of a design undertaken by a selected subcontractor where the contractor’s obligations have been met.</t>
  </si>
  <si>
    <t>Suspension or cancellation termination invoked by a nominated or selected n/s subcontractor due to default by the employer or the principal agent.</t>
  </si>
  <si>
    <t>Insolvency of a nominated subcontractor.</t>
  </si>
  <si>
    <t>A direct contractor.</t>
  </si>
  <si>
    <t>Opening up and testing of work and materials and goods where such work is according  to in accordance with the contract documents.</t>
  </si>
  <si>
    <t>The execution of additional work for which the quantity included in the bills of quantities is not sufficiently accurate.</t>
  </si>
  <si>
    <t>Late or failure to supply materials and goods for which the employer is responsible.</t>
  </si>
  <si>
    <t xml:space="preserve">Omit clause 5.12.3 and add the following: </t>
  </si>
  <si>
    <t>Suspension of the works."</t>
  </si>
  <si>
    <t>5.12.3.1</t>
  </si>
  <si>
    <t>5.12.3.2</t>
  </si>
  <si>
    <t>5.12.3.3</t>
  </si>
  <si>
    <t>5.12.3.4</t>
  </si>
  <si>
    <t>5.12.3.5</t>
  </si>
  <si>
    <t>5.12.3.6</t>
  </si>
  <si>
    <t>5.12.3.7</t>
  </si>
  <si>
    <t>5.12.3.8</t>
  </si>
  <si>
    <t>5.12.3.9</t>
  </si>
  <si>
    <t>5.12.3.10</t>
  </si>
  <si>
    <t>5.12.3.11</t>
  </si>
  <si>
    <t>5.12.3.12</t>
  </si>
  <si>
    <t>[10.9.1]</t>
  </si>
  <si>
    <t>Facsimile Number:</t>
  </si>
  <si>
    <t>Occupational Health and Safety Specification</t>
  </si>
  <si>
    <t>(OHSE SPEC)</t>
  </si>
  <si>
    <t xml:space="preserve">Project Name: </t>
  </si>
  <si>
    <t xml:space="preserve">Agent Name:  </t>
  </si>
  <si>
    <t>Ms. L. Ntuli (Head Office)</t>
  </si>
  <si>
    <t>District:</t>
  </si>
  <si>
    <t xml:space="preserve">Ward no.:      </t>
  </si>
  <si>
    <t>Health and Safety Agent Name:</t>
  </si>
  <si>
    <t>Ms L. Ntuli (Head Office)</t>
  </si>
  <si>
    <t>Ward No:</t>
  </si>
  <si>
    <t>District Office:</t>
  </si>
  <si>
    <t>??</t>
  </si>
  <si>
    <t xml:space="preserve">(b) </t>
  </si>
  <si>
    <t xml:space="preserve">A detailed OHSE Plan is to be submitted by the successful tenderer as per Construction Regulation 7(1)(a). The following are the minimum standard legal documentation that must form part of the OHSE Plan based on the risks attached in executing this project titled;
</t>
  </si>
  <si>
    <t>Items</t>
  </si>
  <si>
    <t>Site Office location</t>
  </si>
  <si>
    <t>Public Safety</t>
  </si>
  <si>
    <t>Extreme weather conditions</t>
  </si>
  <si>
    <t>Change to scope of work</t>
  </si>
  <si>
    <t>Safety Plan Submission</t>
  </si>
  <si>
    <t>Bylaws</t>
  </si>
  <si>
    <t>Risk assessment for construction work</t>
  </si>
  <si>
    <t>See the attached baseline risk assessment to be considered by both the designer and the principal contractor.</t>
  </si>
  <si>
    <t>Fall protection</t>
  </si>
  <si>
    <t>Structures</t>
  </si>
  <si>
    <t>Temporary work</t>
  </si>
  <si>
    <t>Excavations</t>
  </si>
  <si>
    <t>Demolition work</t>
  </si>
  <si>
    <t>Construction vehicles and mobile plant</t>
  </si>
  <si>
    <t>Electrical installations and machinery on construction sites</t>
  </si>
  <si>
    <t>Use and temporary storage of flammable liquids on construction sites</t>
  </si>
  <si>
    <t>Water environments</t>
  </si>
  <si>
    <t>Housekeeping and general safeguarding on construction sites</t>
  </si>
  <si>
    <t>Stacking and storage on construction sites</t>
  </si>
  <si>
    <t>Fire precautions on construction sites</t>
  </si>
  <si>
    <t>Construction employees’ facilities</t>
  </si>
  <si>
    <t>Public Safety &amp; Signage</t>
  </si>
  <si>
    <t>On Site Health and Safety Training &amp; Induction</t>
  </si>
  <si>
    <t>General Record Keeping</t>
  </si>
  <si>
    <t>Health &amp; Safety Audits, Monitoring and reporting</t>
  </si>
  <si>
    <t>Emergency Procedures</t>
  </si>
  <si>
    <t>First Aid Boxes and First Aid Equipment</t>
  </si>
  <si>
    <t>Accident / Incident Reporting and Investigation</t>
  </si>
  <si>
    <t>Hazards and Potential Situations</t>
  </si>
  <si>
    <t>Personal Protective Equipment (PPE) and Clothing</t>
  </si>
  <si>
    <t>Permits</t>
  </si>
  <si>
    <t xml:space="preserve">Speed Restrictions and Protections </t>
  </si>
  <si>
    <t>Unless otherwise stipulated, the maximum speed limit on sites must be limited to 10 km/h.</t>
  </si>
  <si>
    <t>1)  Vehicle movement routes on site must be clearly indicated where applicable.</t>
  </si>
  <si>
    <t>2)    Signage to ensure the safe movement of vehicles on site, as well as to ensure the health and safety of all employees and visitors on site, must be displayed in strategic locations.</t>
  </si>
  <si>
    <t xml:space="preserve">Hazardous Chemical Substances (HCS) </t>
  </si>
  <si>
    <t>Asbestos</t>
  </si>
  <si>
    <t>Fire Extinguishers and Fire Fighting Equipment</t>
  </si>
  <si>
    <t xml:space="preserve">1) The Principal Contractor and Sub-Contractors must allow for and  provide adequate provision of regularly serviced temporary fire fighting equipment located at strategic points on site, specific for the classes of fire likely to occur. </t>
  </si>
  <si>
    <t>Ladders and Ladder Work</t>
  </si>
  <si>
    <t xml:space="preserve">1) The Principal Contractor must allow for and ensure that all ladders  are inspected at least monthly, are in a good safe working order,  are the correct height for the task, extend at least 1m above the  landing, are fastened and secured and are placed at a safe angle. </t>
  </si>
  <si>
    <t xml:space="preserve">General Machinery </t>
  </si>
  <si>
    <t>Portable Electrical Tools and Hand Tools</t>
  </si>
  <si>
    <t>1) The Principal Contractor shall ensure that all electrical tools,  electrical distribution boards, extension leads, and plugs are kept  in a safe working order.</t>
  </si>
  <si>
    <t>High Voltage Electrical Equipment Installations and Equipment</t>
  </si>
  <si>
    <t>Adequate Lighting</t>
  </si>
  <si>
    <t>Transportation of Workers</t>
  </si>
  <si>
    <t xml:space="preserve">2) The driver of any LDV may not permit more than two passengers  to occupy the cab of any LDV. </t>
  </si>
  <si>
    <t>3) Drivers of such vehicles must have a valid driver’s license for the  code of vehicle being driven by them.</t>
  </si>
  <si>
    <t>In the event that Earth Moving Machinery is present on site the following must be adhered to:</t>
  </si>
  <si>
    <t xml:space="preserve">Occupational Hygiene </t>
  </si>
  <si>
    <t xml:space="preserve">Environmental Management </t>
  </si>
  <si>
    <t xml:space="preserve">Alcohol and other Drugs </t>
  </si>
  <si>
    <t>Drilling</t>
  </si>
  <si>
    <t>Entanglement, struck by flying objects, electricity, hazardous substance dust , noise</t>
  </si>
  <si>
    <t>Electrocution, dust inhalation, noise induced hearing loss, muscle strain, foreign objects in eyes</t>
  </si>
  <si>
    <t>Contamination of natural resources (spillages)</t>
  </si>
  <si>
    <t>dust , noise</t>
  </si>
  <si>
    <t>Sanding</t>
  </si>
  <si>
    <t>Grazing,  wrist strain, bumping</t>
  </si>
  <si>
    <t>Dust inhalation, dust in eyes, minor abrasions</t>
  </si>
  <si>
    <t>none</t>
  </si>
  <si>
    <t xml:space="preserve"> dust nuisance</t>
  </si>
  <si>
    <t>Painting</t>
  </si>
  <si>
    <t>Bumping against, wrist strain</t>
  </si>
  <si>
    <t>Inhalation of vapours, paint in eyes , minor abrasions</t>
  </si>
  <si>
    <t>Contamination of  natural resources (spillages)</t>
  </si>
  <si>
    <t>Safe systems of work ,PPE, ventilation of area, good housekeeping</t>
  </si>
  <si>
    <t>Grinding</t>
  </si>
  <si>
    <t>Noise induced hearing loss, cuts, loss of limbs, electrocution</t>
  </si>
  <si>
    <t>Noise, dust etc</t>
  </si>
  <si>
    <t>Safe systems of work ,Wet cutting, barricading, temporary guarding, signage Supervision ,etc</t>
  </si>
  <si>
    <t>Excavation work</t>
  </si>
  <si>
    <t>Back strain , dust inhalation, cuts and abrasions</t>
  </si>
  <si>
    <t>Activity</t>
  </si>
  <si>
    <t>Safety</t>
  </si>
  <si>
    <t>Health</t>
  </si>
  <si>
    <t>Environmental</t>
  </si>
  <si>
    <t>Cement Mixing</t>
  </si>
  <si>
    <t>Struck by ,sharp edges, poor working position , hazardous substances</t>
  </si>
  <si>
    <t>Inhalation of cement dust, back strain , dermatitis</t>
  </si>
  <si>
    <t xml:space="preserve">Noise, dust </t>
  </si>
  <si>
    <t>Plastering</t>
  </si>
  <si>
    <t>Minor bruising, particles in eyes, dust inhalation, hazardous substances exposure effects</t>
  </si>
  <si>
    <t>Contamination of natural resources</t>
  </si>
  <si>
    <t xml:space="preserve"> None</t>
  </si>
  <si>
    <t>General brickwork</t>
  </si>
  <si>
    <t>Abrasive surfaces, hazardous substances , straining of muscles</t>
  </si>
  <si>
    <t>dust</t>
  </si>
  <si>
    <t>Compaction of soil</t>
  </si>
  <si>
    <t>Struck by tools, flammable substances , flying materials</t>
  </si>
  <si>
    <t>Back strain, heat exhaustion, bruising, dust inhalation, burns</t>
  </si>
  <si>
    <t>Contamination of resources with fuel</t>
  </si>
  <si>
    <t>Noise</t>
  </si>
  <si>
    <t>Loading and unloading by hand</t>
  </si>
  <si>
    <t>Bumping against edges , Hands caught between , Sharp edges, muscle strain</t>
  </si>
  <si>
    <t>Back strain, exhaustion, bruising, hand injuries,</t>
  </si>
  <si>
    <t>Ladder use</t>
  </si>
  <si>
    <t>Incorrect positioning, overreach , Overhead hazards , dropping of tools from ladder , Falls</t>
  </si>
  <si>
    <t>Broken bones , death, electrocution</t>
  </si>
  <si>
    <t>Extension cords</t>
  </si>
  <si>
    <t>Electricity , tripping hazards</t>
  </si>
  <si>
    <t>Hand tools</t>
  </si>
  <si>
    <t>Cuts ,Bruising ,Foreign material in eyes</t>
  </si>
  <si>
    <t>Scaffolding erection, dismantling</t>
  </si>
  <si>
    <t>Back strain, bruising, cuts, abrasions,  broken bones, death</t>
  </si>
  <si>
    <t xml:space="preserve">Control 
Measures </t>
  </si>
  <si>
    <t>1) Occupational exposure is a major problem and all Contractors  must ensure that proper health and hygiene measures are put in  place to  prevent exposure to these hazards.</t>
  </si>
  <si>
    <t>1) The location of the site office should be in an area that will not require visitors to pass through or enter area where construction work is active and will not require the re-location of the office as the project progresses.</t>
  </si>
  <si>
    <t>1) When working in a occupied facility the contractors risk assessment and subsequent safe work method statement must take into consideration the negative effect the Contractors activities may have on the health and safety of the occupants of the facility and make provisions for the implementation of all reasonably practicable measures to ensure the health and safety of members of the public.</t>
  </si>
  <si>
    <t>1) If the weather condition poses a threat to the health &amp; safety of employees be it extreme heat, cold, lighting or any adverse weather condition appropriate safety measures have to be taken.</t>
  </si>
  <si>
    <t>1) The successful Tenderer must submit a copy of the detailed OHSE Plan for approval and keep the original for onsite use during construction. The principal Contractor will not be allowed to start site establishment before his/her SHE Plan has been approved in writing.</t>
  </si>
  <si>
    <t>1) The Principal Contractor must incorporate any aspects of the Local Municipal bylaws which affect the, Safety and Environmental wellbeing of the employees and the public into his/her OHSE Plan and ensure compliance to such bylaws.</t>
  </si>
  <si>
    <t xml:space="preserve">1) To comply with CR(9) and to also address environmental issues </t>
  </si>
  <si>
    <t>2) Risk Assessment must be done if and when required.</t>
  </si>
  <si>
    <t>3) DSTI’s must be performed on a daily basis be of an acceptable standard and need to be signed off prior to work starting and at the end of each shift.</t>
  </si>
  <si>
    <t>4) No work may be performed without an approved DSTI.</t>
  </si>
  <si>
    <t xml:space="preserve">1) To comply with CR (10), </t>
  </si>
  <si>
    <t>2) Edge protection  and protection of floor openings need to be of such a manner as to properly protect employees from falling off elevated positions or falling into floor openings</t>
  </si>
  <si>
    <t xml:space="preserve">1) To comply with CR (11) </t>
  </si>
  <si>
    <t xml:space="preserve">1) To comply with CR (12) </t>
  </si>
  <si>
    <t>1) To comply with CR(13) and the following;</t>
  </si>
  <si>
    <t>2) If the risk exists of a person in an excavation being enclosed in an event of a collapse the following will apply; shoring sufficient to prevent enclosure, any excavated material must be placed at least 1metre from the edge and at the maximum angle of repose to the horizontal.</t>
  </si>
  <si>
    <t>3) No excavation may affect the stability of any adjoining structure or road unless steps have been taken as identified by an Engineer or a Technologist.</t>
  </si>
  <si>
    <t>4) Adequate provisions must be made to ensure that water is drained from excavations where water may enter such excavations as a result of seepage or rain</t>
  </si>
  <si>
    <t>5) All excavations made by the Principal or Sub Contractors must be barricaded by means of solid barricading and barricading tape may only be used to make such barricading more visible</t>
  </si>
  <si>
    <t>6) If more than one excavation is present on site all excavations must be numbered to ensure effective inspection and control</t>
  </si>
  <si>
    <t>1) To comply with CR (14) and the following;</t>
  </si>
  <si>
    <t>2) Demolition work may only start upon approval of the Demolition Plan by the Client or its duly appointed Agent</t>
  </si>
  <si>
    <t>3) In the event that a structure identified for demolition incorporates substances such as, lead or asbestos it must be performed within the requirements of the applicable legislative requirements</t>
  </si>
  <si>
    <t>1) To comply with CR(16) and the following;</t>
  </si>
  <si>
    <t>4) Sufficient Scaffolding material e.g., tags, trapdoors etc. need to be on site as determined by the activities on site</t>
  </si>
  <si>
    <t>5) Scaffold bases may not be supported by materials such as bricks and chipboard. Suitable material needs to be used as per SANS 10085</t>
  </si>
  <si>
    <t>6) If more than one scaffold is present on site all scaffolds must be numbered to ensure effective inspection and control</t>
  </si>
  <si>
    <t xml:space="preserve">1) To comply with CR (24) </t>
  </si>
  <si>
    <t xml:space="preserve">1) To comply with CR (25) </t>
  </si>
  <si>
    <t xml:space="preserve">1) To comply with CR (26) </t>
  </si>
  <si>
    <t>1) To comply with CR (27) and the following;</t>
  </si>
  <si>
    <t>2) Contractor to designate areas for placing refuse and rubble prior to being removed from site</t>
  </si>
  <si>
    <t xml:space="preserve">3) Contractor must implement a daily task site clean-up for all activities these should cover work areas, stairways, walkways etc. to free of any construction debris obstruction.  </t>
  </si>
  <si>
    <t>4) Refuse to be separated for recycling purposes</t>
  </si>
  <si>
    <t>5) Hazardous materials such as asbestos may not be included in general rubble and need to be disposed of as per applicable legislative requirements</t>
  </si>
  <si>
    <t xml:space="preserve">1) To comply with CR (28) </t>
  </si>
  <si>
    <t>1) To comply with CR (29) and the following;</t>
  </si>
  <si>
    <t>2) No smoking may be permitted on site except in designated smoking areas</t>
  </si>
  <si>
    <t>1) To comply with CR (30) and the following;</t>
  </si>
  <si>
    <t>2) Gender signs to be placed at appropriate locations</t>
  </si>
  <si>
    <t>3) All welfare facilities to be kept in a hygienic condition at all times</t>
  </si>
  <si>
    <t>4) Employees to be trained in good hygiene practices</t>
  </si>
  <si>
    <t>5) Toilets to be fitted with doors which can be locked from the inside</t>
  </si>
  <si>
    <t>6) Toilets to be sufficiently ventilated</t>
  </si>
  <si>
    <t>7) Contractors or contractors employees are not permitted to any other facilities except those provided by the contractor.</t>
  </si>
  <si>
    <t>1) The Principal Contractor engaged in construction work must ensure that each person working on or visiting a site, and the general public in the vicinity of the construction site, shall be made aware of the dangers likely to arise from onsite activities and the precautions to be observed to avoid or minimise those dangers.</t>
  </si>
  <si>
    <t>2) Appropriate signage shall be posted at conspicuous points within and around the perimeter of the site. The steps to comply with this requirement must be outlined in the OHSE Plan.</t>
  </si>
  <si>
    <t>4) The entire project site must be secured against unauthorized access and provided with appropriate warning signage. Where roadways or walkways must be encroached or closed due to work, adequate barriers shall be installed to safely redirect the flow of vehicles and pedestrians and protect them from construction activities.</t>
  </si>
  <si>
    <t>5) Whenever it is necessary to maintain public use of work areas (such as sidewalks, ramps, entrances to buildings, corridors, or stairways), the public shall be protected with appropriate guardrails, barricades, temporary fences, overhead protection, or temporary partitions and hoarding. The public must also be adequately protected from any work created hazards, such as excavations. Appropriate warnings, signs, warning lights and instructional safety signs shall be conspicuously posted and placed where necessary.</t>
  </si>
  <si>
    <t xml:space="preserve">6) The public must also be protected from falling debris and objects from the project site. Overhead protection shall be provided that will fully protect the public and be capable of withstanding the maximum forces that could be applied from potential falling objects. Special attention shall also be given to developing adequate means to protect against wind-blown debris and construction-related materials. </t>
  </si>
  <si>
    <t>3) All Contractors have to comply with this minimum requirement. Environmental issues to be included in toolbox talks where required.</t>
  </si>
  <si>
    <t>1) The Client or its duly appointed Agent shall conduct monthly health &amp; safety audits. The Principal Contractor is obligated to conduct similar audits on all Sub Contractors appointed by them at least once a month. Detailed audit reports must be presented and discussed at all levels of project management meetings and a copy of such audit will be provided to the Client or its duly appointed Agent within 7 working days of such audit. Copies of the Client’s audit reports shall be kept in the Principal Contractors Health &amp; Safety File.</t>
  </si>
  <si>
    <t>1) The Principal Contractor shall submit a detailed Emergency Plan for approval by the Client prior to commencement on site. The plan shall detail the response procedure including the following key elements:</t>
  </si>
  <si>
    <t>a. List of key competent personnel;</t>
  </si>
  <si>
    <t>b. Details of emergency services;</t>
  </si>
  <si>
    <t>c. Actions or steps to be taken in the event of the specific types of emergencies;</t>
  </si>
  <si>
    <t>d. Information on hazardous material/situations.</t>
  </si>
  <si>
    <t>1) Injuries are to be categorised into Near miss, first aid, LTI, fatal etc. Fatal accidents to be reported in addition to applicable legislative requirements to the Client or its duly appointed Agent with immediate effect. The Principal Contractor must stipulate in its construction phase OHSE Plan how it will handle each of these categories. When reporting injuries to the Client, these categories shall be used. The Principal Contractor shall investigate all injuries, with a report being forwarded to the Client immediately. All Sub- Contractors have to report on the abovementioned categories of injuries to the Principal Contractor at least monthly. All categories of incidents/accidents must be in the Statistics Section of the Monthly Audit Reports, submitted to the Client or it’s duly appointed Agent.</t>
  </si>
  <si>
    <t>1) The Principal Contractor shall immediately notify other Sub Contractors as well as the Client of any hazardous or potentially hazardous situations that may arise during performance of construction activities.</t>
  </si>
  <si>
    <t>2) Should a hazardous situation require work stoppages, the work must be stopped and corrective steps taken such as the issue of Written Safe Work Procedures and the issue of Personal Protective Equipment.</t>
  </si>
  <si>
    <t>2) The above procedure applies to Principal Contractors and their appointed Sub- Contractors, as they are all employers in their own right.</t>
  </si>
  <si>
    <t>2) The Principal Contractor must ensure that where permits are  required that they are properly implemented and adhered to.</t>
  </si>
  <si>
    <t xml:space="preserve">1) To comply with Hazardous Chemical Substances Regulations as published in Government Notice No. R. 1179 dated 25 August 1995. </t>
  </si>
  <si>
    <t>2) In addition to the abovementioned, Material Safety Data Sheets must be kept on site for all materials, which may contain hazardous chemical substances</t>
  </si>
  <si>
    <t>1) To comply with Asbestos Regulations as published in Government Notice No. R. 155 dated 10 February 2002.</t>
  </si>
  <si>
    <t xml:space="preserve">2) Removal to be done by an  accredited asbestos contractor </t>
  </si>
  <si>
    <t>3) Proof of accreditation to be kept on site.</t>
  </si>
  <si>
    <t>4) Proof of safe systems of work</t>
  </si>
  <si>
    <t>5) Disposal certificate.</t>
  </si>
  <si>
    <t>6) Under no circumstances may asbestos be handed over to the community irrespective of shape or condition.</t>
  </si>
  <si>
    <t>3) Contractors may not utilize fire protection equipment belonging to  the Client without prior consent</t>
  </si>
  <si>
    <t xml:space="preserve">1) To comply with Driven Machinery Regulations as published in Government Notice No. R. 1010 dated 18 July 2003 </t>
  </si>
  <si>
    <t>1) All Contractors must allow for and ensure that adequate lighting is provided to allow for work to be carried out safely.</t>
  </si>
  <si>
    <t>4) No servicing of vehicles will be permitted on a Construction Site. No  Vehicles or machinery leaking oil will be permitted on site due to the risk posed to the environment.</t>
  </si>
  <si>
    <t>3) Water to be utilized for drinking purposes may only be drawn from  taps designated for drinking water purposes. Fire hydrants and fire  hose reels may not be utilized for drinking water purposes.</t>
  </si>
  <si>
    <t>1) The Principal Contractor and Sub-Contractors must comply with the requirements of NEMA Act.</t>
  </si>
  <si>
    <t>5) Any material which may have a harmful effect when disposed of by normal means must be disposed of in an appropriate manner to eliminate its harmful effect on the environment after disposal.</t>
  </si>
  <si>
    <t>6) The Principal Contractor must allow for and ensure that adequate procedures are implemented and maintained to ensure that waste generated is placed in suitable receptacles and removed from the site promptly.</t>
  </si>
  <si>
    <t>7) Plans to deal with spillages must be in place and maintained.</t>
  </si>
  <si>
    <t>8) No waste materials (liquid or solid) may be disposed of in drains.</t>
  </si>
  <si>
    <t>9) No burning of waste material may take place on site as such material being burned may result in pollution of the air or give off toxic vapours which could be harmful to the health of employees or any other person present on site.</t>
  </si>
  <si>
    <t>2) No person may be under the influence of alcohol or any other drugs while on the construction site.</t>
  </si>
  <si>
    <t>3) Any person on the construction site who is on prescription drugs must inform his/her Employer accordingly and the Employer shall in turn report this to the Principal Contractor immediately.</t>
  </si>
  <si>
    <t>4) Any person on the construction site who is suffering from any illness/condition that may have a negative effect on his/her safety performance must report this to his/her Employer, who in turn must report this to the Principal Contractor forthwith.</t>
  </si>
  <si>
    <t>5) Any person on the construction site who is suspected of being under the influence of alcohol or other drugs must be removed from site immediately and be instructed to report back the next day for a preliminary inquiry. A full disciplinary procedure must be followed by the Contractor concerned and a copy of the disciplinary action must be forwarded to the Principal Contractor for his records.</t>
  </si>
  <si>
    <t>1) Should there be changes to the original scope of work, the Principal Agent must inform appointed Construction Health and Safety Agent to effect changes to the OHSE Specification.</t>
  </si>
  <si>
    <t>1) The appointed First Aider(s) to be in possession of a valid first aid training certificate Level 2. Valid certificates are to be kept in the Site Safety File. All Sub Contractors with more than 5 employees shall supply their own first aid box, except if otherwise agreed upon between Principal and Sub- Contractor in writing.</t>
  </si>
  <si>
    <t>1) In addition to CR 23 the following will apply. The Principal Contractor and Sub-Contractors shall not:</t>
  </si>
  <si>
    <t>a. Transport persons together with goods or tools unless there is an appropriate area or section of the vehicle in which to store such goods.</t>
  </si>
  <si>
    <t xml:space="preserve">b. Transport persons on the back of trucks except if a proper canopy (properly covering the sides and top) has been provided with suitable seating areas. </t>
  </si>
  <si>
    <t>c. Permit workers to stand or sit on the edge of the transporting vehicle.</t>
  </si>
  <si>
    <t>e. No driver may transport more than six people on the back of a 1 Ton LDV and more than four passengers on the back of a ½ Ton LDV.</t>
  </si>
  <si>
    <t>Risk to Safety</t>
  </si>
  <si>
    <t>Risk to Health</t>
  </si>
  <si>
    <t>Risk to Environmental</t>
  </si>
  <si>
    <t>Risk to Public Safety</t>
  </si>
  <si>
    <t>Control Measures</t>
  </si>
  <si>
    <t>Annexure 7</t>
  </si>
  <si>
    <t>Health and Safety Specification</t>
  </si>
  <si>
    <t>T2.32</t>
  </si>
  <si>
    <t>T2.33</t>
  </si>
  <si>
    <t>T2.34</t>
  </si>
  <si>
    <t>EXAMPLE OF A BASE LINE RISK ASSESSMENT - FOR REFERENCE PURPOSES</t>
  </si>
  <si>
    <t>Please note that the DOPW safety officer will prepare the OHS specification for the tender BUT REQUIRE ADEQUATE NOTICE.
Compilers of this Data Input must liaise with DOPW to obtain the specification timeously. Document compilers to involve DOPW Safety officers from the outset of documentation stage. If DOPW indicate that they have no capacity, written approval must be obtained from the Project Leader to appoint an additional OHS consultant.</t>
  </si>
  <si>
    <t>To be determined after Commencement</t>
  </si>
  <si>
    <t>Estimated Date for Practical Completion (for planning purpose)</t>
  </si>
  <si>
    <t>Maximum points</t>
  </si>
  <si>
    <t>Price: (Points)</t>
  </si>
  <si>
    <t>[4.4.1]</t>
  </si>
  <si>
    <t>Z = exchange rate on the date of the Bill of Lading* of exporters invoice.</t>
  </si>
  <si>
    <t xml:space="preserve">Model Preambles for Trades - 2008  </t>
  </si>
  <si>
    <t>General Electrical Specification</t>
  </si>
  <si>
    <t>Lightning Protection Installation</t>
  </si>
  <si>
    <t xml:space="preserve">E/1 to E/20 </t>
  </si>
  <si>
    <t xml:space="preserve">HIV1 TO HIV3 
</t>
  </si>
  <si>
    <t>Standard Preambles for all Trades (Rev 3) - DOH 2009</t>
  </si>
  <si>
    <t>1 to 95</t>
  </si>
  <si>
    <t>T1.1 -</t>
  </si>
  <si>
    <t>T1.2 -</t>
  </si>
  <si>
    <t>T1.3 -</t>
  </si>
  <si>
    <t>T2.1 -</t>
  </si>
  <si>
    <t>T2.2 -</t>
  </si>
  <si>
    <t>List of returnable documents</t>
  </si>
  <si>
    <t>C1.1 -</t>
  </si>
  <si>
    <t>C1.2 -</t>
  </si>
  <si>
    <t>C1.3 -</t>
  </si>
  <si>
    <t>C2.1 -</t>
  </si>
  <si>
    <t>C2.2 -</t>
  </si>
  <si>
    <t>C3.1 -</t>
  </si>
  <si>
    <t>C3.2 -</t>
  </si>
  <si>
    <t>C3.3 -</t>
  </si>
  <si>
    <t>C3.4 -</t>
  </si>
  <si>
    <t>C3.5 -</t>
  </si>
  <si>
    <t>Project Specific Construction Safety, Health and Environmental Specification</t>
  </si>
  <si>
    <t>C4.1 -</t>
  </si>
  <si>
    <t>C4.2 -</t>
  </si>
  <si>
    <t>C5.1 -</t>
  </si>
  <si>
    <t>C5.2 -</t>
  </si>
  <si>
    <t>C5.3 -</t>
  </si>
  <si>
    <t>C5.4 -</t>
  </si>
  <si>
    <t>C5.5 -</t>
  </si>
  <si>
    <t>C5.6 -</t>
  </si>
  <si>
    <t>C5.7 -</t>
  </si>
  <si>
    <t>C5.8 -</t>
  </si>
  <si>
    <t>C5.9 -</t>
  </si>
  <si>
    <t>Is this an EPWP project?</t>
  </si>
  <si>
    <t>EPWP Project</t>
  </si>
  <si>
    <t>EPWP Scope of Works (If Applicable)</t>
  </si>
  <si>
    <t>1)</t>
  </si>
  <si>
    <t>A conflict of interest may arise due to a conflict of roles which might provide an incentive for improper acts in some circumstances. A conflict of interest can create an appearance of impropriety that can undermine confidence in the ability of that person to act properly in his or her position even if no improper acts result.</t>
  </si>
  <si>
    <t>2)</t>
  </si>
  <si>
    <t>Conflicts of interest in respect of those engaged in the procurement process include direct, indirect or family interests in the tender or outcome of the procurement process and any personal bias, inclination, obligation, allegiance or loyalty which would in any way affect any decisions taken.</t>
  </si>
  <si>
    <t>Do you require BoQ with bid?</t>
  </si>
  <si>
    <t>DEFINITIONS</t>
  </si>
  <si>
    <t>AGREEMENT</t>
  </si>
  <si>
    <t>The Contractor waives, in favour of the Employer, any lien or right of retention that is or may be held in respect of the Works to be executed on the Site</t>
  </si>
  <si>
    <t xml:space="preserve">Thus done and signed at </t>
  </si>
  <si>
    <t xml:space="preserve"> on </t>
  </si>
  <si>
    <t>Contractor:</t>
  </si>
  <si>
    <t>Agreement:</t>
  </si>
  <si>
    <t>Works (description):</t>
  </si>
  <si>
    <t>Site:</t>
  </si>
  <si>
    <t>GCC FOR CONSTRUCTION WORKS - SECOND EDITION 2010</t>
  </si>
  <si>
    <t>Site (Property title deed description)</t>
  </si>
  <si>
    <t>Region: District Municipality: Local Municipality: Ward Nr.: Cluster Nr x:</t>
  </si>
  <si>
    <t xml:space="preserve">As witness  </t>
  </si>
  <si>
    <t>For and on behalf of the contractor who by signature hereof warrants authorisation hereto</t>
  </si>
  <si>
    <t>WAIVER OF CONTRACTOR'S LIEN</t>
  </si>
  <si>
    <t>Annexure 9</t>
  </si>
  <si>
    <t>Builders Lien Agreement</t>
  </si>
  <si>
    <t>Annexure 1</t>
  </si>
  <si>
    <t>Annexure 2</t>
  </si>
  <si>
    <t>Annexure 3</t>
  </si>
  <si>
    <t>Annexure 4</t>
  </si>
  <si>
    <t>Annexure 10</t>
  </si>
  <si>
    <t>[6.2.3]</t>
  </si>
  <si>
    <t>CONTENTS</t>
  </si>
  <si>
    <t>SL 01</t>
  </si>
  <si>
    <t>SCOPE</t>
  </si>
  <si>
    <t>SL 02</t>
  </si>
  <si>
    <t>TERMINOLOGY AND DEFINITIONS</t>
  </si>
  <si>
    <t>SL 03</t>
  </si>
  <si>
    <t>APPLICABLE LABOUR LAWS</t>
  </si>
  <si>
    <t>SL 04</t>
  </si>
  <si>
    <t>SL 05</t>
  </si>
  <si>
    <t>EMPLOYER’S RESPONSIBILITIES</t>
  </si>
  <si>
    <t>SL 06</t>
  </si>
  <si>
    <t>SL 07</t>
  </si>
  <si>
    <t>TRAINING OF YOUTH WORKERS</t>
  </si>
  <si>
    <t>SL 08</t>
  </si>
  <si>
    <t>SL 09</t>
  </si>
  <si>
    <t>CONTRACTUAL OBLIGATIONS IN RELATION TO YOUTH LABOUR</t>
  </si>
  <si>
    <t>SL 10</t>
  </si>
  <si>
    <t>PROVINCIAL RATES OF PAY</t>
  </si>
  <si>
    <t>SL 11</t>
  </si>
  <si>
    <t>MEASUREMENTS AND PAYMENT</t>
  </si>
  <si>
    <t>EXAMPLE</t>
  </si>
  <si>
    <t>Umsobumvu Youth Fund.</t>
  </si>
  <si>
    <t>Department of Labour.</t>
  </si>
  <si>
    <t>Expanded Public Works Programme, a National Programme of the government of South Africa, approved by Cabinet.</t>
  </si>
  <si>
    <t>EPWP</t>
  </si>
  <si>
    <t>UYF</t>
  </si>
  <si>
    <t>DOL</t>
  </si>
  <si>
    <t>SL 02.02</t>
  </si>
  <si>
    <t>“employer”</t>
  </si>
  <si>
    <t>“client”</t>
  </si>
  <si>
    <t>“ worker / trainee”</t>
  </si>
  <si>
    <t>means the Department of Public Works.</t>
  </si>
  <si>
    <t>Sl 04</t>
  </si>
  <si>
    <t>SL 04.01</t>
  </si>
  <si>
    <t>“department” means any department of the State, implementing agent or contractor;</t>
  </si>
  <si>
    <t>“elementary occupation” means any occupation involving unskilled or semi-skilled work;</t>
  </si>
  <si>
    <t>“task-rated worker” means a worker paid on the basis of the number of tasks completed;</t>
  </si>
  <si>
    <t>“time-rated worker” means a worker paid on the basis of the length of time worked</t>
  </si>
  <si>
    <t>“Service Provider” means the consultant appointed by Department to coordinate and arrange the employment and training of labour on EPWP infrastructure projects.</t>
  </si>
  <si>
    <t>“task” means a fixed quantity of work;</t>
  </si>
  <si>
    <t>“task-based work” means work in which a worker is paid a fixed rate for performing a task;</t>
  </si>
  <si>
    <t>SL 04.02</t>
  </si>
  <si>
    <t>TERMS OF WORK</t>
  </si>
  <si>
    <t>SL 04.03</t>
  </si>
  <si>
    <t>NORMAL HOURS OF WORK</t>
  </si>
  <si>
    <t>Every work is entitled to a daily rest period of at least eight consecutive hours. The daily rest period is measured from the time the worker ends work on one day until the time the worker starts work on the next day.</t>
  </si>
  <si>
    <t>(i)        more than forty hours in any week</t>
  </si>
  <si>
    <t>An employer may not set tasks or hours of work that require a worker to work–</t>
  </si>
  <si>
    <t>An employer and a worker may agree that the worker will work four days per week.  The worker may then work up to ten hours per day.</t>
  </si>
  <si>
    <t>A task-rated worker may not work more than a total of 55 hours in any week to complete the tasks (based on a 40-hour week) allocated to him.</t>
  </si>
  <si>
    <t>SL 04.04</t>
  </si>
  <si>
    <t>MEAL BREAKS</t>
  </si>
  <si>
    <t>SL 04.05</t>
  </si>
  <si>
    <t>SPECIAL CONDITIONS FOR SECURITY GUARDS</t>
  </si>
  <si>
    <t>SL 04.06</t>
  </si>
  <si>
    <t>DAILY REST PERIOD</t>
  </si>
  <si>
    <t>Every worker is entitled to a daily rest period of at least eight consecutive hours.  The daily rest period is measured from the time the worker ends work on one day until the time the worker starts work on the next day.</t>
  </si>
  <si>
    <t>SL 04.07</t>
  </si>
  <si>
    <t>WEEKLY REST PERIOD</t>
  </si>
  <si>
    <t>Every worker must have two days off every week. A worker may only work on their day off to perform work which must be done without delay and cannot be performed by workers during their ordinary hours of work (“emergency work”).</t>
  </si>
  <si>
    <t>SL 04.08</t>
  </si>
  <si>
    <t>WORK ON SUNDAYS AND PUBLIC HOLIDAYS</t>
  </si>
  <si>
    <t>A time-rated worker who works on a public holiday must be paid –</t>
  </si>
  <si>
    <t>SL 02.01</t>
  </si>
  <si>
    <t>TERMINOLOGY</t>
  </si>
  <si>
    <t>(ii)       on more than five days in any week; and</t>
  </si>
  <si>
    <t>(iii)      for more than eight hours on any day.</t>
  </si>
  <si>
    <t xml:space="preserve">(a)     </t>
  </si>
  <si>
    <t>A worker may not work for more than five hours without taking a meal break of at least thirty minutes duration.</t>
  </si>
  <si>
    <t xml:space="preserve">(b)     </t>
  </si>
  <si>
    <t>An employer and worker may agree on longer meal breaks.</t>
  </si>
  <si>
    <t xml:space="preserve">(c)     </t>
  </si>
  <si>
    <t>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t>
  </si>
  <si>
    <t>A security guard may work up to 55 hours per week and up to eleven hours per day.</t>
  </si>
  <si>
    <t>(b)    </t>
  </si>
  <si>
    <t>A security guard who works more than ten hours per day must have a meal break of at least one hour duration or two breaks of at least 30 minutes duration each.</t>
  </si>
  <si>
    <t xml:space="preserve">(a)   </t>
  </si>
  <si>
    <t>A worker may only work on a Sunday or public holiday to perform emergency or security work.</t>
  </si>
  <si>
    <t xml:space="preserve">(b)   </t>
  </si>
  <si>
    <t>Work on Sundays is paid at the ordinary rate of pay.</t>
  </si>
  <si>
    <t xml:space="preserve">(c)   </t>
  </si>
  <si>
    <t>A task-rated worker who works on a public holiday must be paid –</t>
  </si>
  <si>
    <t>SL 04.09</t>
  </si>
  <si>
    <t>SICK LEAVE</t>
  </si>
  <si>
    <t>Only workers who work four or more days per week have the right to claim sick-pay in terms of this clause.</t>
  </si>
  <si>
    <t>A worker who is unable to work on account of illness or injury is entitled to claim one day’s paid sick leave for every full month that the worker has worked in terms of a contract.</t>
  </si>
  <si>
    <t>A worker may accumulate a maximum of twelve days' sick leave in a year.</t>
  </si>
  <si>
    <t>Accumulated sick-leave may not be transferred from one contract to another contract.</t>
  </si>
  <si>
    <t>An employer must pay a task-rated worker the worker’s daily task rate for a day’s sick leave.</t>
  </si>
  <si>
    <t>An employer must pay a time-rated worker the worker’s daily rate of pay for a day’s sick leave.</t>
  </si>
  <si>
    <t>An employer must pay a worker sick pay on the worker’s usual payday.</t>
  </si>
  <si>
    <t>Before paying sick-pay, an employer may require a worker to produce a certificate stating that the worker was unable to work on account of sickness or injury if the worker is –</t>
  </si>
  <si>
    <t>absent from work on more than two occasions in any eight-week period.</t>
  </si>
  <si>
    <t>A medical certificate must be issued and signed by a medical practitioner, a qualified nurse or a clinic staff member authorised to issue medical certificates indicating the duration and reason for incapacity.</t>
  </si>
  <si>
    <t>A worker is not entitled to paid sick-leave for a work-related injury or occupational disease for which the worker can claim compensation under the Compensation for Occupational Injuries and Diseases Act.</t>
  </si>
  <si>
    <t>SL 04.10</t>
  </si>
  <si>
    <t>MATERNITY LEAVE</t>
  </si>
  <si>
    <t>SL 04.11</t>
  </si>
  <si>
    <t>FAMILY RESPONSIBILITY LEAVE</t>
  </si>
  <si>
    <t>when the employee’s child is born;</t>
  </si>
  <si>
    <t>A worker may take up to four consecutive months’ unpaid maternity leave.</t>
  </si>
  <si>
    <t>A worker is not entitled to any payment or employment-related benefits during maternity leave.</t>
  </si>
  <si>
    <t>A worker must give her employer reasonable notice of when she will start maternity leave and when she will return to work.</t>
  </si>
  <si>
    <t>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t>
  </si>
  <si>
    <t>A worker may begin maternity leave –</t>
  </si>
  <si>
    <t>four weeks before the expected date of birth; or</t>
  </si>
  <si>
    <t>on an earlier date –</t>
  </si>
  <si>
    <t xml:space="preserve">if a medical practitioner, midwife or certified nurse certifies that it is necessary for the health of the worker or that of her unborn child; or </t>
  </si>
  <si>
    <t>on a later date, if a medical practitioner, midwife or certified nurse has certified that the worker is able to continue to work without endangering her health.</t>
  </si>
  <si>
    <t>if agreed to between employer and worker; or</t>
  </si>
  <si>
    <t>Workers, who work for at least four days per week, are entitled to three days paid family responsibility leave each year in the following circumstances -</t>
  </si>
  <si>
    <t>when the employee’s child is sick;</t>
  </si>
  <si>
    <t>in the event of the death of –</t>
  </si>
  <si>
    <t>the employee’s spouse or life partner</t>
  </si>
  <si>
    <t>the employee’s parent, adoptive parent, grandparent, child, adopted child, grandchild or sibling</t>
  </si>
  <si>
    <t>SL 04.12</t>
  </si>
  <si>
    <t>STATEMENT OF CONDITIONS</t>
  </si>
  <si>
    <t>SL 04.13</t>
  </si>
  <si>
    <t>KEEPING RECORDS</t>
  </si>
  <si>
    <t>SL 04.14</t>
  </si>
  <si>
    <t>PAYMENT</t>
  </si>
  <si>
    <t>SL 04.15</t>
  </si>
  <si>
    <t>DEDUCTIONS</t>
  </si>
  <si>
    <t>SL 04.16</t>
  </si>
  <si>
    <t>HEALTH AND SAFETY</t>
  </si>
  <si>
    <t>SL 04.17</t>
  </si>
  <si>
    <t>COMPENSATION FOR INJURIES AND DISEASES</t>
  </si>
  <si>
    <t>SL 04.18</t>
  </si>
  <si>
    <t>TERMINATION</t>
  </si>
  <si>
    <t>SL 04.19</t>
  </si>
  <si>
    <t>CERTIFICATE OF SERVICE</t>
  </si>
  <si>
    <t>test and implement strict quality control and to ensure that the health and safety regulations are adhered to;</t>
  </si>
  <si>
    <t>Employers will be contractually obliged to:</t>
  </si>
  <si>
    <t>achieve the following minimum employment targets:</t>
  </si>
  <si>
    <t>in addition to (h)</t>
  </si>
  <si>
    <t>- a copy of the I.D;</t>
  </si>
  <si>
    <t>- qualifications;</t>
  </si>
  <si>
    <t>- career progress;</t>
  </si>
  <si>
    <t>- EPWP Employment Agreement, and</t>
  </si>
  <si>
    <t>- list of small trade tools;</t>
  </si>
  <si>
    <t>Three types of training are applicable, namely</t>
  </si>
  <si>
    <t>Training will be implemented by training instructors accredited by DOL and/or CETA :</t>
  </si>
  <si>
    <t>Life skills training</t>
  </si>
  <si>
    <t>On-the job training</t>
  </si>
  <si>
    <t>Technical skills training</t>
  </si>
  <si>
    <t>SL 08.01</t>
  </si>
  <si>
    <t>SL 08.02</t>
  </si>
  <si>
    <t xml:space="preserve">The proposed targets as set out in sub clause SL 06 (c) </t>
  </si>
  <si>
    <t>SL 11.01</t>
  </si>
  <si>
    <t>SL 11.01.01</t>
  </si>
  <si>
    <t>The above item is only applicable if DoL does not fund the Technical Training PRIOR to site handover.</t>
  </si>
  <si>
    <t>SL 11.01.02</t>
  </si>
  <si>
    <t xml:space="preserve">     </t>
  </si>
  <si>
    <t>SL 11.02</t>
  </si>
  <si>
    <t>PAYMENT FOR TRAVELLING AND ACCOMMODATION DURING OFF-SITE TRAINING</t>
  </si>
  <si>
    <t>SL 11.02.01</t>
  </si>
  <si>
    <t>Life skills training for 26 days:</t>
  </si>
  <si>
    <t>SL 11.02.02</t>
  </si>
  <si>
    <t>Skilled development and Technical training:</t>
  </si>
  <si>
    <t>The tendered percentages under sub items SL 11.02.01 (03) and SL 11.02.02 (03) will be paid to the contractor on the value of each payment pertaining to the accommodation and advance meal allowances to cover his expenses in this regard.</t>
  </si>
  <si>
    <t>SL 11.03</t>
  </si>
  <si>
    <t xml:space="preserve">ALTERNATIVE WORKERS FOR THE PERIOD OF OFF-SITE TRAINING </t>
  </si>
  <si>
    <t>SL 11.03.01</t>
  </si>
  <si>
    <t>SL 11.03.02</t>
  </si>
  <si>
    <t>The rates tendered shall include full compensation for additional replacement labour during periods of off-site training.</t>
  </si>
  <si>
    <t>SL 11.04</t>
  </si>
  <si>
    <t>SL 11.04.01</t>
  </si>
  <si>
    <t>SL 11.05</t>
  </si>
  <si>
    <t>SL 11.05.01</t>
  </si>
  <si>
    <t>SL 11.05.02</t>
  </si>
  <si>
    <t>An amount has been provided in the Schedule of Quantities under sub item SL 10.05.01 for the supply of EPWP designed overalls, as per the specification provided by the EPWP unit, arranged by the Service Provider. The Engineer will have sole authority to spend the amounts or part thereof. The tendered percentage under sub items SL 10.05.02 will be paid to the contractor on the value of each payment pertaining to the supply of overalls to cover his expenses in this regard.</t>
  </si>
  <si>
    <t>SL 11.06</t>
  </si>
  <si>
    <t>SL 11.06.01</t>
  </si>
  <si>
    <t>SL 11.06.02</t>
  </si>
  <si>
    <t>SL 11.07</t>
  </si>
  <si>
    <t>SL 11.07.01</t>
  </si>
  <si>
    <t>SL 11.08</t>
  </si>
  <si>
    <t>The tendered rate shall include full compensation for the cost of liaising with the Service Provider and Social Facilitators on all issues regarding the works.</t>
  </si>
  <si>
    <t>AND</t>
  </si>
  <si>
    <t>An employer must give a worker a statement containing the following details at the start of employment  –</t>
  </si>
  <si>
    <t xml:space="preserve">the tasks or job that the worker is to perform; </t>
  </si>
  <si>
    <t>the period for which the worker is hired or, if this is not certain, the expected duration of the contract;</t>
  </si>
  <si>
    <t>the worker’s rate of pay and how this is to be calculated;</t>
  </si>
  <si>
    <t>An employer must ensure that these terms are explained in a suitable language to any employee who is unable to read the statement.</t>
  </si>
  <si>
    <t>An employer must supply each worker with a copy of the relevant conditions of employment contained in this specification.</t>
  </si>
  <si>
    <t>An employer must enter into a formal contract of employment with each employee. A copy of a pro-forma is attached at the end of this specification.</t>
  </si>
  <si>
    <t>Every employer must keep a written record of at least the following –</t>
  </si>
  <si>
    <t>the worker’s name and position;</t>
  </si>
  <si>
    <t>in the case of a task-rated worker, the number of tasks completed by the worker;</t>
  </si>
  <si>
    <t>in the case of a time-rated worker, the time worked by the worker;</t>
  </si>
  <si>
    <t>payments made to each worker.</t>
  </si>
  <si>
    <t>A task-rated worker will only be paid for tasks that have been completed.</t>
  </si>
  <si>
    <t>An employer must pay a task-rated worker within five weeks of the work being completed and the work having been approved by the manager or the contractor having submitted an invoice to the employer. Payment must be made in cash, by cheque or by direct deposit into a bank account designated by the worker.</t>
  </si>
  <si>
    <t>A time-rated worker will be paid at the end of each month and payment must be made in cash, by cheque or by direct deposit into a bank account designated by the worker.</t>
  </si>
  <si>
    <t>Payment in cash or by cheque must take place –</t>
  </si>
  <si>
    <t>at the workplace or at a place agreed to by at least 75% of the workers; and</t>
  </si>
  <si>
    <t>during the worker’s working hours or within fifteen minutes of the start or finish of work;</t>
  </si>
  <si>
    <t>All payments must be enclosed in a sealed envelope which becomes the property of the worker.</t>
  </si>
  <si>
    <t>An employer must give a worker the following information in writing –</t>
  </si>
  <si>
    <t>the period for which payment is made;</t>
  </si>
  <si>
    <t>the number of tasks completed or hours worked;</t>
  </si>
  <si>
    <t>the worker’s earnings;</t>
  </si>
  <si>
    <t>any money deducted from the payment;</t>
  </si>
  <si>
    <t>the actual amount paid to the worker.</t>
  </si>
  <si>
    <t>If the worker is paid in cash or by cheque, this information must be recorded on the envelope and the worker must acknowledge receipt of payment by signing for it.</t>
  </si>
  <si>
    <t>If a worker’s employment is terminated, the employer must pay all monies owing to that worker within one month of the termination of employment.</t>
  </si>
  <si>
    <t>An employer may not deduct money from a worker’s payment unless the deduction is required in terms of a law.</t>
  </si>
  <si>
    <t>An employer must deduct and pay to the SA Revenue Services any income tax that the worker is required to pay.</t>
  </si>
  <si>
    <t>An employer who deducts money from a worker’s pay for payment to another person must pay the money to that person within the time period and other requirements specified in the agreement law, court order or arbitration award concerned.</t>
  </si>
  <si>
    <t>An employer may not require or allow a worker to –</t>
  </si>
  <si>
    <t>repay any payment except an overpayment previously made by the employer by mistake;</t>
  </si>
  <si>
    <t>state that the worker received a greater amount of money than the employer actually paid to the worker; or</t>
  </si>
  <si>
    <t>pay the employer or any other person for having been employed.</t>
  </si>
  <si>
    <t>Employers must take all reasonable steps to ensure that the working environment is healthy and safe and that all legal requirements regarding health and safety are strictly adhered to.</t>
  </si>
  <si>
    <t>work in a way that does not endanger his/her health and safety or that of any other person;</t>
  </si>
  <si>
    <t>report any accident, near-miss incident or dangerous behaviour by another person to their employer or manager.</t>
  </si>
  <si>
    <t>A worker must report any work-related injury or occupational disease to their employer or manager.</t>
  </si>
  <si>
    <t xml:space="preserve"> 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t>
  </si>
  <si>
    <t>A worker must:</t>
  </si>
  <si>
    <t>obey any health and safety instruction;</t>
  </si>
  <si>
    <t>use any personal protective equipment or clothing issued by the employer;</t>
  </si>
  <si>
    <t>The employer may terminate the employment of a worker provided he has a valid reason and after following existing termination procedures.</t>
  </si>
  <si>
    <t>A worker will not receive severance pay on termination.</t>
  </si>
  <si>
    <t>A worker is not required to give notice to terminate employment.  However, a worker who wishes to resign should advise the employer in advance to allow the employer to find a replacement.</t>
  </si>
  <si>
    <t>A worker who is absent for more than three consecutive days without informing the employer of an intention to return to work will have terminated the contract.  However, the worker may be re-engaged if a position becomes available for the balance of the 24-month period.</t>
  </si>
  <si>
    <t>A worker who does not attend required training events, without good reason, will have terminated the contract. However, the worker may be re-engaged if a position becomes available for the balance of the 24-month period.</t>
  </si>
  <si>
    <t>On termination of employment, a worker is entitled to a certificate stating –</t>
  </si>
  <si>
    <t>the worker’s full name;</t>
  </si>
  <si>
    <t>the work performed by the worker;</t>
  </si>
  <si>
    <t>the name and address of the employer;</t>
  </si>
  <si>
    <t>the SPWP on which the worker worked;</t>
  </si>
  <si>
    <t>any other information agreed on by the employer and worker.</t>
  </si>
  <si>
    <t>2% people with disabilities.</t>
  </si>
  <si>
    <t>In order to spread the benefit as broadly as possible in the community, a maximum of one person per household should be employed, taking local circumstances into account.</t>
  </si>
  <si>
    <t>Programmes should set participation targets for employment with respect to youth, single male- and female-headed households, women, people with disabilities, households coping with HIV/AIDS, people who have never worked, and those in long-term unemployment.</t>
  </si>
  <si>
    <t>01</t>
  </si>
  <si>
    <t>02</t>
  </si>
  <si>
    <t>03</t>
  </si>
  <si>
    <t xml:space="preserve">(a)  </t>
  </si>
  <si>
    <t xml:space="preserve">(i)  </t>
  </si>
  <si>
    <t xml:space="preserve">(b)  </t>
  </si>
  <si>
    <t xml:space="preserve">(c)  </t>
  </si>
  <si>
    <t xml:space="preserve">(d)  </t>
  </si>
  <si>
    <t xml:space="preserve">(e)  </t>
  </si>
  <si>
    <t xml:space="preserve"> (i)    </t>
  </si>
  <si>
    <t xml:space="preserve">(ii)    </t>
  </si>
  <si>
    <t xml:space="preserve">(1)          </t>
  </si>
  <si>
    <t>(2)         </t>
  </si>
  <si>
    <t xml:space="preserve">(iii)    </t>
  </si>
  <si>
    <t>(f)  </t>
  </si>
  <si>
    <t xml:space="preserve">(g)  </t>
  </si>
  <si>
    <r>
      <t>(v)</t>
    </r>
    <r>
      <rPr>
        <sz val="7"/>
        <rFont val="Times New Roman"/>
        <family val="1"/>
      </rPr>
      <t/>
    </r>
  </si>
  <si>
    <t>(c)   </t>
  </si>
  <si>
    <t>(d) </t>
  </si>
  <si>
    <t xml:space="preserve">(i)        </t>
  </si>
  <si>
    <t xml:space="preserve">(ii)        </t>
  </si>
  <si>
    <t xml:space="preserve"> (iii)        </t>
  </si>
  <si>
    <t xml:space="preserve">(iv)        </t>
  </si>
  <si>
    <t xml:space="preserve">(b)         </t>
  </si>
  <si>
    <t xml:space="preserve">(i)    </t>
  </si>
  <si>
    <t xml:space="preserve">(f)   </t>
  </si>
  <si>
    <t xml:space="preserve">(v)        </t>
  </si>
  <si>
    <t xml:space="preserve">(h)  </t>
  </si>
  <si>
    <t>(b) </t>
  </si>
  <si>
    <t xml:space="preserve">(a)          </t>
  </si>
  <si>
    <t xml:space="preserve">(b)          </t>
  </si>
  <si>
    <t>(d)   </t>
  </si>
  <si>
    <t xml:space="preserve">(d)           </t>
  </si>
  <si>
    <t xml:space="preserve">(e)           </t>
  </si>
  <si>
    <t xml:space="preserve">(vi)        </t>
  </si>
  <si>
    <t xml:space="preserve">(vii)        </t>
  </si>
  <si>
    <t>(c) </t>
  </si>
  <si>
    <t>Profit and attendance……………………………………………………………………...  Unit:  %</t>
  </si>
  <si>
    <t>Life skills training for 26 days  ………………………………………………. Unit:  worker-days</t>
  </si>
  <si>
    <t>Profit and attendance …………………………………………………………….. Unit:  %</t>
  </si>
  <si>
    <t>Profit and attendance………………………………………………………………. Unit:  %</t>
  </si>
  <si>
    <t>·      a focus on targeted groups which consist of namely youth, consisting of women, female-
       headed households, disabled and households coping with HIV/AIDS; and</t>
  </si>
  <si>
    <t>·     the empowerment of individuals and communities engaged in a SPWP through the 
      provision of training.</t>
  </si>
  <si>
    <t xml:space="preserve">·       Technical Skills training. </t>
  </si>
  <si>
    <t>·       On the job training and</t>
  </si>
  <si>
    <t>·       Life skills;</t>
  </si>
  <si>
    <t>The employer must report the accident or disease to the Compensation Commissioner.</t>
  </si>
  <si>
    <t xml:space="preserve"> (i)     </t>
  </si>
  <si>
    <t>absent from work for more than two consecutive days; or</t>
  </si>
  <si>
    <t>A worker who has a miscarriage during the third trimester of pregnancy or bears a stillborn child may take maternity leave for up to six weeks after the miscarriage or stillbirth.</t>
  </si>
  <si>
    <t xml:space="preserve"> (ii)    </t>
  </si>
  <si>
    <t xml:space="preserve"> the worker’s daily rate of pay, if the worker works for less than four hours on the public holiday;</t>
  </si>
  <si>
    <t>double the worker’s daily rate of pay, if the worker works for more than four hours on the  public holiday.</t>
  </si>
  <si>
    <t>the worker’s daily task rate, if the worker works for less than four hours;</t>
  </si>
  <si>
    <t>double the worker’s daily task rate, if the worker works for more than four hours.</t>
  </si>
  <si>
    <r>
      <rPr>
        <b/>
        <u/>
        <sz val="11"/>
        <rFont val="Arial"/>
        <family val="2"/>
      </rPr>
      <t>LIAISON WITH SERVICE PROVIDER</t>
    </r>
    <r>
      <rPr>
        <u/>
        <sz val="11"/>
        <rFont val="Arial"/>
        <family val="2"/>
      </rPr>
      <t xml:space="preserve"> </t>
    </r>
    <r>
      <rPr>
        <sz val="11"/>
        <rFont val="Arial"/>
        <family val="2"/>
      </rPr>
      <t>………………………………………………….Unit: hours</t>
    </r>
  </si>
  <si>
    <t>Specific Construction, Safety, Health and Environmental Plan</t>
  </si>
  <si>
    <t>Specification for HIV/AIDS Awareness (CIDB)</t>
  </si>
  <si>
    <t xml:space="preserve">life skills training is </t>
  </si>
  <si>
    <t xml:space="preserve">technical training is </t>
  </si>
  <si>
    <t>(number of workers)</t>
  </si>
  <si>
    <t>days</t>
  </si>
  <si>
    <t>PAGE NO</t>
  </si>
  <si>
    <t>ITEM NO</t>
  </si>
  <si>
    <t xml:space="preserve">PREAMBLES </t>
  </si>
  <si>
    <t>Tenderers are advised to study the Additional Specification SL:</t>
  </si>
  <si>
    <t xml:space="preserve"> Employment and training of Labour on the Expanded Public</t>
  </si>
  <si>
    <t xml:space="preserve"> then price this Bill accordingly</t>
  </si>
  <si>
    <t xml:space="preserve">Skills development and Technical training: </t>
  </si>
  <si>
    <t>Penalty due to not meeting the target as in SL 11.01.02</t>
  </si>
  <si>
    <t>Y/Work</t>
  </si>
  <si>
    <t>TRAVELLING AND ACCOMMODATION DURING OFF</t>
  </si>
  <si>
    <t xml:space="preserve"> SITE TRAINING: </t>
  </si>
  <si>
    <t>km</t>
  </si>
  <si>
    <t>Profit and attendance on Items 1, 2 &amp; 3</t>
  </si>
  <si>
    <t xml:space="preserve"> period employed in months and the rate tendered shall include</t>
  </si>
  <si>
    <t xml:space="preserve"> full compensation for all costs associated with the employment</t>
  </si>
  <si>
    <t xml:space="preserve"> contract. The cost for training shall be excluded from this item.</t>
  </si>
  <si>
    <t>PROVISION OF EPWP DESIGNED OVERALLS TO</t>
  </si>
  <si>
    <t xml:space="preserve"> YOUTH WORKERS </t>
  </si>
  <si>
    <t>Profit and attendance on Items 5 - 8 (ref. SL 11.05.02)</t>
  </si>
  <si>
    <t xml:space="preserve"> supplied by the EPWP-NYS Serviced Provider for the</t>
  </si>
  <si>
    <t>Profit and attendance (ref. SL 11.06.02)</t>
  </si>
  <si>
    <t xml:space="preserve">APPOINTMENT OF YOUTH TEAM LEADERS </t>
  </si>
  <si>
    <t xml:space="preserve"> contract (ref. SL 11.07)</t>
  </si>
  <si>
    <t>Hrs</t>
  </si>
  <si>
    <t>Profit and attendance on Items 12 &amp; 13</t>
  </si>
  <si>
    <t>E20</t>
  </si>
  <si>
    <t>In the interests of providing a sound service to both the community and the Contractor, a CLO may only manage one project at any given time.</t>
  </si>
  <si>
    <t xml:space="preserve">Key Responsibilities of the CLO are envisaged to include and not necessarily be limited to:                                                                                                                                                     </t>
  </si>
  <si>
    <t>4.Establishing and ensuring that efficient and open communication channels between the Contractor and the workforce are maintained.</t>
  </si>
  <si>
    <t>6. Establishing and ensuring that sufficient and open communication channels between the Contractor and the community are maintained.</t>
  </si>
  <si>
    <t>8. Assisting the Contractor and the work force in the establishment of grievance procedures and make recommendations to the Contractor regarding the grievances and solutions thereto.</t>
  </si>
  <si>
    <t>10. Attending to such other duties which are consistent with the functions of a CLO, as may be required by the Contractor from time to time.</t>
  </si>
  <si>
    <t>Tenderers are to price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costs incurred will be entertained by the Head: Works.</t>
  </si>
  <si>
    <t>Youths</t>
  </si>
  <si>
    <t>Statutory labour rates of:</t>
  </si>
  <si>
    <t>months</t>
  </si>
  <si>
    <t>Location:</t>
  </si>
  <si>
    <t>New Office Block</t>
  </si>
  <si>
    <t>Parking garage</t>
  </si>
  <si>
    <t>Conference Centre &amp; Canteen</t>
  </si>
  <si>
    <t>Supply EPWP designed overalls to:</t>
  </si>
  <si>
    <t xml:space="preserve">Youths </t>
  </si>
  <si>
    <t>Supply of small tools to:</t>
  </si>
  <si>
    <t>Target of unskilled labour to woman:</t>
  </si>
  <si>
    <t>Target of unskilled labour to youth (18 - 35):</t>
  </si>
  <si>
    <t>Target of unskilled labour to disabled people:</t>
  </si>
  <si>
    <t xml:space="preserve">2. Assisting in sourcing labour-only domestic sub-contractors and the procurement   of materials from local resources, as required by the Contractor. </t>
  </si>
  <si>
    <t>3. Assisting the Contractor by identifying areas of potential conflict and/or threats to the project or to stakeholders in the Project and recommend appropriate action to the Contractor.</t>
  </si>
  <si>
    <t>5.Assisting the Contractor and stakeholders in the Project in the resolution of any conflict which may arise.</t>
  </si>
  <si>
    <t>7. Identifying and reporting to the Contractor regarding issues where communication between stakeholders is necessary, recommend courses of action and facilitate such communications.</t>
  </si>
  <si>
    <t>BILL NO:</t>
  </si>
  <si>
    <t>Skilled artisans from other areas may be employed if they have skills that are required for a project and there are not enough persons in the local communities who have those skills or who could undergo appropriate skills training.  However, this should not result in more than 20% of persons working on a programme not being from local communities.</t>
  </si>
  <si>
    <t>Tenderers are to allow for costs in providing  a project specific ' Construction Phase Safety, Health and Environmental Plan' in accordance with  "Section 2 - Specification Data associated with SANS 1921-1:2004" clause C4.18 in "Part C3 - Scope of Work"</t>
  </si>
  <si>
    <t xml:space="preserve">
F:............................. V:............................ T:............................ </t>
  </si>
  <si>
    <t xml:space="preserve">Construction work will exceed </t>
  </si>
  <si>
    <t>Will involve more than</t>
  </si>
  <si>
    <t>person days of construction work</t>
  </si>
  <si>
    <t>The works contract is of the value equal to or exceeding:</t>
  </si>
  <si>
    <t>CIDB grading:</t>
  </si>
  <si>
    <t>Amount in words:</t>
  </si>
  <si>
    <t xml:space="preserve">THE EPWP CONDITIONS AND SPECIFICATIONS </t>
  </si>
  <si>
    <t>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t>
  </si>
  <si>
    <t>Contractors should make endeavours to ensure that labourers, particularly unskilled are remunerated on fortnight basis and prior notification be made should there be a shortfall on their wages.</t>
  </si>
  <si>
    <t>The labour rate for local unskilled shall also be determined in consideration of the location of the project, i.e. for projects implemented in urbanized municipalities will not be the same as that for rural municipalities.</t>
  </si>
  <si>
    <t>On site there must a person(s) having competency in managing and implementing LIC methods.</t>
  </si>
  <si>
    <t xml:space="preserve"> *Foreman @ NQF Level 4 the Unit Standard on Implementing LIC methods on site.</t>
  </si>
  <si>
    <t>*Site Agent/ Managers @ NQF level  5 the Unit Standard on Manage Labour-Intensive Skills Programme both must be CETA accredited</t>
  </si>
  <si>
    <t xml:space="preserve">Those parts of the contract to be constructed using Labour Intensive methods will be marked in the BoQ with letter LI (indicating Labour Intensive) against every item so designated. Such works will only be constructed using method so indicated. </t>
  </si>
  <si>
    <t>Contractor &amp; Sub-contractors’ labourers shall be provided with EPWP branded Personal Protective Equipment (PPE), reflector vest with EPWP wording at the back is an ideal and cost effective means of promoting program on site.</t>
  </si>
  <si>
    <t xml:space="preserve">UTILISATION OF A COMMUNITY LIAISON OFFICER </t>
  </si>
  <si>
    <t>The Contractor shall allow for and pay any and all costs necessary for the engagement of the services of a Community Liaison Officer (CLO) for the full duration of this contract</t>
  </si>
  <si>
    <t>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t>
  </si>
  <si>
    <t>Key Responsibilities of the CLO are envisaged to include and not necessary be limited to:</t>
  </si>
  <si>
    <t>2. Assisting in sourcing labour-only domestic sub-contractors and the procurement of materials from local resources, as required by the contractor.</t>
  </si>
  <si>
    <t>3. Assisting the contractor by identifying areas of potential conflict and or threats to the project or to stakeholders in the project and recommend appropriate action to the contractor.</t>
  </si>
  <si>
    <t>4. Assisting contractor and stakeholders in the project in the resolution of any conflict which may arise.</t>
  </si>
  <si>
    <t>5. Establishing and ensuring that sufficient and open communication channels between the contractor and the work force are maintained.</t>
  </si>
  <si>
    <t>6. Establish and ensuring that efficient and open communication channels between the contractor and the community are maintained</t>
  </si>
  <si>
    <t>7. Identifying and reporting to the Contractor regarding issues where communication between stakeholder is necessary, recommend courses of action and facilitate such communications</t>
  </si>
  <si>
    <t>9. Attending to site meetings and project implementation meetings as required by the Contractor and prepare periodic reports as may be required by the Contractor from time to time.</t>
  </si>
  <si>
    <t>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t>
  </si>
  <si>
    <t>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</si>
  <si>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Contractor should also make provision for the possibility that there might be local youth that will need to be placed on the project with an intention to be provided support towards improving their level of competency and productivity.</t>
  </si>
  <si>
    <t>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t>
  </si>
  <si>
    <t>Tenderer’s are advised that this contract is subject to the Expanded Public Works Programme (EPWP) and the following criteria will apply:</t>
  </si>
  <si>
    <t>African Equity Ownership</t>
  </si>
  <si>
    <t>In so far as possible, the Contractor is encouraged to expand the PPG’s skills, knowledge and performance levels.</t>
  </si>
  <si>
    <t>TENDERER’S TO NOTE CONDITIONS</t>
  </si>
  <si>
    <t>a) The contract to be entered into between the Contractor and the PPG’s will be a LABOUR ONLY sub-contract.</t>
  </si>
  <si>
    <t>b) The Contractor will be responsible for ensuring that all materials for use by the PPG’s in the works are to be on site timeously. The Contractor shall liaise with The Mentor and PPG to determine the nature and extent of materials required and the lead time necessary.</t>
  </si>
  <si>
    <t>c) The Contractor shall be responsible for the overall programming of the Works and he is to allow for monitoring the PPG’s programme and progress.</t>
  </si>
  <si>
    <t>d) In conjunction with the Mentor, he is to allow for the supervision and mentoring (where necessary) of the PPG to ensure quality and adherence to standard building practice</t>
  </si>
  <si>
    <t>e) The Contractor is to allow for extra storage facilities on site for the PPG’s tools and equipment.</t>
  </si>
  <si>
    <t>f) Basic tools shall be provided by the PPG’s and where these are not available; the Contractor will supply him with the necessary tools and equipment and deduct the costs thereof from the interim claims made by the PPG.</t>
  </si>
  <si>
    <t>CO-ORDINATION</t>
  </si>
  <si>
    <t>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t>
  </si>
  <si>
    <t>ATTENDANCE</t>
  </si>
  <si>
    <t>The Contractor may allow for attendance upon the PPG’s concerned to execute the work. The Contractor is to allow the PPG’s the use of any scaffolding belonging to him while it remains so erected on the site.</t>
  </si>
  <si>
    <t>Where scaffolding is necessary for the use by any PPG and the Contractor has not erected any for his own use or has removed same after his own use, the Contractor shall supply sufficient scaffolding to the PPG to be erected and dismantled by the PPG and returned to the Contractor.</t>
  </si>
  <si>
    <t>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t>
  </si>
  <si>
    <t xml:space="preserve">                                                                                                  </t>
  </si>
  <si>
    <t xml:space="preserve">Note: </t>
  </si>
  <si>
    <t>Contractors are to price any item on the Bill of Quantities having below, bearing in mind that they are regarded as  main sources of job creation, whether sub contracted or undertaken by the main contractor.</t>
  </si>
  <si>
    <t>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t>
  </si>
  <si>
    <t>b)      The Priority Population Group consists of women, youth and disabled people.</t>
  </si>
  <si>
    <t>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</si>
  <si>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t>
  </si>
  <si>
    <t>Elements on the scope of work where application of Labour Intensive Construction methods as  will indicated with letters (LI) are regarded feasible are as follows;</t>
  </si>
  <si>
    <t>iii)     Painting, Plumbing, Ironmongery; roof cladding; glazing; tilling; carpentry; flooring; waterproofing; etc.</t>
  </si>
  <si>
    <t>iv)    External works such as landscaping; cleaning; paving; fencing; tarmac; etc.</t>
  </si>
  <si>
    <t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t>
  </si>
  <si>
    <t xml:space="preserve">i)       Excavating trenches for foundations and any other civil works with the  depth not more than 1.5 m </t>
  </si>
  <si>
    <t>ii)      All masonry works which include concrete mixing on site; brickwork; plastering; screed works; jointing; etc.</t>
  </si>
  <si>
    <t>SCOPE OF WORKS IN RESPECT OF WORK RELATING TO THE EXTENDEND PUBLIC WORKS PROGRAMME (EPWP)</t>
  </si>
  <si>
    <t>EPWP NO:</t>
  </si>
  <si>
    <t>Introductory notes:</t>
  </si>
  <si>
    <t>Payment for items which are designated to be constructed labour-intensively (either in this schedule or in the Scope of Works) will not be made unless they are constructed using labour-intensive methods. Any unauthorised use of plant to carry out work which was to be done labour-intensively will not be condoned and any works so constructed will not be certified for payment.</t>
  </si>
  <si>
    <t>DESCRIPTION OF THE WORKS</t>
  </si>
  <si>
    <t>Employer's objectives</t>
  </si>
  <si>
    <t>Labour-intensive works</t>
  </si>
  <si>
    <t>LABOUR-INTENSIVE COMPETENCIES OF SUPERVISORY AND MANAGEMENT STAFF</t>
  </si>
  <si>
    <t>Table 1: Skills programme for supervisory and management staff</t>
  </si>
  <si>
    <t>Personnel</t>
  </si>
  <si>
    <t xml:space="preserve"> NQF level</t>
  </si>
  <si>
    <t>Unit standard titles</t>
  </si>
  <si>
    <t>Skills programme description</t>
  </si>
  <si>
    <t>Team leader / supervisor</t>
  </si>
  <si>
    <t>Apply Labour-Intensive Construction Systems and Techniques to Work Activities</t>
  </si>
  <si>
    <t>This unit standard must be completed, and</t>
  </si>
  <si>
    <t>Use Labour-Intensive Construction Methods to Construct and Maintain Water and Sanitation Services</t>
  </si>
  <si>
    <t>any one of these 3 unit standards</t>
  </si>
  <si>
    <t>Use Labour-Intensive Construction Methods to Construct, Repair and Maintain structures</t>
  </si>
  <si>
    <t>Foreman/supervisor</t>
  </si>
  <si>
    <t>Implement Labour-Intensive Construction Systems and Techniques</t>
  </si>
  <si>
    <t>Use Labour-Intensive Construction Methods to Construct and Maintain Water an Sanitation Services</t>
  </si>
  <si>
    <t>Manage Labour-Intensive Construction Processes</t>
  </si>
  <si>
    <t>Skills Programme against this single unit standard</t>
  </si>
  <si>
    <t>EMPLOYMENT OF UNSKILLED AND SEMI-SKILLED WORKERS IN LABOUR­INTENSIVE WORKS</t>
  </si>
  <si>
    <t xml:space="preserve"> Requirements for the sourcing and engagement of labour.</t>
  </si>
  <si>
    <t xml:space="preserve">1.1.1 </t>
  </si>
  <si>
    <t>Unskilled and semi-skilled labour required for the execution of all labour-intensive works shall be engaged strictly in accordance with prevailing legislation and SANS 1914-5, Participation of Targeted Labour.</t>
  </si>
  <si>
    <t xml:space="preserve">1.1.3 </t>
  </si>
  <si>
    <t>Tasks established by the contractor must be such that:</t>
  </si>
  <si>
    <t>the average worker completes 5 tasks per week in 40 hours or less; and</t>
  </si>
  <si>
    <t xml:space="preserve">1.1.4 </t>
  </si>
  <si>
    <t>The contractor must revise the time taken to complete a task whenever it is established that the time taken to complete a weekly task is not within the requirements of 1.1.3.</t>
  </si>
  <si>
    <t xml:space="preserve">1.1.5 </t>
  </si>
  <si>
    <t>The Contractor shall, through all available community structures, inform the local community of the labour-intensive works and the employment opportunities presented thereby. Preference must be given to people with previous practical experience in construction and / or who come from households:</t>
  </si>
  <si>
    <t>where the head of the household has less than a primary school education;</t>
  </si>
  <si>
    <t>that have less than one full time person earning an income;</t>
  </si>
  <si>
    <t>where subsistence-agriculture is the source of income.</t>
  </si>
  <si>
    <t>that who are not in receipt of any social security pension income</t>
  </si>
  <si>
    <t xml:space="preserve">1.1.6 </t>
  </si>
  <si>
    <t>The Contractor shall endeavour to ensure that the expenditure on the employment of unskilled and semi-skilled workers is in the following proportions:</t>
  </si>
  <si>
    <t xml:space="preserve">1.2 </t>
  </si>
  <si>
    <t>Specific provisions pertaining to SANS 1914-5</t>
  </si>
  <si>
    <t>1.2.1</t>
  </si>
  <si>
    <t>Targeted labour: Unemployed persons who are employed as local labour on the project.</t>
  </si>
  <si>
    <t xml:space="preserve">1.2.2 </t>
  </si>
  <si>
    <t>Contract participation goals</t>
  </si>
  <si>
    <t xml:space="preserve">1.2.2.1 </t>
  </si>
  <si>
    <t>There is no specified contract participation goal for the contract. The contract participation goal shall be measured in the performance of the contract to enable the employment provided to targeted labour to be quantified.</t>
  </si>
  <si>
    <t xml:space="preserve">1.2.2.2 </t>
  </si>
  <si>
    <t>The wages and allowances used to calculate the contract participation goal shall, with respect to both time-rated and task rated workers, comprise all wages paid and any training allowance paid in respect of agreed training programmes.</t>
  </si>
  <si>
    <t>1.2.3</t>
  </si>
  <si>
    <t>Further to the provisions of clause 3.3.2 of SANS 1914-5, written contracts shall be entered into with targeted labour.</t>
  </si>
  <si>
    <t>1.2.4</t>
  </si>
  <si>
    <t>Terms and conditions for the engagement of targeted labour</t>
  </si>
  <si>
    <t>1.2.5</t>
  </si>
  <si>
    <t xml:space="preserve"> Variations to SANS 1914-5</t>
  </si>
  <si>
    <t xml:space="preserve">1.2.5.1 </t>
  </si>
  <si>
    <t>The definition for net amount shall be amended as follows:</t>
  </si>
  <si>
    <t>Financial value of the contract upon completion, exclusive of any value added tax or sales tax which the law requires the employer to pay the contractor.</t>
  </si>
  <si>
    <t>1.2.5.2</t>
  </si>
  <si>
    <t xml:space="preserve"> The schedule referred to in 5.2 shall in addition reflect the status of targeted labour as women, youth and persons with disabilities and the number of days of formal training provided to targeted labour.</t>
  </si>
  <si>
    <t xml:space="preserve">1.3 </t>
  </si>
  <si>
    <t>Training of targeted labour</t>
  </si>
  <si>
    <t xml:space="preserve">1.3.1 </t>
  </si>
  <si>
    <t>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t>
  </si>
  <si>
    <t xml:space="preserve">1.3.2 </t>
  </si>
  <si>
    <t>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t>
  </si>
  <si>
    <t>1.3.4</t>
  </si>
  <si>
    <t>1.3.5</t>
  </si>
  <si>
    <t>GENERIC LABOUR-INTENSIVE SPECIFICATION</t>
  </si>
  <si>
    <t>This specification establishes general requirements for activities which are to be executed by hand involving the following:</t>
  </si>
  <si>
    <t>Precedence</t>
  </si>
  <si>
    <t>Where this specification is in conflict with any other standard or specification referred to in the Scope of Works to this Contract, the requirements of this specification shall prevail.</t>
  </si>
  <si>
    <t>Hand excavateable material</t>
  </si>
  <si>
    <t>Hand excavateable material is material:</t>
  </si>
  <si>
    <t>1) A boulder, a cobble and gravel is material with a particle size greater than 200mm, between 60 and 200mm.</t>
  </si>
  <si>
    <t>GRANULAR MATERIALS</t>
  </si>
  <si>
    <t>COHESIVE MATERIALS</t>
  </si>
  <si>
    <t>CONSISTENCY</t>
  </si>
  <si>
    <t>Very loose</t>
  </si>
  <si>
    <t>Crumbles very easily when scraped with a geological pick.</t>
  </si>
  <si>
    <t>Very soft</t>
  </si>
  <si>
    <t>Geological pick head can easily be pushed in as far as the shaft of the handle.</t>
  </si>
  <si>
    <t>Loose</t>
  </si>
  <si>
    <t>Small resistance to penetration by sharp end of a geological pick.</t>
  </si>
  <si>
    <t>Soft</t>
  </si>
  <si>
    <t>Easily dented by thumb; sharp end of a geological pick can be pushed in 30-40 mm; can be moulded by fingers with some pressure.</t>
  </si>
  <si>
    <t>Medium dense</t>
  </si>
  <si>
    <t>Considerable resistance to penetration by sharp end of a geological pick.</t>
  </si>
  <si>
    <t>Firm</t>
  </si>
  <si>
    <t>Indented by thumb with effort; sharp end of geological pick can be pushed in upto 10 mm; very difficult to mould with fingers; can just be penetrated with an ordinary hand spade.</t>
  </si>
  <si>
    <t>Dense</t>
  </si>
  <si>
    <t>Very high resistance to penetration by the sharp end of a geological pick; requires many blows for excavation.</t>
  </si>
  <si>
    <t>stiff</t>
  </si>
  <si>
    <t>Can be indented by thumb-nail; slight indentation produced by pushing geological pick point into soil; cannot be moulded by fingers.</t>
  </si>
  <si>
    <t>Very dense</t>
  </si>
  <si>
    <t>High resistance to repeated blows of a geological pick.</t>
  </si>
  <si>
    <t>Very stiff</t>
  </si>
  <si>
    <t>Indented by thumb-nail' with difficulty; slight indentation produced by blow of a geological pick point.</t>
  </si>
  <si>
    <t>Trench excavation</t>
  </si>
  <si>
    <t>All hand excavateable material in trenches having a depth of less than 1,5 metres shall be excavated by hand.</t>
  </si>
  <si>
    <t>Compaction of backfilling to trenches (areas not subject to traffic)</t>
  </si>
  <si>
    <t>Backfilling to trenches shall be placed in layers of thickness (before compaction) not exceeding 100mm. Each layer shall be compacted using hand stampers</t>
  </si>
  <si>
    <t>Excavation</t>
  </si>
  <si>
    <t>All hand excavateable material including topsoil classified as hand excavateable shall be excavated by hand. Harder material may be loosened by mechanical means prior to excavation by hand.</t>
  </si>
  <si>
    <t>The excavation of any material which presents the possibility of danger or injury to workers shall not be excavated by hand.</t>
  </si>
  <si>
    <t>Clearing and grubbing</t>
  </si>
  <si>
    <t>Grass and small bushes shall be cleared by hand.</t>
  </si>
  <si>
    <t>Shaping</t>
  </si>
  <si>
    <t>All shaping shall be undertaken by hand.</t>
  </si>
  <si>
    <t>Loading</t>
  </si>
  <si>
    <t>All loading shall be done by hand, regardless of the method of haulage.</t>
  </si>
  <si>
    <t>Haul</t>
  </si>
  <si>
    <t>Excavation material shall be hauled to its point of placement by means of wheelbarrows where the haul distance is not greater than 150 m.</t>
  </si>
  <si>
    <t>Offloading</t>
  </si>
  <si>
    <t>All material, however transported, is to be off-loaded by hand, unless tipper-trucks are utilised for haulage.</t>
  </si>
  <si>
    <t>Spreading</t>
  </si>
  <si>
    <t>All material shall be spread by hand.</t>
  </si>
  <si>
    <t>Compaction</t>
  </si>
  <si>
    <t>Small areas may be compacted by hand provided that the specified compaction is achieved.</t>
  </si>
  <si>
    <t>Grassing</t>
  </si>
  <si>
    <t>All grassing shall be undertaking by sprigging, sodding, or seeding by hand.</t>
  </si>
  <si>
    <t>15</t>
  </si>
  <si>
    <t>Stone pitching and rubble concrete masonry</t>
  </si>
  <si>
    <t>All stone required for stone pitching and rubble concrete masonry, whether grouted or dry, must be collected, loaded, off loaded and placed by hand.</t>
  </si>
  <si>
    <t>Sand and stone shall be hauled to its point of placement by means of wheelbarrows where the haul distance is not greater than 150m.</t>
  </si>
  <si>
    <t>Grout shall be mixed and placed by hand.</t>
  </si>
  <si>
    <t>16</t>
  </si>
  <si>
    <t>Manufactured Elements</t>
  </si>
  <si>
    <t>Elements manufactured or designed by the Contractor, such as manhole rings and cover slabs, precast concrete planks and pipes, masonry units and edge beams shall not individually, have a mass of more than 320kg. In addition, the items shall be large enough so that four workers can conveniently and simultaneously acquire a proper handhold on them.</t>
  </si>
  <si>
    <t>trenches having a depth of less than 1.5 metres</t>
  </si>
  <si>
    <t>low-volume roads and sidewalks</t>
  </si>
  <si>
    <t>Granular materials:</t>
  </si>
  <si>
    <t>whose consistency when profiled may in terms of table 1 be classified as very loose, loose, medium dense, or dense; or</t>
  </si>
  <si>
    <t>where the material is a gravel having a maximum particle size of 10mm and contains no cobbles or isolated boulders, no more than 15 blows of a dynamic cone penetrometer is required to penetrate 100mm;</t>
  </si>
  <si>
    <t>Cohesive materials:</t>
  </si>
  <si>
    <t>whose consistency when profiled may in terms of table 1 be classified as very soft, soft, firm, stiff and stiff / very stiff; or</t>
  </si>
  <si>
    <t>where the material is a gravel having a maximum particle size of 10mm and contains no cobbles or isolated boulders, no more than 8 blows of a dynamic cone penetrometer is required to penetrate 100mm;</t>
  </si>
  <si>
    <t>to 90% Proctor density;</t>
  </si>
  <si>
    <t>such that in excess of 5 blows of a dynamic cone penetrometer (DCP) is required to penetrate 100 mm of the backfill, provided that backfill does not comprise more than 10% gravel of size less than 10mm and contains no isolated boulders, or</t>
  </si>
  <si>
    <t>such that the density of the compacted trench backfill is not less than that of the surrounding undisturbed soil when tested comparatively with a DCP.</t>
  </si>
  <si>
    <r>
      <t xml:space="preserve">The works, or parts of the works will be constructed using labour-intensive methods only in terms of this specification. The use of plant to provide such works, other than plant specifically provided for in the scope of work, is a variation to the contract. The items marked with the letters </t>
    </r>
    <r>
      <rPr>
        <b/>
        <sz val="9"/>
        <color indexed="8"/>
        <rFont val="Arial"/>
        <family val="2"/>
      </rPr>
      <t>LI</t>
    </r>
    <r>
      <rPr>
        <sz val="9"/>
        <color indexed="8"/>
        <rFont val="Arial"/>
        <family val="2"/>
      </rPr>
      <t xml:space="preserve"> are not necessarily an exhaustive list of all the activities which must be done by hand, and this clause does not over-ride any of the requirements in the generic labour intensive specification in the Scope of Works.</t>
    </r>
  </si>
  <si>
    <t>Details of these skills programmes may be obtained from the CETA ETQA manager (e-mail :gerard@ceta.co.za , 
tel: 011-265 5900)</t>
  </si>
  <si>
    <t>1.Assisting local leadership in conducting skills and resources audit which facilitates sourcing labour from within the ward or targeted areas for employment, as required by contractor</t>
  </si>
  <si>
    <t>9. Attending site meetings and project implementation meetings as required by the Contractor and prepare periodic reports as may be required by the Contractor from time to time.</t>
  </si>
  <si>
    <t>Reference to be made to Guidelines for the implementation of Labour Intensive Infrastructure projects under EPWP. "Scope of Work in Respect of Work Relating to the Expanded Public Works Programme (EPWP)"</t>
  </si>
  <si>
    <t>E21</t>
  </si>
  <si>
    <t>SKILLS DEVELOPMENT ON SITE</t>
  </si>
  <si>
    <t>E22</t>
  </si>
  <si>
    <t>LABOUR ONLY SUB-CONTRACTING FOR LOCAL EMERGING ENTERPRISES</t>
  </si>
  <si>
    <t xml:space="preserve">Payment for the labour-intensive component of the works </t>
  </si>
  <si>
    <t>Linkage of payment for labour-intensive component of works to submission of project data</t>
  </si>
  <si>
    <t>The Contractor’s payment invoices shall be accompanied by labour information for the corresponding period in a format specified by the employer. If the contractor chooses to delay submitting payment invoices, labour returns shall still be submitted as per frequency and timeframe stipulated by the Employer. The contractor’s invoices shall not be paid until all pending labour information has been submitted.</t>
  </si>
  <si>
    <t>Applicable labour laws</t>
  </si>
  <si>
    <t>The employer’s objectives are to deliver public infrastructure using labour-intensive methods in accordance with EPWP Guidelines.</t>
  </si>
  <si>
    <t>3. Labour-intensive competencies of supervisory and management staff</t>
  </si>
  <si>
    <t>1. Employer’s objectives</t>
  </si>
  <si>
    <t>2. Labour-intensive works</t>
  </si>
  <si>
    <t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t>
  </si>
  <si>
    <t>Table 2: Consistency of materials when profiled</t>
  </si>
  <si>
    <t>Labour-intensive works comprise the activities described in the Labour-Intensive Specification. Labour-intensive works shall be constructed/maintained using local workers who are temporarily employed in terms of the scope of work.</t>
  </si>
  <si>
    <t>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t>
  </si>
  <si>
    <t>4. Tasks established by the contractor must be such that:</t>
  </si>
  <si>
    <t>An allowance equal to 100% of the task rate or daily rate shall be paid by the contractor to workers who attend formal training, in terms of the above.</t>
  </si>
  <si>
    <r>
      <t xml:space="preserve">No of jobs to be created = ………. </t>
    </r>
    <r>
      <rPr>
        <i/>
        <sz val="8"/>
        <rFont val="Arial"/>
        <family val="2"/>
      </rPr>
      <t>[Contractor to fill in an estimated number]</t>
    </r>
  </si>
  <si>
    <t>hours</t>
  </si>
  <si>
    <t>per day</t>
  </si>
  <si>
    <t>5. Training of targeted labour</t>
  </si>
  <si>
    <t>Please complete the areas in blue if this is a EPWP project :</t>
  </si>
  <si>
    <t>The data is automatically transferred to the EPWP Bill No. 1</t>
  </si>
  <si>
    <t>F:............................. V:............................ T:.....................................</t>
  </si>
  <si>
    <t>Tenderers must allow for any costs for the employement of unskilled labour as per the requirements of the EPWP program;</t>
  </si>
  <si>
    <t>8. Assisting the Contractor and the work force in the establishment of grievance procedures and necessary recommenda-tion to the Contractor regarding the grievances and solution thereto.</t>
  </si>
  <si>
    <t>g) Work requiring specialized tools will be provided free of chargeby the Contractor with the provision that these be returned upon completion of the Work.</t>
  </si>
  <si>
    <t>OHS</t>
  </si>
  <si>
    <t>the weakest worker completes 5 tasks per week in 55 hours or less.</t>
  </si>
  <si>
    <t>Please do a print preview 
before printing</t>
  </si>
  <si>
    <r>
      <rPr>
        <sz val="10"/>
        <color rgb="FFFFFF00"/>
        <rFont val="Arial"/>
        <family val="2"/>
      </rPr>
      <t xml:space="preserve">The DATA CAPTURER is reminded that for DOH projects ALL SPECIFICATIONS AND BILLS OF QUANTITIES MUST BE ALIGNED TO THE MOST CURRENT DEPARTMENT OF HEALTH POLICY DOCUMENTS THAT ARE AVAILABLE OFF THEIR WEBSITE. 
To access all DOH updated specifications and Policy Documents for all building, electrical and mechanical services access. </t>
    </r>
    <r>
      <rPr>
        <u/>
        <sz val="10"/>
        <color theme="0"/>
        <rFont val="Arial"/>
        <family val="2"/>
      </rPr>
      <t>www.kznhealth.gov.za</t>
    </r>
    <r>
      <rPr>
        <sz val="10"/>
        <color rgb="FFFFFF00"/>
        <rFont val="Arial"/>
        <family val="2"/>
      </rPr>
      <t xml:space="preserve"> under "Internal departments/Infrastructure Development" </t>
    </r>
    <r>
      <rPr>
        <sz val="10"/>
        <color rgb="FFFF0000"/>
        <rFont val="Arial"/>
        <family val="2"/>
      </rPr>
      <t xml:space="preserve">or </t>
    </r>
    <r>
      <rPr>
        <u/>
        <sz val="10"/>
        <color rgb="FFFF0000"/>
        <rFont val="Arial"/>
        <family val="2"/>
      </rPr>
      <t>www.iussonline.co.za</t>
    </r>
    <r>
      <rPr>
        <sz val="10"/>
        <color rgb="FFFFFF00"/>
        <rFont val="Arial"/>
        <family val="2"/>
      </rPr>
      <t xml:space="preserve">. Quantity Surveyors are referred to Government Notice No R.116, dated 17 February 2014 that require that all DOH projects are </t>
    </r>
    <r>
      <rPr>
        <u/>
        <sz val="10"/>
        <color rgb="FFFFFF00"/>
        <rFont val="Arial"/>
        <family val="2"/>
      </rPr>
      <t>measured in locations</t>
    </r>
    <r>
      <rPr>
        <sz val="10"/>
        <color rgb="FFFFFF00"/>
        <rFont val="Arial"/>
        <family val="2"/>
      </rPr>
      <t>.</t>
    </r>
    <r>
      <rPr>
        <sz val="14"/>
        <color rgb="FFFFFF00"/>
        <rFont val="Arial"/>
        <family val="2"/>
      </rPr>
      <t xml:space="preserve">
</t>
    </r>
  </si>
  <si>
    <r>
      <t xml:space="preserve">Proof of compliance with the above requirements must be provided by the Contractor to the Employer prior to submission of the final </t>
    </r>
    <r>
      <rPr>
        <u/>
        <sz val="9"/>
        <rFont val="Arial"/>
        <family val="2"/>
      </rPr>
      <t>payment certificate.</t>
    </r>
  </si>
  <si>
    <t>Contracting Party: _____________________________________________________________________________</t>
  </si>
  <si>
    <t>Breakdown of contractor's General Items/preliminaries needs to be submitted within;</t>
  </si>
  <si>
    <t>Rainfall exceeds(mm/day):</t>
  </si>
  <si>
    <t xml:space="preserve">General (clause 1) </t>
  </si>
  <si>
    <t xml:space="preserve">Basis of Contract (clause 2) </t>
  </si>
  <si>
    <t xml:space="preserve">Engineer (clause 3) </t>
  </si>
  <si>
    <t xml:space="preserve">Contractor's General Obligation (clause 4) </t>
  </si>
  <si>
    <t xml:space="preserve">Payment and Related Matters (clause 6) </t>
  </si>
  <si>
    <t xml:space="preserve">Quality and Related Matters (clause 7) </t>
  </si>
  <si>
    <t xml:space="preserve">Risk and Related Matters (clause 8) </t>
  </si>
  <si>
    <t xml:space="preserve">Termination of Contract (clause 9) </t>
  </si>
  <si>
    <t xml:space="preserve">Claims and Disputes (clause 10) </t>
  </si>
  <si>
    <r>
      <t xml:space="preserve">Notwithstanding anything to the contrary contained in the  GCC for Construction Works 2010 2nd Edition, this Contract shall only when the Construction Period exceeds 6 months and the Contract sum exceeds R1,000,000,00  be subject to the Contract Price Adjustment Provisions Indices Application Manual for use with P0151 indices (CPAP) (Revised 1 January 2013) as published by Statistics South Africa. Tenderers are advised that with reference to Clause 3.4.6 of the Contract Price Adjustment Provisions (CPAP) Indices Applications Manual, the Head: Public Works </t>
    </r>
    <r>
      <rPr>
        <b/>
        <i/>
        <u/>
        <sz val="10"/>
        <color theme="1"/>
        <rFont val="Arial"/>
        <family val="2"/>
      </rPr>
      <t>will not accept the submission by Tenderers of lists of  additional items.</t>
    </r>
  </si>
  <si>
    <r>
      <t xml:space="preserve">Replace the last part of the clause with the following: </t>
    </r>
    <r>
      <rPr>
        <i/>
        <sz val="11"/>
        <color theme="1"/>
        <rFont val="Arial"/>
        <family val="2"/>
      </rPr>
      <t>"..on the application of either party, by the Chairman, or his nominee of the Association of Arbitrators."</t>
    </r>
  </si>
  <si>
    <r>
      <rPr>
        <b/>
        <sz val="11"/>
        <color theme="1"/>
        <rFont val="Arial"/>
        <family val="2"/>
      </rPr>
      <t>ABNORMAL CLIMATIC CONDITIONS</t>
    </r>
    <r>
      <rPr>
        <sz val="11"/>
        <color theme="1"/>
        <rFont val="Arial"/>
        <family val="2"/>
      </rPr>
      <t xml:space="preserve"> - means conditions over and above what could reasonably be expected for the specific locality where the Works are being executed and include inter alia exessive rain, heat, cold, wind and any other climatic condition that would not normally be experienced during the season that the Works are executed in that area. The South African Weather Service's (http://www.weathersa.co.za) 10 year average climatic conditions statistics would be what could be reasonably expected for the specific locality where the Works are executed.</t>
    </r>
  </si>
  <si>
    <r>
      <t xml:space="preserve">GENERAL ITEMS - </t>
    </r>
    <r>
      <rPr>
        <sz val="11"/>
        <color theme="1"/>
        <rFont val="Arial"/>
        <family val="2"/>
      </rPr>
      <t xml:space="preserve">or preliminaries means items stipulated in the Pricing Data relating to general obligations, site services, facilities and/or items that cover elements of the cost of the work which are not considered as proportional to the quantities of the Permanent Works. </t>
    </r>
  </si>
  <si>
    <r>
      <t>Replace</t>
    </r>
    <r>
      <rPr>
        <i/>
        <sz val="11"/>
        <color theme="1"/>
        <rFont val="Arial"/>
        <family val="2"/>
      </rPr>
      <t xml:space="preserve"> "at the prime overdraft rate, as charged by the Contractor's Bank,"</t>
    </r>
    <r>
      <rPr>
        <sz val="11"/>
        <color theme="1"/>
        <rFont val="Arial"/>
        <family val="2"/>
      </rPr>
      <t xml:space="preserve"> with </t>
    </r>
    <r>
      <rPr>
        <i/>
        <sz val="11"/>
        <color theme="1"/>
        <rFont val="Arial"/>
        <family val="2"/>
      </rPr>
      <t>"..at the interest rate as determined by the Minister of Justice and Constitutional Development from time to time, in terms of section 1(2) of the Prescribed Rate of Interest Act, 1975 (Act No. 55 of 1975).</t>
    </r>
    <r>
      <rPr>
        <sz val="11"/>
        <color theme="1"/>
        <rFont val="Arial"/>
        <family val="2"/>
      </rPr>
      <t xml:space="preserve">"
Omit </t>
    </r>
    <r>
      <rPr>
        <i/>
        <sz val="11"/>
        <color theme="1"/>
        <rFont val="Arial"/>
        <family val="2"/>
      </rPr>
      <t xml:space="preserve">",on all overdue payments from the date on which the same should have been paid..." and replace with " only after 30 calendar days from receiving written notice from the Contractor that the amount is overdue,.."
</t>
    </r>
  </si>
  <si>
    <t>"5.12.3. If an extension of time is granted, the Contractor shall be paid such additional time-related General Items, including for special non-working days, if applicable as are appropriate regarding to any other compensation which may already have been granted in respect of the circumstances concerned.The reasons for extension of time that would invoke payment of time related General Items are inter alia;</t>
  </si>
  <si>
    <r>
      <t xml:space="preserve">Add the following new clause </t>
    </r>
    <r>
      <rPr>
        <i/>
        <sz val="11"/>
        <color theme="1"/>
        <rFont val="Arial"/>
        <family val="2"/>
      </rPr>
      <t>"5.16.4. Upon the issue of a Final Approval Certificate, unless otherwise provided in the Contract:
5.16.4.1. The performance Guarantee (if any) shall be returned within 14 days to the guarantor in terms of Clause 7."</t>
    </r>
    <r>
      <rPr>
        <sz val="11"/>
        <color theme="1"/>
        <rFont val="Arial"/>
        <family val="2"/>
      </rPr>
      <t xml:space="preserve">
</t>
    </r>
  </si>
  <si>
    <r>
      <t>Add to clause 6.2.3 the following "</t>
    </r>
    <r>
      <rPr>
        <i/>
        <sz val="11"/>
        <color theme="1"/>
        <rFont val="Arial"/>
        <family val="2"/>
      </rPr>
      <t>The Contractor shall provide proof of paid-up premium payments to accompany his payment certificate as proof that his performance guarantee has not expired yet. The Contractor will not receive payment without proof of the validity of their performance guarantee.</t>
    </r>
  </si>
  <si>
    <r>
      <t xml:space="preserve">Omit </t>
    </r>
    <r>
      <rPr>
        <i/>
        <sz val="11"/>
        <color theme="1"/>
        <rFont val="Arial"/>
        <family val="2"/>
      </rPr>
      <t>"without prejudice to the exercise of any lien the Contractor may have acquired over the Employer’s property."</t>
    </r>
  </si>
  <si>
    <t>HEAD OFFICE - PIETERMARITZBURG</t>
  </si>
  <si>
    <t>DESCRIPTION OF SERVICE:</t>
  </si>
  <si>
    <t>WIMS NUMBER:</t>
  </si>
  <si>
    <t>CONSTRUCTION PERIOD:</t>
  </si>
  <si>
    <t>CLOSING DATE:</t>
  </si>
  <si>
    <t>TIME:</t>
  </si>
  <si>
    <t>TENDER VALIDITY PERIOD:</t>
  </si>
  <si>
    <t>DOCUMENTS AVAILABLE FORM:</t>
  </si>
  <si>
    <t>TENDER CLOSE AT:</t>
  </si>
  <si>
    <t>COMPULSORY SITE BRIEFING:</t>
  </si>
  <si>
    <t>VENUE:</t>
  </si>
  <si>
    <t>TECHNICAL ENQUIRIES:</t>
  </si>
  <si>
    <t xml:space="preserve"> Calendar Days</t>
  </si>
  <si>
    <t>Site Inspection Time</t>
  </si>
  <si>
    <t>EVALUATION CRITERIA</t>
  </si>
  <si>
    <t>Price; and</t>
  </si>
  <si>
    <t>Points Awarded for B-BBEE Status Level of Contribution</t>
  </si>
  <si>
    <t>Bank:</t>
  </si>
  <si>
    <t>Account No:</t>
  </si>
  <si>
    <t>Account Type:</t>
  </si>
  <si>
    <t>Branch:</t>
  </si>
  <si>
    <t>Reference Number:</t>
  </si>
  <si>
    <t>Please note no payment will be accepted at the site isnpection / briefing meeting.</t>
  </si>
  <si>
    <t>Late submissions will not be accepted.</t>
  </si>
  <si>
    <t>Submission to BSC:</t>
  </si>
  <si>
    <t>BSC Meeting:</t>
  </si>
  <si>
    <t>Compulsory Site Meeting Briefing:</t>
  </si>
  <si>
    <t>Closing:</t>
  </si>
  <si>
    <t>to</t>
  </si>
  <si>
    <t>For Planning Purposes only</t>
  </si>
  <si>
    <t>PROPOSED PROCUREMENT PROGRAMME</t>
  </si>
  <si>
    <r>
      <t xml:space="preserve">3.   </t>
    </r>
    <r>
      <rPr>
        <b/>
        <sz val="12"/>
        <color theme="1"/>
        <rFont val="Arial"/>
        <family val="2"/>
      </rPr>
      <t>RETURNABLE SCHEDULES THAT WILL BE INCORPORATED INTO THE
     CONTRACT</t>
    </r>
  </si>
  <si>
    <r>
      <t xml:space="preserve">4.   </t>
    </r>
    <r>
      <rPr>
        <b/>
        <sz val="12"/>
        <color theme="1"/>
        <rFont val="Arial"/>
        <family val="2"/>
      </rPr>
      <t>OTHER DOCUMENTS THAT WILL BE INCORPORATED INTO THE CONTRACT</t>
    </r>
  </si>
  <si>
    <r>
      <t xml:space="preserve">5.   </t>
    </r>
    <r>
      <rPr>
        <b/>
        <sz val="12"/>
        <color theme="1"/>
        <rFont val="Arial"/>
        <family val="2"/>
      </rPr>
      <t>DOCUMENTS REQUIRED FOR THE EVALUATION OF FUNCTIONALITY</t>
    </r>
  </si>
  <si>
    <t>We notify you that it is our intention to employ the following Subcontractors for work in this contract. The Subcontractors will all be CIDB registered and their CIDB Registration number shall be submitted below.</t>
  </si>
  <si>
    <r>
      <t xml:space="preserve">I declare that the representative, named above, is my authorised representative and </t>
    </r>
    <r>
      <rPr>
        <b/>
        <u/>
        <sz val="12"/>
        <color theme="1"/>
        <rFont val="Arial"/>
        <family val="2"/>
      </rPr>
      <t>not</t>
    </r>
    <r>
      <rPr>
        <sz val="12"/>
        <color theme="1"/>
        <rFont val="Arial"/>
        <family val="2"/>
      </rPr>
      <t xml:space="preserve"> a third party agent and that my representative's attending of this site meeting, shall be deemed conclusive proof that my Enterprise are fully aware of what was said and discussed at this meeting.</t>
    </r>
  </si>
  <si>
    <t>Applicable (A)/
Not Applicable(N/A)</t>
  </si>
  <si>
    <t>Rates</t>
  </si>
  <si>
    <t>Don’t enter any rates</t>
  </si>
  <si>
    <t>at tender stage.</t>
  </si>
  <si>
    <r>
      <rPr>
        <b/>
        <u/>
        <sz val="10"/>
        <rFont val="Arial"/>
        <family val="2"/>
      </rPr>
      <t>Project Specific OHS Specification NOTICE</t>
    </r>
    <r>
      <rPr>
        <sz val="10"/>
        <rFont val="Arial"/>
        <family val="2"/>
      </rPr>
      <t xml:space="preserve">
In terms of Section 5(1)(b) of the CONSTRUCTION REGULATIONS 2014 as promulgated on the 7th of February 2014 in the Government Gazette No. 37305, a site specific health &amp; safety specification is to be developed for the intended construction. This then prohibits the use of GENERIC HEALTH &amp; SAFETY SPECIFICATIONS.
The new regulations calls for inclusion of an OHS Agent during planning stages of the project so as to enable the development of the document mentioned above for it to be considered during design stage and finally incorporated into the tender document as stated under Sections 5(1)(d) &amp; (f) of the Construction Regulations 2014.
</t>
    </r>
  </si>
  <si>
    <r>
      <t xml:space="preserve">0 </t>
    </r>
    <r>
      <rPr>
        <b/>
        <sz val="9"/>
        <color theme="1"/>
        <rFont val="Calibri"/>
        <family val="2"/>
      </rPr>
      <t>≤</t>
    </r>
    <r>
      <rPr>
        <b/>
        <sz val="9"/>
        <color theme="1"/>
        <rFont val="Arial"/>
        <family val="2"/>
      </rPr>
      <t xml:space="preserve"> 5</t>
    </r>
  </si>
  <si>
    <r>
      <rPr>
        <b/>
        <sz val="9"/>
        <color theme="1"/>
        <rFont val="Calibri"/>
        <family val="2"/>
      </rPr>
      <t>≥</t>
    </r>
    <r>
      <rPr>
        <b/>
        <sz val="9"/>
        <color theme="1"/>
        <rFont val="Arial"/>
        <family val="2"/>
      </rPr>
      <t xml:space="preserve"> 5 </t>
    </r>
    <r>
      <rPr>
        <b/>
        <sz val="9"/>
        <color theme="1"/>
        <rFont val="Calibri"/>
        <family val="2"/>
      </rPr>
      <t>≥</t>
    </r>
    <r>
      <rPr>
        <b/>
        <sz val="9"/>
        <color theme="1"/>
        <rFont val="Arial"/>
        <family val="2"/>
      </rPr>
      <t xml:space="preserve"> 10</t>
    </r>
  </si>
  <si>
    <t>The Value of material, supplied by the Employer, and not included in the Contract Price, is: (cl 8.6.1.1.2)</t>
  </si>
  <si>
    <t>The amount to cover Professional Fees, not included in the Contract Price, for repairing damage and loss to be included in the insurance: (cl 8.6.1.1.3)</t>
  </si>
  <si>
    <t>- Tile sample.
- Brick sample.
- Light fitting sample.
- Screed panel 2m x 2m impact test.
- Tested trial mix to be approved by the Engineer.</t>
  </si>
  <si>
    <r>
      <t xml:space="preserve">The contractor shall do nothing to dissuade targeted labour from participating in training programmes and shall take all reasonable steps to ensure that each beneficiary is provided with </t>
    </r>
    <r>
      <rPr>
        <u/>
        <sz val="9"/>
        <rFont val="Arial"/>
        <family val="2"/>
      </rPr>
      <t>two days</t>
    </r>
    <r>
      <rPr>
        <sz val="9"/>
        <rFont val="Arial"/>
        <family val="2"/>
      </rPr>
      <t xml:space="preserve"> of formal training for every </t>
    </r>
    <r>
      <rPr>
        <u/>
        <sz val="9"/>
        <rFont val="Arial"/>
        <family val="2"/>
      </rPr>
      <t>22 days worked</t>
    </r>
    <r>
      <rPr>
        <sz val="9"/>
        <rFont val="Arial"/>
        <family val="2"/>
      </rPr>
      <t>.</t>
    </r>
  </si>
  <si>
    <t>Any additional site information such as location, improvements on site, adjacent buildings, environmental issues, etc. must be described in detail herein. If project is phased, indicate the phased work procedure with a colour coded site plan or graphical key or sorts.</t>
  </si>
  <si>
    <t>Revision</t>
  </si>
  <si>
    <t>Rev 0</t>
  </si>
  <si>
    <t xml:space="preserve">Drawings Number </t>
  </si>
  <si>
    <t>Signed - Party No. 2</t>
  </si>
  <si>
    <t>Signed - Party No. 3</t>
  </si>
  <si>
    <t>C5.10</t>
  </si>
  <si>
    <t>C5.11</t>
  </si>
  <si>
    <t>1. Assisting local leadership in conducting skills and resources audit which facilitates sourcing labour from within the ward or targeted areas for employment, as required by contractor.</t>
  </si>
  <si>
    <t>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t>
  </si>
  <si>
    <t>55% of unskilled labour to be women</t>
  </si>
  <si>
    <t xml:space="preserve">2% of unskilled labour to be people living with disability </t>
  </si>
  <si>
    <t>The contractor is then advised to price for both item 17.5.1 and 17.5.2</t>
  </si>
  <si>
    <t>Payment for works identified in the Scope of Work as being labour-intensive shall only be made in accordance with the provisions of the Contract if the works are constructed strictly in accordance with the provisions of the Scope of Work. Any non-payment for such works shall not relieve the Contractor in any way from his obligations either in contract or in delict.</t>
  </si>
  <si>
    <t>CIDB GRADING</t>
  </si>
  <si>
    <t>ENQUIRIES:</t>
  </si>
  <si>
    <t>Requirements for sealing, addressing, delivery, opening and assessment of the tender are contained in the  tender document.</t>
  </si>
  <si>
    <t>No late arrivals will be admitted to the pre tender briefing meeting.</t>
  </si>
  <si>
    <t xml:space="preserve"> documents must be submitted on a readable compact disc together with the bid at close of tender.</t>
  </si>
  <si>
    <t xml:space="preserve">Tender documents must be purchased prior to the starting time of pre tender briefing meeting. No tender documents will be issued at the pre tender briefing meeting and no site inspection meeting certificates will be issued at the pre tender briefing meeting.
</t>
  </si>
  <si>
    <t>Mr. Khumalo</t>
  </si>
  <si>
    <t>I undertake to make payment for the goods/works delivered in accordance with the terms and conditions of the contract, within 30 (thirty) days after receipt of an invoice accompanied by the delivery note.</t>
  </si>
  <si>
    <t>As per Tender Advertisement</t>
  </si>
  <si>
    <t>Departmental Stamp:</t>
  </si>
  <si>
    <t>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t>
  </si>
  <si>
    <t>For the purposes of these conditions of tender, the following definitions apply:</t>
  </si>
  <si>
    <t xml:space="preserve">Part C1: Agreements and Contract Data </t>
  </si>
  <si>
    <t>Cancellation and Re-Invitation of Tenders</t>
  </si>
  <si>
    <t>funds are no longer available to cover the total envisaged expenditure; or</t>
  </si>
  <si>
    <t>no acceptable tenders are received.</t>
  </si>
  <si>
    <t>The cost of the tender documents charged by the employer shall be limited to the actual cost incurred by the employer for printing the documents. Employers must attempt to make available the tender documents on its website so as not to incur any costs pertaining to the printing of the tender documents.</t>
  </si>
  <si>
    <t xml:space="preserve">Do not make any alterations or additions to the tender documents, except to comply with instructions issued by the employer, or necessary to correct errors made by the tenderer. All signatories to the tender offer shall initial all such alterations. </t>
  </si>
  <si>
    <r>
      <t>The NIP obligation applicable to suppliers in respect of sub-paragraphs 1.1 (a) to 1.1</t>
    </r>
    <r>
      <rPr>
        <sz val="10"/>
        <color rgb="FFFF0000"/>
        <rFont val="Arial"/>
        <family val="2"/>
      </rPr>
      <t xml:space="preserve"> (c) </t>
    </r>
    <r>
      <rPr>
        <sz val="10"/>
        <rFont val="Arial"/>
        <family val="2"/>
      </rPr>
      <t>above will amount to 30 % of the imported content whilst suppliers in respect of paragraph 1.1 (d) shall incur 30% of the total NIP obligation on a pro-rata basis.</t>
    </r>
  </si>
  <si>
    <t>Documentation required before Commencement of the Works:</t>
  </si>
  <si>
    <t>The latest Standard for Uniformity in Construction Procurement published in terms of the Construction Industry Development Board (CIDB) Act, 2000 (Act no. 38 of 2000), the Standardized Construction Procurement Documents for Engineering and Construction Works as issued by the CIDB and any other relevant documentation pertaining thereto must be studied and all principles in this regard must be applied to all procurement documentation, practices and procedures.</t>
  </si>
  <si>
    <t>SECTION E: SPECIFIC PRELIMINARIES</t>
  </si>
  <si>
    <t>Section E contains Specific Preliminary items which apply to this contract except where "N/A" (Not Applicable) appears against the item.</t>
  </si>
  <si>
    <t xml:space="preserve"> EPWP CONDITIONS AND SPECIFICATIONS</t>
  </si>
  <si>
    <t>To be determined</t>
  </si>
  <si>
    <t>Estimated Site Hand Over:</t>
  </si>
  <si>
    <t>Estimated Completion:</t>
  </si>
  <si>
    <t>T2.35</t>
  </si>
  <si>
    <t>EPWP Employment Contract</t>
  </si>
  <si>
    <t>Annexure 11</t>
  </si>
  <si>
    <t>Type of Guarantee required by Employer</t>
  </si>
  <si>
    <r>
      <t>Standard System of Measuring Builders Work (7</t>
    </r>
    <r>
      <rPr>
        <vertAlign val="superscript"/>
        <sz val="10"/>
        <rFont val="Arial"/>
        <family val="2"/>
      </rPr>
      <t>th</t>
    </r>
    <r>
      <rPr>
        <sz val="10"/>
        <rFont val="Arial"/>
        <family val="2"/>
      </rPr>
      <t xml:space="preserve"> Edition)</t>
    </r>
  </si>
  <si>
    <t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t>
  </si>
  <si>
    <t>General Conditions of Contract for Construction Works - 2nd Edition (2010)</t>
  </si>
  <si>
    <t>E12.1 a Employment Targets</t>
  </si>
  <si>
    <t>E12.1 b Employment requirements</t>
  </si>
  <si>
    <t>E12.1 c Labour rate and payment intervals</t>
  </si>
  <si>
    <t>E12.2 a Labour Intensive Construction (LIC) method</t>
  </si>
  <si>
    <t>E12.2 b Labour Intensive Construction Method</t>
  </si>
  <si>
    <t>12.3.1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t>
  </si>
  <si>
    <t>12.3.2 The employer must keep this record for a period of at least three (3) years after the completion of the project in his/her office as the project site office would have been relocated.</t>
  </si>
  <si>
    <t>12.5.1 EPWP signage board</t>
  </si>
  <si>
    <t>12.5.2 Branding of labour apparel</t>
  </si>
  <si>
    <t>E12.6 COMMUNITY LIAISON OFFICER (CLO)</t>
  </si>
  <si>
    <t>E13.1</t>
  </si>
  <si>
    <t>E13.2</t>
  </si>
  <si>
    <t>E13.3</t>
  </si>
  <si>
    <t>NOTICE BOARD, SITE OFFICE, ETC.</t>
  </si>
  <si>
    <t>E16</t>
  </si>
  <si>
    <t xml:space="preserve">In addition to the requirements of Clause E9, contained in this document; </t>
  </si>
  <si>
    <t>In the interest of providing a sound service to both the community and the Contractor, a CLO may only manage one project at a given time.</t>
  </si>
  <si>
    <t>12.1 EMPLOYMENT TARGETS</t>
  </si>
  <si>
    <t>12.2 LABOUR INTENSIVE CONSTRUCTION METHOD</t>
  </si>
  <si>
    <t>E12.3 RECORD KEEPING</t>
  </si>
  <si>
    <t>E12.5 EPWP PROMOTION</t>
  </si>
  <si>
    <t>E12.7 SKILLS DEVELOPMENT ON SITE</t>
  </si>
  <si>
    <t>E12.8 LABOUR ONLY Sub Contracting for local emerging enterprises</t>
  </si>
  <si>
    <t>E12.9 EPWP CONTRACT FOR LABOUR</t>
  </si>
  <si>
    <t>E12.10 EPWP SCOPE of WORK</t>
  </si>
  <si>
    <t>E13.4</t>
  </si>
  <si>
    <t xml:space="preserve">HIV /Aids Awareness Programme on Site for not less than 90% of workers inclusive of all direct and indirect costs; </t>
  </si>
  <si>
    <t>E13.5</t>
  </si>
  <si>
    <t>E17</t>
  </si>
  <si>
    <t>CONTRACT DOCUMENTS</t>
  </si>
  <si>
    <t>E18</t>
  </si>
  <si>
    <t>GENERAL PREAMBLES</t>
  </si>
  <si>
    <t>The Document Preambles will be the “ASAQS Model Preambles for Trades – 2008” and is obtainable from the various Regional Office’s of the Department of Public Works and shall be read in conjunction with the Bills of Quantities and be referred to for the full descriptions of work to be done and materials to be used.</t>
  </si>
  <si>
    <t>E19</t>
  </si>
  <si>
    <t>TRADE NAMES</t>
  </si>
  <si>
    <t>EXISTING PREMISES OCCUPIED</t>
  </si>
  <si>
    <t>INACCURATE AND DEFECTIVE WORK EXECUTED UNDER PREVIOUS CONTRACT</t>
  </si>
  <si>
    <t>The contractor shall, after taking possession of the site and before commencing the work, check all levels, liners, profiles and the like and satisfy himself as to the dimensional accuracy of all work executed under the previous contract which may affect his work.</t>
  </si>
  <si>
    <t>Should any inaccurate or defective work be found, the contractor shall immediately notify the principal agent in writing requesting his instructions with regard thereto and afford every facility to those rectifying such inaccurate or defective work.</t>
  </si>
  <si>
    <t>VIEWING THE SITE IN SECURITY AREAS</t>
  </si>
  <si>
    <t>E23</t>
  </si>
  <si>
    <t>COMMENCEMENT OF WORKS IN SECURITY AREAS</t>
  </si>
  <si>
    <t>If the works falls within a security area, the contractor must arrange with the Authorities and give the necessary notices before commencement of the works. Should the contractor fail to make such arrangements, admission to the site may be refused and any additional costs will be for the contractor's account.</t>
  </si>
  <si>
    <t>E24</t>
  </si>
  <si>
    <t>ENTRANCE PERMITS TO SECURITY AREAS</t>
  </si>
  <si>
    <t>If the works fall within a security area, the contractor shall obtain entrance permits for his personnel and workmen entering the area and shall comply with all regulations and instructions which may be issued from time to time regarding the protection of persons and property under control of the Authority.</t>
  </si>
  <si>
    <t>E25</t>
  </si>
  <si>
    <t>SECURITY CHECK OF PERSONNEL</t>
  </si>
  <si>
    <t>The principal agent may require the contractor to have his personnel and workmen, or a certain number of them, security classified.</t>
  </si>
  <si>
    <t>In the event of the principal agent requesting the removal of a person or persons from the works for security reasons, the contractor shall do so forthwith and shall thereafter ensure that such person or persons are denied access to the works and the site and/or to any document or information relating to the works.</t>
  </si>
  <si>
    <t>E26</t>
  </si>
  <si>
    <t>PROHIBITION ON TAKING PHOTOGRAPHS</t>
  </si>
  <si>
    <t>In terms of article 119 of the Defence Act, 44 of 1957, it is prohibited to sketch or to take photographs of any military site or installation or any building or civil works thereon or to be in possession of a camera or other apparatus used for taking photographs, except when authorised thereto by or on behalf of the Minister.</t>
  </si>
  <si>
    <t>The same prohibition is also applicable to all Correctional Institutions in terms of article 44.1(e) of the Correctional Services Act 8 of 1959.</t>
  </si>
  <si>
    <r>
      <t xml:space="preserve">* A bill of lading (sometimes abbreviated as B/L or BoL) is a document issued by a carrier which details a shipment of merchandise and gives title of that shipment to a specified party. Bills of lading are one of three important documents used in international trade to help guarantee that exporters receive payment and importers receive merchandise. A straight bill of lading, which is referred to above, is used when payment has been made in advance of shipment and requires a carrier to deliver the merchandise to the appropriate party. It is therefore the date of the paid up invoice when the shipment leaves the exporter's location. </t>
    </r>
    <r>
      <rPr>
        <i/>
        <sz val="6"/>
        <rFont val="Arial"/>
        <family val="2"/>
      </rPr>
      <t>[http://en.wikipedia.org/wiki/Bill_of_lading]</t>
    </r>
  </si>
  <si>
    <r>
      <t xml:space="preserve">* </t>
    </r>
    <r>
      <rPr>
        <i/>
        <sz val="6"/>
        <rFont val="Arial"/>
        <family val="2"/>
      </rPr>
      <t>Complete only if sole proprietor or partnership and attach separate page if more than 6 partners</t>
    </r>
  </si>
  <si>
    <t>Attendance Register - Infrastructure and Other projects</t>
  </si>
  <si>
    <t>EPWP Data Collection tool for Phase 3 system</t>
  </si>
  <si>
    <t>Annexure 12</t>
  </si>
  <si>
    <t>Annexure 13</t>
  </si>
  <si>
    <t>(Insert Your Company Logo)</t>
  </si>
  <si>
    <t>EMPLOYMENT AGREEMENT</t>
  </si>
  <si>
    <t>BETWEEN</t>
  </si>
  <si>
    <t>PARTIES</t>
  </si>
  <si>
    <t>The Parties to this Agreement are -</t>
  </si>
  <si>
    <t>And</t>
  </si>
  <si>
    <t xml:space="preserve">    </t>
  </si>
  <si>
    <t>In this Agreement and any Annexure thereto, unless inconsistent with or otherwise indicated by the context-</t>
  </si>
  <si>
    <t>means the contents of this Agreement.</t>
  </si>
  <si>
    <t>means the company that employs the worker</t>
  </si>
  <si>
    <t>“Department”</t>
  </si>
  <si>
    <t>means the Department of Public Works</t>
  </si>
  <si>
    <t>is a person that performs a specific or necessary task or who completes tasks in a certain way</t>
  </si>
  <si>
    <t>PURPOSE</t>
  </si>
  <si>
    <t>The purpose of this agreement is to:-</t>
  </si>
  <si>
    <t>TERMS AND CONDITIONS</t>
  </si>
  <si>
    <t>REMUNERATION</t>
  </si>
  <si>
    <t xml:space="preserve">ROLES AND RESPONSIBILITIES </t>
  </si>
  <si>
    <t xml:space="preserve">If either party commits any breach of the terms of this contract (and fails to rectify it within 30 days of receipt of a written notice calling it to do so, then) the other party shall be entitled to terminate the contract or to claim specific performance without prejudice to any of its other legal rights, including its rights to claim damages. </t>
  </si>
  <si>
    <t>CONDITIONS OF EMPLOYMENT</t>
  </si>
  <si>
    <t>9.1.</t>
  </si>
  <si>
    <t xml:space="preserve">Meal Breaks </t>
  </si>
  <si>
    <t>9.3.</t>
  </si>
  <si>
    <t xml:space="preserve">Weekly Rest Period </t>
  </si>
  <si>
    <t xml:space="preserve">Every worker must have two days off every week. A worker may only work on their day off to perform work which must be done without delay and cannot be performed by workers during their ordinary hours of work ("emergency work''). </t>
  </si>
  <si>
    <t xml:space="preserve">Work on Sundays and Public Holidays </t>
  </si>
  <si>
    <t xml:space="preserve">Sick leave </t>
  </si>
  <si>
    <t xml:space="preserve">Maternity Leave </t>
  </si>
  <si>
    <t xml:space="preserve">(i) if a medical practitioner, midwife or certified nurse certifies that it is necessary for the health of the worker or that of her unborn child; or </t>
  </si>
  <si>
    <t xml:space="preserve">(ii) if agreed to between employer and worker; or </t>
  </si>
  <si>
    <t xml:space="preserve">9.7. </t>
  </si>
  <si>
    <t xml:space="preserve">Family responsibility leave </t>
  </si>
  <si>
    <t xml:space="preserve">(i) the employee's spouse or life partner; </t>
  </si>
  <si>
    <t xml:space="preserve">(ii) the employee's parent, adoptive parent, grandparent, child, adopted child, grandchild or sibling. </t>
  </si>
  <si>
    <t xml:space="preserve">Keeping Records </t>
  </si>
  <si>
    <t xml:space="preserve">9.9. </t>
  </si>
  <si>
    <t xml:space="preserve">Payment </t>
  </si>
  <si>
    <t>9.10.</t>
  </si>
  <si>
    <t>Inclement weather</t>
  </si>
  <si>
    <t xml:space="preserve">If no work has begun on site, and if an employee has reported for work, the employee will be paid for four hours. Should work be stopped after the first four hours, the employee will be paid for the hours worked. Where the employer has given employees notice on the previous working day that no work will be available due to inclement weather, then no payment will be made. </t>
  </si>
  <si>
    <t>9.11.</t>
  </si>
  <si>
    <t xml:space="preserve">Deductions </t>
  </si>
  <si>
    <t>9.12.</t>
  </si>
  <si>
    <t xml:space="preserve">Health and Safety </t>
  </si>
  <si>
    <t xml:space="preserve">Compensation for Injuries and Diseases </t>
  </si>
  <si>
    <t xml:space="preserve">Termination </t>
  </si>
  <si>
    <t>9.16.   DOMICILE</t>
  </si>
  <si>
    <t>The address to which notices and all legal documents may be delivered or served are as follows:</t>
  </si>
  <si>
    <t>Employee Details</t>
  </si>
  <si>
    <t>Employer Details</t>
  </si>
  <si>
    <t xml:space="preserve">“Agreement” </t>
  </si>
  <si>
    <t>“Company”</t>
  </si>
  <si>
    <t>“Worker”</t>
  </si>
  <si>
    <t xml:space="preserve">“EPWP” </t>
  </si>
  <si>
    <t xml:space="preserve">9.4. </t>
  </si>
  <si>
    <t xml:space="preserve">9.6. </t>
  </si>
  <si>
    <t xml:space="preserve">9.8. </t>
  </si>
  <si>
    <t xml:space="preserve">9.13. </t>
  </si>
  <si>
    <t xml:space="preserve">9.14. </t>
  </si>
  <si>
    <t xml:space="preserve">9.15. Certificate of Service </t>
  </si>
  <si>
    <t>Period of employment: Fixed for until when your services are still required on site</t>
  </si>
  <si>
    <t xml:space="preserve">1.1. </t>
  </si>
  <si>
    <t xml:space="preserve">Contractor:  </t>
  </si>
  <si>
    <t>herein represented by:</t>
  </si>
  <si>
    <t xml:space="preserve">duly authorised thereto </t>
  </si>
  <si>
    <t xml:space="preserve">1.2. </t>
  </si>
  <si>
    <t>[worker's name]</t>
  </si>
  <si>
    <t>2.1.</t>
  </si>
  <si>
    <t>The Expanded Public Works Programme is a government programme aimed at the alleviation of poverty and unemployment. The programme ensures the full engagement on Labour Intensive Methods of Construction (LIC) to contractors for skills development. The EPWP focuses at reducing unemployment by increasing economic growth by means of improving skills levels through education and training and improving the enabling environment for the industry to flourish.</t>
  </si>
  <si>
    <t>◦</t>
  </si>
  <si>
    <t>The worker should not have the expectation that this contract will be renewed or extended.</t>
  </si>
  <si>
    <t>The worker must meet the standards and requirements of the contractor</t>
  </si>
  <si>
    <t>The worker must render his/her services during normal working hours of minimum of forty to fifty five hours in any week; which comprise of an eight-hour working day in a five-day week.</t>
  </si>
  <si>
    <t>The worker will have no entitlement to the benefits of a full time employee, namely;</t>
  </si>
  <si>
    <t>The worker will be subject to all laws, rules, policies, codes and procedures applicable to the;</t>
  </si>
  <si>
    <t xml:space="preserve">6.1            </t>
  </si>
  <si>
    <t>Employer / Worker</t>
  </si>
  <si>
    <t xml:space="preserve">6.2            </t>
  </si>
  <si>
    <t>Be available for and participate in all learning and work experience required by the company.</t>
  </si>
  <si>
    <t>Comply with workplace policies and procedures.</t>
  </si>
  <si>
    <t>Complete any attendance or any written assessment tools supplied by the contractor to record relevant workplace experience.</t>
  </si>
  <si>
    <t>Demonstrate willingness to grow and learn through work experience.</t>
  </si>
  <si>
    <t xml:space="preserve">Provide the following documentation to the employer, </t>
  </si>
  <si>
    <t>Certified  identity document not longer than 3 months</t>
  </si>
  <si>
    <t>ID size photos</t>
  </si>
  <si>
    <t>Sign employment contract</t>
  </si>
  <si>
    <t xml:space="preserve">Work for ________________________ in terms of the period as specified in the employment agreement contract. </t>
  </si>
  <si>
    <t>▪</t>
  </si>
  <si>
    <t>Employ the worker for a period specified in the agreement.</t>
  </si>
  <si>
    <t xml:space="preserve">Provide the worker with appropriate work based experience in the work environment. </t>
  </si>
  <si>
    <t>Facilitate payments of wages / stipends.</t>
  </si>
  <si>
    <t>Keep accurate records of workers.</t>
  </si>
  <si>
    <t>Where a worker/  learner is disabled, the employer will have to provide in the additional needs e.g. special materials, learning aids and in some cases physical or professional support (such aids remain the property of the employer).</t>
  </si>
  <si>
    <t xml:space="preserve">Keep up to date records of learning and discuss progress with the intern on a regular basis.  </t>
  </si>
  <si>
    <t xml:space="preserve">Apply fair disciplinary, grievance and dispute resolution procedures to the worker. </t>
  </si>
  <si>
    <t>Prepare an orientation/ induction course to introduce worker/ learner to the workplace and specific workplace requirements.</t>
  </si>
  <si>
    <t>Ensure the daily attendance register is signed by the worker.</t>
  </si>
  <si>
    <t>7.   DURATION.</t>
  </si>
  <si>
    <t>8.    BREACH.</t>
  </si>
  <si>
    <t xml:space="preserve">and </t>
  </si>
  <si>
    <t>This agreement commences on:</t>
  </si>
  <si>
    <t>expires on:</t>
  </si>
  <si>
    <t xml:space="preserve">9.2. </t>
  </si>
  <si>
    <t>Special Conditions for Security Guards (Only applicable to security Guards)</t>
  </si>
  <si>
    <t xml:space="preserve">A worker may not work for more than five hours without taking a meal break of at least thirty minutes duration. </t>
  </si>
  <si>
    <t xml:space="preserve">An employer and worker may agree on longer meal breaks. </t>
  </si>
  <si>
    <t xml:space="preserve"> A worker may not work during a meal break. However, an employer may require a worker to perform duties during a meal break if those duties cannot be left unattended and cannot be performed by another worker. An employer must take reasonable steps to ensure that a worker is relieved of his or her duties during the meal break. </t>
  </si>
  <si>
    <t xml:space="preserve">A worker is not entitled to payment for the period of a meal break. However, a worker who is paid on the basis of time worked must be paid if the worker is required to work or to be available for work during the meal break. </t>
  </si>
  <si>
    <t>9.1.1</t>
  </si>
  <si>
    <t>9.1.2</t>
  </si>
  <si>
    <t>9.1.3</t>
  </si>
  <si>
    <t>9.1.4</t>
  </si>
  <si>
    <t xml:space="preserve">A security guard may work up to 55 hours per week and up to eleven hours per day. </t>
  </si>
  <si>
    <t>A security guard who works more than ten hours per day must have a meal break of at least one hour or two breaks of at least 30 minutes each.</t>
  </si>
  <si>
    <t>9.2.1</t>
  </si>
  <si>
    <t>9.2.2</t>
  </si>
  <si>
    <t xml:space="preserve">A worker may only work on a Sunday or public holiday to perform emergency or security work. </t>
  </si>
  <si>
    <t xml:space="preserve">Work on Sundays is paid at the ordinary rate of pay. </t>
  </si>
  <si>
    <t>A task-rated worker who works on a public holiday must be paid;</t>
  </si>
  <si>
    <t>9.4.1</t>
  </si>
  <si>
    <t>9.4.2</t>
  </si>
  <si>
    <t>9.4.3</t>
  </si>
  <si>
    <t xml:space="preserve">the worker's daily task rate, if the worker works for less than four hours; </t>
  </si>
  <si>
    <t xml:space="preserve">double the worker's daily task rate, if the worker works for more than four hours. </t>
  </si>
  <si>
    <t xml:space="preserve">9.4.4 </t>
  </si>
  <si>
    <t xml:space="preserve">A time-rated worker who works on a public holiday must be paid </t>
  </si>
  <si>
    <t>the worker's daily rate of pay, if the worker works for less than four hours on the public holiday;</t>
  </si>
  <si>
    <t xml:space="preserve">double the worker's daily rate of pay, if the worker works for more than four hours on the public holiday. </t>
  </si>
  <si>
    <t xml:space="preserve">9.5.1 </t>
  </si>
  <si>
    <t xml:space="preserve">Only workers who work more than 24 hours per month have the right to claim sick-pay in terms of this clause. </t>
  </si>
  <si>
    <t xml:space="preserve">9.5.2 </t>
  </si>
  <si>
    <t xml:space="preserve">A worker who is unable to work on account of illness or injury is entitled to claim one day's paid sick leave for every full month that the worker has worked in terms of a contract. </t>
  </si>
  <si>
    <t xml:space="preserve">9.5.3 </t>
  </si>
  <si>
    <t xml:space="preserve">9.5.4 </t>
  </si>
  <si>
    <t xml:space="preserve">Accumulated sick-leave may not be transferred from one contract to another contract. </t>
  </si>
  <si>
    <t xml:space="preserve">9.5.5 </t>
  </si>
  <si>
    <t xml:space="preserve">An employer must pay a task-rated worker the worker's daily task rate for a day's sick leave. </t>
  </si>
  <si>
    <t xml:space="preserve">9.5.6 </t>
  </si>
  <si>
    <t xml:space="preserve">An employer must pay a time-rated worker the worker's daily rate of pay for a day's sick leave. </t>
  </si>
  <si>
    <t xml:space="preserve">9.5.7 </t>
  </si>
  <si>
    <t xml:space="preserve">An employer must pay a worker sick pay on the worker's usual payday. </t>
  </si>
  <si>
    <t>9.5.8</t>
  </si>
  <si>
    <t>Before paying sick-pay, an employer may require a worker to produce a certificate stating that the worker was unable to work on account of sickness or injury if the worker is</t>
  </si>
  <si>
    <t xml:space="preserve">absent from work for more than two consecutive days; or </t>
  </si>
  <si>
    <t xml:space="preserve">absent from work on more than two occasions in any eight-week period. </t>
  </si>
  <si>
    <t xml:space="preserve">9.5.9 </t>
  </si>
  <si>
    <t xml:space="preserve">A medical certificate must be issued and signed by a medical practitioner, a qualified nurse or a clinic staff member authorised to issue medical certificates indicating the duration and reason for incapacity. </t>
  </si>
  <si>
    <t xml:space="preserve">9.5.10 </t>
  </si>
  <si>
    <t xml:space="preserve">A worker is not entitled to paid sick-leave for a work-related injury or occupational disease for which the worker can claim compensation under the Compensation for Occupational Injuries and Diseases Act. </t>
  </si>
  <si>
    <t xml:space="preserve">9.6.1 </t>
  </si>
  <si>
    <t xml:space="preserve">A worker may take up to four consecutive months' unpaid maternity leave. </t>
  </si>
  <si>
    <t xml:space="preserve">9.6.2 </t>
  </si>
  <si>
    <t xml:space="preserve">A worker is not entitled to any payment or employment-related benefits during maternity leave. </t>
  </si>
  <si>
    <t xml:space="preserve">9.6.3 </t>
  </si>
  <si>
    <t xml:space="preserve">A worker must give her employer reasonable notice of when she will start maternity leave and when she will return to work. </t>
  </si>
  <si>
    <t xml:space="preserve">9.6.4 </t>
  </si>
  <si>
    <t xml:space="preserve">A worker is not required to take the full period of maternity leave. However, a worker may not work for four weeks before the expected date of birth of her child or for six weeks after the birth of her child, unless a medical practitioner, midwife or qualified nurse certifies that she is fit to do so. </t>
  </si>
  <si>
    <t xml:space="preserve">9.6.5 </t>
  </si>
  <si>
    <t>A worker may begin maternity leave as follows;</t>
  </si>
  <si>
    <t xml:space="preserve">four weeks before the expected date of birth; or </t>
  </si>
  <si>
    <t xml:space="preserve">on an earlier date </t>
  </si>
  <si>
    <t xml:space="preserve">on a later date, if a medical practitioner, midwife or certified nurse has certified that the worker is able to continue to work without endangering her health. </t>
  </si>
  <si>
    <t xml:space="preserve">A worker who has a miscarriage during the third trimester of pregnancy or bears a stillborn child may take maternity leave for up to six weeks after the miscarriage or stillbirth. </t>
  </si>
  <si>
    <t xml:space="preserve">9.7.1 </t>
  </si>
  <si>
    <t xml:space="preserve">when the employee's child is born; </t>
  </si>
  <si>
    <t xml:space="preserve">when the employee's child is sick; </t>
  </si>
  <si>
    <t xml:space="preserve">in the event of a death of </t>
  </si>
  <si>
    <t xml:space="preserve">Workers, who work for at least four days per week, are entitled to three days paid family responsibility leave each year in the following circumstances; </t>
  </si>
  <si>
    <t xml:space="preserve">9.8.1 </t>
  </si>
  <si>
    <t xml:space="preserve">(e) </t>
  </si>
  <si>
    <t xml:space="preserve">the worker's name and position; </t>
  </si>
  <si>
    <t xml:space="preserve">in the case of a task-rated worker  the number of tasks completed by the worker; </t>
  </si>
  <si>
    <t xml:space="preserve">copy of an acceptable worker identification </t>
  </si>
  <si>
    <t>payments made to each worker in a form of Proof of Payment, Payroll registers and the acknowledgement of payment receipt signed by the worker.</t>
  </si>
  <si>
    <t xml:space="preserve">in the case of a time-rated worker, the time worked by the worker; </t>
  </si>
  <si>
    <t xml:space="preserve">Every employer must keep a written record on site for the duration of the project and three (3) year after completion records should consists of at least the following; </t>
  </si>
  <si>
    <t xml:space="preserve">9.8.2 </t>
  </si>
  <si>
    <t xml:space="preserve">The employer must keep this record for a period of at least three years after the completion of the EPWP. </t>
  </si>
  <si>
    <t xml:space="preserve">9.9.1 </t>
  </si>
  <si>
    <t xml:space="preserve">An employer must pay all wages at least monthly in cash or by cheque or into a bank account. </t>
  </si>
  <si>
    <t xml:space="preserve">9.9.2 </t>
  </si>
  <si>
    <t>A worker may not be paid less than the Ministerial Determination wage rate.</t>
  </si>
  <si>
    <t xml:space="preserve">9.9.3 </t>
  </si>
  <si>
    <t xml:space="preserve">A task-rated worker will only be paid for tasks that have been completed. </t>
  </si>
  <si>
    <t xml:space="preserve">9.9.4 </t>
  </si>
  <si>
    <t xml:space="preserve">An employer must pay a task-rated worker within five weeks of the work being completed and the work having been approved by the manager or the contractor having submitted an invoice to the employer. </t>
  </si>
  <si>
    <t xml:space="preserve">9.9.5 </t>
  </si>
  <si>
    <t xml:space="preserve">A time-rated worker will be paid at the end of each month. </t>
  </si>
  <si>
    <t xml:space="preserve">9.9.6 </t>
  </si>
  <si>
    <t xml:space="preserve">Payment must be made in cash, by cheque or by direct deposit into a bank account designated by the worker. </t>
  </si>
  <si>
    <t xml:space="preserve">9.9.7 </t>
  </si>
  <si>
    <t>Payment in cash or by cheque must take place</t>
  </si>
  <si>
    <t xml:space="preserve">9.9.8 </t>
  </si>
  <si>
    <t xml:space="preserve">An employer must give a worker the following information in writing </t>
  </si>
  <si>
    <t xml:space="preserve">9.9.9 </t>
  </si>
  <si>
    <t xml:space="preserve">If the worker is paid in cash or by cheque, this information must be recorded on the envelope and the worker must acknowledge receipt of payment by signing for it. </t>
  </si>
  <si>
    <t xml:space="preserve">9.9.10 </t>
  </si>
  <si>
    <t xml:space="preserve">If a worker's employment is terminated, the employer must pay all monies owing to that worker within one month of the termination of employment. </t>
  </si>
  <si>
    <t xml:space="preserve">at the workplace or at a place agreed to by the worker; </t>
  </si>
  <si>
    <t xml:space="preserve">during the worker's working hours or within fifteen minutes of the start or finish of work; </t>
  </si>
  <si>
    <t xml:space="preserve">in a sealed envelope which becomes the property of the worker. </t>
  </si>
  <si>
    <t xml:space="preserve">the period for which payment is made; </t>
  </si>
  <si>
    <t xml:space="preserve">the numbers of tasks completed or hours worked; </t>
  </si>
  <si>
    <t xml:space="preserve">the worker's earnings; </t>
  </si>
  <si>
    <t xml:space="preserve">any money deducted from the payment; </t>
  </si>
  <si>
    <t xml:space="preserve">the actual amount paid to the worker. </t>
  </si>
  <si>
    <t xml:space="preserve">9.11.1 </t>
  </si>
  <si>
    <t xml:space="preserve">An employer may not deduct money from a worker's payment unless the deduction is required in terms of a law. </t>
  </si>
  <si>
    <t xml:space="preserve">9.11.2 </t>
  </si>
  <si>
    <t xml:space="preserve">An employer must deduct and pay to the SA Revenue Services any income tax that the worker is required to pay. </t>
  </si>
  <si>
    <t xml:space="preserve">9.11.3 </t>
  </si>
  <si>
    <t xml:space="preserve">An employer who deducts money from a worker's pay for payment to another person must pay the money to that person within the time period and other requirements specified in the agreement of Law; court order or arbitration </t>
  </si>
  <si>
    <t xml:space="preserve">9.11.4 </t>
  </si>
  <si>
    <t>It is the responsibility of the employers to arrange for all persons employed on a Project to be covered in terms of the Unemployment Insurance Fund Contributions Act, 2002 (Act No. 4 of 2002)</t>
  </si>
  <si>
    <t xml:space="preserve">9.11.5 </t>
  </si>
  <si>
    <t xml:space="preserve">An employer may not require or allow a worker to </t>
  </si>
  <si>
    <t xml:space="preserve">repay any payment except an overpayment previously made by the employer by mistake; </t>
  </si>
  <si>
    <t xml:space="preserve">state that the worker received a greater amount of money than the employer actually paid to the worker; or </t>
  </si>
  <si>
    <t xml:space="preserve">pay the employer or any other person for having been employed. </t>
  </si>
  <si>
    <t xml:space="preserve">9.12.1 </t>
  </si>
  <si>
    <t xml:space="preserve">Employers must take all reasonable steps to ensure that the working environment is healthy and safe. </t>
  </si>
  <si>
    <t xml:space="preserve">9.12.2 </t>
  </si>
  <si>
    <t xml:space="preserve">work in a way that does not endanger his/her health and safety or that of any other person; </t>
  </si>
  <si>
    <t xml:space="preserve">obey any health and safety instruction; </t>
  </si>
  <si>
    <t xml:space="preserve">use any personal protective equipment or clothing issued by the employer; </t>
  </si>
  <si>
    <t xml:space="preserve">report any accident, near-miss incident or dangerous behaviour by another person to their employer or manager. </t>
  </si>
  <si>
    <t>A worker must;</t>
  </si>
  <si>
    <t>9.13.1</t>
  </si>
  <si>
    <t xml:space="preserve"> It is the responsibility of the employers to arrange for all persons employed on a Project to be covered in terms of the Compensation for Occupational Injuries and Diseases Act, 130 of 1993 as amended by COIDA Act 61, 1997. </t>
  </si>
  <si>
    <t>9.13.2</t>
  </si>
  <si>
    <t xml:space="preserve"> A worker must report any work-related injury or occupational disease to their employer or manager. </t>
  </si>
  <si>
    <t xml:space="preserve">9.13.3 </t>
  </si>
  <si>
    <t xml:space="preserve">The employer must report the accident or disease to the Compensation Commissioner. </t>
  </si>
  <si>
    <t xml:space="preserve">9.13.4 </t>
  </si>
  <si>
    <t xml:space="preserve">An employer must pay a worker who is unable to work because of an injury caused by an accident at work 75% of their earnings for up to three months. The employer will be refunded this amount by the Compensation Commissioner. This does NOT apply to injuries caused by accidents outside the workplace such as road accidents or accidents at home. </t>
  </si>
  <si>
    <t xml:space="preserve">9.14.1 </t>
  </si>
  <si>
    <t xml:space="preserve">The employer may terminate the employment of a worker for good cause after following a fair procedure. </t>
  </si>
  <si>
    <t xml:space="preserve">9.14.2 </t>
  </si>
  <si>
    <t xml:space="preserve">A worker will not receive severance pay on termination. </t>
  </si>
  <si>
    <t xml:space="preserve">9.14.3 </t>
  </si>
  <si>
    <t xml:space="preserve">A worker is not required to give notice to terminate employment. However, a worker who wishes to resign should advise the employer in advance to allow the employer to find a replacement. </t>
  </si>
  <si>
    <t xml:space="preserve">9.14.4 </t>
  </si>
  <si>
    <t xml:space="preserve">9.14.5 </t>
  </si>
  <si>
    <t xml:space="preserve">A worker who does not attend required training events, without good reason, will have terminated the contract. However, the worker may be re-engaged if a position becomes available. </t>
  </si>
  <si>
    <t>One week if employed for four weeks or less</t>
  </si>
  <si>
    <t>Two weeks if employed for more than four weeks but not more than a year</t>
  </si>
  <si>
    <t>Four weeks of employed for one (1) year or more</t>
  </si>
  <si>
    <t>Notice procedure is as follows;</t>
  </si>
  <si>
    <t xml:space="preserve">9.15.1 </t>
  </si>
  <si>
    <t xml:space="preserve">(f) </t>
  </si>
  <si>
    <t xml:space="preserve">the worker's full name; </t>
  </si>
  <si>
    <t xml:space="preserve">the name and address of the employer; </t>
  </si>
  <si>
    <t xml:space="preserve">the Project on which the worker worked; the work performed by the worker; </t>
  </si>
  <si>
    <t xml:space="preserve">any training received by the worker; </t>
  </si>
  <si>
    <t xml:space="preserve">the period for which the worker worked on the Project; and </t>
  </si>
  <si>
    <t xml:space="preserve">any other information agreed on by the employer and worker. </t>
  </si>
  <si>
    <t xml:space="preserve">On termination of employment, a worker is entitled to a certificate stating; </t>
  </si>
  <si>
    <t>Name &amp; Surname:</t>
  </si>
  <si>
    <t>ID No:</t>
  </si>
  <si>
    <t>Residential Address:</t>
  </si>
  <si>
    <t>Contact No:</t>
  </si>
  <si>
    <t>Date of Employment:</t>
  </si>
  <si>
    <t xml:space="preserve">To be supervised by: </t>
  </si>
  <si>
    <t xml:space="preserve">or </t>
  </si>
  <si>
    <t>Sub Contractor:</t>
  </si>
  <si>
    <t>Main Contractor:</t>
  </si>
  <si>
    <t xml:space="preserve">Category of employment:  </t>
  </si>
  <si>
    <t>Unskilled:</t>
  </si>
  <si>
    <t>Skilled:</t>
  </si>
  <si>
    <t>For Skilled &amp; Semi-skilled state the trade:</t>
  </si>
  <si>
    <t>Employee Signature:</t>
  </si>
  <si>
    <t>Witness by SGB/CLO:</t>
  </si>
  <si>
    <t>Signature by Witness:</t>
  </si>
  <si>
    <t>I confirm that I have been inducted and fully understand the condition of my appointment.</t>
  </si>
  <si>
    <t>Designation:</t>
  </si>
  <si>
    <t>Mr / Me:</t>
  </si>
  <si>
    <t xml:space="preserve">The Attendance Register for on-site Workers </t>
  </si>
  <si>
    <t xml:space="preserve">IDENTITY NUMBER: </t>
  </si>
  <si>
    <t xml:space="preserve">Day </t>
  </si>
  <si>
    <t xml:space="preserve">Date </t>
  </si>
  <si>
    <t xml:space="preserve">Time In </t>
  </si>
  <si>
    <t>Time Out</t>
  </si>
  <si>
    <t>Report On Any Formal Training Provided In The Reporting Month</t>
  </si>
  <si>
    <t>WEEK 1</t>
  </si>
  <si>
    <t>MONDAY</t>
  </si>
  <si>
    <t>TUESDAY</t>
  </si>
  <si>
    <t>WEDNESDAY</t>
  </si>
  <si>
    <t>THURSDAY</t>
  </si>
  <si>
    <t>FRIDAY</t>
  </si>
  <si>
    <t xml:space="preserve">WEEK 2 </t>
  </si>
  <si>
    <t>WEEK 3</t>
  </si>
  <si>
    <t>WEEK 4</t>
  </si>
  <si>
    <t>Total Days worked</t>
  </si>
  <si>
    <t xml:space="preserve">Cell No: </t>
  </si>
  <si>
    <t xml:space="preserve">Surname:          </t>
  </si>
  <si>
    <t xml:space="preserve"> First Name:</t>
  </si>
  <si>
    <t xml:space="preserve">Reporting month: </t>
  </si>
  <si>
    <t>Project Name:</t>
  </si>
  <si>
    <t>Reference No</t>
  </si>
  <si>
    <t>Profile ID</t>
  </si>
  <si>
    <t>Project Details</t>
  </si>
  <si>
    <t>Project Reference Number</t>
  </si>
  <si>
    <t>Project description</t>
  </si>
  <si>
    <t>Project Start Date</t>
  </si>
  <si>
    <t>Project End Date</t>
  </si>
  <si>
    <t xml:space="preserve">Estimated Budget </t>
  </si>
  <si>
    <t>Project Location</t>
  </si>
  <si>
    <t>Province</t>
  </si>
  <si>
    <t>District/Metro Municipality</t>
  </si>
  <si>
    <t>Local Municipality/Metro Region</t>
  </si>
  <si>
    <t>Latitude (in decimal format)</t>
  </si>
  <si>
    <t>Longitude (in decimal format)</t>
  </si>
  <si>
    <t>Public Body Details</t>
  </si>
  <si>
    <t>Public body sphere</t>
  </si>
  <si>
    <t>Reporting public body that is the project owner (and will report on the project)</t>
  </si>
  <si>
    <t>Implementing public body type</t>
  </si>
  <si>
    <t>Public body that will implement the project</t>
  </si>
  <si>
    <t>IDP reference number allocated to the project</t>
  </si>
  <si>
    <t>EPWP Details</t>
  </si>
  <si>
    <t>EPWP Sector</t>
  </si>
  <si>
    <t>EPWP Program</t>
  </si>
  <si>
    <t xml:space="preserve">EPWP Sub programme </t>
  </si>
  <si>
    <t>Budget Amount</t>
  </si>
  <si>
    <t>April 2014/March 2015</t>
  </si>
  <si>
    <t>April 2015/March 2016</t>
  </si>
  <si>
    <t>Total Budget Amount</t>
  </si>
  <si>
    <t>Wages</t>
  </si>
  <si>
    <t>UIF</t>
  </si>
  <si>
    <t>COIDA</t>
  </si>
  <si>
    <t>Administration</t>
  </si>
  <si>
    <t>Equipment and materials</t>
  </si>
  <si>
    <t>Describe other</t>
  </si>
  <si>
    <t>Outputs and Training</t>
  </si>
  <si>
    <t xml:space="preserve">Output </t>
  </si>
  <si>
    <t>Despription</t>
  </si>
  <si>
    <t>Target Quantity</t>
  </si>
  <si>
    <t>Number of persons to be trained</t>
  </si>
  <si>
    <t>Contact person</t>
  </si>
  <si>
    <t>Title</t>
  </si>
  <si>
    <t>Initials</t>
  </si>
  <si>
    <t>First Name</t>
  </si>
  <si>
    <t>Surname</t>
  </si>
  <si>
    <t>Email</t>
  </si>
  <si>
    <t>Tel (Office)</t>
  </si>
  <si>
    <t>Fax Number</t>
  </si>
  <si>
    <t>Cell Number</t>
  </si>
  <si>
    <t>Physical Address 1</t>
  </si>
  <si>
    <t>Physical Address 2</t>
  </si>
  <si>
    <t>Physical Address 3</t>
  </si>
  <si>
    <t>Physical Address 4</t>
  </si>
  <si>
    <t>Postal Address 1</t>
  </si>
  <si>
    <t>Postal Address 2</t>
  </si>
  <si>
    <t>Postal Address 3</t>
  </si>
  <si>
    <t>Postal Address 4</t>
  </si>
  <si>
    <t>KZN PUBLIC WORKS</t>
  </si>
  <si>
    <t xml:space="preserve">Monthly Data collection  for LOCAL Labour </t>
  </si>
  <si>
    <t>Name of Contractor:</t>
  </si>
  <si>
    <t>Project location name (area):________________________</t>
  </si>
  <si>
    <t>Name of Project:</t>
  </si>
  <si>
    <t>Reporting month:_______________</t>
  </si>
  <si>
    <t>Project location (Ward No.):_________________</t>
  </si>
  <si>
    <t>Beneficiary Details</t>
  </si>
  <si>
    <t>Experience/Literacy</t>
  </si>
  <si>
    <t>Location Details</t>
  </si>
  <si>
    <t>Household Details</t>
  </si>
  <si>
    <t>Initial</t>
  </si>
  <si>
    <t>ID number</t>
  </si>
  <si>
    <t>D.O.B</t>
  </si>
  <si>
    <t>Gender F/M</t>
  </si>
  <si>
    <t>Disability Y/N</t>
  </si>
  <si>
    <t>Start Date on the current month</t>
  </si>
  <si>
    <t>End Date on the current month</t>
  </si>
  <si>
    <t>Total days worked</t>
  </si>
  <si>
    <t>Job description</t>
  </si>
  <si>
    <t>Registered on UIF
(Y/N)</t>
  </si>
  <si>
    <t>Registered with COIDA
(Y/N)</t>
  </si>
  <si>
    <t>Are you receiving any Gov grant?
(Y/N)</t>
  </si>
  <si>
    <t>1st Language</t>
  </si>
  <si>
    <t>Other Language 1</t>
  </si>
  <si>
    <t>Other Language 2</t>
  </si>
  <si>
    <t>Education Level  
(See Codes below)</t>
  </si>
  <si>
    <t>Highest Level of Education</t>
  </si>
  <si>
    <t>Ward No.</t>
  </si>
  <si>
    <t>Nationality</t>
  </si>
  <si>
    <t>No. of people in Household</t>
  </si>
  <si>
    <t>No. of Dependants in Household</t>
  </si>
  <si>
    <t>No. of Children 
attending school</t>
  </si>
  <si>
    <t xml:space="preserve">  </t>
  </si>
  <si>
    <r>
      <t>·</t>
    </r>
    <r>
      <rPr>
        <sz val="10"/>
        <rFont val="Times New Roman"/>
        <family val="1"/>
      </rPr>
      <t xml:space="preserve">      </t>
    </r>
    <r>
      <rPr>
        <sz val="10"/>
        <rFont val="Arial Narrow"/>
        <family val="2"/>
      </rPr>
      <t>Education Levels – use the codes (1,2,3) on the excel spreadsheet</t>
    </r>
  </si>
  <si>
    <r>
      <t>o      </t>
    </r>
    <r>
      <rPr>
        <b/>
        <sz val="10"/>
        <rFont val="Arial"/>
        <family val="2"/>
      </rPr>
      <t xml:space="preserve"> (1)</t>
    </r>
    <r>
      <rPr>
        <sz val="10"/>
        <rFont val="Arial"/>
        <family val="2"/>
      </rPr>
      <t xml:space="preserve"> Unknown </t>
    </r>
  </si>
  <si>
    <r>
      <rPr>
        <b/>
        <sz val="10"/>
        <color indexed="8"/>
        <rFont val="Arial"/>
        <family val="2"/>
      </rPr>
      <t>(3)</t>
    </r>
    <r>
      <rPr>
        <sz val="10"/>
        <color indexed="8"/>
        <rFont val="Arial"/>
        <family val="2"/>
      </rPr>
      <t xml:space="preserve"> Grade 1-3 (Sub A – Std 1)</t>
    </r>
  </si>
  <si>
    <r>
      <rPr>
        <b/>
        <sz val="10"/>
        <rFont val="Arial"/>
        <family val="2"/>
      </rPr>
      <t xml:space="preserve">(5) </t>
    </r>
    <r>
      <rPr>
        <sz val="10"/>
        <rFont val="Arial"/>
        <family val="2"/>
      </rPr>
      <t>Grade 5-6 (Std 3-4) ABET 2</t>
    </r>
  </si>
  <si>
    <r>
      <rPr>
        <b/>
        <sz val="10"/>
        <rFont val="Arial"/>
        <family val="2"/>
      </rPr>
      <t>(7)</t>
    </r>
    <r>
      <rPr>
        <sz val="10"/>
        <rFont val="Arial"/>
        <family val="2"/>
      </rPr>
      <t xml:space="preserve"> Grade 9 (Std 7) ABET 4</t>
    </r>
  </si>
  <si>
    <r>
      <rPr>
        <b/>
        <sz val="10"/>
        <rFont val="Arial"/>
        <family val="2"/>
      </rPr>
      <t>(9)</t>
    </r>
    <r>
      <rPr>
        <sz val="10"/>
        <rFont val="Arial"/>
        <family val="2"/>
      </rPr>
      <t xml:space="preserve"> Grade 12 (Std 10)</t>
    </r>
  </si>
  <si>
    <r>
      <t>o     </t>
    </r>
    <r>
      <rPr>
        <b/>
        <sz val="10"/>
        <rFont val="Arial"/>
        <family val="2"/>
      </rPr>
      <t xml:space="preserve">  (2) </t>
    </r>
    <r>
      <rPr>
        <sz val="10"/>
        <rFont val="Arial"/>
        <family val="2"/>
      </rPr>
      <t>No Schooling</t>
    </r>
  </si>
  <si>
    <r>
      <rPr>
        <b/>
        <sz val="10"/>
        <rFont val="Arial"/>
        <family val="2"/>
      </rPr>
      <t>(4)</t>
    </r>
    <r>
      <rPr>
        <sz val="10"/>
        <rFont val="Arial"/>
        <family val="2"/>
      </rPr>
      <t xml:space="preserve"> Grade 4 (Std 2) ABET 1</t>
    </r>
  </si>
  <si>
    <r>
      <rPr>
        <b/>
        <sz val="10"/>
        <rFont val="Arial"/>
        <family val="2"/>
      </rPr>
      <t>(6)</t>
    </r>
    <r>
      <rPr>
        <sz val="10"/>
        <rFont val="Arial"/>
        <family val="2"/>
      </rPr>
      <t xml:space="preserve"> Grade 7-8 (Std 5-6) ABET 3</t>
    </r>
  </si>
  <si>
    <r>
      <rPr>
        <b/>
        <sz val="10"/>
        <rFont val="Arial"/>
        <family val="2"/>
      </rPr>
      <t xml:space="preserve">(8) </t>
    </r>
    <r>
      <rPr>
        <sz val="10"/>
        <rFont val="Arial"/>
        <family val="2"/>
      </rPr>
      <t xml:space="preserve">Grade 10-11 (Std 8-9) </t>
    </r>
  </si>
  <si>
    <r>
      <rPr>
        <b/>
        <sz val="10"/>
        <rFont val="Arial"/>
        <family val="2"/>
      </rPr>
      <t>(10)</t>
    </r>
    <r>
      <rPr>
        <sz val="10"/>
        <rFont val="Arial"/>
        <family val="2"/>
      </rPr>
      <t xml:space="preserve"> Post Matric</t>
    </r>
  </si>
  <si>
    <t>Contractor sign:__________________________________</t>
  </si>
  <si>
    <t>DPW Official/Consultant sign:__________________________________</t>
  </si>
  <si>
    <t>EPWP Official sign:_______________________________________</t>
  </si>
  <si>
    <t>Designation:_____________________________________</t>
  </si>
  <si>
    <t>Designation:________________________________________</t>
  </si>
  <si>
    <t>Designation:_____________________________________________</t>
  </si>
  <si>
    <t>Date:____________________________________________</t>
  </si>
  <si>
    <t>Date:_______________________________________________</t>
  </si>
  <si>
    <t>Date:__________________________________</t>
  </si>
  <si>
    <t>Contact no:_____________________________</t>
  </si>
  <si>
    <t>Worker payment capture form for LOCAL Labour</t>
  </si>
  <si>
    <t>Payment Upload</t>
  </si>
  <si>
    <t>No.</t>
  </si>
  <si>
    <t>Identity No.</t>
  </si>
  <si>
    <t>Job Description</t>
  </si>
  <si>
    <t>Daily Wage Rate</t>
  </si>
  <si>
    <t>Total Paid Days</t>
  </si>
  <si>
    <t>Total Amount Paid</t>
  </si>
  <si>
    <t>Total days Worked Days</t>
  </si>
  <si>
    <t>Contractor sign:___________________________</t>
  </si>
  <si>
    <t>DPW Official/Consultant sign:___________________________</t>
  </si>
  <si>
    <t>EPWP Official sign:______________________</t>
  </si>
  <si>
    <t>Designation:___________________________</t>
  </si>
  <si>
    <t>Designation:____________________________</t>
  </si>
  <si>
    <t>Contact no:___________________________</t>
  </si>
  <si>
    <t>Worker Training  capture form for LOCAL Labour</t>
  </si>
  <si>
    <t>ID No.</t>
  </si>
  <si>
    <t>Course Name</t>
  </si>
  <si>
    <t>Was training Accredited or Non - accredited by a relevant SETA</t>
  </si>
  <si>
    <t>Start date on current month</t>
  </si>
  <si>
    <t>End date on current month</t>
  </si>
  <si>
    <t>Training Days Paid</t>
  </si>
  <si>
    <t>Training Days Not Paid</t>
  </si>
  <si>
    <t>Total Number of Training Days</t>
  </si>
  <si>
    <t>Cost per trainee</t>
  </si>
  <si>
    <t>Is training complete or on - going</t>
  </si>
  <si>
    <t>Name of Training Provider</t>
  </si>
  <si>
    <t>Location</t>
  </si>
  <si>
    <t>Locality Name</t>
  </si>
  <si>
    <t>Municipality</t>
  </si>
  <si>
    <t>Subplace</t>
  </si>
  <si>
    <t>Ward</t>
  </si>
  <si>
    <t>Government Facility</t>
  </si>
  <si>
    <t>Latitude</t>
  </si>
  <si>
    <t>Longitude</t>
  </si>
  <si>
    <t>Physical Address/Location</t>
  </si>
  <si>
    <t>E12.4 EPWP REPORTING as per EPWP DATA FORM</t>
  </si>
  <si>
    <t xml:space="preserve"> The Contractor is required to submit his Programme of Works in terms of Clause 5.6.1 and 5.3.1 and the Principal Agent is required to approve this within 7 days in terms of Clause 5.6.3</t>
  </si>
  <si>
    <t>Architect</t>
  </si>
  <si>
    <t>QS</t>
  </si>
  <si>
    <t>Engineer</t>
  </si>
  <si>
    <t>Electrical, Mechanical and Civil work</t>
  </si>
  <si>
    <t>Note: In the event that the contractor fails to satisfy the requirements of this specification, the employer (Head: Public Works) may apply any of the sanctions provided for in the contract. Sanctions may include the application of a financial penalty of .04% of the Contract Sum.</t>
  </si>
  <si>
    <t xml:space="preserve">Penalty: Section 1(R per Calendar Days ) </t>
  </si>
  <si>
    <t>Penalty: Section 2(R per Calendar Days )</t>
  </si>
  <si>
    <t>Penalty: Section 3(R per Calendar Days )</t>
  </si>
  <si>
    <t>Penalty: Section 4(R per Calendar Days )</t>
  </si>
  <si>
    <t xml:space="preserve">Penalty: Section 5(R per Calendar Days ) </t>
  </si>
  <si>
    <t>Penalty: Section 6(R per Calendar Days )</t>
  </si>
  <si>
    <t>0.04% of the Contract Price, rounded to the nearest R10</t>
  </si>
  <si>
    <t>Penalty (R per Calendar Days )</t>
  </si>
  <si>
    <t>The table is only a guide for the compilers of the project in determining contract period for the project.</t>
  </si>
  <si>
    <t>Year +2</t>
  </si>
  <si>
    <t>YEAR + 2</t>
  </si>
  <si>
    <t>The Provincial Administration of KwaZulu-Natal in its Department of Public Works</t>
  </si>
  <si>
    <t>The Contractor shall allow in his programme for the following number of days for rain days (rain &gt; 10mm per day) as per the table below:</t>
  </si>
  <si>
    <t>Liaison with Service Provider (ref. SL 11.08)</t>
  </si>
  <si>
    <t>Use Labour-Intensive Construction Methods to Construct and Maintain Roads and Storm water Drainage</t>
  </si>
  <si>
    <t>Site Agent /Manager (i.e. the contractor's most senior representative that is resident on the site)</t>
  </si>
  <si>
    <t>The rate of pay set for the SPWP per task or per day will be an acceptable rate determined by the Department of Labour.</t>
  </si>
  <si>
    <t>storm water drainage</t>
  </si>
  <si>
    <t>2) A dynamic cone penetrometer is an instrument used to measure the in-situ shear resistance of a soil comprising a drop weight of approximately 10 kg which falls through a height of 400mm and drives a cone having a maximum diameter of 20mm (cone angle of. 60 degrees with respect to the horizontal) into the material being used.</t>
  </si>
  <si>
    <t>Safe systems of work ,PPE, Housekeeping, barricading, Supervision etc.</t>
  </si>
  <si>
    <t>Noise, dust etc.</t>
  </si>
  <si>
    <t>Safe systems of work ,Wet cutting, barricading, temporary guarding, signage Supervision ,etc.</t>
  </si>
  <si>
    <t>Hidden services ,bumping against , uncomfortable working position etc.</t>
  </si>
  <si>
    <t>Safe systems of work , supervision , PPE , Barricading etc.</t>
  </si>
  <si>
    <t>Safe Systems of work ,PPE, Housekeeping, barricading, bunding, Supervision etc.</t>
  </si>
  <si>
    <t>Grazing abrasions, bumping against, struck by flying/falling objects, slipping hazards, hazardous substances etc.</t>
  </si>
  <si>
    <t>Safe systems of work, training , PPE Supervision ,etc.</t>
  </si>
  <si>
    <t xml:space="preserve"> Cut and abrasions, crushing injuries etc.</t>
  </si>
  <si>
    <t>Safe systems of work, barricading, signage PPE ,Supervision etc.</t>
  </si>
  <si>
    <t>Safe systems of work, barricading, signage , PPE, Supervision etc.</t>
  </si>
  <si>
    <t>Safe systems of work, PPE, Training in correct lifting procedures , Supervision etc.</t>
  </si>
  <si>
    <t>Safe systems of work , PPE usage, Supervision etc.</t>
  </si>
  <si>
    <t>Electrocution , fractures etc.</t>
  </si>
  <si>
    <t>Safe systems of work, PPE, Supervision etc.</t>
  </si>
  <si>
    <t>Tripping, struck by, bumping against, abrasions, sharp edges, caught between surfaces, flying metal particles etc.</t>
  </si>
  <si>
    <t>Falls from height, dropping of items, sharp edges, scaffolding collapse, etc.</t>
  </si>
  <si>
    <t>Safe system of work, use of fall arrest equip, erection of safe scaffolding, Supervision, etc.</t>
  </si>
  <si>
    <t>I accept full responsibility for the proper execution and fulfilment of all obligations and conditions devolving on me under this agreement as the principal liable for the due fulfilment of this contract.</t>
  </si>
  <si>
    <t>The Enterprises to the Consortium/Joint Venture accept joint and several liability for the due fulfilment of the obligations of the Consortium/Joint Venture deriving from, and in any way connected with, the Contract entered into with the Department in respect of the project described under item A above.</t>
  </si>
  <si>
    <t>Any of the Enterprises to the Consortium/Joint Venture intending to terminate the consortium/joint venture agreement, for whatever reason, shall give the Department 30 days written notice of such intention. Notwithstanding such decision to terminate, the Enterprises shall remain jointly and severally liable to the Department for the due fulfilment of the obligations of the Consortium/Joint Venture as mentioned under item D above.</t>
  </si>
  <si>
    <t>(Dialling Code followed by number)</t>
  </si>
  <si>
    <t>The Enterprise accepts joint and several liability with the parties listed under item 1 above for the due fulfilment of the obligations of the joint venture deriving from, and in any way connected with, the Contract to be entered into with the Department in respect of the project described under item 1 above.</t>
  </si>
  <si>
    <t>someone in a position of trust has competing professional or personal interests which make it difficult to fulfil his or her duties impartially;</t>
  </si>
  <si>
    <t>C5.12</t>
  </si>
  <si>
    <t>C5.13</t>
  </si>
  <si>
    <t>Advertisement:</t>
  </si>
  <si>
    <t>[P.O. Box number]</t>
  </si>
  <si>
    <t>Cash flow of Project</t>
  </si>
  <si>
    <r>
      <t xml:space="preserve">Compiler to note that if it is a Department of Health project, to select DOH Preambles from the menu. Just make sure that this is still the latest's DOH Preambles. See -
</t>
    </r>
    <r>
      <rPr>
        <i/>
        <sz val="9"/>
        <color rgb="FFFF0000"/>
        <rFont val="Arial"/>
        <family val="2"/>
      </rPr>
      <t>http://www.kznhealth.gov.za/facilities/trades09.pdf</t>
    </r>
  </si>
  <si>
    <t>Life skills training for [number of day]</t>
  </si>
  <si>
    <t>Employment of Youth Workers</t>
  </si>
  <si>
    <t>Target for unskilled labour to be utilised that must reside within the boundaries of the Municipality where this contract is executed:</t>
  </si>
  <si>
    <t>In addition to the requirements of Clause E9 "LOCAL LABOUR" on page 8 of Bill No. 1: Preliminaries, contained in this tender document, the Contractor shall allow for and pay any and all costs necessary for the engagement of the services of a Community Liaison Officer (CLO) for the full duration of this contract.</t>
  </si>
  <si>
    <t>UTILISATION OF A COMMUNITY LIAISON OFFICER</t>
  </si>
  <si>
    <t>A CLO will be identified by the local community of the surrounding areas and be approved by the Councillors(s) of the local Municipality, in order to assist the Contractor in the procurement of any local labour, etc. required for this project and the Contractor is to liaise with the CLO and afford him any assistance needed in ensuring harmonious working relations with the local community.</t>
  </si>
  <si>
    <r>
      <rPr>
        <b/>
        <u/>
        <sz val="11"/>
        <color rgb="FFFFFF00"/>
        <rFont val="Arial"/>
        <family val="2"/>
      </rPr>
      <t>FOR ALL DEPARTMENT OF HEALTH PROJECTS</t>
    </r>
    <r>
      <rPr>
        <b/>
        <sz val="11"/>
        <color rgb="FFFFFF00"/>
        <rFont val="Arial"/>
        <family val="2"/>
      </rPr>
      <t xml:space="preserve">
</t>
    </r>
    <r>
      <rPr>
        <sz val="11"/>
        <color rgb="FFFFFF00"/>
        <rFont val="Arial"/>
        <family val="2"/>
      </rPr>
      <t xml:space="preserve">All Quantity Surveyors and Electrical and Mechanical Engineers are reminded that the IT (INFORMATION TECHNOLOGY) Specifications and measured quantities should be fully described and measured as per DOH IT and SITA standards and requirements.
The consultants to ensure that prior to preparing the documentation the “Prerequisites for IT Consultants" are fully complied with and that the document bills and specifications MUST be approved by DOH IT section. 
</t>
    </r>
    <r>
      <rPr>
        <sz val="11"/>
        <color rgb="FFFF0000"/>
        <rFont val="Arial"/>
        <family val="2"/>
      </rPr>
      <t>Any omission to comply with DOH policies and specifications will be for the Consultants account.</t>
    </r>
  </si>
  <si>
    <t>Safe systems of work ,Training, PPE, barricading, Supervision etc.</t>
  </si>
  <si>
    <t>Electrocution, entanglement,, tripping hazards, struck by flying materials etc.</t>
  </si>
  <si>
    <t>PIETERMARITZBURG</t>
  </si>
  <si>
    <t>LA Building, King Dinuzulu highway, Ulundi 3838</t>
  </si>
  <si>
    <t>EThekwini Region</t>
  </si>
  <si>
    <t>Engineer/Principal Agent Name</t>
  </si>
  <si>
    <t>Mr. Brightspark Knowitall</t>
  </si>
  <si>
    <t>DOPW Project Manager [Name]:</t>
  </si>
  <si>
    <t>DOPW Project Manager [Cell Number]:</t>
  </si>
  <si>
    <t>082 123 4568</t>
  </si>
  <si>
    <t>DOPW Project Manager [Email address]:</t>
  </si>
  <si>
    <t>mkhumalo@kznworks.gov.za</t>
  </si>
  <si>
    <t xml:space="preserve">Responsible person:  </t>
  </si>
  <si>
    <t>Site Inspection Date:</t>
  </si>
  <si>
    <t>Institution:</t>
  </si>
  <si>
    <t>MOSVOLD HOSPITAL</t>
  </si>
  <si>
    <t xml:space="preserve">3) Scaffold Harness must be used on scaffolding, normal Harnesses may not be used on scaffolding </t>
  </si>
  <si>
    <t>2)  Scaffolding Inspectors and scaffolding Erectors must be different individuals.</t>
  </si>
  <si>
    <t>1) To comply with CR (23)</t>
  </si>
  <si>
    <t>3) The public or visitors may only be permitted on site if they go through an appropriate Health and Safety Induction detailing hazards and risks they may be exposed to and what measures are in place to control these hazards and risks</t>
  </si>
  <si>
    <t>1) The Principal Contractor shall ensure that all site personnel and visitors undergo a Risk-Specific Health &amp; Safety Induction Training Session before starting work or being permitted to enter the site. A record of attendance shall be kept in the health &amp; safety file.</t>
  </si>
  <si>
    <t xml:space="preserve">2) The Principal Contractor shall ensure that, on site periodic toolbox talks take place at least once per week. These talks should deal with risks relevant to the construction work at hand. A record of attendance shall be kept in the Health &amp; Safety file. The above should also cover all sub-contractors that are onsite. </t>
  </si>
  <si>
    <t>The Principal Contractor and all Sub Contractors must keep and maintain Health and Safety records to demonstrate compliance with this Specification, The OHS Act 85/1993; and with the Construction Regulations of 2014. The Principal Contractor shall ensure that all records of incidents/accidents, training, inspections; audits, etc. are kept in a Health &amp; Safety file held in the site office, which must be present on site at all times. The Principal Contractor must ensure that every Sub Contractor opens its own Health &amp; Safety file, maintains the file and makes it available on request.</t>
  </si>
  <si>
    <t>1) The Principal Contractor must ensure that all workers are issued with the required PPE as required by the risks associated with the activities they perform. The minimum PPE to be worn on site will be Safety Shoes/Boots, Hard Hats, Overalls. No Visitors may enter the site without Safety Shoes/Boots and Hard hats.  The Principal Contractor and all Sub Contractors shall make provision and keep adequate quantities of SABS approved PPE on site at all times. All employees issued with PPE to be trained in correct use, records of training and issue to be kept in the Site SHE File. Procedure to be in place to deal with:</t>
  </si>
  <si>
    <t>a. Lost or stolen PPE;</t>
  </si>
  <si>
    <t>b. Worn out or damaged PPE replacement.</t>
  </si>
  <si>
    <t>c. Employees not utilising PPE as required</t>
  </si>
  <si>
    <t>a. Hot Work</t>
  </si>
  <si>
    <t>c. Electrical work (both temporary and permanent)</t>
  </si>
  <si>
    <t>d. Confined Space Entry</t>
  </si>
  <si>
    <t>b. That only authorized trained persons use the tools.</t>
  </si>
  <si>
    <t>c. That safe working procedures apply.</t>
  </si>
  <si>
    <t>d. That PPE is provided and used.</t>
  </si>
  <si>
    <t>a. Drivers of vehicles must be instructed to avoid parking behind earth moving machinery in order to ensure that their vehicles are visible to the operators of earth moving machinery.</t>
  </si>
  <si>
    <t>b. Right of way must be afforded to earth moving machinery at all times.</t>
  </si>
  <si>
    <t>1) The Principal Contractor shall prepare and issue the required written permits relating to but not limited to the following:</t>
  </si>
  <si>
    <t>b. Roof Work</t>
  </si>
  <si>
    <t>2) The appropriate notices and signs must be allowed for and be erected as required</t>
  </si>
  <si>
    <t>2) Records of inspections must be kept in a Register on site</t>
  </si>
  <si>
    <t>3) All ladders found to be unsafe must be removed from site immediately  and not be permitted back onto site until it has been certified as being safe by the Safety Officer or Construction Supervisor.</t>
  </si>
  <si>
    <t>2) The Principal Contractor shall ensure that all Portable Electrical  Equipment, is clearly numbered, inspected by a Competent  appointed person and records of such inspections to be kept on record in an appropriate register on the site SHE file</t>
  </si>
  <si>
    <t>3) The Principal Contractor shall allow for and ensure the following in relation to hand Tools:</t>
  </si>
  <si>
    <t>a. That a “Competent Person” undertakes routine inspections and records are kept on site.</t>
  </si>
  <si>
    <t>4) All unsafe hand tools and portable electrical equipment found on site need to  be removed from site with immediate effect, tagged as unsafe for use  and only be permitted back on site after being certified as safe for use by  the Safety Officer or the construction Supervisor.</t>
  </si>
  <si>
    <t>1)  All Employees must be made aware of the presence and location of High Voltage Equipment such as underground cables and overhead lines, and ensure that the necessary precautionary steps are taken where work has to be executed in the vicinity of such equipment.</t>
  </si>
  <si>
    <t>2) Precautionary measures such as Isolation and Lock-Out of electrical systems or the use of electrically isolated tools must be used.</t>
  </si>
  <si>
    <t>2) The Principal Contractor must develop a waste management plan, implement and maintained it onsite.</t>
  </si>
  <si>
    <t>3 Cement mixing to be done at a predetermined location on site which must include a solid, slab, and bunded edges to prevent runoff.</t>
  </si>
  <si>
    <t>4) Contaminated run off water from the site must be treated  such as to ensure that it does not pose a risk to the environment.</t>
  </si>
  <si>
    <t>1) No alcohol and other drugs will be allowed on site without the express permission of the Principal Contractor.</t>
  </si>
  <si>
    <t>d. Transport workers in LDVs unless they are closed/covered and have the correct number of seats for the passengers.</t>
  </si>
  <si>
    <t>5) Any oil or diesel spilled on site must be cleaned up as per  accepted environmental practice.</t>
  </si>
  <si>
    <t xml:space="preserve">c. Vehicles must only be permitted to park, where possible, in designated areas. </t>
  </si>
  <si>
    <t>2) All Contractors must prevent inhalation, ingestion and absorption  of any harmful chemical or biological agents.</t>
  </si>
  <si>
    <r>
      <t>ENGINEER/PRINCIPAL AGENT –</t>
    </r>
    <r>
      <rPr>
        <sz val="11"/>
        <color indexed="8"/>
        <rFont val="Arial"/>
        <family val="2"/>
      </rPr>
      <t xml:space="preserve"> means the person or entity appointed by the </t>
    </r>
    <r>
      <rPr>
        <b/>
        <sz val="11"/>
        <color indexed="8"/>
        <rFont val="Arial"/>
        <family val="2"/>
      </rPr>
      <t>Employer</t>
    </r>
    <r>
      <rPr>
        <sz val="11"/>
        <color indexed="8"/>
        <rFont val="Arial"/>
        <family val="2"/>
      </rPr>
      <t xml:space="preserve"> and named in the </t>
    </r>
    <r>
      <rPr>
        <b/>
        <sz val="11"/>
        <color indexed="8"/>
        <rFont val="Arial"/>
        <family val="2"/>
      </rPr>
      <t xml:space="preserve">Contract Data </t>
    </r>
    <r>
      <rPr>
        <sz val="11"/>
        <color indexed="8"/>
        <rFont val="Arial"/>
        <family val="2"/>
      </rPr>
      <t xml:space="preserve">as the </t>
    </r>
    <r>
      <rPr>
        <b/>
        <sz val="11"/>
        <color indexed="8"/>
        <rFont val="Arial"/>
        <family val="2"/>
      </rPr>
      <t xml:space="preserve">Engineer /Principal Agent </t>
    </r>
    <r>
      <rPr>
        <sz val="11"/>
        <color indexed="8"/>
        <rFont val="Arial"/>
        <family val="2"/>
      </rPr>
      <t xml:space="preserve">to act as agent of the </t>
    </r>
    <r>
      <rPr>
        <b/>
        <sz val="11"/>
        <color indexed="8"/>
        <rFont val="Arial"/>
        <family val="2"/>
      </rPr>
      <t>Employer</t>
    </r>
    <r>
      <rPr>
        <sz val="11"/>
        <color indexed="8"/>
        <rFont val="Arial"/>
        <family val="2"/>
      </rPr>
      <t>. In the event of an Engineer/</t>
    </r>
    <r>
      <rPr>
        <b/>
        <sz val="11"/>
        <color indexed="8"/>
        <rFont val="Arial"/>
        <family val="2"/>
      </rPr>
      <t>Principal Agent</t>
    </r>
    <r>
      <rPr>
        <sz val="11"/>
        <color indexed="8"/>
        <rFont val="Arial"/>
        <family val="2"/>
      </rPr>
      <t xml:space="preserve"> not being appointed, then all the duties and obligations of an Engineer/</t>
    </r>
    <r>
      <rPr>
        <b/>
        <sz val="11"/>
        <color indexed="8"/>
        <rFont val="Arial"/>
        <family val="2"/>
      </rPr>
      <t>Principal Agent</t>
    </r>
    <r>
      <rPr>
        <sz val="11"/>
        <color indexed="8"/>
        <rFont val="Arial"/>
        <family val="2"/>
      </rPr>
      <t xml:space="preserve"> as detailed in the </t>
    </r>
    <r>
      <rPr>
        <b/>
        <sz val="11"/>
        <color indexed="8"/>
        <rFont val="Arial"/>
        <family val="2"/>
      </rPr>
      <t>Contract</t>
    </r>
    <r>
      <rPr>
        <sz val="11"/>
        <color indexed="8"/>
        <rFont val="Arial"/>
        <family val="2"/>
      </rPr>
      <t xml:space="preserve"> shall be fulfilled by a representative of the </t>
    </r>
    <r>
      <rPr>
        <b/>
        <sz val="11"/>
        <color indexed="8"/>
        <rFont val="Arial"/>
        <family val="2"/>
      </rPr>
      <t>Employer</t>
    </r>
    <r>
      <rPr>
        <sz val="11"/>
        <color indexed="8"/>
        <rFont val="Arial"/>
        <family val="2"/>
      </rPr>
      <t xml:space="preserve"> as named in the </t>
    </r>
    <r>
      <rPr>
        <b/>
        <sz val="11"/>
        <color indexed="8"/>
        <rFont val="Arial"/>
        <family val="2"/>
      </rPr>
      <t>Contract Data. (Hereafter referred to as Engineer)</t>
    </r>
  </si>
  <si>
    <t>The Contractor shall co-ordinate his programme with all other contractors whose work may precede or be executed simultaneously to his own. The Contractor will be called upon to plan and control the project using the Project Evaluation and Review Technique (PERT) or other approved Critical Path Method (CPM) network analysis of his events and activities and those of the dub-contractors in his employ and must co-ordinate his planning with any other contractor employed on the project. A fortnightly project control report will be expected from the Contractor in writing, evaluating any gains or delays against the critical path and he should allow for all costs involved in planning reviewing and updating the programme to the satisfaction of the Principal Agent against this item.</t>
  </si>
  <si>
    <t>Activity-and total float shall belong to the Employer.</t>
  </si>
  <si>
    <t>It is a condition of this contact that, the contracter submit to the Engineer/principal agent a detailed CPM Programme which shall be to the approval of the Engineer/principal agent. In this regard tenderers are advised to consult with the Engineer/Principal Agent as to the format and requirements of the programme as no claim whatsoever will entertained should the programme fail to meet the requirements of the Engineer/Principal Agent. Failure to submit the programme within the stipulated time may result in the contractor being held in breach of contract.</t>
  </si>
  <si>
    <t>The approved programme will form the basis of time management of the project and extension of time will not be guaranteed unless the Contractor has strictly complied with this provision.</t>
  </si>
  <si>
    <t>The Employer’s site representative or the Employer’s Principal Agent, if the site representative is not available shall be notified when the Contractor stops the work and intends to claim performance delays. The Employer representative shall inspect the situation together with the Contractor and give an immediate decision.</t>
  </si>
  <si>
    <t>The stoppage claimed must cause a delay in the Completion Date of work. If the critical activities can proceed and a non-critical activity is delayed due to inclement weather no claims for delay shall be granted.</t>
  </si>
  <si>
    <t>All claims shall be submitted in writing to the Principal Agent within one working day of the actual stoppage.</t>
  </si>
  <si>
    <t>The total delay in performance granted to the Contractor expressed in days shall be added to the contractual Completion Date of each section of the Works. The contractual penalty clause shall only come into effect after this newly arrived date.</t>
  </si>
  <si>
    <t>Total delays (in hours) will be rounded up or down to the nearest integer for the calculation of Working Days. The total hours (including lunch) per Working Day shall be 10 unless otherwise indicated on the Contractor’s programme.</t>
  </si>
  <si>
    <t>Where the programmed delays for inclement weather exceed the actual delays incurred the Completion Date(s) will not be adjusted.</t>
  </si>
  <si>
    <t>Where the project includes builder’s holidays the programmed durations for inclement weather shall be adjusted pro-rate to the actual Working Days.</t>
  </si>
  <si>
    <r>
      <t xml:space="preserve">All information for this section requires consultation with the </t>
    </r>
    <r>
      <rPr>
        <b/>
        <sz val="11"/>
        <rFont val="Arial"/>
        <family val="2"/>
      </rPr>
      <t>Contractor</t>
    </r>
    <r>
      <rPr>
        <sz val="11"/>
        <rFont val="Arial"/>
        <family val="2"/>
      </rPr>
      <t>.  The</t>
    </r>
    <r>
      <rPr>
        <b/>
        <sz val="11"/>
        <rFont val="Arial"/>
        <family val="2"/>
      </rPr>
      <t xml:space="preserve"> Engineer/Principal Agent</t>
    </r>
    <r>
      <rPr>
        <sz val="11"/>
        <rFont val="Arial"/>
        <family val="2"/>
      </rPr>
      <t xml:space="preserve"> shall not pre-select any of the alternatives available to the </t>
    </r>
    <r>
      <rPr>
        <b/>
        <sz val="11"/>
        <rFont val="Arial"/>
        <family val="2"/>
      </rPr>
      <t>Contractor.</t>
    </r>
  </si>
  <si>
    <t>* Assessed by the Engineer/Principal Agent as an amount prorated to the value of the Work duly executed in the same ratio as the Preliminaries bears to the Contract Price excluding VAT, Preliminary amount, Contingencies and any CPAP.</t>
  </si>
  <si>
    <t>** Calculated from the priced Bill of Quantity/Lump Sum document. The Contractor and the Engineer/Principal Agent shall agree on a division of the priced Preliminaries items into: initial establishment charge, monthly charge and final disestablishment charge.</t>
  </si>
  <si>
    <r>
      <t xml:space="preserve">Priced </t>
    </r>
    <r>
      <rPr>
        <b/>
        <sz val="11"/>
        <rFont val="Arial"/>
        <family val="2"/>
      </rPr>
      <t xml:space="preserve">Bills of Quantities: </t>
    </r>
  </si>
  <si>
    <r>
      <t>Lump Sum document</t>
    </r>
    <r>
      <rPr>
        <sz val="11"/>
        <rFont val="Arial"/>
        <family val="2"/>
      </rPr>
      <t>:</t>
    </r>
    <r>
      <rPr>
        <b/>
        <sz val="11"/>
        <rFont val="Arial"/>
        <family val="2"/>
      </rPr>
      <t xml:space="preserve"> :</t>
    </r>
  </si>
  <si>
    <t>Thus done and signed at…………………………………………………………….on …………..of………………………………………………………….20.….</t>
  </si>
  <si>
    <t xml:space="preserve">
F:............................. V:............................ T:............................ 
</t>
  </si>
  <si>
    <t>Should overtime be required to be worked for any reason whatsoever, the costs of such overtime are to be borne by the Contractor unless the Engineer/Principal Agent has specifically authorised in writing, prior to the execution thereof, that costs for such overtime are to be borne by the Employer.</t>
  </si>
  <si>
    <t xml:space="preserve">The position of construction breaks and the extent of individual concrete pours are to be recorded by the Contractor on the Structural Engineer's drawings and are to be submitted to the Engineer/Principal Agent and the Structural Engineer for their records. </t>
  </si>
  <si>
    <t>Site Instructions issued on site are to be recorded in triplicate in a Site Instruction book which is to be maintained on site by the Contractor.</t>
  </si>
  <si>
    <t>At the end of each week the Contractor shall provide the Engineer/Principal Agent with a written record, in schedule form, reflecting the number and description of tradesmen and labourers employed by him and all sub-contractors on the works each day.</t>
  </si>
  <si>
    <t>At the end of each week the Contractor shall provide the Engineer/Principal Agent with a written record, in schedule form, reflecting the number, type and capacity of all plant, excluding hand tools,  currently used on the works.</t>
  </si>
  <si>
    <t>The Contractor shall not cede nor assign his rights or claims to any monies due or to become due under this contract.</t>
  </si>
  <si>
    <t>Unskilled labour utilised must reside within the boundries of the Municipality Ward where this contract is executed, with preference to the local community closest or at the walking distance to the contract site. Wherever possible local skilled tradesmen are to be employed on this contract with the view to maximize utilization of local resources.</t>
  </si>
  <si>
    <t>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t>
  </si>
  <si>
    <t xml:space="preserve">The Contractor shall keep daily records of people and equipment employed as well as a site diary in respect of work performed on the site. 
At the end of each week the Contractor shall provide the Principal Agent with a written record, in schedule form, reflecting  the number and description of tradesmen and labourers  employed by him and all Sub-Contractors on the works each day. 
At the end of each week the Contractor shall provide the  Principal Agent with a written record, in schedule form, reflecting  the number, type and capacity of all plant, excluding hand tools, currently used on the works. </t>
  </si>
  <si>
    <t>Requirements will be in accordance with the Employers prescriptions.</t>
  </si>
  <si>
    <t xml:space="preserve">The following certificates must be provided before first delivery is taken: 
- HIV/STI Report (Bound into this document) 
- Electrical Compliance Certificate 
- Plumbing Compliance Certificate 
- Lightning Certificate
- Soil Protection Certificate
- Concrete test and cube certificates
- Waterproofing Guarantee certificates
- TR1 and TR2 prefabricated roof truss certificates
- Soil compaction certificates
- Electrical and Mechanical test certificates
- Plumbing and drainage pressure test certificates
- Fire Compliance Certificate
- Entomology Certificate
- SANS 10400-A:2010 compliance certificates
- Latest National Building Regulation </t>
  </si>
  <si>
    <t>Compiler to check page numbers after pdf printview has been done to determine the consecutive page numbers</t>
  </si>
  <si>
    <t>DO A PDF PRINTVIEW OF ALL THE SHEETS SELECTED FROM THE FRONT PAGE TO THE LAST SHEET. INSERT PAGE NUMBERS IN TABLE OF CONTENTS</t>
  </si>
  <si>
    <r>
      <t xml:space="preserve">For this contract the </t>
    </r>
    <r>
      <rPr>
        <u/>
        <sz val="10"/>
        <color theme="1"/>
        <rFont val="Arial"/>
        <family val="2"/>
      </rPr>
      <t>single volume</t>
    </r>
    <r>
      <rPr>
        <sz val="10"/>
        <color theme="1"/>
        <rFont val="Arial"/>
        <family val="2"/>
      </rPr>
      <t xml:space="preserve"> approach is adopted.</t>
    </r>
  </si>
  <si>
    <r>
      <t xml:space="preserve">Returnable schedules (See different forms listed in </t>
    </r>
    <r>
      <rPr>
        <b/>
        <i/>
        <sz val="10"/>
        <color theme="1"/>
        <rFont val="Arial"/>
        <family val="2"/>
      </rPr>
      <t>T2.1 - Returnable Schedule</t>
    </r>
    <r>
      <rPr>
        <sz val="10"/>
        <color theme="1"/>
        <rFont val="Arial"/>
        <family val="2"/>
      </rPr>
      <t>)</t>
    </r>
  </si>
  <si>
    <r>
      <t xml:space="preserve">The documents issued by the employer for the purpose of a tender offer are listed in the </t>
    </r>
    <r>
      <rPr>
        <b/>
        <sz val="10"/>
        <color theme="1"/>
        <rFont val="Arial"/>
        <family val="2"/>
      </rPr>
      <t>tender data</t>
    </r>
    <r>
      <rPr>
        <sz val="10"/>
        <color theme="1"/>
        <rFont val="Arial"/>
        <family val="2"/>
      </rPr>
      <t>.</t>
    </r>
  </si>
  <si>
    <r>
      <t xml:space="preserve">The </t>
    </r>
    <r>
      <rPr>
        <b/>
        <sz val="10"/>
        <color theme="1"/>
        <rFont val="Arial"/>
        <family val="2"/>
      </rPr>
      <t>tender data</t>
    </r>
    <r>
      <rPr>
        <sz val="10"/>
        <color theme="1"/>
        <rFont val="Arial"/>
        <family val="2"/>
      </rPr>
      <t xml:space="preserve"> and additional requirements contained in the tender schedules that are included in the returnable documents are deemed to be part of these conditions of tender.</t>
    </r>
  </si>
  <si>
    <r>
      <t>a)</t>
    </r>
    <r>
      <rPr>
        <b/>
        <sz val="10"/>
        <color theme="1"/>
        <rFont val="Arial"/>
        <family val="2"/>
      </rPr>
      <t xml:space="preserve">   </t>
    </r>
  </si>
  <si>
    <r>
      <rPr>
        <b/>
        <sz val="10"/>
        <color theme="1"/>
        <rFont val="Arial"/>
        <family val="2"/>
      </rPr>
      <t>conflict of interest</t>
    </r>
    <r>
      <rPr>
        <sz val="10"/>
        <color theme="1"/>
        <rFont val="Arial"/>
        <family val="2"/>
      </rPr>
      <t xml:space="preserve"> means any situation in which:</t>
    </r>
  </si>
  <si>
    <r>
      <t xml:space="preserve">comparative offer </t>
    </r>
    <r>
      <rPr>
        <sz val="10"/>
        <color theme="1"/>
        <rFont val="Arial"/>
        <family val="2"/>
      </rPr>
      <t>means the price after the factors of a non-firm price and all unconditional discounts it can be utilised to have been taken into consideration;</t>
    </r>
  </si>
  <si>
    <r>
      <t xml:space="preserve">fraudulent practice </t>
    </r>
    <r>
      <rPr>
        <sz val="10"/>
        <color theme="1"/>
        <rFont val="Arial"/>
        <family val="2"/>
      </rPr>
      <t>means the</t>
    </r>
    <r>
      <rPr>
        <b/>
        <sz val="10"/>
        <color theme="1"/>
        <rFont val="Arial"/>
        <family val="2"/>
      </rPr>
      <t xml:space="preserve"> </t>
    </r>
    <r>
      <rPr>
        <sz val="10"/>
        <color theme="1"/>
        <rFont val="Arial"/>
        <family val="2"/>
      </rPr>
      <t>misrepresentation of the facts in order to influence the tender process or the award of a contract arising from a tender offer to the detriment of the employer, including collusive practices intended to establish prices at artificial levels.</t>
    </r>
  </si>
  <si>
    <r>
      <t xml:space="preserve">Each communication between the employer and a tenderer shall be to or from the employer's agent only, and in a form that can be read, copied and recorded. Communication shall be in the English language. The employer shall not take any responsibility for non-receipt of communications from or by a tenderer. The name and contact details of the employer’s agent are stated in the </t>
    </r>
    <r>
      <rPr>
        <b/>
        <sz val="10"/>
        <color theme="1"/>
        <rFont val="Arial"/>
        <family val="2"/>
      </rPr>
      <t>tender data</t>
    </r>
    <r>
      <rPr>
        <sz val="10"/>
        <color theme="1"/>
        <rFont val="Arial"/>
        <family val="2"/>
      </rPr>
      <t>.</t>
    </r>
  </si>
  <si>
    <r>
      <t xml:space="preserve">The employer shall evaluate tenders received during the second stage in terms of the method of evaluation stated in the </t>
    </r>
    <r>
      <rPr>
        <b/>
        <sz val="10"/>
        <color theme="1"/>
        <rFont val="Arial"/>
        <family val="2"/>
      </rPr>
      <t>tender data</t>
    </r>
    <r>
      <rPr>
        <sz val="10"/>
        <color theme="1"/>
        <rFont val="Arial"/>
        <family val="2"/>
      </rPr>
      <t>, and award the contract in terms of these conditions of tender.</t>
    </r>
  </si>
  <si>
    <r>
      <t xml:space="preserve">Submit a tender offer only if the tenderer satisfies the criteria stated in the </t>
    </r>
    <r>
      <rPr>
        <b/>
        <sz val="10"/>
        <color theme="1"/>
        <rFont val="Arial"/>
        <family val="2"/>
      </rPr>
      <t>tender data</t>
    </r>
    <r>
      <rPr>
        <sz val="10"/>
        <color theme="1"/>
        <rFont val="Arial"/>
        <family val="2"/>
      </rPr>
      <t xml:space="preserve"> and the tenderer, or any of his principals, is not under any restriction to do business with employer.</t>
    </r>
  </si>
  <si>
    <r>
      <t xml:space="preserve">Accept that, unless otherwise stated in the </t>
    </r>
    <r>
      <rPr>
        <b/>
        <sz val="10"/>
        <color theme="1"/>
        <rFont val="Arial"/>
        <family val="2"/>
      </rPr>
      <t>tender data</t>
    </r>
    <r>
      <rPr>
        <sz val="10"/>
        <color theme="1"/>
        <rFont val="Arial"/>
        <family val="2"/>
      </rPr>
      <t>, the employer will not compensate the tenderer for any costs incurred in the preparation and submission of a tender offer, including the costs of any testing necessary to demonstrate that aspects of the offer complies with requirements.</t>
    </r>
  </si>
  <si>
    <r>
      <t xml:space="preserve">Acknowledge receipt of addenda to the tender documents, which the employer may issue, and if necessary apply for an extension to the closing time stated in the </t>
    </r>
    <r>
      <rPr>
        <b/>
        <sz val="10"/>
        <color theme="1"/>
        <rFont val="Arial"/>
        <family val="2"/>
      </rPr>
      <t>tender data</t>
    </r>
    <r>
      <rPr>
        <sz val="10"/>
        <color theme="1"/>
        <rFont val="Arial"/>
        <family val="2"/>
      </rPr>
      <t>, in order to take the addenda into account.</t>
    </r>
  </si>
  <si>
    <r>
      <t xml:space="preserve">Include in the rates, prices, and the tendered total of the prices (if any) all duties, taxes (except Value Added Tax (VAT)), and other levies payable by the successful tenderer, such duties, taxes and levies being those applicable 14 days before the closing time stated in the </t>
    </r>
    <r>
      <rPr>
        <b/>
        <sz val="10"/>
        <color theme="1"/>
        <rFont val="Arial"/>
        <family val="2"/>
      </rPr>
      <t>tender data</t>
    </r>
    <r>
      <rPr>
        <sz val="10"/>
        <color theme="1"/>
        <rFont val="Arial"/>
        <family val="2"/>
      </rPr>
      <t>.</t>
    </r>
  </si>
  <si>
    <r>
      <t xml:space="preserve">Provide rates and prices that are fixed for the duration of the contract and not subject to adjustment except as provided for in the conditions of contract identified in the </t>
    </r>
    <r>
      <rPr>
        <b/>
        <sz val="10"/>
        <color theme="1"/>
        <rFont val="Arial"/>
        <family val="2"/>
      </rPr>
      <t>contract data</t>
    </r>
    <r>
      <rPr>
        <sz val="10"/>
        <color theme="1"/>
        <rFont val="Arial"/>
        <family val="2"/>
      </rPr>
      <t>.</t>
    </r>
  </si>
  <si>
    <r>
      <t xml:space="preserve">State the rates and prices in Rand unless instructed otherwise in the </t>
    </r>
    <r>
      <rPr>
        <b/>
        <sz val="10"/>
        <color theme="1"/>
        <rFont val="Arial"/>
        <family val="2"/>
      </rPr>
      <t>tender data</t>
    </r>
    <r>
      <rPr>
        <sz val="10"/>
        <color theme="1"/>
        <rFont val="Arial"/>
        <family val="2"/>
      </rPr>
      <t>. The conditions of contract identified in the contract data may provide for part payment in other currencies.</t>
    </r>
  </si>
  <si>
    <r>
      <t xml:space="preserve">Unless otherwise stated in the </t>
    </r>
    <r>
      <rPr>
        <b/>
        <sz val="10"/>
        <color theme="1"/>
        <rFont val="Arial"/>
        <family val="2"/>
      </rPr>
      <t>tender data</t>
    </r>
    <r>
      <rPr>
        <sz val="10"/>
        <color theme="1"/>
        <rFont val="Arial"/>
        <family val="2"/>
      </rPr>
      <t>, submit alternative tender offers only if a main tender offer, strictly in accordance with all the requirements of the tender documents, is also submitted as well as a schedule that compares the requirements of the tender documents with the alternative requirements that are proposed.</t>
    </r>
  </si>
  <si>
    <r>
      <t xml:space="preserve">Submit one tender offer only, either as single tendering entity or as a member in a joint venture to provide the whole of the works, services or supply identified in the </t>
    </r>
    <r>
      <rPr>
        <b/>
        <sz val="10"/>
        <color theme="1"/>
        <rFont val="Arial"/>
        <family val="2"/>
      </rPr>
      <t>contract data</t>
    </r>
    <r>
      <rPr>
        <sz val="10"/>
        <color theme="1"/>
        <rFont val="Arial"/>
        <family val="2"/>
      </rPr>
      <t xml:space="preserve"> and described in the </t>
    </r>
    <r>
      <rPr>
        <b/>
        <sz val="10"/>
        <color theme="1"/>
        <rFont val="Arial"/>
        <family val="2"/>
      </rPr>
      <t>scope of works</t>
    </r>
    <r>
      <rPr>
        <sz val="10"/>
        <color theme="1"/>
        <rFont val="Arial"/>
        <family val="2"/>
      </rPr>
      <t xml:space="preserve">, unless stated otherwise in the </t>
    </r>
    <r>
      <rPr>
        <b/>
        <sz val="10"/>
        <color theme="1"/>
        <rFont val="Arial"/>
        <family val="2"/>
      </rPr>
      <t>tender data</t>
    </r>
    <r>
      <rPr>
        <sz val="10"/>
        <color theme="1"/>
        <rFont val="Arial"/>
        <family val="2"/>
      </rPr>
      <t>.</t>
    </r>
  </si>
  <si>
    <r>
      <t>Submit the parts of the tender offer communicated on paper as an original plus the number of copies stated in the</t>
    </r>
    <r>
      <rPr>
        <b/>
        <sz val="10"/>
        <color theme="1"/>
        <rFont val="Arial"/>
        <family val="2"/>
      </rPr>
      <t xml:space="preserve"> tender data</t>
    </r>
    <r>
      <rPr>
        <sz val="10"/>
        <color theme="1"/>
        <rFont val="Arial"/>
        <family val="2"/>
      </rPr>
      <t>, with an English translation of any documentation in a language other than English, and the parts communicated electronically in the same format as they were issued by the employer.</t>
    </r>
  </si>
  <si>
    <r>
      <t xml:space="preserve">Seal the original and each copy of the tender offer as separate packages marking the packages as "ORIGINAL" and "COPY". Each package shall state on the outside the employer's address and identification details stated in the </t>
    </r>
    <r>
      <rPr>
        <b/>
        <sz val="10"/>
        <color theme="1"/>
        <rFont val="Arial"/>
        <family val="2"/>
      </rPr>
      <t>tender data</t>
    </r>
    <r>
      <rPr>
        <sz val="10"/>
        <color theme="1"/>
        <rFont val="Arial"/>
        <family val="2"/>
      </rPr>
      <t>, as well as the tenderer's name and contact address.</t>
    </r>
  </si>
  <si>
    <r>
      <t xml:space="preserve">Where a two-envelope system is required in terms of the </t>
    </r>
    <r>
      <rPr>
        <b/>
        <sz val="10"/>
        <color theme="1"/>
        <rFont val="Arial"/>
        <family val="2"/>
      </rPr>
      <t>tender data</t>
    </r>
    <r>
      <rPr>
        <sz val="10"/>
        <color theme="1"/>
        <rFont val="Arial"/>
        <family val="2"/>
      </rPr>
      <t xml:space="preserve">, place and seal the returnable documents listed in the tender data in an envelope marked “financial proposal” and place the remaining returnable documents in an envelope marked “technical proposal”. Each envelope shall state on the outside the employer’s address and identification details stated in the </t>
    </r>
    <r>
      <rPr>
        <b/>
        <sz val="10"/>
        <color theme="1"/>
        <rFont val="Arial"/>
        <family val="2"/>
      </rPr>
      <t>tender data</t>
    </r>
    <r>
      <rPr>
        <sz val="10"/>
        <color theme="1"/>
        <rFont val="Arial"/>
        <family val="2"/>
      </rPr>
      <t>, as well as the tenderer's name and contact address.</t>
    </r>
  </si>
  <si>
    <r>
      <t xml:space="preserve">Seal the original tender offer and copy packages together in an outer package that states on the outside only the employer's address and identification details as stated in the </t>
    </r>
    <r>
      <rPr>
        <b/>
        <sz val="10"/>
        <color theme="1"/>
        <rFont val="Arial"/>
        <family val="2"/>
      </rPr>
      <t>tender data</t>
    </r>
    <r>
      <rPr>
        <sz val="10"/>
        <color theme="1"/>
        <rFont val="Arial"/>
        <family val="2"/>
      </rPr>
      <t>.</t>
    </r>
  </si>
  <si>
    <r>
      <t xml:space="preserve">Accept that tender offers submitted by facsimile or e-mail will be rejected by the employer, unless stated otherwise in the </t>
    </r>
    <r>
      <rPr>
        <b/>
        <sz val="10"/>
        <color theme="1"/>
        <rFont val="Arial"/>
        <family val="2"/>
      </rPr>
      <t>tender data</t>
    </r>
    <r>
      <rPr>
        <sz val="10"/>
        <color theme="1"/>
        <rFont val="Arial"/>
        <family val="2"/>
      </rPr>
      <t>.</t>
    </r>
  </si>
  <si>
    <r>
      <t xml:space="preserve">Ensure that the employer receives the tender offer at the address specified in the </t>
    </r>
    <r>
      <rPr>
        <b/>
        <sz val="10"/>
        <color theme="1"/>
        <rFont val="Arial"/>
        <family val="2"/>
      </rPr>
      <t>tender data</t>
    </r>
    <r>
      <rPr>
        <sz val="10"/>
        <color theme="1"/>
        <rFont val="Arial"/>
        <family val="2"/>
      </rPr>
      <t xml:space="preserve"> not later than the closing time stated in the tender data. Accept that proof of posting shall not be accepted as proof of delivery.</t>
    </r>
  </si>
  <si>
    <r>
      <t xml:space="preserve">Accept that, if the employer extends the closing time stated in the </t>
    </r>
    <r>
      <rPr>
        <b/>
        <sz val="10"/>
        <color theme="1"/>
        <rFont val="Arial"/>
        <family val="2"/>
      </rPr>
      <t>tender data</t>
    </r>
    <r>
      <rPr>
        <sz val="10"/>
        <color theme="1"/>
        <rFont val="Arial"/>
        <family val="2"/>
      </rPr>
      <t xml:space="preserve"> for any reason, the requirements of these conditions of tender apply equally to the extended deadline.</t>
    </r>
  </si>
  <si>
    <r>
      <t xml:space="preserve">Hold the tender offer(s) valid for acceptance by the employer at any time during the validity period stated in the </t>
    </r>
    <r>
      <rPr>
        <b/>
        <sz val="10"/>
        <color theme="1"/>
        <rFont val="Arial"/>
        <family val="2"/>
      </rPr>
      <t>tender data</t>
    </r>
    <r>
      <rPr>
        <sz val="10"/>
        <color theme="1"/>
        <rFont val="Arial"/>
        <family val="2"/>
      </rPr>
      <t xml:space="preserve"> after the closing time stated in the </t>
    </r>
    <r>
      <rPr>
        <b/>
        <sz val="10"/>
        <color theme="1"/>
        <rFont val="Arial"/>
        <family val="2"/>
      </rPr>
      <t>tender data</t>
    </r>
    <r>
      <rPr>
        <sz val="10"/>
        <color theme="1"/>
        <rFont val="Arial"/>
        <family val="2"/>
      </rPr>
      <t>.</t>
    </r>
  </si>
  <si>
    <r>
      <t xml:space="preserve">If requested by the employer, consider extending the validity period stated in the </t>
    </r>
    <r>
      <rPr>
        <b/>
        <sz val="10"/>
        <color theme="1"/>
        <rFont val="Arial"/>
        <family val="2"/>
      </rPr>
      <t>tender data</t>
    </r>
    <r>
      <rPr>
        <sz val="10"/>
        <color theme="1"/>
        <rFont val="Arial"/>
        <family val="2"/>
      </rPr>
      <t xml:space="preserve"> for an agreed additional period with or without any conditions attached to such extension.</t>
    </r>
  </si>
  <si>
    <r>
      <t xml:space="preserve">Provide access during working hours to premises for inspections, tests and analysis as provided for in the </t>
    </r>
    <r>
      <rPr>
        <b/>
        <sz val="10"/>
        <color theme="1"/>
        <rFont val="Arial"/>
        <family val="2"/>
      </rPr>
      <t>tender data</t>
    </r>
    <r>
      <rPr>
        <sz val="10"/>
        <color theme="1"/>
        <rFont val="Arial"/>
        <family val="2"/>
      </rPr>
      <t>.</t>
    </r>
  </si>
  <si>
    <r>
      <t xml:space="preserve">If requested, submit for the employer’s acceptance before formation of the contract, all securities, bonds, guarantees, policies and certificates of insurance required in terms of the conditions of contract identified in the </t>
    </r>
    <r>
      <rPr>
        <b/>
        <sz val="10"/>
        <color theme="1"/>
        <rFont val="Arial"/>
        <family val="2"/>
      </rPr>
      <t>contract data</t>
    </r>
    <r>
      <rPr>
        <sz val="10"/>
        <color theme="1"/>
        <rFont val="Arial"/>
        <family val="2"/>
      </rPr>
      <t>.</t>
    </r>
  </si>
  <si>
    <r>
      <t xml:space="preserve">If so instructed by the employer, return all retained tender documents within 28 days after the expiry of the validity period stated in the </t>
    </r>
    <r>
      <rPr>
        <b/>
        <sz val="10"/>
        <color theme="1"/>
        <rFont val="Arial"/>
        <family val="2"/>
      </rPr>
      <t>tender data</t>
    </r>
    <r>
      <rPr>
        <sz val="10"/>
        <color theme="1"/>
        <rFont val="Arial"/>
        <family val="2"/>
      </rPr>
      <t>.</t>
    </r>
  </si>
  <si>
    <r>
      <t xml:space="preserve">Include in the tender submission or provide the employer with any certificates as stated in the </t>
    </r>
    <r>
      <rPr>
        <b/>
        <sz val="10"/>
        <color theme="1"/>
        <rFont val="Arial"/>
        <family val="2"/>
      </rPr>
      <t>tender data</t>
    </r>
    <r>
      <rPr>
        <sz val="10"/>
        <color theme="1"/>
        <rFont val="Arial"/>
        <family val="2"/>
      </rPr>
      <t>.</t>
    </r>
  </si>
  <si>
    <r>
      <t xml:space="preserve">Return tender offers received after the closing time stated in the </t>
    </r>
    <r>
      <rPr>
        <b/>
        <sz val="10"/>
        <color theme="1"/>
        <rFont val="Arial"/>
        <family val="2"/>
      </rPr>
      <t>tender data</t>
    </r>
    <r>
      <rPr>
        <sz val="10"/>
        <color theme="1"/>
        <rFont val="Arial"/>
        <family val="2"/>
      </rPr>
      <t>, unopened, (unless it is necessary to open a tender submission to obtain a forwarding address), to the tenderer concerned.</t>
    </r>
  </si>
  <si>
    <r>
      <t xml:space="preserve">Where stated in the tender data that a two-envelope system is to be followed, open only the technical proposal of valid tenders in the presence of tenderer's’ agents who choose to attend at the time and place stated in the </t>
    </r>
    <r>
      <rPr>
        <b/>
        <sz val="10"/>
        <color theme="1"/>
        <rFont val="Arial"/>
        <family val="2"/>
      </rPr>
      <t>tender data</t>
    </r>
    <r>
      <rPr>
        <sz val="10"/>
        <color theme="1"/>
        <rFont val="Arial"/>
        <family val="2"/>
      </rPr>
      <t xml:space="preserve"> and announce the name of each tenderer whose technical proposal is opened.</t>
    </r>
  </si>
  <si>
    <t>The Contractor shall list imported items, materials and/or equipment which shall be excluded from the Contract Price Adjustment Provisions (if applicable) and shall be adjusted in terms of currency fluctuations only.  Copies of the supplier’s quotations for the items, materials or equipment (provided that such costs shall not be higher than the relevant contract rate as listed above) should be lodged with the Principal Agent / Engineer of the Department of Public Works within 60 (sixty) days from the date of acceptance of the tender.  No adjustment of the local VAT amount, nor the contractor’s profit, discount, mark-up, handling costs, etc. shall be allowed. (See P&amp;G E16)</t>
  </si>
  <si>
    <r>
      <t>(ii)</t>
    </r>
    <r>
      <rPr>
        <sz val="7"/>
        <color theme="1"/>
        <rFont val="Arial"/>
        <family val="2"/>
      </rPr>
      <t>        </t>
    </r>
    <r>
      <rPr>
        <sz val="10"/>
        <color theme="1"/>
        <rFont val="Arial"/>
        <family val="2"/>
      </rPr>
      <t>General Conditions of Contract for construction works Edition 2 - GCC2010; and</t>
    </r>
  </si>
  <si>
    <r>
      <t>(iii)</t>
    </r>
    <r>
      <rPr>
        <sz val="7"/>
        <color theme="1"/>
        <rFont val="Arial"/>
        <family val="2"/>
      </rPr>
      <t>       </t>
    </r>
    <r>
      <rPr>
        <sz val="10"/>
        <color theme="1"/>
        <rFont val="Arial"/>
        <family val="2"/>
      </rPr>
      <t>Other (specify)</t>
    </r>
  </si>
  <si>
    <r>
      <t xml:space="preserve">Time (T) related Preliminaries will only be adjusted for omissions or additions, issued by the Employer, or delays caused by the Employer, for which variation and extension of time has been granted. </t>
    </r>
    <r>
      <rPr>
        <b/>
        <i/>
        <sz val="10"/>
        <color theme="1"/>
        <rFont val="Arial"/>
        <family val="2"/>
      </rPr>
      <t>See Contract Data</t>
    </r>
    <r>
      <rPr>
        <sz val="10"/>
        <color theme="1"/>
        <rFont val="Arial"/>
        <family val="2"/>
      </rPr>
      <t>.</t>
    </r>
  </si>
  <si>
    <r>
      <t xml:space="preserve">The current Ministerial Determination (also downloadable at </t>
    </r>
    <r>
      <rPr>
        <u/>
        <sz val="10"/>
        <color theme="1"/>
        <rFont val="Arial"/>
        <family val="2"/>
      </rPr>
      <t>www.epwp.gov.za</t>
    </r>
    <r>
      <rPr>
        <sz val="10"/>
        <color theme="1"/>
        <rFont val="Arial"/>
        <family val="2"/>
      </rPr>
      <t>)  Expanded Public Works Programmes, issued in terms of the Basic Conditions of Employment Act of 1997 by the Minister of Labour in Government Notice , shall apply to works described in the scope of work as being labour-intensive and which are undertaken by unskilled or semi-skilled workers.</t>
    </r>
  </si>
  <si>
    <r>
      <t xml:space="preserve">Tenderers are to price against the following items for compliance with the SPECIFICATION FOR HIV/AIDS AWARENESS  bound into this document </t>
    </r>
    <r>
      <rPr>
        <sz val="8"/>
        <color theme="1"/>
        <rFont val="Arial"/>
        <family val="2"/>
      </rPr>
      <t>(The clauses referred to are those of the Specification for HIV/AIDS)</t>
    </r>
  </si>
  <si>
    <t>It is a general requirement of this contract that persons normally resident in the locality of the works (Local Labour) be given preference for employment on the contract. Provided, however, that should adequate and appropriate Labour not be available within the locality, others may be employed subject to satisfactory proof being provided that every reasonable endeavour has been made to employ Local Labour. The Contractor shall identify the local community leaders with the purpose of negotiating with them regarding the utilization of Local Labour in the construction process. In this regard, the Contractor shall furthermore give preference, wherever possible to the employment of single heads of households, women and youth. The Contractor shall, in general, maximize the involvement of the local community.</t>
  </si>
  <si>
    <r>
      <t xml:space="preserve">MONTHS
</t>
    </r>
    <r>
      <rPr>
        <b/>
        <sz val="8"/>
        <color theme="1"/>
        <rFont val="Agency FB"/>
        <family val="2"/>
      </rPr>
      <t>(Indicative)</t>
    </r>
  </si>
  <si>
    <t>Ensure that the agreement is binding to both the Worker and the Employer.</t>
  </si>
  <si>
    <t>Reporting month:</t>
  </si>
  <si>
    <t>Contact no:_______________________________________</t>
  </si>
  <si>
    <t>Contact no:__________________________________________</t>
  </si>
  <si>
    <t>Date:___________________________________________________</t>
  </si>
  <si>
    <t>Contact no:______________________________________________</t>
  </si>
  <si>
    <t>Only a guide to be priced by contractor</t>
  </si>
  <si>
    <t>I, the undersigned hereby declare and confirm that I am fully conversant with the Occupational Health and Safety Act, Act 85 of 1993 and the Construction Regulations of February 2014 and the Construction Safety, Health and Environmental Specifications attached to this document.</t>
  </si>
  <si>
    <t>I hereby declare that my company and its employees has the necessary competency and resources to safely carry out the construction works under this contract in compliance with the Occupational Health and Safety Act, Act 85 of 1993, the Construction Regulations of February 2014 and the Construction Safety, Health and Environmental Specifications.</t>
  </si>
  <si>
    <t>Contract Period:</t>
  </si>
  <si>
    <t>Don’t put a figure in here at tender stage</t>
  </si>
  <si>
    <t>Employers Agent 6</t>
  </si>
  <si>
    <t>Employers Agent 7</t>
  </si>
  <si>
    <t>Employers Agent 8</t>
  </si>
  <si>
    <r>
      <t xml:space="preserve">Agent’s </t>
    </r>
    <r>
      <rPr>
        <sz val="11"/>
        <color rgb="FFFF0000"/>
        <rFont val="Arial"/>
        <family val="2"/>
      </rPr>
      <t>service:</t>
    </r>
  </si>
  <si>
    <t>EQUIPMENT SCHEDULE</t>
  </si>
  <si>
    <t xml:space="preserve">TECHNICAL DATA: </t>
  </si>
  <si>
    <t>STANDBY GENERATOR</t>
  </si>
  <si>
    <t xml:space="preserve">TECHNICAL DATA:  </t>
  </si>
  <si>
    <t>PARAPLEGIC LIFT</t>
  </si>
  <si>
    <t>AIR-CONDITIONING AND VENTILATION INSTALLATION</t>
  </si>
  <si>
    <t>Degreasing &amp; Toilet soap</t>
  </si>
  <si>
    <t>TOTAL CARRIED TO SUMMARY</t>
  </si>
  <si>
    <t>FINAL TOTAL CARRIED TO PRELIMINARY AND GENERAL IN BILL OF QUANTITIES</t>
  </si>
  <si>
    <t>GRAND TOTAL TO BE CARRIED TO THE PRELIMINARIES AND GENERAL IN BILL OF QUANTITIES</t>
  </si>
  <si>
    <t xml:space="preserve">(iii) cash deposit of 5% of the Contract Price and a payment reduction of 5% of the value certified in the payment certificate (excluding VAT) </t>
  </si>
  <si>
    <t>(iv) bank or insurance guarantee of 5% of the Contract Price and a payment reduction of  5% of the value certified in the payment certificate (excluding VAT)</t>
  </si>
  <si>
    <t>ON DEMAND PERFORMANCE GUARANTEE</t>
  </si>
  <si>
    <r>
      <rPr>
        <b/>
        <sz val="11"/>
        <color indexed="8"/>
        <rFont val="Arial"/>
        <family val="2"/>
      </rPr>
      <t>CONSTRUCTION GUARANTEE</t>
    </r>
    <r>
      <rPr>
        <sz val="11"/>
        <color indexed="8"/>
        <rFont val="Arial"/>
        <family val="2"/>
      </rPr>
      <t xml:space="preserve"> – means an on demand guarantee at call obtained by the </t>
    </r>
    <r>
      <rPr>
        <b/>
        <sz val="11"/>
        <color indexed="8"/>
        <rFont val="Arial"/>
        <family val="2"/>
      </rPr>
      <t>contractor</t>
    </r>
    <r>
      <rPr>
        <sz val="11"/>
        <color indexed="8"/>
        <rFont val="Arial"/>
        <family val="2"/>
      </rPr>
      <t xml:space="preserve"> from an institution approved by the </t>
    </r>
    <r>
      <rPr>
        <b/>
        <sz val="11"/>
        <color indexed="8"/>
        <rFont val="Arial"/>
        <family val="2"/>
      </rPr>
      <t>employer</t>
    </r>
    <r>
      <rPr>
        <sz val="11"/>
        <color indexed="8"/>
        <rFont val="Arial"/>
        <family val="2"/>
      </rPr>
      <t xml:space="preserve"> in terms of the </t>
    </r>
    <r>
      <rPr>
        <b/>
        <sz val="11"/>
        <color indexed="8"/>
        <rFont val="Arial"/>
        <family val="2"/>
      </rPr>
      <t>employer's</t>
    </r>
    <r>
      <rPr>
        <sz val="11"/>
        <color indexed="8"/>
        <rFont val="Arial"/>
        <family val="2"/>
      </rPr>
      <t xml:space="preserve"> construction guarantee form as selected in the Offer and Acceptance Form and the </t>
    </r>
    <r>
      <rPr>
        <b/>
        <sz val="11"/>
        <color indexed="8"/>
        <rFont val="Arial"/>
        <family val="2"/>
      </rPr>
      <t>contract data.</t>
    </r>
  </si>
  <si>
    <t>The Contractor  shall within 10 calendar days after receiving notice from the Engineer and prior to receiving a completed copy of this agreement, including the schedule of deviations (if any), contact the Employer’s agent (whose details are given in the contract data) to arrange the delivery of any bonds, guarantees, proof of insurance and any other documentation to be provided in terms of the conditions of contract identified in the Contract Data.</t>
  </si>
  <si>
    <r>
      <rPr>
        <b/>
        <u/>
        <sz val="10"/>
        <rFont val="Arial"/>
        <family val="2"/>
      </rPr>
      <t>Please note the following;</t>
    </r>
    <r>
      <rPr>
        <sz val="10"/>
        <rFont val="Arial"/>
        <family val="2"/>
      </rPr>
      <t xml:space="preserve">
All special non-working days must be added to the number of days allocated as the construction period in terms of GCC2010 clause 5.1, to determine the Due Completion Date.
For all DOPW projects the period from the 16 December to the second Monday in January of the following year must be indicated as BUILDERS HOLIDAY.</t>
    </r>
  </si>
  <si>
    <t>[6.2.2]</t>
  </si>
  <si>
    <r>
      <t xml:space="preserve">Replace the following </t>
    </r>
    <r>
      <rPr>
        <i/>
        <sz val="11"/>
        <color rgb="FFFF0000"/>
        <rFont val="Arial"/>
        <family val="2"/>
      </rPr>
      <t>"..it shall be deemed that the Contractor has selected a security of ten percent retention of the value of the Works."</t>
    </r>
    <r>
      <rPr>
        <sz val="11"/>
        <color rgb="FFFF0000"/>
        <rFont val="Arial"/>
        <family val="2"/>
      </rPr>
      <t xml:space="preserve"> with </t>
    </r>
    <r>
      <rPr>
        <i/>
        <sz val="11"/>
        <color rgb="FFFF0000"/>
        <rFont val="Arial"/>
        <family val="2"/>
      </rPr>
      <t>"..it shall be deemed that the Contractor has selected a security of a bank or insurance guarantee of 5% of the value of the Works and a payment reduction of 5% of the value certified in the payment certificate excluding value added tax."</t>
    </r>
  </si>
  <si>
    <r>
      <t xml:space="preserve">Months </t>
    </r>
    <r>
      <rPr>
        <i/>
        <sz val="9"/>
        <color rgb="FFFF0000"/>
        <rFont val="Arial"/>
        <family val="2"/>
      </rPr>
      <t xml:space="preserve">(which shall be deemed to include all Non – Working Days, Special Non – Working Days and the year-end Builders Annual Industry Holiday Periods). </t>
    </r>
  </si>
  <si>
    <r>
      <t>Time and Related Matters (clause 5) - As referred to in the Contract Data under Special Condition of Contract.</t>
    </r>
    <r>
      <rPr>
        <sz val="10"/>
        <color rgb="FFFF0000"/>
        <rFont val="Arial"/>
        <family val="2"/>
      </rPr>
      <t xml:space="preserve"> The Contract Period shall be deemed to include all Non – Working Days, Special Non – Working Days and the year-end Builders Annual Industry Holiday Periods. </t>
    </r>
  </si>
  <si>
    <r>
      <rPr>
        <b/>
        <sz val="11"/>
        <color indexed="8"/>
        <rFont val="Arial"/>
        <family val="2"/>
      </rPr>
      <t>CONSTRUCTION PERIOD</t>
    </r>
    <r>
      <rPr>
        <sz val="11"/>
        <color indexed="8"/>
        <rFont val="Arial"/>
        <family val="2"/>
      </rPr>
      <t xml:space="preserve"> – means the period commencing on the </t>
    </r>
    <r>
      <rPr>
        <b/>
        <sz val="11"/>
        <color indexed="8"/>
        <rFont val="Arial"/>
        <family val="2"/>
      </rPr>
      <t>commencement date</t>
    </r>
    <r>
      <rPr>
        <sz val="11"/>
        <color indexed="8"/>
        <rFont val="Arial"/>
        <family val="2"/>
      </rPr>
      <t xml:space="preserve"> and ending on the date of </t>
    </r>
    <r>
      <rPr>
        <b/>
        <sz val="11"/>
        <color indexed="8"/>
        <rFont val="Arial"/>
        <family val="2"/>
      </rPr>
      <t xml:space="preserve">due completion date.  </t>
    </r>
    <r>
      <rPr>
        <sz val="11"/>
        <color indexed="8"/>
        <rFont val="Arial"/>
        <family val="2"/>
      </rPr>
      <t xml:space="preserve">This period will be deemed to commence on actual site hand over date to the contractor and end on the date of practical completion and shall include all annual industrial holiday periods, Sundays and public holidays. </t>
    </r>
  </si>
  <si>
    <t>YES</t>
  </si>
  <si>
    <t xml:space="preserve">yes / no </t>
  </si>
  <si>
    <t>NO</t>
  </si>
  <si>
    <t>For the adjustment of Preliminaries both the Contract Sum and the Contract Value (including tax) shall exclude the amount of Preliminaries, all Contingency Sum(s) and any provision for Cost Price Adjustment Provisions:-</t>
  </si>
  <si>
    <t>- An amount which shall not be varied.</t>
  </si>
  <si>
    <t>- An amount varied in proportion to the contract value as compared to the Contract Sum.</t>
  </si>
  <si>
    <t>- An amount varied in proportion to the Construction Period as compared to the initial Construction Period (excluding revisions to the Construction Period to which the Contractor is not entitled) to adjustment of the Contract Value in terms of the agreement.</t>
  </si>
  <si>
    <r>
      <t>The Contractor shall provide a breakdown of charges (</t>
    </r>
    <r>
      <rPr>
        <sz val="9"/>
        <color rgb="FFFF0000"/>
        <rFont val="Arial"/>
        <family val="2"/>
      </rPr>
      <t>including</t>
    </r>
    <r>
      <rPr>
        <sz val="9"/>
        <color theme="1"/>
        <rFont val="Arial"/>
        <family val="2"/>
      </rPr>
      <t xml:space="preserve"> tax) within 15 working days of the date of acceptance of tender and, where applicable, an apportionment of Preliminaries per section</t>
    </r>
  </si>
  <si>
    <t>Sectional Completion : Subdivision of Preliminaries Costs</t>
  </si>
  <si>
    <t xml:space="preserve">For the adjustment of preliminaries for sections of the work the value of fixed, value, and time related amounts of the preliminaries for each section is required.  The contractor is to provide such information within fifteen (15)  working days of taking possession of the site, failing which the categorised preliminaries amounts shall be prorated to the value of each section.  </t>
  </si>
  <si>
    <t>The above shall apply equally for projects where sectional completion was not contemplated at tender stage but subsequently occurred  on an adhoc basis during construction of the works as agreed between the client and the employer.  The original priced categorised amounts for fixed, value, and time related amounts shall be prorated to the value of each section.</t>
  </si>
  <si>
    <t>Where sectional completion is required in terms of the agreement, the Contractor shall provide the Principal Agent with the division of the above categorized amounts into sections. Should the Contractor fail to provide such information within the period stipulated the categorized amounts shall be prorated to the value of each section.</t>
  </si>
  <si>
    <r>
      <t xml:space="preserve">The Contractor shall within 15 working days of the date of </t>
    </r>
    <r>
      <rPr>
        <sz val="9"/>
        <color rgb="FFFF0000"/>
        <rFont val="Arial"/>
        <family val="2"/>
      </rPr>
      <t>possession</t>
    </r>
    <r>
      <rPr>
        <sz val="9"/>
        <color theme="1"/>
        <rFont val="Arial"/>
        <family val="2"/>
      </rPr>
      <t xml:space="preserve"> of the site provide the Principal Agent with a detailed breakdown of Preliminaries amounts for the works as a whole, or per section where applicable, including </t>
    </r>
    <r>
      <rPr>
        <sz val="9"/>
        <color rgb="FFFF0000"/>
        <rFont val="Arial"/>
        <family val="2"/>
      </rPr>
      <t>administrative</t>
    </r>
    <r>
      <rPr>
        <sz val="9"/>
        <color theme="1"/>
        <rFont val="Arial"/>
        <family val="2"/>
      </rPr>
      <t xml:space="preserve"> and supervisory staff charges and for the use of construction equipment in terms of the programme.</t>
    </r>
  </si>
  <si>
    <t>The contractor is informed that only option 'A' shall apply</t>
  </si>
  <si>
    <t>If the Contractor and the Principal Agent cannot agree, within ten (10)  Working Days from the Commencement Date, on such a division then the Principal Agent shall make a division of the Preliminaries to be incorporated in the valuations for each monthly payment certificate as follows;</t>
  </si>
  <si>
    <t>10% of the amount shall not be varied</t>
  </si>
  <si>
    <t>15% varied in proportion of the Contract Value to the Contract Sum</t>
  </si>
  <si>
    <t>75% varied in proportion to the revised Construction period compared with the initial Construction Period</t>
  </si>
  <si>
    <t>Adjustment of Preliminaries (Clause 6.7, 6.8, 6.10 and 6.11)</t>
  </si>
  <si>
    <t>yes / no</t>
  </si>
  <si>
    <t>Payment Of Preliminaries (Clause 6.7, 6.8, 6.10 and 6.11)</t>
  </si>
  <si>
    <t>When an extension of time has been granted in terms of the GCC and the preliminaries require to be adjusted accordingly, the pertinent sectional (subdivided) categorised preliminaries amounts shall be utilised, where applicable and not the overall preliminary amounts.</t>
  </si>
  <si>
    <t>Project Code:</t>
  </si>
  <si>
    <t>Evaluation Method 3</t>
  </si>
  <si>
    <t xml:space="preserve">Central Suppliers Database Registration Number: </t>
  </si>
  <si>
    <t>CENTRAL SUPPLIERS DATABASE REGISTRATION NO:</t>
  </si>
  <si>
    <t>In the case of a Tender by a Joint Venture, certified copies of proof of registration on the Central Suppliers Data Base in respect of each party to the Joint Venture must be attached to this page</t>
  </si>
  <si>
    <r>
      <t xml:space="preserve">Tax Compliance Status (TCS) </t>
    </r>
    <r>
      <rPr>
        <b/>
        <sz val="10"/>
        <color theme="1"/>
        <rFont val="Arial"/>
        <family val="2"/>
      </rPr>
      <t>PIN</t>
    </r>
    <r>
      <rPr>
        <sz val="10"/>
        <color theme="1"/>
        <rFont val="Arial"/>
        <family val="2"/>
      </rPr>
      <t>;</t>
    </r>
  </si>
  <si>
    <t>REGISTRATION ON THE CENTRAL SUPPLIERS DATABASE</t>
  </si>
  <si>
    <r>
      <t xml:space="preserve">C2.1 PRICING INSTRUCTIONS
</t>
    </r>
    <r>
      <rPr>
        <b/>
        <sz val="12"/>
        <rFont val="Arial"/>
        <family val="2"/>
      </rPr>
      <t>GCC FOR CONSTRUCTION WORKS (Second Edition  2010)</t>
    </r>
  </si>
  <si>
    <t>In terms of the Public Finance Management Act (PFMA), 1999 (Act No 1 of 1999) Section 38 (1) (a) (iii) and 51 (1) (iii) and Section 76 (4) of PFMA National Treasury developed a single platform, The Central Supplier Database (CSD) for the registration of prospective suppliers including the varification functionality of key supplier information.</t>
  </si>
  <si>
    <t>Once the supplier information has been varified with external data sources by National Treasury a unique supplier number and security code will be allocated  and communicated to the supplier. Suppliers will be required to keep their data updated regularly and should confirm at least once a year that their data is still current and updated.</t>
  </si>
  <si>
    <t>Suppliers can provide their CSD supplier number and unique security code to organs of state to view their varified CSD information.</t>
  </si>
  <si>
    <t>Name of Supplier</t>
  </si>
  <si>
    <t>Central Supplier Database (CSD) Supplier Number:</t>
  </si>
  <si>
    <t>Prospective suppliers will be able to self - register on the CSD website: www.csd.gov.za</t>
  </si>
  <si>
    <t>TAX CLEARANCE REQUIREMENTS</t>
  </si>
  <si>
    <t>Application for Tax Compliance Status (TCS) PIN can be done via e-filing at any SARS branch office nationally or on the website www.sars.gov.za.</t>
  </si>
  <si>
    <t>Tax Clearance Certificates may be printed via eFiling. In order to use this provision, taxpayers will need to register with SARS as eFilers through the website www.sars.gov.za.</t>
  </si>
  <si>
    <t>Security PIN Number</t>
  </si>
  <si>
    <t>Company / Entity Tax Reference Number</t>
  </si>
  <si>
    <t>IMPORTANT NOTICE</t>
  </si>
  <si>
    <t>The South African Revinue Services (SARS) has phased out the issuing of paper Tax Clearance Certificates.</t>
  </si>
  <si>
    <t>From 18 April 2016 SARS introduced an enhanced Tax Compliance (TCS) system.</t>
  </si>
  <si>
    <t>The new system allows taxpayers to obtain a Tax Compliance Status (PIN), which can be utilised by authorised third parties to varify taxpayers compliance status online via SARS e-filing.</t>
  </si>
  <si>
    <t xml:space="preserve">4. </t>
  </si>
  <si>
    <t>ATTACH A CERTIFIED COPY OF PROOF, THAT THE BIDDER IS REGISTERED ON THE CENTRAL SUPPLIERS DATABASE TO THIS PAGE FOR ADJUDICATION PURPOSES</t>
  </si>
  <si>
    <r>
      <rPr>
        <b/>
        <sz val="10"/>
        <rFont val="Arial"/>
        <family val="2"/>
      </rPr>
      <t>"Quality</t>
    </r>
    <r>
      <rPr>
        <sz val="10"/>
        <rFont val="Arial"/>
        <family val="2"/>
      </rPr>
      <t>" shall mean totality of features and characteristics of a product or service that bears on the ability of the product or service to satisfy stated or implied needs.</t>
    </r>
  </si>
  <si>
    <t>Tax Compliance Status(TCS)                      PIN Number</t>
  </si>
  <si>
    <t>55% of unskilled labour to be youth aged between 18 and 35 years</t>
  </si>
  <si>
    <t>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 At the end of each month the contractor must submit the following documents to be attached to the Progress payment certificate:
1. EPWP monthly data collection form 
2. Worker monthly payment upload
3. Worker monthly proof of payment  i.e 
3.1 Acknowledgement of receipt of payment or
3.2 Payslips 
3.3 Bank statement highlighted the workers paid 
4. Worker monthly training form 
5. Monthly attendance register
6. Certified copies of ID’s (once off)
7. ID size photos (once off)
8. Proof of UIF 
9. Proof of COIDA</t>
  </si>
  <si>
    <t xml:space="preserve">EPWP Program at the project level shall always be promoted through have the projects signage board that embrace EPWP logo at the bottom, correct measurement for this signage board will be provided by the project leader during the site handing over meeting. the standard "HELVETIVA MEDUIM " letters are to be used . Professional title to be 10 mm above line . Line thickness to be 8 mm thick . Space between bottom of the line and bottom of the lettering below the line has to be 100 mm. Letter sizes are as follows : Helvetica meduim 100 mm black upper case to be for project name and owner . Helvetica meduim 75mm black upper case only to be used for professional titles.Project name and owner shall be black lettering on white background.board sizes are as follows : Board to be minomum 2000mm from ground level and to be constructed from reinforced formed chromadek panels minimum 0,6mm thick chromadek. The contractor is responsible for ensuring that the project board remains neatly and safely erected for the full duration including maintenance period,after which the project board and post are to be dismantled and handed to the client in good order.       </t>
  </si>
  <si>
    <t>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Each contract will lapse at the end of each financial year therefore requiring the Contractor  to do a renewal of each contract should the need of employment still exist for that particular labourer.</t>
  </si>
  <si>
    <t xml:space="preserve">ADDITIONAL SPECIFICATION - EPWP </t>
  </si>
  <si>
    <t xml:space="preserve">EMPLOYMENT AND TRAINING OF EPWP BENEFICIARY ON THE EXPANDED PUBLIC WORKS PROGRAMME (EPWP) Infrastructure Projects: </t>
  </si>
  <si>
    <t>EXTRACTS FROM MINISTERIAL DETERMINATION REGARDING EPWP</t>
  </si>
  <si>
    <t>EPWP EMPLOYMENT AGREEMENT</t>
  </si>
  <si>
    <t>This project is part of the Expanded Public Works Programme aims to train young people and provide them with practical work experience as part of this programme.  Youth aged between 18 and 35 will be recruited and trained in skills relevant to the work to be done on this project.  These youth will have to be employed by the contractor as part of this project so that they can gain their work experience on these projects.  The training of the youth will be coordinated and implemented by a separate service provider.  This service provider will provide the contractor with a list of all the youth and the training each of these youth have received.  The Contractor will be required to employ all of these youth for a minimum period of 6 months.  Furthermore the Contractor will be required to supervise these youth to ensure that the work they perform is of the required standard.  If necessary the contractor’s staff will be required to assist and mentor the youth to ensure that they are able to perform the type of work they need to do to the satisfactory standards required.  The contractor will not be required to employ all youth in the programme at the same time, but may rotate the youth on the project, as long as all youth are employed for the minimum duration stated earlier.</t>
  </si>
  <si>
    <t xml:space="preserve">This specification contains the standard terms and conditions for workers employed in elementary occupations and trained on a Expanded Public Works Programme (EPWP) for the Infrastructure Programme.  </t>
  </si>
  <si>
    <t>The Code of Good Practice for Expanded Public Works Programmes, which has been gazetted by the Department of Labour, and which provides for special conditions of employment for these EPWP projects. In terms of the Code of Good Practice, the workers on these projects are entitled to formal training, which will be provided by training providers appointed (and funded) by the Department of Labour. For projects of up to six months in duration, this training will cover life-skills and information about other education, training and employment opportunities.</t>
  </si>
  <si>
    <t>means the contractor or any party employing the worker / beneficiary under the EPWP Programme.</t>
  </si>
  <si>
    <t>means any person working or training in an elementary occupation on a EPWP.</t>
  </si>
  <si>
    <t>In line with the Expanded Public Works Programme (EPWP) policies, the Ministerial Determination, Special Public Works Programmes, issued in terms of the Basic Conditions of Employment Act of 1997 by the Minister of labour in government Notice No. R63 of 25 January 2002, of which extracts have been reproduced below in clauses SL 04 shall apply to works described in the scope of work and which are undertaken by unskilled or semi-skilled workers. The Code of Good Practise for Employment and Conditions of Work for Expanded Public Works Programmes, issued in terms of the Basic Conditions of Employment Act of 1997 by the Minister of Labour in Government Notice No. R64 of 25 January 2002 shall apply to works described in the scope of work and which unskilled or semi-skilled workers undertake.</t>
  </si>
  <si>
    <t>“employer” means any department that hires workers to work in elementary occupations on a EPWP;</t>
  </si>
  <si>
    <t>“worker” means any person working in an elementary occupation on a EPWP;</t>
  </si>
  <si>
    <t>“management” means any person employed by a department or implementing agency to administer or execute a EPWP;</t>
  </si>
  <si>
    <t>Workers on a EPWP are employed on a temporary basis.</t>
  </si>
  <si>
    <t>A worker may NOT be employed for longer than 24 months in any five-year cycle on a EPWP.</t>
  </si>
  <si>
    <t>Employment on a EPWP does not qualify as employment and a worker so employed does not have to register as a contributor for the purposes of the Unemployment Insurance Act 30 of 1966.</t>
  </si>
  <si>
    <t>A worker who returns to work after maternity leave, has the right to start a new cycle of twenty-four months employment, unless the EPWP on which she was employed has ended.</t>
  </si>
  <si>
    <t>the employer’s name and address and the name of the EPWP;</t>
  </si>
  <si>
    <t xml:space="preserve">the training that the worker may be entitled to receive during the EPWP. </t>
  </si>
  <si>
    <t>The employer must keep this record for a period of at least three years after the completion of the EPWP.</t>
  </si>
  <si>
    <t>obey all health and safety rules;</t>
  </si>
  <si>
    <t>It is the responsibility of employers to arrange for all persons employed on a EPWP to be covered in terms of the Compensation for Occupational Injuries and Diseases Act, 130 of 1993.</t>
  </si>
  <si>
    <t>any training received by the worker as part of the EPWP;</t>
  </si>
  <si>
    <t>the period for which the worker worked on the EPWP;</t>
  </si>
  <si>
    <r>
      <t xml:space="preserve">The employer shall adhere to the conditions of employment as stipulated in the </t>
    </r>
    <r>
      <rPr>
        <i/>
        <sz val="11"/>
        <rFont val="Arial"/>
        <family val="2"/>
      </rPr>
      <t>Code of Good Practice for Employment and Conditions of Work for Expanded Public Works Programmes</t>
    </r>
    <r>
      <rPr>
        <sz val="11"/>
        <rFont val="Arial"/>
        <family val="2"/>
      </rPr>
      <t>.  Over and above the conditions stipulated above, he shall be responsible to:</t>
    </r>
  </si>
  <si>
    <t>screen and select suitable candidates for employment from the priority list of EPWP beneficiary provided by the Umsobumvu Youth Fund  (UYF);</t>
  </si>
  <si>
    <t>ensure that the recruited EPWP beneficiary are made available to receive basic life skills training which will be conducted and paid for by the Umsobumvu Youth Fund;</t>
  </si>
  <si>
    <t>ensure that all EPWP beneficiary receive instruction on safety on site prior to them commencing with work on site;</t>
  </si>
  <si>
    <t>ensure that all EPWP beneficiary are covered under workmen’s compensation for as long as they are contracted to the contractor.  Payment to the Compensation Commissioner shall be the responsibility of the contractor;</t>
  </si>
  <si>
    <t>assist in the identification and assessment of potential EPWP beneficiary to undergo advanced technical training in respective trades;</t>
  </si>
  <si>
    <t>provide all EPWP beneficiary with the necessary protective clothing as required by law for the specific trades that they are involved in.</t>
  </si>
  <si>
    <t>provide overall supervision and day-to-day management of EPWP beneficiary and/or sub-contractors; and</t>
  </si>
  <si>
    <t>ensure that all EPWP beneficiary are paid their wages on time through a pre-agreed payment method as stipulated in the contract with the EPWP beneficiary.</t>
  </si>
  <si>
    <t>PLACEMENT OF RECRUITED EPWP BENEFICIARY</t>
  </si>
  <si>
    <t>employ EPWP beneficiary from targeted social groups from the priority list provided by the Service Provider/ Umsobumvu Youth Fund.</t>
  </si>
  <si>
    <t>facilitate on-the-job training and skills development programmes for the EPWP beneficiary;</t>
  </si>
  <si>
    <t>55% people between the ages of 18 and 35</t>
  </si>
  <si>
    <t>55% women;</t>
  </si>
  <si>
    <t>brief EPWP beneficiary on the conditions of employment as specified in sub clause SL 04.09 above;</t>
  </si>
  <si>
    <t>enter into a contract with each EPWP beneficiary, which contract will form part of the Employment Agreement;</t>
  </si>
  <si>
    <t>allow EPWP beneficiary the opportunity to attend life skills training through DOL.  This shall be arranged at the beginning of the contract;</t>
  </si>
  <si>
    <t>ensure that payments to EPWP beneficiary are made as set out in sub clauses SL 04.14 and SL 04.15 above.</t>
  </si>
  <si>
    <t>set up of personal profile files as prescribed by EPWP beneficiary and as set out in sub clause SL 04.13 above.</t>
  </si>
  <si>
    <t>must be included in the EPWP beneficiary's personal profile file.</t>
  </si>
  <si>
    <t>TRAINING OF EPWP BENEFICIARY</t>
  </si>
  <si>
    <t>·      EPWP beneficiary shall be employed on the projects for an average of 6 months.</t>
  </si>
  <si>
    <t>·      EPWP beneficiary shall be deployed on projects in the vicinity of their homes.  The same
       arrangements as for other workers regarding accommodation, subsistence and travel 
       shall be applicable to EPWP beneficiary.</t>
  </si>
  <si>
    <t>All EPWP beneficiary are entitled to undergo life skills training.  Training of this module will be flexible enough to meet the needs of the employer.  Training should take place immediately after site hand-over and during the period of site establishment and pre-planning before actual construction starts, alternatively this will be spread over the duration of the contract period.  The contractor will be required to work closely with the person to schedule the training sessions so that the timing of the training is aligned with the contractors work schedule and his demand for workers.</t>
  </si>
  <si>
    <t>The Employer shall assist in identifying EPWP beneficiary for further training.  These EPWP beneficiary will undergo further technical training to prepare them for opportunities as semi-skilled labourers.</t>
  </si>
  <si>
    <t xml:space="preserve">Such training will comprise of an off-site theoretical component and practical training on-site.  The contractor will be responsible for on-site practical work under his supervision.  EPWP beneficiary who graduate from the first phase of the training programme will be identified and given opportunities to register for skills development programmes.  These can ultimately result in a accredited qualification.  The programme will consist of theoretical instruction away from the construction site as well as on-site practical work under the supervision of the employer.  Candidates will be entitled to employment to complete all training modules.  </t>
  </si>
  <si>
    <t>BENEFICIARY (EPWP BENEFICIARY) SELECTION CRITERIA</t>
  </si>
  <si>
    <r>
      <t xml:space="preserve">The </t>
    </r>
    <r>
      <rPr>
        <i/>
        <sz val="11"/>
        <rFont val="Arial"/>
        <family val="2"/>
      </rPr>
      <t>Code of Good Practise for Employment and Conditions of Work for Expanded Public Works Programmes</t>
    </r>
    <r>
      <rPr>
        <sz val="11"/>
        <rFont val="Arial"/>
        <family val="2"/>
      </rPr>
      <t xml:space="preserve"> encourages:</t>
    </r>
  </si>
  <si>
    <t>·      optimal use of locally-based labour in a Expanded Public Works Programme (EPWP);</t>
  </si>
  <si>
    <t>The EPWP beneficiary of the programmes should preferably be non-working individuals from the most vulnerable sections of disadvantaged communities who do not receive any social security pension income. The local community must, through all structures available, be informed of and consulted about the establishment of any EPWP</t>
  </si>
  <si>
    <t>It is stipulated that youth workers on the EPWP receive a minimum of R 1 000 per month whilst working and R 600 per month whilst on training in ALL provinces.  Should EPWP beneficiary be attending training whilst employed by the contractor, the contractor will still be responsible for payment to the EPWP beneficiary whilst at training.</t>
  </si>
  <si>
    <t>PAYMENT FOR TRAINING OF EPWP BENEFICIARY</t>
  </si>
  <si>
    <t>Penalty due to not meeting the target as in SL 11.01.01….………………………………………………………..Unit:  EPWP beneficiary</t>
  </si>
  <si>
    <t>Accommodation……………………………………..(Prov.Sum)…..Unit:  R/EPWP beneficiary</t>
  </si>
  <si>
    <t>Travelling (based on 50 km/EPWP beneficiary) …………………………………….Unit:  km</t>
  </si>
  <si>
    <t>Travelling (based on 50 km/EPWP beneficiary)……………………………………...Unit:  km</t>
  </si>
  <si>
    <t>Accommodation……………………………………….(Prov.Sum)….Unit:  R/EPWP beneficiary</t>
  </si>
  <si>
    <t>The units of measurement for sub items SL 11.02.01 (01) and SL 11.02.02 (01) above shall be the distance travelled in km by the EPWP beneficiary trained off site. The tendered rate shall include full compensation to safely transport the youth workers to and from the training venue/s.</t>
  </si>
  <si>
    <t>The unit of measurement for sub items SL 11.02.01 (02) and SL 11.02.02 (02) above shall be the amounts in Rand expended for accommodation and daily meal allowances for the EPWP beneficiary trained off site that must be arranged by the contractor. Amounts quoted shall be corrected according to re-measurement based on actual invoices.</t>
  </si>
  <si>
    <t>Skilled development and Technical training for EPWP beneficiary for (…….) days…………………………………………………………..  Unit:  worker-days</t>
  </si>
  <si>
    <t>The unit of measurement shall be the number of EPWP beneficiary replaced while in training multiplied by the number of days absent from the site.</t>
  </si>
  <si>
    <t xml:space="preserve">EMPLOYMENT OF EPWP BENEFICIARY </t>
  </si>
  <si>
    <t xml:space="preserve">Employment of EPWP beneficiary……………………………...(Prov.Sum)¼.Unit: R/ worker-month </t>
  </si>
  <si>
    <t>The unit of measurement shall be the number of EPWP beneficiary at the statutory labour rates of R ………. multiplied by the period employed in months and the rate tendered shall include full compensation for all costs associated with the employment of EPWP beneficiary and for complying with the conditions of contract.  The cost for the training shall be excluded from this item.  This item is based on 6 months appointment for EPWP beneficiary.</t>
  </si>
  <si>
    <t>PROVISION OF EPWP DESIGNED OVERALLS TO EPWP BENEFICIARY</t>
  </si>
  <si>
    <t>Supply EPWP designed overalls to EPWP beneficiary …………………………….………………….. (Prov.Sum)…………….Unit:  R</t>
  </si>
  <si>
    <t>EPWP beneficiary overalls should be orange (top and bottom) as per EPWP specification with the exception of Correctional Services contracts where the EPWP beneficiary top would be blue and the bottom orange.</t>
  </si>
  <si>
    <t>PROVISION OF SMALL TOOLS FOR EPWP BENEFICIARY</t>
  </si>
  <si>
    <r>
      <t>Provide all EPWP beneficiary with prescribed tools for their respective trades. Specification for the mentioned tools to be provided by the EPWP Service Provider. These tools will become the property of the EPWP beneficiary after the completion of the programme</t>
    </r>
    <r>
      <rPr>
        <sz val="11"/>
        <rFont val="Arial"/>
        <family val="2"/>
      </rPr>
      <t xml:space="preserve">............................................................(Prov.Sum)….Unit:  </t>
    </r>
    <r>
      <rPr>
        <b/>
        <sz val="11"/>
        <rFont val="Arial"/>
        <family val="2"/>
      </rPr>
      <t>R 500-00</t>
    </r>
    <r>
      <rPr>
        <sz val="11"/>
        <rFont val="Arial"/>
        <family val="2"/>
      </rPr>
      <t xml:space="preserve"> /youth worker</t>
    </r>
  </si>
  <si>
    <t>APPOINTMENT OF EPWP BENEFICIARY TEAM LEADER/S</t>
  </si>
  <si>
    <t>The EPWP beneficiary Team Leader will act as CLO/PLO to facilitate the project work between the EPWP beneficiary and the contractor.  Umsobumvu Youth Fund can assist with the sourcing of EPWP beneficiary Team Leader for employment by the contractor.</t>
  </si>
  <si>
    <t xml:space="preserve">(This shall serve as the cover page on employment contracts for local labour) </t>
  </si>
  <si>
    <t>[CONTRACTOR NAME]...........................</t>
  </si>
  <si>
    <t>[WORKER NAME].......................................</t>
  </si>
  <si>
    <r>
      <t>The worker will receive compensation to the amount of R______________________00 which must be paid by the 25</t>
    </r>
    <r>
      <rPr>
        <vertAlign val="superscript"/>
        <sz val="10"/>
        <rFont val="Arial"/>
        <family val="2"/>
      </rPr>
      <t>th</t>
    </r>
    <r>
      <rPr>
        <sz val="10"/>
        <rFont val="Arial"/>
        <family val="2"/>
      </rPr>
      <t xml:space="preserve"> or on the</t>
    </r>
    <r>
      <rPr>
        <i/>
        <sz val="10"/>
        <rFont val="Arial"/>
        <family val="2"/>
      </rPr>
      <t xml:space="preserve"> </t>
    </r>
    <r>
      <rPr>
        <u/>
        <sz val="10"/>
        <rFont val="Arial"/>
        <family val="2"/>
      </rPr>
      <t>last day</t>
    </r>
    <r>
      <rPr>
        <sz val="10"/>
        <rFont val="Arial"/>
        <family val="2"/>
      </rPr>
      <t xml:space="preserve"> of each month.</t>
    </r>
  </si>
  <si>
    <r>
      <t xml:space="preserve">A worker </t>
    </r>
    <r>
      <rPr>
        <b/>
        <sz val="10"/>
        <rFont val="Arial"/>
        <family val="2"/>
      </rPr>
      <t>who is absent for more than three consecutive days</t>
    </r>
    <r>
      <rPr>
        <sz val="10"/>
        <rFont val="Arial"/>
        <family val="2"/>
      </rPr>
      <t xml:space="preserve"> without informing the employer of an intention to return to work will have terminated the contract. However, the worker may be re-engaged if a position becomes available. </t>
    </r>
  </si>
  <si>
    <t>Semi-skilled:</t>
  </si>
  <si>
    <t>WEEK 5</t>
  </si>
  <si>
    <t>BUSINESS PLAN</t>
  </si>
  <si>
    <t>Contractor sign: _________________________</t>
  </si>
  <si>
    <t>Designation: ____________________________________</t>
  </si>
  <si>
    <t>Date: __________________________________________</t>
  </si>
  <si>
    <t>Contact no: _____________________________________</t>
  </si>
  <si>
    <t>DPW Official/Consultant sign: _____________________</t>
  </si>
  <si>
    <t>Designation: ______________________________________________</t>
  </si>
  <si>
    <t>Date: ____________________________________________________</t>
  </si>
  <si>
    <t>Contact no: ______________________________________________</t>
  </si>
  <si>
    <t>EPWP Official sign: ____________________</t>
  </si>
  <si>
    <t>Designation: __________________________________</t>
  </si>
  <si>
    <t>Date: ________________________________________</t>
  </si>
  <si>
    <t>Contact no: ___________________________________</t>
  </si>
  <si>
    <t>CONTRACTUAL OBLIGATIONS IN RELATION TO EPWP BENEFICIARY</t>
  </si>
  <si>
    <t>formulate and design a contract between himself/ herself and each of the recruited EPWP beneficiary, ensuring that the contract does not contravene any of the Acts stipulated in South African Law, e.g. Basic Conditions of Employment Act, etc. (A copy of a pro-forma contract is attached at the end of this specification);</t>
  </si>
  <si>
    <t>The Employer shall provide EPWP beneficiary with on-the-job training to enable them to fulfil their employment requirements.  The employer shall also be expected to closely monitor the job performance of EPWP beneficiary and shall identify potential EPWP beneficiary for skills development programmes.</t>
  </si>
  <si>
    <t>The EPWP beneficiary to be employed in the programme (EPWP) shall be directly contracted to the employer.  Over and above the construction and project management responsibilities, the employer will be expected to perform the tasks and responsibilities as set out in clause SL 05 above.</t>
  </si>
  <si>
    <t>Appointment of (_____) EPWP beneficiary team leader/s for the duration of the contract……………………………………….(Prov.Sum)……..... Unit:  R / EPWP beneficiary team leader</t>
  </si>
  <si>
    <t>Evaluation Method 4</t>
  </si>
  <si>
    <t>Note: In the event that the contractor fails to satisfy the requirements of this specification, the employer (Head: Public Works) may apply any of the sanctions provided for in the contract. Sanctions may include the application of a financial penalty of .04% of the Contract Sum per calendar day of which the required reports has not been submitted.</t>
  </si>
  <si>
    <t xml:space="preserve">The site is situated within the premises of the Mosvold Hospital on the fringe of the town of Ingwavuma.                                               GPS Co-ordinates for the site is .............................................................................................................                                                        </t>
  </si>
  <si>
    <t>Date: .........................................................................................................................................................</t>
  </si>
  <si>
    <t xml:space="preserve">EMPLOYMENT AND TRAINING OF LABOUR ON THE EPWP BENEFICIARY INFRASTRUCTURE PROJECTS </t>
  </si>
  <si>
    <t>Payment for training of EPWP beneficiary : Target:</t>
  </si>
  <si>
    <t>The number of EPWP beneficiary specified for this contract that will receive;</t>
  </si>
  <si>
    <t>Penalties for not meeting target per EPWP beneficiary</t>
  </si>
  <si>
    <t>per EPWP beneficiary</t>
  </si>
  <si>
    <t>Skills development and Technical training for EPWP beneficiary for an average of :</t>
  </si>
  <si>
    <t>km/EPWP beneficiary</t>
  </si>
  <si>
    <t>Travelling based on [number of km/EPWP beneficiary]</t>
  </si>
  <si>
    <t>Duration of employment of EPWP beneficiary:</t>
  </si>
  <si>
    <t xml:space="preserve">Employment of EPWP beneficiary </t>
  </si>
  <si>
    <t>Employment of EPWP beneficiary</t>
  </si>
  <si>
    <t>Duration of employment of EPWP beneficiarys:</t>
  </si>
  <si>
    <t>Where stated in the tender data that a two-envelope system has been followed, open only the non-financial proposal of valid tenders in the presence of tenderer's agents, who choose to attend, at the time and place stated in the tender data and announce the name of each tenderer whose technical proposal is opened.</t>
  </si>
  <si>
    <t>Evaluate that non-financial proposals offered by tenderers, then advise tenderers who remain in contention for the award of the contract of the time and place when the financial proposals are to be opened.</t>
  </si>
  <si>
    <t>The threshold score, below which tenderers are eliminated from further consideration, should be between 50% and 60%</t>
  </si>
  <si>
    <r>
      <rPr>
        <i/>
        <u/>
        <sz val="10"/>
        <color theme="1"/>
        <rFont val="Arial"/>
        <family val="2"/>
      </rPr>
      <t>Note</t>
    </r>
    <r>
      <rPr>
        <i/>
        <sz val="10"/>
        <color theme="1"/>
        <rFont val="Arial"/>
        <family val="2"/>
      </rPr>
      <t>: In the event that the contractor fails to satisfy the requirements of this specification, the Employer (Head: Public Works) may apply any of the sanctions provided in the contract. Sanctions may include the application of a financial penalty of .04% of the Contract Sum per calendar day of which the required report has not been submitted.</t>
    </r>
  </si>
  <si>
    <t xml:space="preserve">Management of Water                                                                            Water for Construction purposes must be obtained from alternative water sources (i.e. supply other than water that is produced and distributed by a regulated water service authority from a licenced water treatment works for human consumption), eg dams, rivers, boreholes, springs, rainwater harvesting, recycled sewerage water,etc. The alternative water source shall not be of an inferior quality / standard than that required for construction purposes. The client reserves the rigfht through his agents to test such supplies or request certificates confirming the grade and nature of the water supply. Relevant knowledge of the respective area will be an advantage. </t>
  </si>
  <si>
    <t>E27</t>
  </si>
  <si>
    <t>SL 11.04.02</t>
  </si>
  <si>
    <t xml:space="preserve"> Works Programme (EPWP) Infrastructure Projects</t>
  </si>
  <si>
    <t xml:space="preserve"> as bound elsewhere in the Bills of Quantities and</t>
  </si>
  <si>
    <t xml:space="preserve">Skills development and technical training for EPWP beneficiary </t>
  </si>
  <si>
    <t>EMPLOYMENT OF EPWP BENEFICIARY</t>
  </si>
  <si>
    <t>The unit of measurement shall be the number of EPWP beneficiary</t>
  </si>
  <si>
    <t xml:space="preserve"> of EPWP beneficiary and for complying with the conditions of</t>
  </si>
  <si>
    <t>Supply EPWP designed overalls to EPWP beneficiary (ref. SL</t>
  </si>
  <si>
    <t>Supply of small tools to EPWP beneficiary. Specification to be</t>
  </si>
  <si>
    <t xml:space="preserve">PROVISION OF SMALL TOOLS FOR </t>
  </si>
  <si>
    <t>EPWP BENEFICIARY</t>
  </si>
  <si>
    <t>Appointment of EPWP beneficiary Team Leaders for the duration of the</t>
  </si>
  <si>
    <t>there is a material irregularity in the tender process.</t>
  </si>
  <si>
    <t>ARBITRATION ONLY</t>
  </si>
  <si>
    <r>
      <t>a)</t>
    </r>
    <r>
      <rPr>
        <b/>
        <sz val="10"/>
        <rFont val="Arial"/>
        <family val="2"/>
      </rPr>
      <t xml:space="preserve">   </t>
    </r>
  </si>
  <si>
    <r>
      <t xml:space="preserve">If requested by the proposed successful tenderer, submit for the tenderer's information the policies and / or certificates of insurance which the conditions of contract identified in the </t>
    </r>
    <r>
      <rPr>
        <b/>
        <sz val="10"/>
        <rFont val="Arial"/>
        <family val="2"/>
      </rPr>
      <t>contract data</t>
    </r>
    <r>
      <rPr>
        <sz val="10"/>
        <rFont val="Arial"/>
        <family val="2"/>
      </rPr>
      <t>, require the employer to provide.</t>
    </r>
  </si>
  <si>
    <r>
      <t xml:space="preserve">complies with the legal requirements, if any, stated in the </t>
    </r>
    <r>
      <rPr>
        <b/>
        <sz val="10"/>
        <rFont val="Arial"/>
        <family val="2"/>
      </rPr>
      <t>tender data</t>
    </r>
    <r>
      <rPr>
        <sz val="10"/>
        <rFont val="Arial"/>
        <family val="2"/>
      </rPr>
      <t>, and</t>
    </r>
  </si>
  <si>
    <t>NOTE TO THE COMPILER OF THIS DOCUMENT : PLEASE INSERT PROJECT SPECIFIC OHSE PLAN STRUCTURE AS RECEIVED FROM THE KZN DoPW OFFICIAL APPOINTED TO THE PROJECT OR AN APPOINTED PROFESSIONAL CONSTRUCTION HEALTH AND SAFETY AGENT.</t>
  </si>
  <si>
    <t>NOTE TO THE COMPILER OF THIS DOCUMENT : PLEASE INSERT PROJECT SPECIFIC OHSE CLIENT SPECIFIC REQUIREMENTS AS RECEIVED FROM THE KZN DoPW OFFICIAL APPOINTED TO THE PROJECT OR AN APPOINTED PROFESSIONAL CONSTRUCTION HEALTH AND SAFETY AGENT.</t>
  </si>
  <si>
    <t>NOTE TO THE COMPILER OF THIS DOCUMENT : PLEASE INSERT PROJECT SPECIFIC BASELINE RISK ASSESSMENT AS RECEIVED FROM THE KZN DoPW OFFICIAL APPOINTED TO THE PROJECT OR AN APPOINTED PROFESSIONAL CONSTRUCTION HEALTH AND SAFETY AGENT.</t>
  </si>
  <si>
    <t>NOTE TO THE COMPILER OF THIS DOCUMENT : PLEASE INSERT PROJECT SPECIFIC HEALTH AND SAFETY SPECIFICATION AS RECEIVED FROM THE KZN DoPW OFFICIAL APPOINTED TO THE PROJECT OR AN APPOINTED PROFESSIONAL CONSTRUCTION HEALTH AND SAFETY AGENT.</t>
  </si>
  <si>
    <t>Hard Hats</t>
  </si>
  <si>
    <t>Gumboots steel toe cap</t>
  </si>
  <si>
    <t>Safety glasses</t>
  </si>
  <si>
    <t>Barricading Material</t>
  </si>
  <si>
    <t>Surveys - Annual Service</t>
  </si>
  <si>
    <t xml:space="preserve">Safety Manager </t>
  </si>
  <si>
    <t>Safety harnesses with Scaffold hooks</t>
  </si>
  <si>
    <t>FIRST AID</t>
  </si>
  <si>
    <t>All Signage as required by Law, regulatory, warning and information</t>
  </si>
  <si>
    <t>Replacement of Locks required for lockouts</t>
  </si>
  <si>
    <t>Replacement of tags</t>
  </si>
  <si>
    <t>Replacement for Permit books</t>
  </si>
  <si>
    <t>Replacement of Callipers</t>
  </si>
  <si>
    <t>OTHERS (Project Specific)</t>
  </si>
  <si>
    <t xml:space="preserve">Overalls </t>
  </si>
  <si>
    <t>M</t>
  </si>
  <si>
    <t>Box 20</t>
  </si>
  <si>
    <t>Nr</t>
  </si>
  <si>
    <t>Chin Straps</t>
  </si>
  <si>
    <t>T1.1 TENDER NOTICE AND INVITATION TO TENDER</t>
  </si>
  <si>
    <t>THE PHYSICAL ADDRESS FOR COLLECTION OF TENDER DOCUMENTS:</t>
  </si>
  <si>
    <t>COMPULSORY CLARIFICATION MEETING</t>
  </si>
  <si>
    <t>Section 4:    CSD Number:</t>
  </si>
  <si>
    <t>Section 5:    Particulars of sole proprietors and partners in partnerships</t>
  </si>
  <si>
    <t>Section 6:    Particulars of companies and close corporations</t>
  </si>
  <si>
    <t>Section 7: SBD4 issued by National Treasury must be completed for each tender and be attached as a tender requirement</t>
  </si>
  <si>
    <t xml:space="preserve">i)   authorizes the Employer to verify the tenderers tax clearance status from the South African Revenue  Services that it is in   order; 
     </t>
  </si>
  <si>
    <t>iv) confirms that I / we are not associated, linked or involved with any other tendering entities submitting tender 
     offers and have no other relationship with any of the tenderers or those responsible for compiling the scope 
     of work that could cause or be interpreted as a conflict of interest; and</t>
  </si>
  <si>
    <t>Signed</t>
  </si>
  <si>
    <t>The Employer, identified in the Acceptance signature block, has solicited offers to enter into a contract for the procurement of :</t>
  </si>
  <si>
    <t>The Tenderer, identified in the Offer signature block, has examined the documents listed in the Tender Data and Addenda thereto as listed in the Returnable Schedules, and by submitting this Offer has accepted the Conditions of Tender.</t>
  </si>
  <si>
    <t>By the representative of the Tenderer, deemed to be duly authorized, signing this part of this Form of Offer and Acceptance, the tenderer offers to perform all of the obligations and liabilities of the Contractor under the contract including compliance with all its terms and conditions according to their true intent and meaning for an amount to be determined in accordance with the Conditions of Contract identified in the Contract Data.</t>
  </si>
  <si>
    <t>This Offer may be accepted by the Employer by signing the Acceptance part of this Form of Offer and Acceptance and returning one copy of this document to the Tenderer before the end of the period of validity stated in the Tender Data, whereupon the Tenderer becomes the party named as the Contractor in the Conditions of Contract identified in the Contract Data.</t>
  </si>
  <si>
    <t>Signature (s)</t>
  </si>
  <si>
    <t>Name (s)</t>
  </si>
  <si>
    <t>(Name and address of tenderer)</t>
  </si>
  <si>
    <t>Name and signature of witness</t>
  </si>
  <si>
    <t>Part C1</t>
  </si>
  <si>
    <t>Part C2</t>
  </si>
  <si>
    <t>Part C3</t>
  </si>
  <si>
    <t>Part C4</t>
  </si>
  <si>
    <t xml:space="preserve">Deviations from and amendments to the documents listed in the tender data and any addenda thereto as listed in the returnable schedules as well as any changes to the terms of the offer agreed by the tenderer and the employer during this process of offer and acceptance, are contained in the schedule of deviations attached to and forming part of this form of offer and acceptance. No amendments to or deviations from said documents are valid unless contained in this schedule. </t>
  </si>
  <si>
    <t xml:space="preserve">The tenderer shall within two weeks after receiving a completed copy of this agreement, including the schedule of deviations (if any), contact the employer’s agent (whose details are given in the contract data) to arrange the delivery of any securities, bonds, guarantees, proof of insurance and any other documentation to be provided in terms of the conditions of contract identified in the contract data. Failure to fulfil any of these obligations in accordance with those terms shall constitute a repudiation of this agreement. </t>
  </si>
  <si>
    <t>(Name and address of employer)</t>
  </si>
  <si>
    <t xml:space="preserve">1. The extent of deviations from the tender documents issued by the employer before the tender closing date is limited to     those permitted in terms of the conditions of tender. </t>
  </si>
  <si>
    <t xml:space="preserve">2. A tenderer’s covering letter shall not be included in the final contract document.  Should any matter in such letter, which constitutes a deviation as aforesaid, become the subject of agreements reached during the process of offer and acceptance, the outcome of such agreement shall be recorded here. </t>
  </si>
  <si>
    <t xml:space="preserve">3. Any other matter arising from the process of offer and acceptance either as a confirmation, clarification or change to the tender documents and which it is agreed by the Parties becomes an obligation of the contract shall also be recorded here.  </t>
  </si>
  <si>
    <t xml:space="preserve">4. Any change or addition to the tender documents arising from the above agreements and recorded here, shall also be incorporated into the final draft of the Contract. </t>
  </si>
  <si>
    <t xml:space="preserve">By the duly authorised representatives signing this agreement, the employer and the tenderer agree to and accept the foregoing schedule of deviations as the only deviations from and amendments to the documents listed in the tender data and addenda thereto as listed in the returnable schedules, as well as any confirmation, clarification or changes to the terms of the offer agreed by the tenderer and the employer during this process of offer and acceptance.   </t>
  </si>
  <si>
    <t>For the tenderer</t>
  </si>
  <si>
    <t xml:space="preserve">ACCEPTANCE </t>
  </si>
  <si>
    <t>By signing this part of this Form of Offer and Acceptance, the Employer identified below, accepts the Tenderer’s offer.  In consideration thereof, the Employer shall pay the Contractor the amount due in accordance with the Conditions of Contract identified in the Contract Data.  Acceptance of the Tenderer’s offer shall form an agreement between the Employer and the Tenderer upon the terms and conditions contained in this Agreement and in the contract that is the subject of this Agreement.</t>
  </si>
  <si>
    <t>Site information and drawings and documents or parts thereof, which may be incorporated by reference into the above listed Parts.</t>
  </si>
  <si>
    <t>Notwithstanding anything contained herein, this agreement comes into effect on the date when the tenderer receives one fully completed original copy of this document, including the schedule of deviations (if any).  Unless the tenderer (now contractor) within five (5) working days of the date of such receipt notifies the employer in writing of any reason why he/she cannot accept the contents of this agreement, this agreement shall constitute a binding contract between the parties.</t>
  </si>
  <si>
    <t>For the employer</t>
  </si>
  <si>
    <r>
      <t xml:space="preserve">Details:  </t>
    </r>
    <r>
      <rPr>
        <b/>
        <i/>
        <sz val="12"/>
        <color theme="1"/>
        <rFont val="Arial"/>
        <family val="2"/>
      </rPr>
      <t>     </t>
    </r>
  </si>
  <si>
    <t xml:space="preserve">It is expressly agreed that no other matter whether in writing, oral communication or implied during the period between the issue of the tender documents and the receipt by the tenderer of a completed signed copy of this Agreement shall have any meaning or effect in the contract between the parties arising from this agreement.  
</t>
  </si>
  <si>
    <r>
      <t xml:space="preserve">These conditions of tender, the </t>
    </r>
    <r>
      <rPr>
        <b/>
        <sz val="10"/>
        <color theme="1"/>
        <rFont val="Arial"/>
        <family val="2"/>
      </rPr>
      <t>tender data</t>
    </r>
    <r>
      <rPr>
        <sz val="10"/>
        <color theme="1"/>
        <rFont val="Arial"/>
        <family val="2"/>
      </rPr>
      <t xml:space="preserve"> and tender schedules which are required for tender evaluation purposes, shall  form part of any contract arising from the invitation to tender.</t>
    </r>
  </si>
  <si>
    <t>an individual or tenderer is in a position to exploit a professional or official capacity in some way for their personal or corporate benefit; or</t>
  </si>
  <si>
    <t>incompatibility or contradictory interests exist between an employee and the tenderer who employs that employee.</t>
  </si>
  <si>
    <r>
      <t xml:space="preserve">corrupt practice </t>
    </r>
    <r>
      <rPr>
        <sz val="10"/>
        <color theme="1"/>
        <rFont val="Arial"/>
        <family val="2"/>
      </rPr>
      <t>means the</t>
    </r>
    <r>
      <rPr>
        <b/>
        <sz val="10"/>
        <color theme="1"/>
        <rFont val="Arial"/>
        <family val="2"/>
      </rPr>
      <t xml:space="preserve"> </t>
    </r>
    <r>
      <rPr>
        <sz val="10"/>
        <color theme="1"/>
        <rFont val="Arial"/>
        <family val="2"/>
      </rPr>
      <t xml:space="preserve">offering, giving, receiving or soliciting of anything of value to influence the action of the employer or his staff or agents in the tender process; </t>
    </r>
  </si>
  <si>
    <t>An employer may, prior to the award of the tender, cancel a tender if-</t>
  </si>
  <si>
    <t xml:space="preserve">due to changed circumstances, there is no longer a need for the engineering  and construction works specified in the inviteation; </t>
  </si>
  <si>
    <t>The decision to cancel a tender invitation must be published in the same manner in which the original tender invitation was advertised.</t>
  </si>
  <si>
    <t>An Employer may only with the prior approval of the relevant treasury cancel a tender invitation for the second time.</t>
  </si>
  <si>
    <t>At the conclusion of each round of negotiations, tenderers shall be invited by the employer to revise their tender offer based on the same evaluation criteria, with or without adjusted weightings. Tenderers shall be advised when they are to submit their best and final offer.</t>
  </si>
  <si>
    <t>Proposal procedure using the two stage-system</t>
  </si>
  <si>
    <r>
      <t xml:space="preserve">Tenderers shall in the first stage submit technical proposals and, if required, cost parameters around which a contract may be negotiated. The employer shall evaluate each responsive submission in terms of the method of evaluation stated in the </t>
    </r>
    <r>
      <rPr>
        <b/>
        <sz val="10"/>
        <color theme="1"/>
        <rFont val="Arial"/>
        <family val="2"/>
      </rPr>
      <t>tender data</t>
    </r>
    <r>
      <rPr>
        <sz val="10"/>
        <color theme="1"/>
        <rFont val="Arial"/>
        <family val="2"/>
      </rPr>
      <t>, and in the second stage negotiate a contract with the tenderer scoring the highest number of evaluation points and award the contract in terms of these conditions of tender.</t>
    </r>
  </si>
  <si>
    <t>Tenderers shall submit in the first stage only technical proposals. The employer shall invite all responsive tenderes to submit tender offers in the second stage, following the issuing of procurement documents.</t>
  </si>
  <si>
    <r>
      <t xml:space="preserve">Attend, where required, a clarification meeting at which tenderers may familiarize themselves with aspects of the proposed work, services or supply and raise questions. Details of the meeting(s) are stated in the </t>
    </r>
    <r>
      <rPr>
        <b/>
        <sz val="10"/>
        <color theme="1"/>
        <rFont val="Arial"/>
        <family val="2"/>
      </rPr>
      <t>tender data</t>
    </r>
    <r>
      <rPr>
        <sz val="10"/>
        <color theme="1"/>
        <rFont val="Arial"/>
        <family val="2"/>
      </rPr>
      <t>.</t>
    </r>
  </si>
  <si>
    <r>
      <t xml:space="preserve">Request clarification of the tender documents, if necessary, by notifying the employer at least five (5) working days before the closing time stated in the </t>
    </r>
    <r>
      <rPr>
        <b/>
        <sz val="10"/>
        <color theme="1"/>
        <rFont val="Arial"/>
        <family val="2"/>
      </rPr>
      <t>tender data</t>
    </r>
    <r>
      <rPr>
        <sz val="10"/>
        <color theme="1"/>
        <rFont val="Arial"/>
        <family val="2"/>
      </rPr>
      <t>.</t>
    </r>
  </si>
  <si>
    <r>
      <t xml:space="preserve">Be aware that the extent of insurance to be provided by the employer (if any) might not be for the full cover required in terms of the conditions of contract identified in the </t>
    </r>
    <r>
      <rPr>
        <b/>
        <sz val="10"/>
        <color theme="1"/>
        <rFont val="Arial"/>
        <family val="2"/>
      </rPr>
      <t>contract data</t>
    </r>
    <r>
      <rPr>
        <sz val="10"/>
        <color theme="1"/>
        <rFont val="Arial"/>
        <family val="2"/>
      </rPr>
      <t>. The tenderer is advised to seek qualified advice regarding insurance.</t>
    </r>
  </si>
  <si>
    <r>
      <t xml:space="preserve">Accept that an alternative tender offer must  be based only on the criteria stated in the </t>
    </r>
    <r>
      <rPr>
        <b/>
        <sz val="10"/>
        <color theme="1"/>
        <rFont val="Arial"/>
        <family val="2"/>
      </rPr>
      <t>tender data</t>
    </r>
    <r>
      <rPr>
        <sz val="10"/>
        <color theme="1"/>
        <rFont val="Arial"/>
        <family val="2"/>
      </rPr>
      <t xml:space="preserve"> or criteria otherwise acceptable to the employer.</t>
    </r>
  </si>
  <si>
    <t>An alternative tender offer must only be considered if the main tender offer is the winning tender.</t>
  </si>
  <si>
    <r>
      <t xml:space="preserve">Sign the original and all copies of the tender offer where required in terms of the </t>
    </r>
    <r>
      <rPr>
        <b/>
        <sz val="10"/>
        <color theme="1"/>
        <rFont val="Arial"/>
        <family val="2"/>
      </rPr>
      <t>tender data</t>
    </r>
    <r>
      <rPr>
        <sz val="10"/>
        <color theme="1"/>
        <rFont val="Arial"/>
        <family val="2"/>
      </rPr>
      <t>. The employer will hold all authorized signatories liable on behalf of the tenderer. Signatories for tenderers proposing to contract as joint ventures shall state which of the signatories is the lead partner whom the employer shall hold liable for the purpose of the tender offer.</t>
    </r>
  </si>
  <si>
    <t>Accept that a tender submission that has been submitted to the employer may only be withdrawn or substitutes by giving the employer's agent written notice before the closing time for tenders that a tender is to be withdrawn or substituted.  If the validity period lapses before the employer evaluating the tender offer(s), the contractor reserves the right to review the price based on Consumer Price Index (CPI)</t>
  </si>
  <si>
    <t>Provide clarification of a tender offer in response to a request to do so from the employer during the evaluation of tender offers. This may include providing a breakdown of rates or prices and correction of arithmetical errors by the adjustment of certain rates or item prices (or both). No change in the competitive position of tenderers or substance of the tender offer is sought, offered, or permitted.</t>
  </si>
  <si>
    <t>Provide, on request by the employer, any other material that has a bearing on the tender offer, the tenderer’s commercial position (including notarized joint venture agreements), preferencing arrangements, or samples of materials, considered necessary by the employer for the purpose of a full and fair risk assessment. Should the tenderer not provide the material, or a satisfactory reason as to why it cannot be provided, by the time for submission stated in the employers request, the employer may regard the tender offer as non-responsive.</t>
  </si>
  <si>
    <r>
      <t xml:space="preserve">Unless otherwise stated in the </t>
    </r>
    <r>
      <rPr>
        <b/>
        <sz val="10"/>
        <color theme="1"/>
        <rFont val="Arial"/>
        <family val="2"/>
      </rPr>
      <t>tender data</t>
    </r>
    <r>
      <rPr>
        <sz val="10"/>
        <color theme="1"/>
        <rFont val="Arial"/>
        <family val="2"/>
      </rPr>
      <t xml:space="preserve">, respond to a request for clarification received up to five (5)  working days before the tender closing time stated in the </t>
    </r>
    <r>
      <rPr>
        <b/>
        <sz val="10"/>
        <color theme="1"/>
        <rFont val="Arial"/>
        <family val="2"/>
      </rPr>
      <t>tender data</t>
    </r>
    <r>
      <rPr>
        <sz val="10"/>
        <color theme="1"/>
        <rFont val="Arial"/>
        <family val="2"/>
      </rPr>
      <t xml:space="preserve"> and notify all tenderers who collected tender documents.</t>
    </r>
  </si>
  <si>
    <r>
      <t xml:space="preserve">If necessary, issue addenda that may amend or amplify the tender documents to each tenderer during the period from the date that tender documents are available until three (3) days before the tender closing time stated in the </t>
    </r>
    <r>
      <rPr>
        <b/>
        <sz val="10"/>
        <color theme="1"/>
        <rFont val="Arial"/>
        <family val="2"/>
      </rPr>
      <t>tender data</t>
    </r>
    <r>
      <rPr>
        <sz val="10"/>
        <color theme="1"/>
        <rFont val="Arial"/>
        <family val="2"/>
      </rPr>
      <t xml:space="preserve">. If, as a result a tenderer applies for an extension to the closing time stated in the </t>
    </r>
    <r>
      <rPr>
        <b/>
        <sz val="10"/>
        <color theme="1"/>
        <rFont val="Arial"/>
        <family val="2"/>
      </rPr>
      <t>tender data</t>
    </r>
    <r>
      <rPr>
        <sz val="10"/>
        <color theme="1"/>
        <rFont val="Arial"/>
        <family val="2"/>
      </rPr>
      <t>, the Employer may grant such extension and, shall then notify all tenderers who collected tender documents.</t>
    </r>
  </si>
  <si>
    <r>
      <t xml:space="preserve">Unless the two-envelope system is to be followed, open valid tender submissions in the presence of tenderers’ agents who choose to attend at the time and place stated in the </t>
    </r>
    <r>
      <rPr>
        <b/>
        <sz val="10"/>
        <color theme="1"/>
        <rFont val="Arial"/>
        <family val="2"/>
      </rPr>
      <t>tender data</t>
    </r>
    <r>
      <rPr>
        <sz val="10"/>
        <color theme="1"/>
        <rFont val="Arial"/>
        <family val="2"/>
      </rPr>
      <t>. Tender submissions for which acceptable reasons for withdrawal have been submitted will not be opened.</t>
    </r>
  </si>
  <si>
    <r>
      <t xml:space="preserve">Announce at the meeting held immediately after the opening of tender submissions, at a venue indicated in the </t>
    </r>
    <r>
      <rPr>
        <b/>
        <sz val="10"/>
        <color theme="1"/>
        <rFont val="Arial"/>
        <family val="2"/>
      </rPr>
      <t>tender data</t>
    </r>
    <r>
      <rPr>
        <sz val="10"/>
        <color theme="1"/>
        <rFont val="Arial"/>
        <family val="2"/>
      </rPr>
      <t>, the name of each tenderer whose tender offer is opened and, where applicable, the total of his prices, number of points claimed for its BBBEE status level and time for completion for the main tender offer only.</t>
    </r>
  </si>
  <si>
    <r>
      <t xml:space="preserve">Evaluate the functionality of the technical proposals offered by tenderers, then advise tenderers who remain in contention for the award of the contract of the time and place when the financial proposals will be opened. Open only the financial proposals of tenderers, who score in the functionality evaluation more than the minimum number of points for functionality stated in the </t>
    </r>
    <r>
      <rPr>
        <b/>
        <sz val="10"/>
        <color theme="1"/>
        <rFont val="Arial"/>
        <family val="2"/>
      </rPr>
      <t>tender data</t>
    </r>
    <r>
      <rPr>
        <sz val="10"/>
        <color theme="1"/>
        <rFont val="Arial"/>
        <family val="2"/>
      </rPr>
      <t>, and announce the score obtained for the technical proposals and the total price and any points claimed on BBBEE status level.  Return unopened financial proposals to tenderers whose technical proposals failed to achieve the minimum number of points for functionality.</t>
    </r>
  </si>
  <si>
    <t>Not disclose to tenderers, or to any other person not officially concerned with such processes, information relating to the evaluation and comparison of tender offers, the final evaluation price and recommendations for the award of a contract, until after the award of the contract to the successful tenderer.</t>
  </si>
  <si>
    <t>affect the competitive position of other tenderers presenting responsive tenders, if it were to be rectified.</t>
  </si>
  <si>
    <t>Check Responsive tenders for discrepancies between amounts in words and amounts in figures.Where there is a discrepancy between the amounts in figures   and the amount in words, the amount in words shall govern.</t>
  </si>
  <si>
    <t>Notify the tenderer of all errors or omissions that are identified in the tender offer and either confirm the tender offer as tendered of accept the corrected total of prices</t>
  </si>
  <si>
    <t>Where the tenderer elects to confirm the tender offer as tendered, correct the errors as follows:</t>
  </si>
  <si>
    <t xml:space="preserve">The Standard Conditions of Tender standardize the procurement processes, methods and procedures from the time that tenders are invited to the time that a contract is awarded. They are generic in nature and are made project specific through choices that are made in developing the Tender Data associated with a specific project. 
Conditions of tender are by definition the document that establishes a tenderer’s obligations in submitting a tender and the employer’s undertakings in soliciting and evaluating tender offers. Such conditions establish the rules from the time a tender is advertised to the time that a contract is awarded and require employers to conduct the process of offer and acceptance in terms of a set of standard procedures
</t>
  </si>
  <si>
    <t xml:space="preserve">The activities associated with evaluating tender offers are as follows: 
</t>
  </si>
  <si>
    <t xml:space="preserve">a) Open and record tender offers received 
b) Determine whether or not tender offers are complete 
c) Determine whether or not tender offers are responsive 
d) Evaluate tender offers 
e) Determine if there are any grounds for disqualification 
f) Determine acceptability of preferred tenderer 
g) Prepare a tender evaluation report 
h) Confirm the recommendation contained in the tender evaluation report 
</t>
  </si>
  <si>
    <t xml:space="preserve">The employer must appoint an evaluation panel of not less than three persons conversant with the proposed scope of works to evaluate each responsive tender offer using the tender evaluation methods and associated evaluation criteria and weightings that are specified in the tender data. 
</t>
  </si>
  <si>
    <t>Accept tender offer, if in the opinion of the employer, it does not present any risk and only  if the tenderer:</t>
  </si>
  <si>
    <t xml:space="preserve">is not; insolvent, in receivership, under Business Rescue as provided for in chapter 6 of the Companies Act No. 2008, bankrupt or being wound up, has his/her affairs administered by a court or a judicial officer, has suspended his/her business activities or is subject to legal proceedings in respect of any of the foregoing; </t>
  </si>
  <si>
    <t>Registration of the Award</t>
  </si>
  <si>
    <t>Guarantees submitted must be issued by either an insurance company duly registered in terms of the Insurance Act (Long Term Insurance Act No 52 of 1998 or Short Term Insurance Act No 53 of 1998) or by a bank duly registered in terms of the Banks Act No 94 of 1990, on the pro-forma referred to above. No alterations or amendments of the wording of the pro-forma will be accepted.</t>
  </si>
  <si>
    <t>GUARANTEE OPTIONS</t>
  </si>
  <si>
    <t>T2.12 RECORD OF ADDENDA TO TENDER DOCUMENTS</t>
  </si>
  <si>
    <t>The undersigned confirm that the following communications received from the employer before the submission of this tender offer, amending the tender documents, have been taken into account in this tender offer:</t>
  </si>
  <si>
    <t>Attach Additional Pages if more space is required</t>
  </si>
  <si>
    <t xml:space="preserve">Signed </t>
  </si>
  <si>
    <t>Tenderer</t>
  </si>
  <si>
    <r>
      <t xml:space="preserve">The conditions of Tender are the Standard Conditions of Tender as contained in Annexure C of the CIDB Standard for Uniformity in Engineering and Construction Works Contracts as per Board Notice </t>
    </r>
    <r>
      <rPr>
        <b/>
        <sz val="10"/>
        <rFont val="Arial"/>
        <family val="2"/>
      </rPr>
      <t>423 of 2019</t>
    </r>
    <r>
      <rPr>
        <sz val="10"/>
        <color rgb="FFFF0000"/>
        <rFont val="Arial"/>
        <family val="2"/>
      </rPr>
      <t xml:space="preserve"> </t>
    </r>
    <r>
      <rPr>
        <sz val="10"/>
        <color theme="1"/>
        <rFont val="Arial"/>
        <family val="2"/>
      </rPr>
      <t>in Government Gazette</t>
    </r>
    <r>
      <rPr>
        <sz val="10"/>
        <color rgb="FFFF0000"/>
        <rFont val="Arial"/>
        <family val="2"/>
      </rPr>
      <t xml:space="preserve"> </t>
    </r>
    <r>
      <rPr>
        <b/>
        <sz val="10"/>
        <rFont val="Arial"/>
        <family val="2"/>
      </rPr>
      <t>42622 of 8 August 2019</t>
    </r>
    <r>
      <rPr>
        <sz val="10"/>
        <color theme="1"/>
        <rFont val="Arial"/>
        <family val="2"/>
      </rPr>
      <t xml:space="preserve"> as amended from time to time. (see </t>
    </r>
    <r>
      <rPr>
        <u/>
        <sz val="10"/>
        <color theme="1"/>
        <rFont val="Arial"/>
        <family val="2"/>
      </rPr>
      <t>www.cidb.org.za</t>
    </r>
    <r>
      <rPr>
        <sz val="10"/>
        <color theme="1"/>
        <rFont val="Arial"/>
        <family val="2"/>
      </rPr>
      <t>) Refer to Conditions of Tender as bound into this document.</t>
    </r>
  </si>
  <si>
    <t>This procurement document has been formatted and compiled under the headings for a single volume approach as contained in table 5 of the CIDB’s “Standard for Uniformity in Engineering and Construction Works Contracts.”</t>
  </si>
  <si>
    <t>Calender Days</t>
  </si>
  <si>
    <t>Each item of data given below is cross-referenced to the clause marked “C” in the above mentioned Standard Conditions of Tender.</t>
  </si>
  <si>
    <t>As Per Tender Advert</t>
  </si>
  <si>
    <t>Please see CONTRACT DATA - below to select Guarantee Option</t>
  </si>
  <si>
    <t xml:space="preserve">C.1 </t>
  </si>
  <si>
    <t xml:space="preserve">C.1.1 </t>
  </si>
  <si>
    <t xml:space="preserve">C.1.1.1 </t>
  </si>
  <si>
    <t>C.1.1.2</t>
  </si>
  <si>
    <t>C.1.1.3</t>
  </si>
  <si>
    <t xml:space="preserve">C.1.2 </t>
  </si>
  <si>
    <t xml:space="preserve">C.1.3 </t>
  </si>
  <si>
    <r>
      <t>C.1.3.1</t>
    </r>
    <r>
      <rPr>
        <sz val="10"/>
        <color theme="1"/>
        <rFont val="Arial"/>
        <family val="2"/>
      </rPr>
      <t xml:space="preserve"> </t>
    </r>
  </si>
  <si>
    <t xml:space="preserve">C.1.3.2 </t>
  </si>
  <si>
    <t xml:space="preserve">C.1.3.3 </t>
  </si>
  <si>
    <t xml:space="preserve">C.1.4 </t>
  </si>
  <si>
    <t xml:space="preserve">C.1.5 </t>
  </si>
  <si>
    <t>C.1.5.1</t>
  </si>
  <si>
    <t>C.1.5.2</t>
  </si>
  <si>
    <t>C.1.5.3</t>
  </si>
  <si>
    <t>C.1.6</t>
  </si>
  <si>
    <t>C.1.6.1</t>
  </si>
  <si>
    <t>C.1.6.2</t>
  </si>
  <si>
    <t>C.1.6.2.1</t>
  </si>
  <si>
    <t>C.1.6.2.2</t>
  </si>
  <si>
    <t>C.1.6.2.3</t>
  </si>
  <si>
    <t>C.1.6.3</t>
  </si>
  <si>
    <t>C.1.6.3.1</t>
  </si>
  <si>
    <t xml:space="preserve"> C.1.6.3.2.1       </t>
  </si>
  <si>
    <t>C.1.6.3.2.2</t>
  </si>
  <si>
    <r>
      <t xml:space="preserve">All responsive tenderers, or at least a minimum of not less than three responsive tenderers that are highest ranked in terms of the evaluation criteria stated in the </t>
    </r>
    <r>
      <rPr>
        <b/>
        <sz val="10"/>
        <color theme="1"/>
        <rFont val="Arial"/>
        <family val="2"/>
      </rPr>
      <t>tender data</t>
    </r>
    <r>
      <rPr>
        <sz val="10"/>
        <color theme="1"/>
        <rFont val="Arial"/>
        <family val="2"/>
      </rPr>
      <t>, shall be invited to enter into competitive negotiations based on the principle of equal treatment, keeping confidential the proposed solutions and associated information. Notwithstanding the provisions of C.2.17, the employer may request that tenders be clarified, specified and fine-tuned in order to improve a tenderer's competitive position provided that such clarification, specification, fine-tuning or additional information does not alter any fundamental aspects of the offers or impose substantial new requirements which restrict or distort competition or have a discriminatory effect.</t>
    </r>
  </si>
  <si>
    <t>C.1.6.2.4</t>
  </si>
  <si>
    <t>The contract shall be awarded in accordance with the provisions of C.3.11 and C.3.13 after tenderers have been requested to submit their best and final offer.</t>
  </si>
  <si>
    <t xml:space="preserve">C.2 </t>
  </si>
  <si>
    <t xml:space="preserve">C.2.1 </t>
  </si>
  <si>
    <t>C.2.1.1</t>
  </si>
  <si>
    <t>C.2.1.2</t>
  </si>
  <si>
    <t xml:space="preserve">C.2.2 </t>
  </si>
  <si>
    <t>C.2.2.1</t>
  </si>
  <si>
    <t>C.2.2.2</t>
  </si>
  <si>
    <t xml:space="preserve">C.2.3 </t>
  </si>
  <si>
    <t xml:space="preserve">C.2.4 </t>
  </si>
  <si>
    <t xml:space="preserve">C.2.5 </t>
  </si>
  <si>
    <t xml:space="preserve">C.2.6 </t>
  </si>
  <si>
    <t xml:space="preserve">C.2.7 </t>
  </si>
  <si>
    <t xml:space="preserve">C.2.8 </t>
  </si>
  <si>
    <t xml:space="preserve">C.2.9 </t>
  </si>
  <si>
    <t xml:space="preserve">C.2.10 </t>
  </si>
  <si>
    <t xml:space="preserve">C.2.10.1 </t>
  </si>
  <si>
    <t xml:space="preserve">C.2.10.2 </t>
  </si>
  <si>
    <t>C.2.10.3</t>
  </si>
  <si>
    <t xml:space="preserve">C.2.10.4 </t>
  </si>
  <si>
    <t xml:space="preserve">C.2.11 </t>
  </si>
  <si>
    <t xml:space="preserve">C.2.12 </t>
  </si>
  <si>
    <t xml:space="preserve">C.2.12.1 </t>
  </si>
  <si>
    <t xml:space="preserve">C.2.12.2 </t>
  </si>
  <si>
    <t>C.2.12.3</t>
  </si>
  <si>
    <t xml:space="preserve">C.2.13 </t>
  </si>
  <si>
    <t xml:space="preserve">C.2.13.1 </t>
  </si>
  <si>
    <t xml:space="preserve">C.2.13.2 </t>
  </si>
  <si>
    <t xml:space="preserve">C.2.13.3 </t>
  </si>
  <si>
    <t xml:space="preserve">C.2.13.4 </t>
  </si>
  <si>
    <t xml:space="preserve">C.2.13.5 </t>
  </si>
  <si>
    <t xml:space="preserve">C.2.13.6 </t>
  </si>
  <si>
    <t xml:space="preserve">C.2.13.7 </t>
  </si>
  <si>
    <t>C.2.13.8</t>
  </si>
  <si>
    <t>C.2.13.9</t>
  </si>
  <si>
    <t xml:space="preserve">C.2.14 </t>
  </si>
  <si>
    <t xml:space="preserve">C.2.15 </t>
  </si>
  <si>
    <t xml:space="preserve">C.2.15.1 </t>
  </si>
  <si>
    <t xml:space="preserve">C.2.15.2 </t>
  </si>
  <si>
    <t xml:space="preserve">C.2.16 </t>
  </si>
  <si>
    <t>C.2.16.1</t>
  </si>
  <si>
    <t>C.2.16.2</t>
  </si>
  <si>
    <t>C.2.16.3</t>
  </si>
  <si>
    <t>C.2.16.4</t>
  </si>
  <si>
    <t xml:space="preserve">C.2.17 </t>
  </si>
  <si>
    <t>Sub-clause C.2.17 does not preclude the negotiation of the final terms of the contract with a preferred tenderer following a competitive selection process, should the Employer elect to do so.</t>
  </si>
  <si>
    <t xml:space="preserve">C.2.18 </t>
  </si>
  <si>
    <t xml:space="preserve">C.2.18.1 </t>
  </si>
  <si>
    <t xml:space="preserve">C.2.19 </t>
  </si>
  <si>
    <t xml:space="preserve">C.2.20 </t>
  </si>
  <si>
    <t xml:space="preserve">C.2.21 </t>
  </si>
  <si>
    <t xml:space="preserve">C.2.22 </t>
  </si>
  <si>
    <t xml:space="preserve">C.2.23 </t>
  </si>
  <si>
    <t xml:space="preserve">C.2.18.2 </t>
  </si>
  <si>
    <t xml:space="preserve">C.3 </t>
  </si>
  <si>
    <t xml:space="preserve">C.3.1 </t>
  </si>
  <si>
    <t>C.3.1.1</t>
  </si>
  <si>
    <t>C.3.1.2</t>
  </si>
  <si>
    <t xml:space="preserve">C.3.2 </t>
  </si>
  <si>
    <t xml:space="preserve">C.3.3 </t>
  </si>
  <si>
    <t xml:space="preserve">C.3.4 </t>
  </si>
  <si>
    <t>C.3.4.1</t>
  </si>
  <si>
    <r>
      <t>C.3.4.2</t>
    </r>
    <r>
      <rPr>
        <sz val="10"/>
        <color theme="1"/>
        <rFont val="Arial"/>
        <family val="2"/>
      </rPr>
      <t xml:space="preserve"> </t>
    </r>
  </si>
  <si>
    <t>C.3.4.3</t>
  </si>
  <si>
    <t>Make available the record outlined in C.3.4.2 to all interested persons upon request.</t>
  </si>
  <si>
    <r>
      <t>C.3.5</t>
    </r>
    <r>
      <rPr>
        <sz val="9"/>
        <rFont val="Arial"/>
        <family val="2"/>
      </rPr>
      <t/>
    </r>
  </si>
  <si>
    <t>C.3.5.1</t>
  </si>
  <si>
    <r>
      <t>C.3.5.2</t>
    </r>
    <r>
      <rPr>
        <sz val="10"/>
        <color theme="1"/>
        <rFont val="Arial"/>
        <family val="2"/>
      </rPr>
      <t xml:space="preserve"> </t>
    </r>
  </si>
  <si>
    <t>C.3.6</t>
  </si>
  <si>
    <t xml:space="preserve">C.3.7 </t>
  </si>
  <si>
    <t>C.3.8.1</t>
  </si>
  <si>
    <t>C.3.8.2</t>
  </si>
  <si>
    <t xml:space="preserve">C.3.9 </t>
  </si>
  <si>
    <t>C.3.9.1</t>
  </si>
  <si>
    <t>C.3.9.2</t>
  </si>
  <si>
    <t>C.3.9.3</t>
  </si>
  <si>
    <t>C.3.9.4</t>
  </si>
  <si>
    <t xml:space="preserve">C.3.10 </t>
  </si>
  <si>
    <t xml:space="preserve">C.3.11 </t>
  </si>
  <si>
    <t xml:space="preserve">C.3.11.1 </t>
  </si>
  <si>
    <t xml:space="preserve">C.3.12 </t>
  </si>
  <si>
    <t xml:space="preserve">C.3.13 </t>
  </si>
  <si>
    <t xml:space="preserve">C.3.14 </t>
  </si>
  <si>
    <t>C.3.14.1</t>
  </si>
  <si>
    <t>C.3.14.2</t>
  </si>
  <si>
    <t>C.3.15</t>
  </si>
  <si>
    <t xml:space="preserve">C.3.16 </t>
  </si>
  <si>
    <t>An Employer must, within twenty-one (21) working days from the date on which a contractor's offer to perform a construction works contract is accepted in writing by the employer, register and publish the award on the cidb Register of Projects.</t>
  </si>
  <si>
    <t>Provide to the successful tenderer the number of copies stated in the tender data of the signed copy of the contract as soon as possible after completion and signing of the form of offer and acceptance.</t>
  </si>
  <si>
    <t>C.3.17</t>
  </si>
  <si>
    <t>C.3.18</t>
  </si>
  <si>
    <t>Provide upon request written reasons to tenderers for any action that is taken in applying these conditions of tender but withhold information which is not in the public interest to be divulged, which is considered to prejudice the legitimate commercial interests of tenderers or might prejudice fair competition between tenderers.</t>
  </si>
  <si>
    <t xml:space="preserve"> T1.3 - Annexure C - Standard Conditions of Tender</t>
  </si>
  <si>
    <t>Only  those tenderers who are registered with  the CIDB, or are capable of being so prior to the evaluation of submissions, in a  contractor grading  designation  equal  to or higher than  a contractor grading  designation determined  in accordance  with the sum tendered, or a value determined in accordance with  Regulation 25(1B) or 25(7A) of the Construction Industry Development Regulations for a :</t>
  </si>
  <si>
    <t>Joint ventures are eligible to submit tenders provided that:</t>
  </si>
  <si>
    <t xml:space="preserve">every member of the joint venture is registered with the CIDB; </t>
  </si>
  <si>
    <t>not lower than one level below the required the required grading designation in the class of works construction works under considerations and possess the required recognition status</t>
  </si>
  <si>
    <t>the combined contractor grading designation calculated in accordance with the Construction Industry Development Regulations is equal to or higher than a contractor grading designation determined in accordance with the sum tendered for a :</t>
  </si>
  <si>
    <t>or a value determined in accordance with Regulation 25 (1B) or 25 (7A) of the Construction Industry Development Regulations.</t>
  </si>
  <si>
    <t>or higher class of construction work, are eligible to have their tenders evaluated.</t>
  </si>
  <si>
    <t xml:space="preserve">C.3.8 </t>
  </si>
  <si>
    <t>Where a tender submission is to be substituted, a tenderer must submit a substitute tender in accordance with the requirements of C.2.13 with the packages clearly marked as "SUBSTITUTE".</t>
  </si>
  <si>
    <t>Submit securities, bonds and policies</t>
  </si>
  <si>
    <t>Complete Adjudicator's Contract</t>
  </si>
  <si>
    <t>Unless alternative arrangements have been agreed or otherwise provided for in the contract, arrange for both parties to complete formalities for appointing the selected adjudicator at the same time as the main contract is signed.</t>
  </si>
  <si>
    <t>PP1 - Negotiation Procedure</t>
  </si>
  <si>
    <t>PP3 - Competitive Negotiation Procedure</t>
  </si>
  <si>
    <t>Management Contractor / Construction Management</t>
  </si>
  <si>
    <t>Develop and Construct</t>
  </si>
  <si>
    <t>PP3A-Restricted Competitive Negotiations</t>
  </si>
  <si>
    <t>PP3B-Open Competitive Negotiations</t>
  </si>
  <si>
    <t>Restricted Competitive Negotiations</t>
  </si>
  <si>
    <t>Open Competitive Negotiations</t>
  </si>
  <si>
    <t>Contracting Strategy</t>
  </si>
  <si>
    <r>
      <t>The requirements in respect of the application of either 80/20 and 90/10 preference points scoring system,</t>
    </r>
    <r>
      <rPr>
        <sz val="10"/>
        <rFont val="Arial"/>
        <family val="2"/>
      </rPr>
      <t xml:space="preserve"> will apply and the points reflected above for preferences will be adjusted accordingly on a pro-rata basis if required.</t>
    </r>
  </si>
  <si>
    <t>TAX COMPLIANCE STATUS (TCS) PIN TO VERIFY ON LINE COMPLIANCE SUPPLIER STATUS VIA SARS e-FILING (T2.19)</t>
  </si>
  <si>
    <t>T2.19 TAX COMPLIANCE STATUS (TCS) PIN TO VERIFY ON LINE COMPLIANCE SUPPLIER STATUS VIA SARS e-FILING</t>
  </si>
  <si>
    <t>Open only the financial proposals of tenderers who, in the Functionality evaluation score, have more than the minimum number of points for Functionality stated in the tender data, and announce the score obtained for the non-financial proposals and the total price and any preferences claimed. Return unopened financial proposals to tenderers whose non-financial proposals failed to achieve the minimum number of points for Functionality.</t>
  </si>
  <si>
    <t>Functionality requirement:</t>
  </si>
  <si>
    <t>Functionality CRITERIA</t>
  </si>
  <si>
    <t>5.       DOCUMENTS REQUIRED FOR THE EVALUATION OF Functionality</t>
  </si>
  <si>
    <t>Functionality: (Points) Threshold score should be  between 50% and 60%.</t>
  </si>
  <si>
    <t>This form is only to be completed when applicable to the tender and if a Compulsory Briefing meeting has been called.</t>
  </si>
  <si>
    <t>Tenderer to attach proof of receipt of above listed addenda</t>
  </si>
  <si>
    <t>The weighting for Functionality ?  out of 100 sub-points is as follows:</t>
  </si>
  <si>
    <t>Defects Liability Period (Electrical, Mechanical and Civil Works):</t>
  </si>
  <si>
    <t>Defects Liability Period (Works):</t>
  </si>
  <si>
    <t>The Contractor shall deliver his Health and Safety Plan of the Works within 14 calendar days after notice from the Employer, prior to the Commencement Date.</t>
  </si>
  <si>
    <t>The Contractor shall deliver his chosen Guarantee (security) for this Works within 14 calendar days after notice from the Employer, prior to the Commencement Date.</t>
  </si>
  <si>
    <t>The Contractor shall deliver his insurance for the Works within 14 calendar days after notice from the Employer, prior to the Commencement Date.</t>
  </si>
  <si>
    <t>The Contractor shall deliver his Priced Bill of Quantity within 14 calendar days after notice from the Employer, prior to the Commencement Date.</t>
  </si>
  <si>
    <t>The Contractor shall deliver his Cash flow for the Works within 14 calendar days after notice from the Employer, prior to the Commencement Date.</t>
  </si>
  <si>
    <t>The Contractor shall deliver his programme of work within 10 calendar days after notice from the Employer, prior to the Commencement Date.</t>
  </si>
  <si>
    <t>Note to the Compiler : THIS IS MERELY AN EXAMPLE OF FUNCTIONALITY CRITERIA; FUNCTIONALITY CRITERIA MUST BE PROJECT SPECIFIC AND FORMULATED IN CONJUNCTION WITH THE DPW PROJECT LEADER</t>
  </si>
  <si>
    <t>PART A</t>
  </si>
  <si>
    <t>CLOSING TIME:</t>
  </si>
  <si>
    <t>SUPPLIER INFORMATION</t>
  </si>
  <si>
    <t>POSTAL ADDRESS</t>
  </si>
  <si>
    <t>STREET ADDRESS</t>
  </si>
  <si>
    <t>TELEPHONE NUMBER</t>
  </si>
  <si>
    <t>CODE</t>
  </si>
  <si>
    <t>NUMBER</t>
  </si>
  <si>
    <t>CELLPHONE NUMBER</t>
  </si>
  <si>
    <t>FACSIMILE NUMBER</t>
  </si>
  <si>
    <t>E-MAIL ADDRESS</t>
  </si>
  <si>
    <t>VAT REGISTRATION NUMBER</t>
  </si>
  <si>
    <t>TCS PIN:</t>
  </si>
  <si>
    <t>CSD No:</t>
  </si>
  <si>
    <t xml:space="preserve"> Yes  </t>
  </si>
  <si>
    <t xml:space="preserve"> No</t>
  </si>
  <si>
    <t xml:space="preserve"> Yes </t>
  </si>
  <si>
    <t>[IF YES ENCLOSE PROOF]</t>
  </si>
  <si>
    <t>DATE</t>
  </si>
  <si>
    <t>TOTAL NUMBER OF ITEMS OFFERED</t>
  </si>
  <si>
    <t>TECHNICAL INFORMATION MAY BE DIRECTED TO:</t>
  </si>
  <si>
    <t>DEPARTMENT/ PUBLIC ENTITY</t>
  </si>
  <si>
    <t>CONTACT PERSON</t>
  </si>
  <si>
    <t>PART B</t>
  </si>
  <si>
    <t>2.3       APPLICATION FOR TAX COMPLIANCE STATUS (TCS) OR PIN MAY ALSO BE MADE VIA E-FILING. IN ORDER TO USE THIS PROVISION, TAXPAYERS WILL NEED TO REGISTER WITH SARS AS E-FILERS THROUGH THE WEBSITE WWW.SARS.GOV.ZA.</t>
  </si>
  <si>
    <t>IF THE ANSWER IS “NO” TO ALL OF THE ABOVE, THEN, IT IS NOT A REQUIREMENT TO OBTAIN A TAX COMPLIANCE STATUS / TAX COMPLIANCE SYSTEM PIN CODE FROM THE SOUTH AFRICAN REVENUE SERVICE (SARS) AND IF NOT REGISTER AS PER 2.3 ABOVE.</t>
  </si>
  <si>
    <r>
      <t>ARE YOU A FOREIGN BASED SUPPLIER FOR</t>
    </r>
    <r>
      <rPr>
        <b/>
        <sz val="10"/>
        <rFont val="Tahoma"/>
        <family val="2"/>
      </rPr>
      <t xml:space="preserve"> THE GOODS /SERVICES /WORKS OFFERED?</t>
    </r>
  </si>
  <si>
    <r>
      <t>2.</t>
    </r>
    <r>
      <rPr>
        <b/>
        <sz val="7"/>
        <color rgb="FF000000"/>
        <rFont val="Tahoma"/>
        <family val="2"/>
      </rPr>
      <t xml:space="preserve">          </t>
    </r>
    <r>
      <rPr>
        <b/>
        <sz val="10"/>
        <color rgb="FF000000"/>
        <rFont val="Tahoma"/>
        <family val="2"/>
      </rPr>
      <t>TAX COMPLIANCE REQUIREMENTS</t>
    </r>
  </si>
  <si>
    <t>B-BBEE STATUS LEVEL SWORN AFFIDAVIT (Tick YES or NO)</t>
  </si>
  <si>
    <t>B-BBEE STATUS LEVEL VERIFICATION CERTIFICATE (Tick YES or NO)</t>
  </si>
  <si>
    <t>If YES, State the name of the verification agency accredited by SANAS</t>
  </si>
  <si>
    <t>ARE YOU THE ACCREDITED REPRESENTATIVE IN SOUTH AFRICA FOR THE GOODS /SERVICES /WORKS OFFERED?</t>
  </si>
  <si>
    <t xml:space="preserve">Yes                       </t>
  </si>
  <si>
    <t>(IF YES ANSWER PART B:3 BELOW)</t>
  </si>
  <si>
    <t>Tenderers must meet the minimum qualifying score for functionality criteria first before they can be considered for price and preference.</t>
  </si>
  <si>
    <t>C.2.1</t>
  </si>
  <si>
    <t>C.2.12</t>
  </si>
  <si>
    <t>C.2.19</t>
  </si>
  <si>
    <t>C.1.1</t>
  </si>
  <si>
    <t>C.1.2</t>
  </si>
  <si>
    <t>C.1.4</t>
  </si>
  <si>
    <t>C.2.7</t>
  </si>
  <si>
    <t>C.2.13.2</t>
  </si>
  <si>
    <t>C.2.13.3</t>
  </si>
  <si>
    <t>C.2.13.4</t>
  </si>
  <si>
    <t>C.2.13.5</t>
  </si>
  <si>
    <t>C.2.15</t>
  </si>
  <si>
    <t>C.2.16</t>
  </si>
  <si>
    <t>C.2.17</t>
  </si>
  <si>
    <t>C.2.22</t>
  </si>
  <si>
    <t>C.3.4</t>
  </si>
  <si>
    <t>C.3.8</t>
  </si>
  <si>
    <t>C.3.13</t>
  </si>
  <si>
    <t>Functionality: (Points)</t>
  </si>
  <si>
    <t>T1.2  TENDER DATA</t>
  </si>
  <si>
    <t>Notification of tender</t>
  </si>
  <si>
    <t>The KZN Department of Public Works: Head Office invites tenders for the following service:</t>
  </si>
  <si>
    <t>tender NUMBER /QUOTATION NUMBER:</t>
  </si>
  <si>
    <t>COST OF tender DOCUMENT:</t>
  </si>
  <si>
    <t xml:space="preserve">Enquiries relating to tender document  may be directed to:
</t>
  </si>
  <si>
    <t>Contact Number: tender Document:</t>
  </si>
  <si>
    <t>Preference points for this tender shall be awarded for:</t>
  </si>
  <si>
    <t>In terms of Regulation 5 (2) and 6 (2) of the Preferencial Procurement Regulations, preference points will be awarded to a tenderder for attaining the B-BBEE status level of contribution in accordance with the table below:</t>
  </si>
  <si>
    <t>tenderders to Note that:</t>
  </si>
  <si>
    <t>Faxed or e-mailed tenders are not acceptable.</t>
  </si>
  <si>
    <t>Only tenderders registered on the Provincial Suppliers Database and within the applicable CIDB grading or with the relevant JV will be eligible to submit tenders.</t>
  </si>
  <si>
    <t>The Department reserves the right not to award to the lowest tenderder.</t>
  </si>
  <si>
    <t xml:space="preserve">In addition, the Department will conduct a detailed risk assessment prior to the award of the tender.  </t>
  </si>
  <si>
    <t>tenderders who attend without a tender document will not be allowed to the briefing.</t>
  </si>
  <si>
    <t>Submission of a PDF copy of the completed tender tender document together with all supporting tender.</t>
  </si>
  <si>
    <t>Faxed or e-mailed tenders are not accepted.</t>
  </si>
  <si>
    <t>F.2.18 - Do you require tenderder to submit priced Bill of Quantities with tender?</t>
  </si>
  <si>
    <t>Location for collection of tender</t>
  </si>
  <si>
    <t>Location for opening of tender</t>
  </si>
  <si>
    <t>Alternative tender offer permitted</t>
  </si>
  <si>
    <t>The Contractor is hereby informed that risk of collapse and keeping excavations free from water (excluding subterranean water) generally are deemed to be included in the descriptions  unless accommodated in the system of measurement. Please refer to the Geotechnical Investigation report when included at the end of these  tender documents. 
Whenever reference is made to "Sub-Contractor", "Nominated Sub-Contractor" or the like in the specifications included or referred to in these Bills of Quantities/Lump Sums documents, it shall be deemed to mean "Contractor" as defined.</t>
  </si>
  <si>
    <t>The tender price must include for Value Added Tax (VAT). All rates, provisional sums, etc. in the Bills of Quantities must however be net (exclusive of VAT) with VAT calculated and added to the Total Value thereof in the Final Summary.</t>
  </si>
  <si>
    <t>TENDER &amp; FLY SHEETS</t>
  </si>
  <si>
    <t>Tender No</t>
  </si>
  <si>
    <t>GCC2010 DATA TENDER INPUT SHEET</t>
  </si>
  <si>
    <r>
      <t>A.</t>
    </r>
    <r>
      <rPr>
        <b/>
        <sz val="14"/>
        <color indexed="9"/>
        <rFont val="Arial"/>
        <family val="2"/>
      </rPr>
      <t>            TENDER DATA</t>
    </r>
  </si>
  <si>
    <t>THE TENDER</t>
  </si>
  <si>
    <t>Tender Notice and Invitation to Tender</t>
  </si>
  <si>
    <t>Annexure C - Standard Conditions of Tender</t>
  </si>
  <si>
    <t>PART T1:    TENDER  PROCEDURES</t>
  </si>
  <si>
    <t>F.2.13.1 - Tenderers may offer tenders for the following:</t>
  </si>
  <si>
    <t>TENDER</t>
  </si>
  <si>
    <r>
      <t xml:space="preserve">For eligibility refer to </t>
    </r>
    <r>
      <rPr>
        <b/>
        <sz val="10"/>
        <color theme="1"/>
        <rFont val="Arial"/>
        <family val="2"/>
      </rPr>
      <t>T1.1 Tender Notice and Invitation to Tender</t>
    </r>
  </si>
  <si>
    <t>T1.3 - Annexure C - Standard Conditions of Tender</t>
  </si>
  <si>
    <r>
      <t>1</t>
    </r>
    <r>
      <rPr>
        <b/>
        <sz val="10"/>
        <color theme="1"/>
        <rFont val="Arial Narrow"/>
        <family val="2"/>
      </rPr>
      <t xml:space="preserve">.   </t>
    </r>
    <r>
      <rPr>
        <b/>
        <sz val="12"/>
        <color theme="1"/>
        <rFont val="Arial"/>
        <family val="2"/>
      </rPr>
      <t>RETURNABLE SCHEDULES REQUIRED FOR TENDER EVALUATION PURPOSES</t>
    </r>
  </si>
  <si>
    <r>
      <t>(Tenderer to Insert a tick (</t>
    </r>
    <r>
      <rPr>
        <b/>
        <sz val="10"/>
        <color theme="1"/>
        <rFont val="Arial"/>
        <family val="2"/>
      </rPr>
      <t>√</t>
    </r>
    <r>
      <rPr>
        <sz val="8"/>
        <color theme="1"/>
        <rFont val="Arial"/>
        <family val="2"/>
      </rPr>
      <t xml:space="preserve"> )</t>
    </r>
    <r>
      <rPr>
        <i/>
        <sz val="8"/>
        <color theme="1"/>
        <rFont val="Arial"/>
        <family val="2"/>
      </rPr>
      <t xml:space="preserve"> in the “Returnable document” column to check which documents he/she returned with the tender)</t>
    </r>
  </si>
  <si>
    <t>T2.2 AUTHORITY TO SIGN TENDER</t>
  </si>
  <si>
    <t>be, and is hereby, authorised to sign the Tender, and any and all other documents and/or correspondence in connection with and relating to this Tender, as well as to sign any Contract, and any and all documentation, resulting from the award of the Tender to the Enterprise mentioned above.</t>
  </si>
  <si>
    <t>T2.3 AUTHORITY FOR CONSORTIA OR JOINT VENTURES TO SIGN TENDER</t>
  </si>
  <si>
    <t>T2.7 CAPACITY OF TENDERER</t>
  </si>
  <si>
    <r>
      <t xml:space="preserve">WORK CAPACITY: </t>
    </r>
    <r>
      <rPr>
        <sz val="12"/>
        <rFont val="Arial"/>
        <family val="2"/>
      </rPr>
      <t xml:space="preserve"> (The Tenderer is requested to furnish the following capacity particulars and to attach additional pages if more space is required.  Failure to furnish the particulars may result in the Tender being disregarded.)</t>
    </r>
  </si>
  <si>
    <t>Tender no:</t>
  </si>
  <si>
    <t>It is estimated that Potentially Emerging enterprises should have a CIDB contractor grading of (N/A) and satisfy the criteria stated in the Tender Data. (Only applicable if Client has an Official Mentorship programme in place to assist potentially emerging enterprises).</t>
  </si>
  <si>
    <t>Tender offer must be properly received on the tender closing date and time specified on the invitation, fully completed and signed in ink (All as per Standard Conditions of Tender).</t>
  </si>
  <si>
    <t>Invitation to Tender - SBD 1</t>
  </si>
  <si>
    <t>IMPORTANT NOTICE TO TENDERERS</t>
  </si>
  <si>
    <t>PART T1. - TENDER PROCEDURES</t>
  </si>
  <si>
    <t>T1.1 -  TENDER NOTICE AND INVITATION TO TENDER</t>
  </si>
  <si>
    <t xml:space="preserve">THE FOLLOWING PARTICULARS MUST BE FURNISHED (FAILURE TO DO SO MAY RESULT IN YOUR TENDER BEING DISQUALIFIED)
</t>
  </si>
  <si>
    <t>T1.2 - TENDER DATA</t>
  </si>
  <si>
    <t>Tender document name</t>
  </si>
  <si>
    <t>1.   The Enterprise submits a Tender to the KZN Department of Public Works in respect of the following project:</t>
  </si>
  <si>
    <t xml:space="preserve">The Enterprise submits a Tender, in consortium/Joint Venture with the following Enterprises: </t>
  </si>
  <si>
    <t>1. * Delete which is not applicable.
2. NB. This resolution / Power of Attorney must be signed 
    by all the Directors / Members / Partners of the Tendering 
    Enterprise.
3. Should the number of  Directors / Members/Partners ex-
    ceed the space available above, additional names and 
    signatures must be supplied on a separate page.</t>
  </si>
  <si>
    <t>DECLARATION RELATING TO A TENDER SUBMITTED BY A JOINT VENTURE :</t>
  </si>
  <si>
    <t>Tender No.</t>
  </si>
  <si>
    <t>Name of Tenderer</t>
  </si>
  <si>
    <t>PARTICULARS OF  THE TENDERERS CURRENT AND PREVIOUSLY COMPLETED COMMITMENTS:</t>
  </si>
  <si>
    <t>Date Tender submitted</t>
  </si>
  <si>
    <t xml:space="preserve">(name of person authorized to sign on behalf of the Tenderer </t>
  </si>
  <si>
    <t xml:space="preserve">understand that it is the responsibility of the Tenderer to prove and provide when requested by the DoPW, evidence of the good Financial Standing of the Business to complete the Contract successfully.
Furthermore, it is understood that failure to provide when requested by DoPW, at least the information as stated in paragraphs (d)(i)(ii) AND (iii) above will not enable the Evaluation Team to assess the CURRENT financial standing of the Business and the failure to provide said information when requested will, therefore, invalidate the Tender.  
</t>
  </si>
  <si>
    <r>
      <t xml:space="preserve">This schedule should be completed by the tenderer. </t>
    </r>
    <r>
      <rPr>
        <i/>
        <sz val="9"/>
        <rFont val="Arial"/>
        <family val="2"/>
      </rPr>
      <t>(Attach additional page(s) if more space is required)</t>
    </r>
  </si>
  <si>
    <t xml:space="preserve">Tender no:         </t>
  </si>
  <si>
    <t>The Tenderer shall complete the following schedules giving details of the various items of materials or equipment that he includes in his offer.</t>
  </si>
  <si>
    <t>In terms of Regulation 5(1)(h) of the Construction Regulations of February 2014 a Contractor may only be appointed to perform construction work if the Client is satisfied that the Contractor has the necessary competencies and resources to carry out the work safely in accordance with the Occupational Health and Safety Act, Act 85 of 1993 and the Construction Regulations of February 2014. In line with this requirement the Contractor is required to read through this document carefully, sign it and submit it with his/her Tender.</t>
  </si>
  <si>
    <t>I hereby confirm that adequate provisions has been made in my Tender to cover the cost of all Safety, Health and Environmental duties and responsibilities imposed on me by the Occupational Health and Safety Act, Act 85 of 1993, the Construction Regulations of February 2014 and the Construction Safety, Health and Environmental Specifications.</t>
  </si>
  <si>
    <t>I hereby undertake that if my Tender is accepted, to provide before commencement of the Works under the contract or as required by the Conditions of the Contract, a suitable and sufficiently documented Construction Safety, Health and Environmental Management Plan in accordance with Regulation 7(1)(a) of the Construction Regulations of February 2014, which shall be subject for approval by the Client.</t>
  </si>
  <si>
    <t>I agree that my failure to complete and execute this declaration to the satisfaction of the Client will mean that I am unable to comply with the requirements of the Occupational Health and Safety Act, Act 85 of 1993 and the Construction Regulations of February 2014, and accept that my Tender will be rejected.</t>
  </si>
  <si>
    <r>
      <t xml:space="preserve">SARS will then furnish the tenderer with a Tax Compliance Status (TCS) </t>
    </r>
    <r>
      <rPr>
        <b/>
        <sz val="11"/>
        <color theme="1"/>
        <rFont val="Arial"/>
        <family val="2"/>
      </rPr>
      <t>PIN</t>
    </r>
    <r>
      <rPr>
        <sz val="11"/>
        <color theme="1"/>
        <rFont val="Arial"/>
        <family val="2"/>
      </rPr>
      <t xml:space="preserve"> that will be valid for a period of 1 (one) year from the date of approval.</t>
    </r>
  </si>
  <si>
    <t>In tenders where Consortia / Joint Ventures / Sub-contractors are involved, each party must submit a separate Tax Compliance Status (TCS) PIN.</t>
  </si>
  <si>
    <t>Tenderers are required to fill in clearly, legibly, in bold print and black ink the SARS (TCS) PIN number and Tax Reference number in the space hereunder:</t>
  </si>
  <si>
    <t>Company / Tendering Entity Tax Reference Number</t>
  </si>
  <si>
    <t>Name of Tenderer: ......................................................................................................................................</t>
  </si>
  <si>
    <t>Signature of tenderer: ................................................................................................................................</t>
  </si>
  <si>
    <r>
      <rPr>
        <b/>
        <sz val="12"/>
        <rFont val="Arial"/>
        <family val="2"/>
      </rPr>
      <t>1.</t>
    </r>
    <r>
      <rPr>
        <b/>
        <sz val="7"/>
        <rFont val="Times New Roman"/>
        <family val="1"/>
      </rPr>
      <t xml:space="preserve">        </t>
    </r>
    <r>
      <rPr>
        <b/>
        <sz val="12"/>
        <rFont val="Arial"/>
        <family val="2"/>
      </rPr>
      <t>RETURNABLE SCHEDULES REQUIRED FOR TENDER EVALUATION PURPOSES</t>
    </r>
  </si>
  <si>
    <t>Signature of authorised representative of Tenderer</t>
  </si>
  <si>
    <t>In the case of a Tender  by a Joint Venture, certified copies of proof of Good Standing with the Compensation Commissioner in respect of each party to the Joint Venture must be attached to this page</t>
  </si>
  <si>
    <t>Tender no.:</t>
  </si>
  <si>
    <t>The Tenderer (now Contractor), identified in the Offer part of this Agreement hereby confirms receipt from the Employer, identified in the Acceptance part of this Agreement, of one fully completed original copy of this Agreement, including the Schedule of Deviations (if any) today:</t>
  </si>
  <si>
    <r>
      <t xml:space="preserve">ATTACH A CERTIFIED COPY OF PROOF, THAT THE TENDERER IS IN GOOD STANDING WITH THE </t>
    </r>
    <r>
      <rPr>
        <b/>
        <sz val="18"/>
        <rFont val="Arial"/>
        <family val="2"/>
      </rPr>
      <t>UIF</t>
    </r>
    <r>
      <rPr>
        <sz val="18"/>
        <rFont val="Arial"/>
        <family val="2"/>
      </rPr>
      <t xml:space="preserve"> TO THIS PAGE FOR ADJUDICATION PURPOSES</t>
    </r>
  </si>
  <si>
    <t>This document must be signed and submitted together with your tender</t>
  </si>
  <si>
    <t>Tender number:</t>
  </si>
  <si>
    <t>Name of tenderer:</t>
  </si>
  <si>
    <t>ATTACH A CERTIFIED COPY OF PROOF, THAT THE TENDERER IS REGISTERED WITH THE CONSTRUCTION INDUSTRY DEVELOPMENT BOARD (CIDB) TO THIS PAGE FOR ADJUDICATION PURPOSES</t>
  </si>
  <si>
    <r>
      <t xml:space="preserve">In the case of a Tender by a Joint Venture a certified copy of proof of payment where available of the tender deposit </t>
    </r>
    <r>
      <rPr>
        <u/>
        <sz val="11"/>
        <rFont val="Arial"/>
        <family val="2"/>
      </rPr>
      <t>is only necessary in respect of any one party</t>
    </r>
    <r>
      <rPr>
        <sz val="11"/>
        <rFont val="Arial"/>
        <family val="2"/>
      </rPr>
      <t xml:space="preserve"> to the Joint Venture and must be attached to this page</t>
    </r>
  </si>
  <si>
    <t>THIS FORM MUST BE FILLED IN DUPLICATE BY BOTH THE SUCCESSFUL TENDERER (PART 1) AND THE PURCHASER (PART 2).  BOTH FORMS MUST BE SIGNED IN THE ORIGINAL SO THAT THE SUCCESSFUL TENDERER AND THE PURCHASER WOULD BE IN POSSESSION OF ORIGINALLY SIGNED CONTRACTS FOR THEIR RESPECTIVE RECORDS.</t>
  </si>
  <si>
    <t>INVITATION TO TENDER - SBD 1</t>
  </si>
  <si>
    <t>YOU ARE HEREBY INVITED TO TENDER FOR REQUIREMENTS OF THE KWA-ZULU NATAL DEPARTMENT OF WORKS</t>
  </si>
  <si>
    <t>TENDER NUMBER:</t>
  </si>
  <si>
    <r>
      <t xml:space="preserve">TENDER RESPONSE DOCUMENTS MAY BE DEPOSITED IN THE TENDER BOX SITUATED AT </t>
    </r>
    <r>
      <rPr>
        <i/>
        <sz val="10"/>
        <rFont val="Tahoma"/>
        <family val="2"/>
      </rPr>
      <t>(STREET ADDRESS)</t>
    </r>
  </si>
  <si>
    <t>NAME OF TENDERER</t>
  </si>
  <si>
    <t>SIGNATURE OF TENDERER</t>
  </si>
  <si>
    <t>TOTAL TENDER PRICE (ALL INCLUSIVE)</t>
  </si>
  <si>
    <t>NOTE TO COMPILER : this is a standard tender document - please complete the parts highlighted in blue only</t>
  </si>
  <si>
    <t>Commencement date means the date of Site Hand over that should not occur prior to the tenderer receiving one fully signed copy of the Offer and Acceptance in terms of the Form of Offer and Acceptance.</t>
  </si>
  <si>
    <t>3)   Further to clause 3.4.6 of the CPAP Indices Application Manual, the listing of additional items for exclusion by Tenderer's, will not be permitted.</t>
  </si>
  <si>
    <t>The Tenderer agrees to provide a bank or insurance guarantee in accordance with clause 6.2.3 of the Conditions of the GCC2010 Contract within the period stated in the Contract Data. This guarantee shall be for a sum equal to an amount stated in the Contract Data.</t>
  </si>
  <si>
    <t xml:space="preserve">(a) the tenderer accepts that in respect of contracts up to R1 million, a payment reduction of 5% of the contact value will be applicable and will be reduced by the Employer in terms of the applicable conditions of contract.  
</t>
  </si>
  <si>
    <t>(b) in respect of contracts above R1 million, the Tenderer offers to provide security as indicated below: select one option</t>
  </si>
  <si>
    <r>
      <rPr>
        <b/>
        <sz val="11"/>
        <color indexed="8"/>
        <rFont val="Arial"/>
        <family val="2"/>
      </rPr>
      <t>COMMENCEMENT DATE</t>
    </r>
    <r>
      <rPr>
        <sz val="11"/>
        <color indexed="8"/>
        <rFont val="Arial"/>
        <family val="2"/>
      </rPr>
      <t xml:space="preserve"> –  means the </t>
    </r>
    <r>
      <rPr>
        <sz val="11"/>
        <color rgb="FFFF0000"/>
        <rFont val="Arial"/>
        <family val="2"/>
      </rPr>
      <t>actual</t>
    </r>
    <r>
      <rPr>
        <sz val="11"/>
        <color indexed="8"/>
        <rFont val="Arial"/>
        <family val="2"/>
      </rPr>
      <t xml:space="preserve"> date of Site Hand over that should not occur prior to the Tenderer receiving one fully signed copy of the Offer and Acceptance in terms of the Form of Offer and Acceptance.</t>
    </r>
  </si>
  <si>
    <r>
      <rPr>
        <b/>
        <sz val="11"/>
        <color indexed="8"/>
        <rFont val="Arial"/>
        <family val="2"/>
      </rPr>
      <t>FRAUDULENT PRACTICE</t>
    </r>
    <r>
      <rPr>
        <sz val="11"/>
        <color indexed="8"/>
        <rFont val="Arial"/>
        <family val="2"/>
      </rPr>
      <t xml:space="preserve"> – means a misrepresentation of facts in order to influence a procurement process or the execution of a contract to the detriment of any tenderer and includes collusive practise among tenderers (prior to or after the tender submission) designed to establish tender prices at artificial non-competitive levels and to deprive the tenderer of the benefits of free and open competition.</t>
    </r>
  </si>
  <si>
    <r>
      <t xml:space="preserve">Add the following to the clause 4.4.1: </t>
    </r>
    <r>
      <rPr>
        <i/>
        <sz val="11"/>
        <color theme="1"/>
        <rFont val="Arial"/>
        <family val="2"/>
      </rPr>
      <t>"The Contract shall only use subcontractors who are duly registered with the CIDB and who has an ACTIVE status at the time of submitting the tender"</t>
    </r>
  </si>
  <si>
    <t>See point 5.2 in the Scope of Works for the specific days the tenderer must allow for in this contract.</t>
  </si>
  <si>
    <t>These shall be in accordance with the Measuring Units and National Measuring Standards Act No. 76 of 1973 and amendments thereto.
The pages of each of these documents are numbered consecutively and before the Tenderer submits his tender he should check the number of pages, and if any are found missing or duplicated, or the figures or writing indistinct, or the documents contain any obvious error, he should apply to the Head : Public Works AT ONCE and have same rectified as no liability whatsoever will be admitted by the Administration in respect of errors in Tender due to the foregoing.</t>
  </si>
  <si>
    <t>Tenderers are advised that the permanent light fittings and water points of any kind installed in the Works are not to be used to provide temporary lighting and supplement water requirements for construction purposes.</t>
  </si>
  <si>
    <t>All tenders by means of which imported products are being called for, must use the rate of exchange 14 days prior to the closing date indicated in the tender documents.  If this day falls on a weekend or public holiday, the next working day must be used.</t>
  </si>
  <si>
    <t>Furthermore, Tenderers must submit documentary proof (in the form of a certified copy) from their bank or legally recognised financial institution, clearly indicating what the rate of exchange was 14 days prior to the closing date, as mentioned above.</t>
  </si>
  <si>
    <t>Together with this, the Tenderer must confirm that the tender price relating to an imported product, was based on the rate of exchange 14 days prior to the closing date as mentioned above.</t>
  </si>
  <si>
    <t>STANDARD SYSTEM OF MEASUREMENT WHERE BILLS OF QUANTITIES FORM PART OF THE TENDER DOCUMENTS</t>
  </si>
  <si>
    <t>It is a condition of this tender that should the tenderer elect to price the Rock Excavation included in this tender, the rates must be market related and should be identically priced for the same classification of excavations and not vary for similar billed items in the different sections.</t>
  </si>
  <si>
    <t>The foregoing enunciations of this policy are not intended to be prescriptive nor to preclude any individual or operation from responding to this tender.</t>
  </si>
  <si>
    <t>Tenderers are required to fill in clearly, legibly, in bold print and black ink their CSD supplier number in the space hereunder:</t>
  </si>
  <si>
    <t>Tenderers are to allow for the provision and removal of a project notice board and a site office in accordance with the Principal Agent's requirements.</t>
  </si>
  <si>
    <t>The drawings issues with these Tender documents do not comprise the complete set but serves as a guide only for tendering purposes and for indicating the scope of works to enable the Tenderer to acquaint him with the nature and extent of the works and the manner in which they are to be executed.</t>
  </si>
  <si>
    <t xml:space="preserve">Should any part of the drawings not be clearly legible to the Tenderer he shall, before submitting his Tender, obtain clarification in writing from the principal agent. </t>
  </si>
  <si>
    <t>Tender No.:</t>
  </si>
  <si>
    <t>2.     RETURNABLE SCHEDULES REQUIRED FOR TENDER EVALUATION PURPOSES
        BUT TO BE SUPPLIED BY THE TENDERER</t>
  </si>
  <si>
    <t>Name of Tenderer:</t>
  </si>
  <si>
    <t>QUERIES REGARDING THE TENDERING PROCEDURE OR TECHNICAL INFORMATION MAY BE DIRECTED TO:</t>
  </si>
  <si>
    <t xml:space="preserve">DEPOSIT / RETURN OF TENDER DOCUMENTS: </t>
  </si>
  <si>
    <t>Part T1:  Tendering procedures</t>
  </si>
  <si>
    <t>See end of T2.3 AUTHORITY FOR CONSORTIA OR JOINT VENTURES TO SIGN TENDER for combinations of JV's arrangements.</t>
  </si>
  <si>
    <r>
      <t xml:space="preserve">For particulars regarding a pre-tender site inspection meeting (clarification meeting), see </t>
    </r>
    <r>
      <rPr>
        <b/>
        <sz val="10"/>
        <color theme="1"/>
        <rFont val="Arial"/>
        <family val="2"/>
      </rPr>
      <t>T1.1  Tender Notice and Invitation to Tender.</t>
    </r>
  </si>
  <si>
    <t xml:space="preserve">Alternative tender offer permitted:          </t>
  </si>
  <si>
    <r>
      <t xml:space="preserve">The Employer’s address for delivery of tender offers and identification details to be shown on each tender offer package are as per </t>
    </r>
    <r>
      <rPr>
        <b/>
        <sz val="10"/>
        <color theme="1"/>
        <rFont val="Arial"/>
        <family val="2"/>
      </rPr>
      <t>T1.1  Tender Notice and Invitation to Tender.</t>
    </r>
  </si>
  <si>
    <r>
      <t xml:space="preserve">The closing time for submission of tender offers is as per </t>
    </r>
    <r>
      <rPr>
        <b/>
        <sz val="10"/>
        <color theme="1"/>
        <rFont val="Arial"/>
        <family val="2"/>
      </rPr>
      <t>T1.1 Tender Notice and Invitation to Tender.</t>
    </r>
  </si>
  <si>
    <r>
      <t xml:space="preserve">The tender offer validity period is as per </t>
    </r>
    <r>
      <rPr>
        <b/>
        <sz val="10"/>
        <color theme="1"/>
        <rFont val="Arial"/>
        <family val="2"/>
      </rPr>
      <t>T1.1  Tender Notice and Invitation to Tender.</t>
    </r>
  </si>
  <si>
    <t>Sub-clause C2.17 does not preclude the negotiation of the final terms of the contract with the preferred tenderer, following a competitive selection process, should the Employer elect to do so and provided that the competitive position of the preferred tenderer is not affected.</t>
  </si>
  <si>
    <r>
      <t xml:space="preserve">Tenderers </t>
    </r>
    <r>
      <rPr>
        <b/>
        <sz val="10"/>
        <color theme="1"/>
        <rFont val="Arial"/>
        <family val="2"/>
      </rPr>
      <t>do not</t>
    </r>
    <r>
      <rPr>
        <sz val="10"/>
        <color theme="1"/>
        <rFont val="Arial"/>
        <family val="2"/>
      </rPr>
      <t xml:space="preserve"> have to return all retained tender documents within 28 days after expiry of the Tender  validity period.</t>
    </r>
  </si>
  <si>
    <r>
      <t xml:space="preserve">Tenderers are to refer to </t>
    </r>
    <r>
      <rPr>
        <b/>
        <sz val="10"/>
        <color theme="1"/>
        <rFont val="Arial"/>
        <family val="2"/>
      </rPr>
      <t>List of Returnable Schedules</t>
    </r>
    <r>
      <rPr>
        <sz val="10"/>
        <color theme="1"/>
        <rFont val="Arial"/>
        <family val="2"/>
      </rPr>
      <t xml:space="preserve"> and </t>
    </r>
    <r>
      <rPr>
        <b/>
        <sz val="10"/>
        <color theme="1"/>
        <rFont val="Arial"/>
        <family val="2"/>
      </rPr>
      <t>Scope of Works</t>
    </r>
    <r>
      <rPr>
        <sz val="10"/>
        <color theme="1"/>
        <rFont val="Arial"/>
        <family val="2"/>
      </rPr>
      <t xml:space="preserve"> to establish what is required to be submitted with this tender.</t>
    </r>
  </si>
  <si>
    <t>The location for opening of the tender offers, immediately after the closing time thereof shall be at:</t>
  </si>
  <si>
    <t>A responsive tender is one that conforms to all the terms, conditions and specifications of the tender documents without material deviation or qualification. A material deviation or qualification is one which, in the Employer's opinion, would:</t>
  </si>
  <si>
    <t>a)  detrimentally affect the scope, quality, or performance of the Works, services or supply identified
     in the Scope of Work or
b)  significantly change the Employers or the Tenderers risks and responsibilities under the contract,
     or
c)  affect the competitive position of other Tenderers presenting responsive tenders, if it were to be 
     rectified.</t>
  </si>
  <si>
    <r>
      <t xml:space="preserve">2.   </t>
    </r>
    <r>
      <rPr>
        <b/>
        <sz val="12"/>
        <color theme="1"/>
        <rFont val="Arial"/>
        <family val="2"/>
      </rPr>
      <t>RETURNABLE SCHEDULES REQUIRED FOR TENDER EVALUATION PURPOSES
      BUT TO</t>
    </r>
    <r>
      <rPr>
        <b/>
        <u/>
        <sz val="12"/>
        <color theme="1"/>
        <rFont val="Arial"/>
        <family val="2"/>
      </rPr>
      <t xml:space="preserve"> BE SUPPLIED BY THE TENDERER</t>
    </r>
  </si>
  <si>
    <r>
      <t xml:space="preserve">1.  * Delete which is not applicable.
2.  </t>
    </r>
    <r>
      <rPr>
        <b/>
        <i/>
        <u/>
        <sz val="8"/>
        <color indexed="8"/>
        <rFont val="Arial"/>
        <family val="2"/>
      </rPr>
      <t>NB.</t>
    </r>
    <r>
      <rPr>
        <i/>
        <sz val="8"/>
        <color indexed="8"/>
        <rFont val="Arial"/>
        <family val="2"/>
      </rPr>
      <t xml:space="preserve"> This resolution / Power of Attorney must be signed by all the Duly Authorised Representatives of the Legal Entities to the 
     Consortium/Joint Venture submitting this Tender.
3.  Should the number of Duly Authorised Representatives of the Legal Entities joining forces in this Tender exceed the space 
     available above, additional names and signatures must be supplied on a separate page.
4.  Resolutions, duly completed and signed, from the separate Enterprises who participate in this Consortium/Joint Venture must
     be attached to the Special Resolution.</t>
    </r>
  </si>
  <si>
    <r>
      <t xml:space="preserve">RESOLUTION </t>
    </r>
    <r>
      <rPr>
        <sz val="10"/>
        <color indexed="8"/>
        <rFont val="Arial"/>
        <family val="2"/>
      </rPr>
      <t xml:space="preserve">of a meeting of the duly authorised representatives of the following legal entities who have entered into a consortium/joint venture to jointly tender for the project mentioned below: </t>
    </r>
    <r>
      <rPr>
        <sz val="8"/>
        <color indexed="8"/>
        <rFont val="Arial"/>
        <family val="2"/>
      </rPr>
      <t>(</t>
    </r>
    <r>
      <rPr>
        <i/>
        <sz val="8"/>
        <color indexed="8"/>
        <rFont val="Arial"/>
        <family val="2"/>
      </rPr>
      <t>legally correct full names and registration numbers, of the Enterprises forming a Consortium/Joint Venture)</t>
    </r>
  </si>
  <si>
    <t>TENDERERS CIDB REGISTRATION NUMBER:</t>
  </si>
  <si>
    <t>It therefore becomes the prerogative of a Tenderer in such instances to prove to the Department that the Enterprise has the capacity in every respect to attend to more than one (1) contract at a time.</t>
  </si>
  <si>
    <t xml:space="preserve">A Tenderer who wishes to  be considered for this  tender Contract  award, over and  above other  tenders
that they have submitted, shall submit when requested by the DoPW the necessary proof that: </t>
  </si>
  <si>
    <t>he/she has adequate Equipment, Plant and Machinery that all of the above can, undoubtedly,  be sourced for this tender. (Please submit to the DoPW the name and contact details of the supplier if the Tenderer is going to hire Equipment, Plant or Machinery, when requested.)</t>
  </si>
  <si>
    <t>Tenderer to submit their latest 12 months audited financial statements with the returnable documents.</t>
  </si>
  <si>
    <t>In order to ensure effective implementation of the programme, successful tenderers (contractors) are required to, immediately after the award of a contract that is in excess of R10 million (ten million Rands), submit details of such a contract to the DTI for reporting purposes.</t>
  </si>
  <si>
    <t>PART 1 (TO BE FILLED IN BY THE TENDERER)</t>
  </si>
  <si>
    <t>I hereby undertake to supply all or any of the goods and/or works described in the attached tendering documents to Head: Public Works (Department of Public Works: Province of KwaZulu-Natal) in accordance</t>
  </si>
  <si>
    <t>(i)      Tendering documents, viz</t>
  </si>
  <si>
    <t>Invitation to tender;</t>
  </si>
  <si>
    <t xml:space="preserve">THE SUCCESSFUL TENDERER WILL BE REQUIRED TO FILL IN AND SIGN A WRITTEN CONTRACT </t>
  </si>
  <si>
    <t>CAPACITY UNDER WHICH THIS TENDER IS SIGNED (Attach proof of authority to sign this tender; e.g. resolution of directors, etc.)</t>
  </si>
  <si>
    <r>
      <t xml:space="preserve">CONTRACT VARIABLES 
</t>
    </r>
    <r>
      <rPr>
        <sz val="11"/>
        <color indexed="8"/>
        <rFont val="Arial"/>
        <family val="2"/>
      </rPr>
      <t xml:space="preserve">This schedule contains all variables specific to this document and is divided into pre-tender and post-tender categories.  The pre-tender category must be completed in full and included in the tender documents.  Both the pre-tender and post-tender categories form part of this </t>
    </r>
    <r>
      <rPr>
        <b/>
        <sz val="11"/>
        <color indexed="8"/>
        <rFont val="Arial"/>
        <family val="2"/>
      </rPr>
      <t xml:space="preserve">agreement.
</t>
    </r>
    <r>
      <rPr>
        <sz val="11"/>
        <color indexed="8"/>
        <rFont val="Arial"/>
        <family val="2"/>
      </rPr>
      <t xml:space="preserve">Spaces requiring information must be filled in, shown as ‘not applicable’ or deleted </t>
    </r>
    <r>
      <rPr>
        <u/>
        <sz val="11"/>
        <color indexed="8"/>
        <rFont val="Arial"/>
        <family val="2"/>
      </rPr>
      <t>but not left blank</t>
    </r>
    <r>
      <rPr>
        <sz val="11"/>
        <color indexed="8"/>
        <rFont val="Arial"/>
        <family val="2"/>
      </rPr>
      <t xml:space="preserve">.  Where choices are offered, the non-applicable items are to be deleted.  Where insufficient space is provided the information should be annexed hereto and cross referenced to the applicable clause of the schedule.  Key cross reference clauses are italicised in </t>
    </r>
    <r>
      <rPr>
        <i/>
        <sz val="11"/>
        <color indexed="8"/>
        <rFont val="Arial"/>
        <family val="2"/>
      </rPr>
      <t>[ ]</t>
    </r>
    <r>
      <rPr>
        <sz val="11"/>
        <color indexed="8"/>
        <rFont val="Arial"/>
        <family val="2"/>
      </rPr>
      <t xml:space="preserve"> brackets.</t>
    </r>
    <r>
      <rPr>
        <b/>
        <sz val="11"/>
        <color indexed="8"/>
        <rFont val="Arial"/>
        <family val="2"/>
      </rPr>
      <t xml:space="preserve">
The Engineer/Principal Agent, in accordance with Clause 1.1.1.16, shall obtain the specific approval from the Employer before executing any of his functions according to the "Conditions under which Consultants are appointed", or in the event where an employee of the Employer represents the Employer, the relevant General Delegations applicable at the time of executing his/her duties as described in Clause 3.1.2.</t>
    </r>
  </si>
  <si>
    <r>
      <t xml:space="preserve">Clause 6.8.2 the last part of the sentence saying </t>
    </r>
    <r>
      <rPr>
        <i/>
        <sz val="11"/>
        <color theme="1"/>
        <rFont val="Arial"/>
        <family val="2"/>
      </rPr>
      <t>"calculated according to the formula and the conditions set out in the Contract Price Adjustment Schedule."</t>
    </r>
    <r>
      <rPr>
        <sz val="11"/>
        <color theme="1"/>
        <rFont val="Arial"/>
        <family val="2"/>
      </rPr>
      <t xml:space="preserve"> must be replaced by </t>
    </r>
    <r>
      <rPr>
        <i/>
        <sz val="11"/>
        <color theme="1"/>
        <rFont val="Arial"/>
        <family val="2"/>
      </rPr>
      <t>"calculated according to the Contract Price Adjustment Provisions (CPAP) Indices Application Manual for use with P0151 indices   (Revised 1 January 2013)" as published by Statistics South Africa. The Contract Price Adjustment Provision (CPAP) will be subject to the most recently released indices by Statistic South Africa. Tenderers are advised that with reference to Clause 3.4.6 of the Contract Price Adjustment Provisions (CPAP) Indices Applications Manual, the Head: Public Works will not accept the submission by Tenderers of lists of additional items."</t>
    </r>
  </si>
  <si>
    <r>
      <rPr>
        <b/>
        <u/>
        <sz val="11"/>
        <color rgb="FFFF0000"/>
        <rFont val="Tahoma"/>
        <family val="2"/>
      </rPr>
      <t>NOTE:</t>
    </r>
    <r>
      <rPr>
        <b/>
        <sz val="11"/>
        <color rgb="FFFF0000"/>
        <rFont val="Tahoma"/>
        <family val="2"/>
      </rPr>
      <t xml:space="preserve"> </t>
    </r>
    <r>
      <rPr>
        <sz val="11"/>
        <color rgb="FFFF0000"/>
        <rFont val="Tahoma"/>
        <family val="2"/>
      </rPr>
      <t>Where</t>
    </r>
    <r>
      <rPr>
        <b/>
        <sz val="11"/>
        <color rgb="FFFF0000"/>
        <rFont val="Tahoma"/>
        <family val="2"/>
      </rPr>
      <t xml:space="preserve"> </t>
    </r>
    <r>
      <rPr>
        <sz val="11"/>
        <color rgb="FFFF0000"/>
        <rFont val="Tahoma"/>
        <family val="2"/>
      </rPr>
      <t>the Tenderer has not selected one of the guarantee options above, the default option will be as if the Tenderer has selected a security of a bank or insurance guarantee of 5% of the value of the Works and a payment reduction of 5% of the value certified in the payment certificate excluding value added tax. - See GCC2010 clause 6.2.2 as amended in Contract Data.</t>
    </r>
  </si>
  <si>
    <t>Entire tender document including returnable and supporting documents, scanned as PDF onto a CD, clearly marked with the Tender information.</t>
  </si>
  <si>
    <t xml:space="preserve">(a) the Tenderder accepts that in respect of contracts up to R1 million, a payment reduction of 5% of the contact value will be applicable and will be reduced by the Employer in terms of the applicable conditions of contract.  
</t>
  </si>
  <si>
    <t>(b) in respect of contracts above R1 million, the Tenderder offers to provide security as indicated below:</t>
  </si>
  <si>
    <t>Tenderders are referred to 
SECTION 2 : SPECIFICATION DATA ASSOCIATED WITH SANS 1921-1:2004 IN THIS DOCUMENT</t>
  </si>
  <si>
    <t>By the submission of a tender, any Tenderder will, if awarded the contract to which this tender document relates, be deemed to be the mandatory as envisaged by Section 37 (2) of the Act.  As a mandatory the successful Tenderder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 
Tenderders are advised that it is a Condition of this  Tender that a 'Construction Phase Safety, Health and Environmental Plan' specifically relates to the project for which tenders are being submitted and must be prepared by the Tenderder and submitted with the other tender documents at the time of tender. Failure to do so will invalidate the tender.</t>
  </si>
  <si>
    <t>Tenderders are therefore advised to study the 'Construction Safety, Health and Environmental Specification' which is issued as part of this tender document, the Model Preambles to Trades - 2008, any project Specification included in this tender document and any and all drawings which are referred to and issued as part of this tender document before preparing their own project specific 'Construction Phase Safety, Health and Environmental Plan' . Tenderders are also advised that such a plan which is submitted with a tender but is incomplete or considered inadequate by the Employer or his Representative will invalidate the tender. 
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t>
  </si>
  <si>
    <t>The Bills of Quantities document forms part of and must be read and priced in conjunction with all the other documents forming part of the contract documents, the Standard Conditions of Tender, Conditions of Contract, Standard Preambles to all Trades, Specifications, Drawings and all other relevant documentation.</t>
  </si>
  <si>
    <t>Should the Bills of Quantities/Lump Sum Document be a fixed price contract, the following clause must be inserted in the Pricing Instructions:
Tenderders are to take note that the contract price adjustments are not applicable to this contract. Tenderders should therefore make provision in the Contract Sum, schedule of rates, etc. for possible price increases during the contract period, as no claims in this regard shall be entertained.</t>
  </si>
  <si>
    <t>Map of Tender submission location</t>
  </si>
  <si>
    <t>Indicate to Tenderder what they need to provide for Health and Safety costs on this sheet.</t>
  </si>
  <si>
    <t>or if you don't know the date say "As per Tender Advertisement"</t>
  </si>
  <si>
    <t>Tender Adjudication:</t>
  </si>
  <si>
    <t>Tender document must be properly received on or before the tender closing date and time specified on the invitation, fully completed and signed in ink (All as per Standard Conditions of Tender).</t>
  </si>
  <si>
    <t>Tax Compliance Status (TCS) PIN number and Tenderder's or entity tax reference number.</t>
  </si>
  <si>
    <t>Complete priced Bill of Quantities to be submitted on the day of the Tender closing date.</t>
  </si>
  <si>
    <t>Proof of good standing with the Compensation Commissioner - In terms of Section 84(1)(b) of the Compensation for Occupation Injuries and Disease Act, 1993, a Tenderder may not be awarded a contract if he/she is not registered and in good standing with the Compensation Commissioner.</t>
  </si>
  <si>
    <t>The successful Tenderder will be required to fill in and sign a written GCC 2010 2nd Edition Contract.</t>
  </si>
  <si>
    <t>Tenderders should ensure that Tenders are delivered timeously to the correct address. If the Tender is late, it will not be accepted for consideration.</t>
  </si>
  <si>
    <t>The Tender box is generally open during official working hours.</t>
  </si>
  <si>
    <t>All Tenders must be submitted on the official forms – (Not to be re-typed)</t>
  </si>
  <si>
    <t>The Tenderder must attach the account statement with above reference, to this Tender as proof of payment of the deposit.</t>
  </si>
  <si>
    <t>Only Tenderder’s who are responsive to the following responsiveness criteria are eligible to submit Tenders:</t>
  </si>
  <si>
    <t>The list of Returnable Documents identifies which of the documents a Tenderder must complete when submitting a Tender.  The Tenderder must submit his Tender by completing the Returnable Documents including the priced Final Summary of the Bills of Quantities, signing the “Offer” section in the “Form of Offer and Acceptance” and delivering the whole of the procurement document back to the Department bound up as it was when it was received.</t>
  </si>
  <si>
    <t>Tenderders may offer to provide any of the following parts or combinations thereof, of the works, services or supply identified in the contract data:</t>
  </si>
  <si>
    <t>Tenderers are to ensure that their company details appear on the entire relevant Tender documentation and must be legible.</t>
  </si>
  <si>
    <t xml:space="preserve">Part of each tender offer communicated on paper shall be submitted as an original, plus ONE copy of the tender document including supporting documents and priced Bill of Quantities where applicable, scanned onto a readable compact disk (CD) in pdf format, at the Tenderders own cost. The CD must be clearly marked with the tender information and company details. </t>
  </si>
  <si>
    <t>The second sentence shall read as follows "The Employer will hold all authorised signatories jointly and severally liable on behalf of the tenderer". Tenderders proposing to contract as a Joint Venture shall submit a valid Joint Venture Agreement before the Joint Venture's offer could be accepted. Individuals, Partnerships and Companies proposing to contract as a party to a Joint Venture shall be jointly and severally liable on behalf of the Joint Venture.</t>
  </si>
  <si>
    <t xml:space="preserve">The employer must determine, on opening and before detailed valuation, whether each Tender offer properly received:
a)  complies with the requirements of the Conditions of Tender.
b)  has been properly and fully completed and signed, and
c)  is responsive to the other requirements of the Tender documents.
</t>
  </si>
  <si>
    <t>Tender offers will only be accepted if:</t>
  </si>
  <si>
    <t>Providing the form of offer and acceptance does not contain any qualifying statements, it will constitute the formation of a contract between the employer and the successful Tenderder as described in the form of offer and acceptance.</t>
  </si>
  <si>
    <t xml:space="preserve">Tenderders are informed that any formal dispute shall be resolved by being referred to Arbitration only. </t>
  </si>
  <si>
    <t>Provide to the successful Tenderder one copy of the signed contract document and one copy of an unpriced  bills of quantities</t>
  </si>
  <si>
    <t xml:space="preserve">Tenderders must be registered on Government's Central Supplier Database (CSD) and include their master registration number (MAAA number) on the cover page of the tender document in order to enable the institution to verify the tenderers tax status on the CSD </t>
  </si>
  <si>
    <t>the Tenderder is registered with the Construction Industry Development Board in an appropriate contractor grading designation is required for this tender and the Tenderder has submitted a CIDB certificate of registration which clearly indicates the status "Active"</t>
  </si>
  <si>
    <t>the Tenderder has completed the Compulsory Enterprise Questionnaire and there are no conflicts of interest which may impact on the Tenderder's ability to perform to the contract in the best interests of the employer or potentially compromise the Tender process.</t>
  </si>
  <si>
    <t xml:space="preserve"> the Tenderder has not:</t>
  </si>
  <si>
    <t>the Tenderder is registered with:</t>
  </si>
  <si>
    <t>the Tenderder submitted Authority to Sign the tender.</t>
  </si>
  <si>
    <t>the Tenderder submitted Financial standing &amp; other resources of Business Declaration.</t>
  </si>
  <si>
    <t>the Tenderder submitted Equipment Schedules, if applicable.</t>
  </si>
  <si>
    <t>the Tenderder signed the Form of Offer that is part of the Form of Offer and Acceptance.</t>
  </si>
  <si>
    <t>the Tenderder submitted Preference Certificate, if applicable.</t>
  </si>
  <si>
    <t>the Tenderder submit Final Summary of Bill of Quantities at tender closing.</t>
  </si>
  <si>
    <t>the Tenderder submitted Site Inspection Certificate from the Compulsory Briefing Meeting</t>
  </si>
  <si>
    <t>All information required to assess ‘Functionality” as per Tender Data scheduled requirements</t>
  </si>
  <si>
    <t>Tender  no:</t>
  </si>
  <si>
    <t>(Tenderder to Insert a tick (√ ) in the “Returnable document” column to check which documents he/she returned with the Tender)</t>
  </si>
  <si>
    <t>TenderDERS CIDB REGISTRATION NUMBER:</t>
  </si>
  <si>
    <t>do jointly and severally accept responsibility for the due performance of the Works contained in the above project should such Tender submitted by the Joint Venture be accepted.</t>
  </si>
  <si>
    <t>In order to meet this requirement Tenderders are required to apply via e-filing at any SARS branch office nationally. The Tax Complance Status (TCS)  requirements are also applicable to foreign Tenderders / individuals who wish to submit tenders.</t>
  </si>
  <si>
    <t>It is a condition of Tender that the taxes of the successful tenderer must be in order, or that satisfactory arrangements have been made with South African Revenue Service (SARS) to meet the tenderer's tax obligations. It is a condition of this Offer of Commission that your practice remains in good standing with SARS (South African Revenue Services) in terms of its tax clearance.</t>
  </si>
  <si>
    <t>Tender SUBMISSION AND CONTRACT REPORTING REQUIREMENTS OF TenderDERS AND SUCCESSFUL TenderDERS (CONTRACTORS)</t>
  </si>
  <si>
    <t>Tenderders are required to sign and submit this Standard Tenderding Document (SBD 5) together with the Tender on the closing date and time.</t>
  </si>
  <si>
    <t>In order to accommodate multiple contracts for the same goods, works or services; renewable contracts and multiple suppliers for the same goods, works or services under the same contract as indicated in sub-paragraphs 1.1 (b) to 1.1 (d) above and to enable the DTI in determining the NIP obligation, successful Tenderders (contractors) are required, immediately after being officially notified about any successful Tender with a value in excess of R10 million (ten million Rands), to contact and furnish the DTI with the following information:</t>
  </si>
  <si>
    <t>• Tender / contract number.</t>
  </si>
  <si>
    <t>Once the successful Tenderder (contractor) has made contact with and furnished the DTI with the information required, the following steps will be followed:</t>
  </si>
  <si>
    <t>The NIP obligation agreement is between the DTI and the successful Tenderder (contractor) and, therefore, does not involve the purchasing institution.</t>
  </si>
  <si>
    <t>I confirm that I have satisfied myself as to the correctness and validity of my Tender; that the price(s) and rate(s) quoted cover all the goods and/or works specified in the Tenderding documents; that the price(s) and rate(s) cover all my obligations and I accept that any mistakes regarding price(s) and rate(s) and calculations will be at my own risk.</t>
  </si>
  <si>
    <t>I declare that I have no participation in any collusive practices with any Tenderder or any other person regarding this or any other Tender.</t>
  </si>
  <si>
    <t>It is a condition of tender that the taxes of the successful tenderer must be in order, or that satisfactory arrangements have been made with South African Revenue Service (SARS) to meet the Tenderder’s tax obligations. It is a condition of this Offer of Commission that your practice remains in good standing with SARS (South African Revenue Services) in terms of its tax clearance, during the project, which is required to process your payment certificates.</t>
  </si>
  <si>
    <t>In order to meet this requirement tenderers are required to apply via e-filing at any SARS branch office nationally. The Tax Complance Status (TCS)  requirements are also applicable to foreign Tenderders / individuals who wish to submit Tenders.</t>
  </si>
  <si>
    <t>SARS will then furnish the Tenderder with a Tax Compliance Status (TCS) PIN that will be valid for a period of 1 (one) year from the date of approval.</t>
  </si>
  <si>
    <t>The consultant(s)/project manager must acquaint themselves fully with all relevant matters pertaining to this section in order to enable prospective Tenderders to price for all eventualities.</t>
  </si>
  <si>
    <t>Wherever a Trade Name for any product has been described in the Bills of Quantities the Tenderer's attention is drawn to the fact that any other product of equal quality may be used subject to the written approval of the Principal Agent being obtained prior to the closing date for submission of Tenders.</t>
  </si>
  <si>
    <t>Refer to Scope of Works  Part C3 of this Tender Document for information on the occupation of existing buildings.</t>
  </si>
  <si>
    <t>If the site is situated in a security area and the Tenderder must arrange with the Authorities to obtain permission to enter the site for Tenderding purposes.</t>
  </si>
  <si>
    <t>Contract Price Adjustment Provisions (CPAP) Indices Application Manual for use with P0151 indices   (Revised 1 January 2013)" as published by Statistics South Africa. The Contract Price Adjustment Provision (CPAP) will be subject to the most recently released indices by Statistic South Africa. Tenderders are advised that with reference to Clause 3.4.6 of the Contract Price Adjustment Provisions (CPAP) Indices Applications Manual, the Head: Public Works will not accept the submission by Tenderders of lists of additional items."</t>
  </si>
  <si>
    <t>The following drawings/annexure's shall be issued during the Tender period to form part of the tender documentation.  Where applicable, drawings/annexure's could be re-issued to the Contractor at commencement of the construction phase.</t>
  </si>
  <si>
    <t>Note: Where this document refers to Bid or Bidder it shall be read as tender or tenderer</t>
  </si>
  <si>
    <t xml:space="preserve">No alternativeTenders will be accepted.
The Total (Including Value Added Tax) on the Final Summary of the Bill of Quantities must be carried to the "Offer" part only of the Form of Offer and Acceptance - T2.21
"Enterprise" shall mean the legal Tendering Entity or Tenderer who, on acceptance of the Offer, would become the contractor"
</t>
  </si>
  <si>
    <t>Only Tenderers who are responsive to the following responsiveness criteria are eligible to submit tenders:</t>
  </si>
  <si>
    <t>ATTACH A COPY OF PROOF OF PAYMENT WHERE AVAILABLE OF THE TENDER DEPOSIT BY THE TENDERER,  TO THIS PAGE FOR ADJUDICATION PURPOSES</t>
  </si>
  <si>
    <t>TENDERING PROCEDURE ENQUIRIES MAY BE DIRECTED TO:</t>
  </si>
  <si>
    <t>1.1. TENDERS  MUST BE DELIVERED BY THE STIPULATED TIME TO THE CORRECT ADDRESS. LATE TENDERS WILL NOT BE ACCEPTED FOR CONSIDERATION.</t>
  </si>
  <si>
    <t>1.2.   ALL TENDERS MUST BE SUBMITTED ON THE OFFICIAL FORMS PROVIDED (NOT TO BE RE-TYPED) OR  ONLINE</t>
  </si>
  <si>
    <t xml:space="preserve">1.4.     WHERE A TENDERER IS NOT REGISTERED ON THE CSD, MANDATORY INFORMATION NAMELY: (BUSINESS REGISTRATION/ DIRECTORSHIP/ MEMBERSHIP/IDENTITY NUMBERS; TAX COMPLIANCE STATUS MAY NOT BE SUBMITTED WITH THE TENDER DOCUMENTATION. B-BBEE CERTIFICATE OR SWORN AFFIDAVIT FOR B-BBEE MUST BE SUBMITTED TO TENDERING INSTITUTION.             </t>
  </si>
  <si>
    <t xml:space="preserve">2.1       TENDERERS MUST ENSURE COMPLIANCE WITH THEIR TAX OBLIGATIONS. </t>
  </si>
  <si>
    <t>2.2       TENDERERS ARE REQUIRED TO SUBMIT THEIR UNIQUE PERSONAL IDENTIFICATION NUMBER (PIN) ISSUED BY SARS TO ENABLE   THE ORGAN OF STATE TO VIEW THE TAXPAYER’S PROFILE AND TAX STATUS.</t>
  </si>
  <si>
    <t>2.5       IN TENDERS WHERE CONSORTIA / JOINT VENTURES / SUB-CONTRACTORS ARE INVOLVED, EACH PARTY MUST SUBMIT A SEPARATE PROOF OF   TCS / PIN / CSD NUMBER.</t>
  </si>
  <si>
    <t>3.          QUESTIONNAIRE TO TENDERING FOREIGN SUPPLIERS</t>
  </si>
  <si>
    <t xml:space="preserve">3.1.     IS THE TENDERER A RESIDENT OF THE REPUBLIC OF SOUTH AFRICA (RSA)?                  </t>
  </si>
  <si>
    <t xml:space="preserve">3.2.     DOES THE TENDERER HAVE A BRANCH IN THE RSA?                   </t>
  </si>
  <si>
    <t xml:space="preserve">3.3.     DOES THE TENDERER HAVE A PERMANENT ESTABLISHMENT IN THE RSA?                                    </t>
  </si>
  <si>
    <t xml:space="preserve">3.4.     DOES THE TENDERER HAVE ANY SOURCE OF INCOME IN THE RSA?                                   </t>
  </si>
  <si>
    <t>2.4       TENDERERS MAY ALSO SUBMIT A PRINTED TCS TOGETHER WITH THE TENDER.</t>
  </si>
  <si>
    <t xml:space="preserve">2.6       WHERE NO TCS IS AVAILABLE BUT THE TENDERER IS REGISTERED ON THE CENTRAL SUPPLIER DATABASE (CSD), A CSD NUMBER MUST BE PROVIDED. </t>
  </si>
  <si>
    <t>2.7      NO BIDS WILL BE CONSIDERED FROM PERSONS IN THE SERVICE OF THE STATE, COMPANIES WITH DIRECTORS WHO ARE PERSONS IN THE SERVICE OF THE STATE, OR CLOSE    CORPORATIONS WITH MEMBERS PERSONS IN THE SERVICE OF THE STATE.</t>
  </si>
  <si>
    <t>TERMS AND CONDITIONS FOR TENDERING - SBD 1</t>
  </si>
  <si>
    <t>1.         TENDER SUBMISSION:</t>
  </si>
  <si>
    <t>1.3.  TENDERERS MUST REGISTER ON THE CENTRAL SUPPLIER DATABASE (CSD) TO UPLOAD MANDATORY INFORMATION NAMELY: ( BUSINESS REGISTRATION/ DIRECTORSHIP/ MEMBERSHIP/IDENTITY NUMBERS; TAX COMPLIANCE STATUS; AND BANKING INFORMATION FOR VERIFICATION PURPOSES). B-BBEE CERTIFICATE OR SWORN AFFIDAVIT FOR B-BBEE MUST BE SUBMITTED TO TENDERING INSTITUTION.</t>
  </si>
  <si>
    <t>NB: FAILURE TO PROVIDE ANY OF THE ABOVE PARTICULARS MAY RENDER THE TENDER INVALID.</t>
  </si>
  <si>
    <r>
      <t xml:space="preserve">Telegraphic, telephonic, telex, facsimile, electronic, posted and / or late tenders will </t>
    </r>
    <r>
      <rPr>
        <b/>
        <sz val="10"/>
        <color theme="1"/>
        <rFont val="Arial"/>
        <family val="2"/>
      </rPr>
      <t>not</t>
    </r>
    <r>
      <rPr>
        <sz val="10"/>
        <color theme="1"/>
        <rFont val="Arial"/>
        <family val="2"/>
      </rPr>
      <t xml:space="preserve"> be accepted.</t>
    </r>
  </si>
  <si>
    <t>T2.11 BIDDER'S DISCLOSURE - SBD 4</t>
  </si>
  <si>
    <t>NOTE TO THE COMPILER OF THIS DOCUMENT : PLEASE PRINT THE PDF VERSION OF THE BIDDER'S DISCLOSURE - SBD4 AND ATTACH TO THE BID DOCUMENT.  NO CHANGES / AMENDMENTS MUST BE MADE TO THE SBD4 NATIONAL TREASURY FORM.</t>
  </si>
  <si>
    <t>T2.26 - CERTIFIED PROOF OF REGISTRATION ON CENTRAL SUPPLIERS DATABASE</t>
  </si>
  <si>
    <t>T2.27 - CERTIFIED PROOF OF CIDB REGISTRATION NUMBER</t>
  </si>
  <si>
    <t>T2.28 - PROOF OF PAYMENT OF TENDER DEPOSIT</t>
  </si>
  <si>
    <t>T2.29 CONTRACT FORM - PURCHASE OF GOODS/WORKS-Part 1</t>
  </si>
  <si>
    <t>T2.30 CONTRACT FORM - PURCHASE OF GOODS/WORKS-Part 2</t>
  </si>
  <si>
    <t xml:space="preserve"> T2.31 - OHSE PLAN STRUCTURE
</t>
  </si>
  <si>
    <t xml:space="preserve"> T2.32 - OHSE CLIENT SPECIFIC REQUIREMENTS</t>
  </si>
  <si>
    <t xml:space="preserve"> T2.33 - BASELINE RISK ASSESSMENT</t>
  </si>
  <si>
    <t>Refer to T2.35 - Functionality Criteria</t>
  </si>
  <si>
    <t>the Tenderder submitted Bidder's Disclosure.</t>
  </si>
  <si>
    <t>STANDARD BANK</t>
  </si>
  <si>
    <t>057525</t>
  </si>
  <si>
    <t>052106446</t>
  </si>
  <si>
    <t>BUSINESS CHEQUE ACCOUNT</t>
  </si>
  <si>
    <t xml:space="preserve">This tender will be evaluated according to the preferential procurement model in the Preferential Procurement Policy Framework Act, 2000: Preferential Procurement Regulations, 2022: 
</t>
  </si>
  <si>
    <t>Duly signed at…………………………………………………………. on this the…... day of……………………………. 20..</t>
  </si>
  <si>
    <t>KZN Public Works: 191 Prince Alfred Street</t>
  </si>
  <si>
    <t>ZNTM012345W</t>
  </si>
  <si>
    <t>Bidder's Disclosure;</t>
  </si>
  <si>
    <t>The employer and each tenderer submitting a tender offer shall comply with these conditions of tender. In their dealings with each other, they shall discharge their duties and obligations as set out in C.2 and C.3, timeously and with integrity, and behave equitably, honestly and transparently and comply with all legal obligations and not engage in anticompetitive practices.</t>
  </si>
  <si>
    <r>
      <t xml:space="preserve">Unless otherwise stated in the </t>
    </r>
    <r>
      <rPr>
        <b/>
        <sz val="10"/>
        <color theme="1"/>
        <rFont val="Arial"/>
        <family val="2"/>
      </rPr>
      <t>tender data</t>
    </r>
    <r>
      <rPr>
        <sz val="10"/>
        <color theme="1"/>
        <rFont val="Arial"/>
        <family val="2"/>
      </rPr>
      <t>, a contract will, subject to C.3.13, be concluded with the tenderer who in terms of C.3.11 is the highest ranked or the tenderer scoring the highest number of tender evaluation points, as relevant, based on the tender submissions that are received at the closing time for tenders.</t>
    </r>
  </si>
  <si>
    <r>
      <t xml:space="preserve">Where the </t>
    </r>
    <r>
      <rPr>
        <b/>
        <sz val="10"/>
        <color theme="1"/>
        <rFont val="Arial"/>
        <family val="2"/>
      </rPr>
      <t>tender data</t>
    </r>
    <r>
      <rPr>
        <sz val="10"/>
        <color theme="1"/>
        <rFont val="Arial"/>
        <family val="2"/>
      </rPr>
      <t xml:space="preserve"> requires that the competitive negotiation procedure is to be followed, tenderers shall submit tender offers in response to the proposed contract in the first round of submissions. Notwithstanding the requirements of C.3.4, the employer shall announce only the names of the tenderers who make a submission. The requirements of C.3.8 relating to the material deviations or qualifications which affect the competitive position of tenderers shall not apply.</t>
    </r>
  </si>
  <si>
    <r>
      <rPr>
        <b/>
        <sz val="11"/>
        <color rgb="FF00007F"/>
        <rFont val="Arial"/>
        <family val="2"/>
      </rPr>
      <t>SBD 6.1</t>
    </r>
  </si>
  <si>
    <r>
      <rPr>
        <b/>
        <sz val="11"/>
        <rFont val="Arial"/>
        <family val="2"/>
      </rPr>
      <t>PREFERENCE POINTS CLAIM FORM IN TERMS OF THE PREFERENTIAL</t>
    </r>
  </si>
  <si>
    <r>
      <rPr>
        <b/>
        <sz val="11"/>
        <rFont val="Arial"/>
        <family val="2"/>
      </rPr>
      <t>PROCUREMENT REGULATIONS 2022</t>
    </r>
  </si>
  <si>
    <t>This preference form must form part of all tenders invited.  It contains general information and serves as a claim form for preference points for specific goals.</t>
  </si>
  <si>
    <t>NB: BEFORE   COMPLETING   THIS   FORM,   TENDERERS   MUST   STUDY   THE GENERAL CONDITIONS, DEFINITIONS AND DIRECTIVES APPLICABLE IN RESPECT OF THE TENDER AND PREFERENTIAL PROCUREMENT REGULATIONS, 2022</t>
  </si>
  <si>
    <r>
      <rPr>
        <b/>
        <sz val="11"/>
        <rFont val="Arial"/>
        <family val="2"/>
      </rPr>
      <t>1.        GENERAL CONDITIONS</t>
    </r>
  </si>
  <si>
    <r>
      <rPr>
        <sz val="11"/>
        <rFont val="Arial"/>
        <family val="2"/>
      </rPr>
      <t>1.1      The following preference point systems are applicable to invitations to tender:</t>
    </r>
  </si>
  <si>
    <r>
      <rPr>
        <sz val="11"/>
        <rFont val="Times New Roman"/>
        <family val="1"/>
      </rPr>
      <t xml:space="preserve">-     </t>
    </r>
    <r>
      <rPr>
        <sz val="11"/>
        <rFont val="Arial"/>
        <family val="2"/>
      </rPr>
      <t xml:space="preserve"> the 80/20 system for requirements with a Rand value of up to R50 000 000 (all</t>
    </r>
    <r>
      <rPr>
        <sz val="11"/>
        <rFont val="Times New Roman"/>
        <family val="1"/>
      </rPr>
      <t xml:space="preserve"> </t>
    </r>
    <r>
      <rPr>
        <sz val="11"/>
        <rFont val="Arial"/>
        <family val="2"/>
      </rPr>
      <t>applicable taxes included); and</t>
    </r>
  </si>
  <si>
    <r>
      <rPr>
        <sz val="11"/>
        <rFont val="Times New Roman"/>
        <family val="1"/>
      </rPr>
      <t xml:space="preserve">-     </t>
    </r>
    <r>
      <rPr>
        <sz val="11"/>
        <rFont val="Arial"/>
        <family val="2"/>
      </rPr>
      <t xml:space="preserve"> the 90/10 system for requirements with a Rand value above R50 000 000 (all</t>
    </r>
    <r>
      <rPr>
        <sz val="11"/>
        <rFont val="Times New Roman"/>
        <family val="1"/>
      </rPr>
      <t xml:space="preserve"> </t>
    </r>
    <r>
      <rPr>
        <sz val="11"/>
        <rFont val="Arial"/>
        <family val="2"/>
      </rPr>
      <t>applicable taxes included).</t>
    </r>
  </si>
  <si>
    <r>
      <rPr>
        <sz val="11"/>
        <rFont val="Arial"/>
        <family val="2"/>
      </rPr>
      <t xml:space="preserve">1.2         </t>
    </r>
    <r>
      <rPr>
        <b/>
        <sz val="11"/>
        <rFont val="Arial"/>
        <family val="2"/>
      </rPr>
      <t>To be completed by the organ of state</t>
    </r>
  </si>
  <si>
    <r>
      <rPr>
        <sz val="11"/>
        <rFont val="Arial"/>
        <family val="2"/>
      </rPr>
      <t>(</t>
    </r>
    <r>
      <rPr>
        <i/>
        <sz val="11"/>
        <rFont val="Arial"/>
        <family val="2"/>
      </rPr>
      <t>delete whichever is not applicable for this tender</t>
    </r>
    <r>
      <rPr>
        <sz val="11"/>
        <rFont val="Arial"/>
        <family val="2"/>
      </rPr>
      <t>).</t>
    </r>
  </si>
  <si>
    <r>
      <rPr>
        <sz val="11"/>
        <rFont val="Arial"/>
        <family val="2"/>
      </rPr>
      <t xml:space="preserve">a)  The applicable preference point system for this tender is the </t>
    </r>
    <r>
      <rPr>
        <sz val="11"/>
        <color rgb="FFFF0000"/>
        <rFont val="Arial"/>
        <family val="2"/>
      </rPr>
      <t xml:space="preserve">90/10 </t>
    </r>
    <r>
      <rPr>
        <sz val="11"/>
        <rFont val="Arial"/>
        <family val="2"/>
      </rPr>
      <t>preference</t>
    </r>
    <r>
      <rPr>
        <sz val="11"/>
        <rFont val="Times New Roman"/>
        <family val="1"/>
      </rPr>
      <t xml:space="preserve"> </t>
    </r>
    <r>
      <rPr>
        <sz val="11"/>
        <rFont val="Arial"/>
        <family val="2"/>
      </rPr>
      <t>point system.</t>
    </r>
  </si>
  <si>
    <r>
      <t xml:space="preserve">b)  The applicable preference point system for this tender is the </t>
    </r>
    <r>
      <rPr>
        <sz val="11"/>
        <color rgb="FFFF0000"/>
        <rFont val="Arial"/>
        <family val="2"/>
      </rPr>
      <t xml:space="preserve">80/20 </t>
    </r>
    <r>
      <rPr>
        <sz val="11"/>
        <rFont val="Arial"/>
        <family val="2"/>
      </rPr>
      <t>preference point system.</t>
    </r>
  </si>
  <si>
    <t>1.3 Points for this tender (even in the case of a tender for income-generating contracts) shall be awarded for:</t>
  </si>
  <si>
    <r>
      <rPr>
        <sz val="11"/>
        <rFont val="Arial"/>
        <family val="2"/>
      </rPr>
      <t>(a) Price; and</t>
    </r>
  </si>
  <si>
    <r>
      <rPr>
        <sz val="11"/>
        <rFont val="Arial"/>
        <family val="2"/>
      </rPr>
      <t>(b) Specific Goals.</t>
    </r>
  </si>
  <si>
    <r>
      <rPr>
        <sz val="11"/>
        <rFont val="Arial"/>
        <family val="2"/>
      </rPr>
      <t xml:space="preserve">1.4      </t>
    </r>
    <r>
      <rPr>
        <b/>
        <sz val="11"/>
        <rFont val="Arial"/>
        <family val="2"/>
      </rPr>
      <t>To be completed by the organ of state:</t>
    </r>
  </si>
  <si>
    <r>
      <rPr>
        <sz val="11"/>
        <rFont val="Arial"/>
        <family val="2"/>
      </rPr>
      <t>The maximum points for this tender are allocated as follows:</t>
    </r>
  </si>
  <si>
    <r>
      <rPr>
        <b/>
        <sz val="11"/>
        <color rgb="FFFFFFFF"/>
        <rFont val="Arial"/>
        <family val="2"/>
      </rPr>
      <t>POINTS</t>
    </r>
  </si>
  <si>
    <r>
      <rPr>
        <b/>
        <sz val="11"/>
        <rFont val="Arial"/>
        <family val="2"/>
      </rPr>
      <t>PRICE</t>
    </r>
  </si>
  <si>
    <r>
      <rPr>
        <b/>
        <sz val="11"/>
        <rFont val="Arial"/>
        <family val="2"/>
      </rPr>
      <t>SPECIFIC GOALS</t>
    </r>
  </si>
  <si>
    <r>
      <rPr>
        <b/>
        <sz val="11"/>
        <rFont val="Arial"/>
        <family val="2"/>
      </rPr>
      <t>Total points for Price and SPECIFIC GOALS</t>
    </r>
  </si>
  <si>
    <t>1.5 Failure on the part of a tenderer to submit proof or documentation required in terms of this tender to claim points for specific goals with the tender, will be interpreted to mean that preference points for specific goals are not claimed.</t>
  </si>
  <si>
    <t>1.6 The organ of state reserves the right to require of a tenderer, either before a tender is adjudicated or at any time subsequently, to substantiate any claim in regard  to preferences, in any manner required by the organ of state.</t>
  </si>
  <si>
    <r>
      <rPr>
        <b/>
        <sz val="11"/>
        <rFont val="Arial"/>
        <family val="2"/>
      </rPr>
      <t>2.        DEFINITIONS</t>
    </r>
  </si>
  <si>
    <r>
      <rPr>
        <sz val="11"/>
        <rFont val="Arial"/>
        <family val="2"/>
      </rPr>
      <t xml:space="preserve">(a) </t>
    </r>
    <r>
      <rPr>
        <b/>
        <sz val="11"/>
        <rFont val="Arial"/>
        <family val="2"/>
      </rPr>
      <t xml:space="preserve">“tender” </t>
    </r>
    <r>
      <rPr>
        <sz val="11"/>
        <rFont val="Arial"/>
        <family val="2"/>
      </rPr>
      <t>means a written offer in the form determined by an organ of state in</t>
    </r>
    <r>
      <rPr>
        <sz val="11"/>
        <rFont val="Times New Roman"/>
        <family val="1"/>
      </rPr>
      <t xml:space="preserve"> </t>
    </r>
    <r>
      <rPr>
        <sz val="11"/>
        <rFont val="Arial"/>
        <family val="2"/>
      </rPr>
      <t>response to an invitation to provide goods or services through price quotations,</t>
    </r>
    <r>
      <rPr>
        <sz val="11"/>
        <rFont val="Times New Roman"/>
        <family val="1"/>
      </rPr>
      <t xml:space="preserve"> </t>
    </r>
    <r>
      <rPr>
        <sz val="11"/>
        <rFont val="Arial"/>
        <family val="2"/>
      </rPr>
      <t>competitive tendering process or any other method envisaged in legislation;</t>
    </r>
  </si>
  <si>
    <r>
      <rPr>
        <sz val="11"/>
        <rFont val="Arial"/>
        <family val="2"/>
      </rPr>
      <t xml:space="preserve">(b) </t>
    </r>
    <r>
      <rPr>
        <b/>
        <sz val="11"/>
        <rFont val="Arial"/>
        <family val="2"/>
      </rPr>
      <t xml:space="preserve">“price” </t>
    </r>
    <r>
      <rPr>
        <sz val="11"/>
        <rFont val="Arial"/>
        <family val="2"/>
      </rPr>
      <t>means an amount of money tendered for goods or services, and</t>
    </r>
    <r>
      <rPr>
        <sz val="11"/>
        <rFont val="Times New Roman"/>
        <family val="1"/>
      </rPr>
      <t xml:space="preserve"> </t>
    </r>
    <r>
      <rPr>
        <sz val="11"/>
        <rFont val="Arial"/>
        <family val="2"/>
      </rPr>
      <t>includes all applicable taxes less all unconditional discounts;</t>
    </r>
  </si>
  <si>
    <r>
      <rPr>
        <i/>
        <sz val="11"/>
        <rFont val="Arial"/>
        <family val="2"/>
      </rPr>
      <t xml:space="preserve">(c) </t>
    </r>
    <r>
      <rPr>
        <b/>
        <sz val="11"/>
        <rFont val="Arial"/>
        <family val="2"/>
      </rPr>
      <t xml:space="preserve">“rand value” </t>
    </r>
    <r>
      <rPr>
        <sz val="11"/>
        <rFont val="Arial"/>
        <family val="2"/>
      </rPr>
      <t>means the total estimated value of a contract in Rand, calculated at the</t>
    </r>
    <r>
      <rPr>
        <sz val="11"/>
        <rFont val="Times New Roman"/>
        <family val="1"/>
      </rPr>
      <t xml:space="preserve"> </t>
    </r>
    <r>
      <rPr>
        <sz val="11"/>
        <rFont val="Arial"/>
        <family val="2"/>
      </rPr>
      <t>time of bid invitation, and includes all applicable taxes;</t>
    </r>
  </si>
  <si>
    <r>
      <rPr>
        <sz val="11"/>
        <rFont val="Arial"/>
        <family val="2"/>
      </rPr>
      <t xml:space="preserve">(d) </t>
    </r>
    <r>
      <rPr>
        <b/>
        <sz val="11"/>
        <rFont val="Arial"/>
        <family val="2"/>
      </rPr>
      <t xml:space="preserve">“tender for income-generating contracts” </t>
    </r>
    <r>
      <rPr>
        <sz val="11"/>
        <rFont val="Arial"/>
        <family val="2"/>
      </rPr>
      <t>means a written offer in the form</t>
    </r>
    <r>
      <rPr>
        <sz val="11"/>
        <rFont val="Times New Roman"/>
        <family val="1"/>
      </rPr>
      <t xml:space="preserve"> </t>
    </r>
    <r>
      <rPr>
        <sz val="11"/>
        <rFont val="Arial"/>
        <family val="2"/>
      </rPr>
      <t>determined by an organ of state in response to an invitation for the origination of</t>
    </r>
    <r>
      <rPr>
        <sz val="11"/>
        <rFont val="Times New Roman"/>
        <family val="1"/>
      </rPr>
      <t xml:space="preserve"> </t>
    </r>
    <r>
      <rPr>
        <sz val="11"/>
        <rFont val="Arial"/>
        <family val="2"/>
      </rPr>
      <t>income-generating contracts through any method envisaged in legislation that will</t>
    </r>
    <r>
      <rPr>
        <sz val="11"/>
        <rFont val="Times New Roman"/>
        <family val="1"/>
      </rPr>
      <t xml:space="preserve"> </t>
    </r>
    <r>
      <rPr>
        <sz val="11"/>
        <rFont val="Arial"/>
        <family val="2"/>
      </rPr>
      <t>result in a legal agreement between the organ of state and a third party that produces</t>
    </r>
    <r>
      <rPr>
        <sz val="11"/>
        <rFont val="Times New Roman"/>
        <family val="1"/>
      </rPr>
      <t xml:space="preserve"> </t>
    </r>
    <r>
      <rPr>
        <sz val="11"/>
        <rFont val="Arial"/>
        <family val="2"/>
      </rPr>
      <t>revenue for  the organ of state,  and includes, but is  not limited to, leasing and</t>
    </r>
    <r>
      <rPr>
        <sz val="11"/>
        <rFont val="Times New Roman"/>
        <family val="1"/>
      </rPr>
      <t xml:space="preserve"> </t>
    </r>
    <r>
      <rPr>
        <sz val="11"/>
        <rFont val="Arial"/>
        <family val="2"/>
      </rPr>
      <t>disposal of assets and concession contracts, excluding direct sales and disposal of</t>
    </r>
    <r>
      <rPr>
        <sz val="11"/>
        <rFont val="Times New Roman"/>
        <family val="1"/>
      </rPr>
      <t xml:space="preserve"> </t>
    </r>
    <r>
      <rPr>
        <sz val="11"/>
        <rFont val="Arial"/>
        <family val="2"/>
      </rPr>
      <t>assets through public auctions; and</t>
    </r>
  </si>
  <si>
    <r>
      <rPr>
        <sz val="11"/>
        <rFont val="Arial"/>
        <family val="2"/>
      </rPr>
      <t xml:space="preserve">(e) </t>
    </r>
    <r>
      <rPr>
        <b/>
        <sz val="11"/>
        <rFont val="Arial"/>
        <family val="2"/>
      </rPr>
      <t xml:space="preserve">“the Act” </t>
    </r>
    <r>
      <rPr>
        <sz val="11"/>
        <rFont val="Arial"/>
        <family val="2"/>
      </rPr>
      <t>means the Preferential Procurement Policy Framework Act, 2000 (Act No.</t>
    </r>
    <r>
      <rPr>
        <sz val="11"/>
        <rFont val="Times New Roman"/>
        <family val="1"/>
      </rPr>
      <t xml:space="preserve"> </t>
    </r>
    <r>
      <rPr>
        <sz val="11"/>
        <rFont val="Arial"/>
        <family val="2"/>
      </rPr>
      <t>5 of 2000).</t>
    </r>
  </si>
  <si>
    <r>
      <rPr>
        <b/>
        <sz val="11"/>
        <rFont val="Arial"/>
        <family val="2"/>
      </rPr>
      <t>3.           FORMULAE FOR PROCUREMENT OF GOODS AND SERVICES</t>
    </r>
  </si>
  <si>
    <r>
      <rPr>
        <sz val="11"/>
        <rFont val="Arial"/>
        <family val="2"/>
      </rPr>
      <t xml:space="preserve">3.1.       </t>
    </r>
    <r>
      <rPr>
        <b/>
        <sz val="11"/>
        <rFont val="Arial"/>
        <family val="2"/>
      </rPr>
      <t>POINTS AWARDED FOR PRICE</t>
    </r>
  </si>
  <si>
    <r>
      <rPr>
        <b/>
        <sz val="11"/>
        <rFont val="Arial"/>
        <family val="2"/>
      </rPr>
      <t>3.1.1  THE 80/20 OR 90/10 PREFERENCE POINT SYSTEMS</t>
    </r>
  </si>
  <si>
    <r>
      <rPr>
        <sz val="11"/>
        <rFont val="Arial"/>
        <family val="2"/>
      </rPr>
      <t>A maximum of 80 or 90 points is allocated for price on the following basis:</t>
    </r>
  </si>
  <si>
    <t>80/20                                        or       90/10</t>
  </si>
  <si>
    <t>Ps=80(1-(Pt-P min⁡ )/(P min⁡ ) or Ps=90(1-(Pt-P min⁡ )/(P min⁡ )</t>
  </si>
  <si>
    <r>
      <rPr>
        <sz val="11"/>
        <rFont val="Arial"/>
        <family val="2"/>
      </rPr>
      <t>Where</t>
    </r>
  </si>
  <si>
    <t xml:space="preserve">Ps       =      Points scored for price of tender under consideration </t>
  </si>
  <si>
    <t>Pt        =      Price of tender under consideration</t>
  </si>
  <si>
    <t>Pmin   =      Price of lowest acceptable tender</t>
  </si>
  <si>
    <r>
      <rPr>
        <sz val="11"/>
        <rFont val="Arial"/>
        <family val="2"/>
      </rPr>
      <t xml:space="preserve">3.2.       </t>
    </r>
    <r>
      <rPr>
        <b/>
        <sz val="11"/>
        <rFont val="Arial"/>
        <family val="2"/>
      </rPr>
      <t>FORMULAE FOR DISPOSAL OR LEASING OF STATE ASSETS AND INCOME GENERATING PROCUREMENT</t>
    </r>
  </si>
  <si>
    <r>
      <rPr>
        <sz val="11"/>
        <rFont val="Arial"/>
        <family val="2"/>
      </rPr>
      <t xml:space="preserve">3.2.1.     </t>
    </r>
    <r>
      <rPr>
        <b/>
        <sz val="11"/>
        <rFont val="Arial"/>
        <family val="2"/>
      </rPr>
      <t>POINTS AWARDED FOR PRICE</t>
    </r>
  </si>
  <si>
    <t>80/20                                            or       90/10</t>
  </si>
  <si>
    <t xml:space="preserve">Ps=80(1+(Pt-P max⁡ )/(P max⁡ )  or  Ps=90(1+(Pt-P max⁡ )/Pmax)
</t>
  </si>
  <si>
    <t>Ps       =      Points scored for price of tender under consideration</t>
  </si>
  <si>
    <t xml:space="preserve">Pt        =      Price of tender under consideration </t>
  </si>
  <si>
    <t>Pmax  =      Price of highest acceptable tender</t>
  </si>
  <si>
    <r>
      <rPr>
        <b/>
        <sz val="11"/>
        <rFont val="Arial"/>
        <family val="2"/>
      </rPr>
      <t>4.        POINTS AWARDED FOR SPECIFIC GOALS</t>
    </r>
  </si>
  <si>
    <t>4.1.     In terms of Regulation 4(2); 5(2); 6(2) and 7(2) of the Preferential Procurement Regulations, preference points must be awarded for specific goals stated in the tender. For the purposes of this tender the tenderer will be allocated points based on the goals stated in table 1 below as may be supported by proof/ documentation stated in the conditions of this tender:</t>
  </si>
  <si>
    <r>
      <rPr>
        <sz val="11"/>
        <rFont val="Arial"/>
        <family val="2"/>
      </rPr>
      <t>4.2. In cases where organs of state intend to use Regulation 3(2) of the Regulations,</t>
    </r>
    <r>
      <rPr>
        <sz val="11"/>
        <rFont val="Times New Roman"/>
        <family val="1"/>
      </rPr>
      <t xml:space="preserve"> </t>
    </r>
    <r>
      <rPr>
        <sz val="11"/>
        <rFont val="Arial"/>
        <family val="2"/>
      </rPr>
      <t>which states that, if it is unclear whether the 80/20 or 90/10 preference point system</t>
    </r>
    <r>
      <rPr>
        <sz val="11"/>
        <rFont val="Times New Roman"/>
        <family val="1"/>
      </rPr>
      <t xml:space="preserve"> </t>
    </r>
    <r>
      <rPr>
        <sz val="11"/>
        <rFont val="Arial"/>
        <family val="2"/>
      </rPr>
      <t>applies, an organ of state must, in the tender documents, stipulate in the case of—</t>
    </r>
  </si>
  <si>
    <r>
      <rPr>
        <sz val="11"/>
        <rFont val="Arial"/>
        <family val="2"/>
      </rPr>
      <t>(a) an invitation for tender for income-generating contracts,  that  either  the</t>
    </r>
    <r>
      <rPr>
        <sz val="11"/>
        <rFont val="Times New Roman"/>
        <family val="1"/>
      </rPr>
      <t xml:space="preserve"> </t>
    </r>
    <r>
      <rPr>
        <sz val="11"/>
        <rFont val="Arial"/>
        <family val="2"/>
      </rPr>
      <t>80/20 or 90/10 preference point system will apply and that the highest</t>
    </r>
    <r>
      <rPr>
        <sz val="11"/>
        <rFont val="Times New Roman"/>
        <family val="1"/>
      </rPr>
      <t xml:space="preserve"> </t>
    </r>
    <r>
      <rPr>
        <sz val="11"/>
        <rFont val="Arial"/>
        <family val="2"/>
      </rPr>
      <t>acceptable tender will be used to determine the applicable preference point</t>
    </r>
    <r>
      <rPr>
        <sz val="11"/>
        <rFont val="Times New Roman"/>
        <family val="1"/>
      </rPr>
      <t xml:space="preserve"> </t>
    </r>
    <r>
      <rPr>
        <sz val="11"/>
        <rFont val="Arial"/>
        <family val="2"/>
      </rPr>
      <t>system; or</t>
    </r>
  </si>
  <si>
    <t>(b) any other invitation for tender, that either the 80/20 or 90/10 preference point system will apply and that the lowest acceptable tender will be used to determine the applicable preference point system,</t>
  </si>
  <si>
    <r>
      <rPr>
        <sz val="11"/>
        <rFont val="Arial"/>
        <family val="2"/>
      </rPr>
      <t>then the organ of state must indicate the points allocated for specific goals for both</t>
    </r>
    <r>
      <rPr>
        <sz val="11"/>
        <rFont val="Times New Roman"/>
        <family val="1"/>
      </rPr>
      <t xml:space="preserve"> </t>
    </r>
    <r>
      <rPr>
        <sz val="11"/>
        <rFont val="Arial"/>
        <family val="2"/>
      </rPr>
      <t>the 90/10 and 80/20 preference point system.</t>
    </r>
  </si>
  <si>
    <t>Table 1: Specific goals for the tender and points claimed are indicated per the table below.</t>
  </si>
  <si>
    <r>
      <rPr>
        <b/>
        <i/>
        <sz val="11"/>
        <rFont val="Arial"/>
        <family val="2"/>
      </rPr>
      <t>(Note to organs of state: Where either the 90/10 or 80/20 preference point system is</t>
    </r>
    <r>
      <rPr>
        <b/>
        <i/>
        <sz val="11"/>
        <rFont val="Times New Roman"/>
        <family val="1"/>
      </rPr>
      <t xml:space="preserve"> </t>
    </r>
    <r>
      <rPr>
        <b/>
        <i/>
        <sz val="11"/>
        <rFont val="Arial"/>
        <family val="2"/>
      </rPr>
      <t>applicable, corresponding points must also be indicated as such.</t>
    </r>
  </si>
  <si>
    <r>
      <rPr>
        <b/>
        <i/>
        <sz val="11"/>
        <rFont val="Arial"/>
        <family val="2"/>
      </rPr>
      <t>Note  to  tenderers:  The  tenderer  must  indicate  how  they  claim  points  for  each</t>
    </r>
    <r>
      <rPr>
        <b/>
        <i/>
        <sz val="11"/>
        <rFont val="Times New Roman"/>
        <family val="1"/>
      </rPr>
      <t xml:space="preserve"> </t>
    </r>
    <r>
      <rPr>
        <b/>
        <i/>
        <sz val="11"/>
        <rFont val="Arial"/>
        <family val="2"/>
      </rPr>
      <t>preference point system.</t>
    </r>
    <r>
      <rPr>
        <b/>
        <sz val="11"/>
        <rFont val="Arial"/>
        <family val="2"/>
      </rPr>
      <t>)</t>
    </r>
  </si>
  <si>
    <r>
      <rPr>
        <b/>
        <sz val="11"/>
        <rFont val="Arial"/>
        <family val="2"/>
      </rPr>
      <t>The specific goals</t>
    </r>
    <r>
      <rPr>
        <b/>
        <sz val="11"/>
        <rFont val="Times New Roman"/>
        <family val="1"/>
      </rPr>
      <t xml:space="preserve"> </t>
    </r>
    <r>
      <rPr>
        <b/>
        <sz val="11"/>
        <rFont val="Arial"/>
        <family val="2"/>
      </rPr>
      <t>allocated points in</t>
    </r>
    <r>
      <rPr>
        <b/>
        <sz val="11"/>
        <rFont val="Times New Roman"/>
        <family val="1"/>
      </rPr>
      <t xml:space="preserve"> </t>
    </r>
    <r>
      <rPr>
        <b/>
        <sz val="11"/>
        <rFont val="Arial"/>
        <family val="2"/>
      </rPr>
      <t>terms of this tender</t>
    </r>
  </si>
  <si>
    <r>
      <rPr>
        <b/>
        <sz val="11"/>
        <color rgb="FFFFFFFF"/>
        <rFont val="Arial"/>
        <family val="2"/>
      </rPr>
      <t>Number of</t>
    </r>
    <r>
      <rPr>
        <b/>
        <sz val="11"/>
        <color rgb="FFFFFFFF"/>
        <rFont val="Times New Roman"/>
        <family val="1"/>
      </rPr>
      <t xml:space="preserve"> </t>
    </r>
    <r>
      <rPr>
        <b/>
        <sz val="11"/>
        <color rgb="FFFFFFFF"/>
        <rFont val="Arial"/>
        <family val="2"/>
      </rPr>
      <t xml:space="preserve">points
</t>
    </r>
    <r>
      <rPr>
        <b/>
        <sz val="11"/>
        <color rgb="FFFFFFFF"/>
        <rFont val="Arial"/>
        <family val="2"/>
      </rPr>
      <t>allocated</t>
    </r>
    <r>
      <rPr>
        <b/>
        <sz val="11"/>
        <color rgb="FFFFFFFF"/>
        <rFont val="Times New Roman"/>
        <family val="1"/>
      </rPr>
      <t xml:space="preserve"> </t>
    </r>
    <r>
      <rPr>
        <b/>
        <sz val="11"/>
        <color rgb="FFFFFFFF"/>
        <rFont val="Arial"/>
        <family val="2"/>
      </rPr>
      <t xml:space="preserve">(90/10
</t>
    </r>
    <r>
      <rPr>
        <b/>
        <sz val="11"/>
        <color rgb="FFFFFFFF"/>
        <rFont val="Arial"/>
        <family val="2"/>
      </rPr>
      <t xml:space="preserve">system)
</t>
    </r>
    <r>
      <rPr>
        <b/>
        <sz val="11"/>
        <color rgb="FFFFFFFF"/>
        <rFont val="Arial"/>
        <family val="2"/>
      </rPr>
      <t>(To be</t>
    </r>
    <r>
      <rPr>
        <b/>
        <sz val="11"/>
        <color rgb="FFFFFFFF"/>
        <rFont val="Times New Roman"/>
        <family val="1"/>
      </rPr>
      <t xml:space="preserve"> </t>
    </r>
    <r>
      <rPr>
        <b/>
        <sz val="11"/>
        <color rgb="FFFFFFFF"/>
        <rFont val="Arial"/>
        <family val="2"/>
      </rPr>
      <t>completed by</t>
    </r>
    <r>
      <rPr>
        <b/>
        <sz val="11"/>
        <color rgb="FFFFFFFF"/>
        <rFont val="Times New Roman"/>
        <family val="1"/>
      </rPr>
      <t xml:space="preserve"> </t>
    </r>
    <r>
      <rPr>
        <b/>
        <sz val="11"/>
        <color rgb="FFFFFFFF"/>
        <rFont val="Arial"/>
        <family val="2"/>
      </rPr>
      <t>the organ of</t>
    </r>
    <r>
      <rPr>
        <b/>
        <sz val="11"/>
        <color rgb="FFFFFFFF"/>
        <rFont val="Times New Roman"/>
        <family val="1"/>
      </rPr>
      <t xml:space="preserve"> </t>
    </r>
    <r>
      <rPr>
        <b/>
        <sz val="11"/>
        <color rgb="FFFFFFFF"/>
        <rFont val="Arial"/>
        <family val="2"/>
      </rPr>
      <t>state)</t>
    </r>
  </si>
  <si>
    <r>
      <rPr>
        <b/>
        <sz val="11"/>
        <color rgb="FFFFFFFF"/>
        <rFont val="Arial"/>
        <family val="2"/>
      </rPr>
      <t>Number of</t>
    </r>
    <r>
      <rPr>
        <b/>
        <sz val="11"/>
        <color rgb="FFFFFFFF"/>
        <rFont val="Times New Roman"/>
        <family val="1"/>
      </rPr>
      <t xml:space="preserve"> </t>
    </r>
    <r>
      <rPr>
        <b/>
        <sz val="11"/>
        <color rgb="FFFFFFFF"/>
        <rFont val="Arial"/>
        <family val="2"/>
      </rPr>
      <t xml:space="preserve">points
</t>
    </r>
    <r>
      <rPr>
        <b/>
        <sz val="11"/>
        <color rgb="FFFFFFFF"/>
        <rFont val="Arial"/>
        <family val="2"/>
      </rPr>
      <t>allocated</t>
    </r>
    <r>
      <rPr>
        <b/>
        <sz val="11"/>
        <color rgb="FFFFFFFF"/>
        <rFont val="Times New Roman"/>
        <family val="1"/>
      </rPr>
      <t xml:space="preserve"> </t>
    </r>
    <r>
      <rPr>
        <b/>
        <sz val="11"/>
        <color rgb="FFFFFFFF"/>
        <rFont val="Arial"/>
        <family val="2"/>
      </rPr>
      <t xml:space="preserve">(80/20
</t>
    </r>
    <r>
      <rPr>
        <b/>
        <sz val="11"/>
        <color rgb="FFFFFFFF"/>
        <rFont val="Arial"/>
        <family val="2"/>
      </rPr>
      <t xml:space="preserve">system)
</t>
    </r>
    <r>
      <rPr>
        <b/>
        <sz val="11"/>
        <color rgb="FFFFFFFF"/>
        <rFont val="Arial"/>
        <family val="2"/>
      </rPr>
      <t>(To be</t>
    </r>
    <r>
      <rPr>
        <b/>
        <sz val="11"/>
        <color rgb="FFFFFFFF"/>
        <rFont val="Times New Roman"/>
        <family val="1"/>
      </rPr>
      <t xml:space="preserve"> </t>
    </r>
    <r>
      <rPr>
        <b/>
        <sz val="11"/>
        <color rgb="FFFFFFFF"/>
        <rFont val="Arial"/>
        <family val="2"/>
      </rPr>
      <t>completed</t>
    </r>
    <r>
      <rPr>
        <b/>
        <sz val="11"/>
        <color rgb="FFFFFFFF"/>
        <rFont val="Times New Roman"/>
        <family val="1"/>
      </rPr>
      <t xml:space="preserve"> </t>
    </r>
    <r>
      <rPr>
        <b/>
        <sz val="11"/>
        <color rgb="FFFFFFFF"/>
        <rFont val="Arial"/>
        <family val="2"/>
      </rPr>
      <t>by the organ</t>
    </r>
    <r>
      <rPr>
        <b/>
        <sz val="11"/>
        <color rgb="FFFFFFFF"/>
        <rFont val="Times New Roman"/>
        <family val="1"/>
      </rPr>
      <t xml:space="preserve"> </t>
    </r>
    <r>
      <rPr>
        <b/>
        <sz val="11"/>
        <color rgb="FFFFFFFF"/>
        <rFont val="Arial"/>
        <family val="2"/>
      </rPr>
      <t>of state)</t>
    </r>
  </si>
  <si>
    <r>
      <rPr>
        <b/>
        <sz val="11"/>
        <rFont val="Arial"/>
        <family val="2"/>
      </rPr>
      <t>Number of</t>
    </r>
    <r>
      <rPr>
        <b/>
        <sz val="11"/>
        <rFont val="Times New Roman"/>
        <family val="1"/>
      </rPr>
      <t xml:space="preserve"> </t>
    </r>
    <r>
      <rPr>
        <b/>
        <sz val="11"/>
        <rFont val="Arial"/>
        <family val="2"/>
      </rPr>
      <t>points</t>
    </r>
    <r>
      <rPr>
        <b/>
        <sz val="11"/>
        <rFont val="Times New Roman"/>
        <family val="1"/>
      </rPr>
      <t xml:space="preserve"> </t>
    </r>
    <r>
      <rPr>
        <b/>
        <sz val="11"/>
        <rFont val="Arial"/>
        <family val="2"/>
      </rPr>
      <t xml:space="preserve">claimed
</t>
    </r>
    <r>
      <rPr>
        <b/>
        <sz val="11"/>
        <rFont val="Arial"/>
        <family val="2"/>
      </rPr>
      <t xml:space="preserve">(90/10
</t>
    </r>
    <r>
      <rPr>
        <b/>
        <sz val="11"/>
        <rFont val="Arial"/>
        <family val="2"/>
      </rPr>
      <t xml:space="preserve">system)
</t>
    </r>
    <r>
      <rPr>
        <b/>
        <sz val="11"/>
        <rFont val="Arial"/>
        <family val="2"/>
      </rPr>
      <t>(To be</t>
    </r>
    <r>
      <rPr>
        <b/>
        <sz val="11"/>
        <rFont val="Times New Roman"/>
        <family val="1"/>
      </rPr>
      <t xml:space="preserve"> </t>
    </r>
    <r>
      <rPr>
        <b/>
        <sz val="11"/>
        <rFont val="Arial"/>
        <family val="2"/>
      </rPr>
      <t>completed</t>
    </r>
    <r>
      <rPr>
        <b/>
        <sz val="11"/>
        <rFont val="Times New Roman"/>
        <family val="1"/>
      </rPr>
      <t xml:space="preserve"> </t>
    </r>
    <r>
      <rPr>
        <b/>
        <sz val="11"/>
        <rFont val="Arial"/>
        <family val="2"/>
      </rPr>
      <t>by the</t>
    </r>
    <r>
      <rPr>
        <b/>
        <sz val="11"/>
        <rFont val="Times New Roman"/>
        <family val="1"/>
      </rPr>
      <t xml:space="preserve"> </t>
    </r>
    <r>
      <rPr>
        <b/>
        <sz val="11"/>
        <rFont val="Arial"/>
        <family val="2"/>
      </rPr>
      <t>tenderer)</t>
    </r>
  </si>
  <si>
    <r>
      <rPr>
        <b/>
        <sz val="11"/>
        <rFont val="Arial"/>
        <family val="2"/>
      </rPr>
      <t>Number of</t>
    </r>
    <r>
      <rPr>
        <b/>
        <sz val="11"/>
        <rFont val="Times New Roman"/>
        <family val="1"/>
      </rPr>
      <t xml:space="preserve"> </t>
    </r>
    <r>
      <rPr>
        <b/>
        <sz val="11"/>
        <rFont val="Arial"/>
        <family val="2"/>
      </rPr>
      <t>points</t>
    </r>
    <r>
      <rPr>
        <b/>
        <sz val="11"/>
        <rFont val="Times New Roman"/>
        <family val="1"/>
      </rPr>
      <t xml:space="preserve"> </t>
    </r>
    <r>
      <rPr>
        <b/>
        <sz val="11"/>
        <rFont val="Arial"/>
        <family val="2"/>
      </rPr>
      <t>claimed</t>
    </r>
    <r>
      <rPr>
        <b/>
        <sz val="11"/>
        <rFont val="Times New Roman"/>
        <family val="1"/>
      </rPr>
      <t xml:space="preserve"> </t>
    </r>
    <r>
      <rPr>
        <b/>
        <sz val="11"/>
        <rFont val="Arial"/>
        <family val="2"/>
      </rPr>
      <t xml:space="preserve">(80/20
</t>
    </r>
    <r>
      <rPr>
        <b/>
        <sz val="11"/>
        <rFont val="Arial"/>
        <family val="2"/>
      </rPr>
      <t xml:space="preserve">system)
</t>
    </r>
    <r>
      <rPr>
        <b/>
        <sz val="11"/>
        <rFont val="Arial"/>
        <family val="2"/>
      </rPr>
      <t>(To be</t>
    </r>
    <r>
      <rPr>
        <b/>
        <sz val="11"/>
        <rFont val="Times New Roman"/>
        <family val="1"/>
      </rPr>
      <t xml:space="preserve"> </t>
    </r>
    <r>
      <rPr>
        <b/>
        <sz val="11"/>
        <rFont val="Arial"/>
        <family val="2"/>
      </rPr>
      <t>completed</t>
    </r>
    <r>
      <rPr>
        <b/>
        <sz val="11"/>
        <rFont val="Times New Roman"/>
        <family val="1"/>
      </rPr>
      <t xml:space="preserve"> </t>
    </r>
    <r>
      <rPr>
        <b/>
        <sz val="11"/>
        <rFont val="Arial"/>
        <family val="2"/>
      </rPr>
      <t>by the</t>
    </r>
    <r>
      <rPr>
        <b/>
        <sz val="11"/>
        <rFont val="Times New Roman"/>
        <family val="1"/>
      </rPr>
      <t xml:space="preserve"> </t>
    </r>
    <r>
      <rPr>
        <b/>
        <sz val="11"/>
        <rFont val="Arial"/>
        <family val="2"/>
      </rPr>
      <t>tenderer)</t>
    </r>
  </si>
  <si>
    <r>
      <rPr>
        <b/>
        <sz val="11"/>
        <rFont val="Arial"/>
        <family val="2"/>
      </rPr>
      <t>DECLARATION WITH REGARD TO COMPANY/FIRM</t>
    </r>
  </si>
  <si>
    <r>
      <rPr>
        <sz val="11"/>
        <rFont val="Arial"/>
        <family val="2"/>
      </rPr>
      <t>4.3.        Name of company/firm…………………………………………………………………….</t>
    </r>
  </si>
  <si>
    <t>4.4.        Company Registration Number :…………………………………………………………</t>
  </si>
  <si>
    <r>
      <rPr>
        <sz val="11"/>
        <rFont val="Arial"/>
        <family val="2"/>
      </rPr>
      <t>4.5.        TYPE OF COMPANY/ FIRM</t>
    </r>
  </si>
  <si>
    <r>
      <rPr>
        <sz val="11"/>
        <rFont val="Arial"/>
        <family val="2"/>
      </rPr>
      <t>Partnership/Joint Venture /</t>
    </r>
    <r>
      <rPr>
        <sz val="11"/>
        <rFont val="Times New Roman"/>
        <family val="1"/>
      </rPr>
      <t xml:space="preserve"> </t>
    </r>
    <r>
      <rPr>
        <sz val="11"/>
        <rFont val="Arial"/>
        <family val="2"/>
      </rPr>
      <t>Consortium</t>
    </r>
  </si>
  <si>
    <r>
      <rPr>
        <sz val="11"/>
        <rFont val="Arial"/>
        <family val="2"/>
      </rPr>
      <t>One-person business/sole</t>
    </r>
    <r>
      <rPr>
        <sz val="11"/>
        <rFont val="Times New Roman"/>
        <family val="1"/>
      </rPr>
      <t xml:space="preserve"> </t>
    </r>
    <r>
      <rPr>
        <sz val="11"/>
        <rFont val="Arial"/>
        <family val="2"/>
      </rPr>
      <t>propriety</t>
    </r>
  </si>
  <si>
    <t>Close corporation</t>
  </si>
  <si>
    <t>Public Company</t>
  </si>
  <si>
    <t>Personal Liability Company</t>
  </si>
  <si>
    <t>(Pty) Limited</t>
  </si>
  <si>
    <t>Non-Profit Company</t>
  </si>
  <si>
    <r>
      <rPr>
        <sz val="11"/>
        <rFont val="Arial"/>
        <family val="2"/>
      </rPr>
      <t>State Owned</t>
    </r>
    <r>
      <rPr>
        <sz val="11"/>
        <rFont val="Times New Roman"/>
        <family val="1"/>
      </rPr>
      <t xml:space="preserve"> </t>
    </r>
    <r>
      <rPr>
        <sz val="11"/>
        <rFont val="Arial"/>
        <family val="2"/>
      </rPr>
      <t xml:space="preserve">Company </t>
    </r>
  </si>
  <si>
    <t>[TICK APPLICABLE BOX]</t>
  </si>
  <si>
    <t>4.6. I, the undersigned, who is duly authorised to do so on behalf of the company/firm, certify that the points claimed, based on the specific goals as advised in the tender, qualifies the company/ firm for the preference(s) shown and I acknowledge that:</t>
  </si>
  <si>
    <r>
      <rPr>
        <sz val="11"/>
        <rFont val="Arial"/>
        <family val="2"/>
      </rPr>
      <t>i)   The information furnished is true and correct;</t>
    </r>
  </si>
  <si>
    <r>
      <rPr>
        <sz val="11"/>
        <rFont val="Arial"/>
        <family val="2"/>
      </rPr>
      <t>ii) The preference points claimed are in accordance with the General Conditions</t>
    </r>
    <r>
      <rPr>
        <sz val="11"/>
        <rFont val="Times New Roman"/>
        <family val="1"/>
      </rPr>
      <t xml:space="preserve"> </t>
    </r>
    <r>
      <rPr>
        <sz val="11"/>
        <rFont val="Arial"/>
        <family val="2"/>
      </rPr>
      <t>as indicated in paragraph 1 of this form;</t>
    </r>
  </si>
  <si>
    <r>
      <rPr>
        <sz val="11"/>
        <rFont val="Arial"/>
        <family val="2"/>
      </rPr>
      <t>iii) In the event of a contract being awarded as a result of points claimed as shown</t>
    </r>
    <r>
      <rPr>
        <sz val="11"/>
        <rFont val="Times New Roman"/>
        <family val="1"/>
      </rPr>
      <t xml:space="preserve"> </t>
    </r>
    <r>
      <rPr>
        <sz val="11"/>
        <rFont val="Arial"/>
        <family val="2"/>
      </rPr>
      <t>in paragraphs 1.4 and 4.2, the contractor may be required to furnish</t>
    </r>
    <r>
      <rPr>
        <sz val="11"/>
        <rFont val="Times New Roman"/>
        <family val="1"/>
      </rPr>
      <t xml:space="preserve"> </t>
    </r>
    <r>
      <rPr>
        <sz val="11"/>
        <rFont val="Arial"/>
        <family val="2"/>
      </rPr>
      <t>documentary proof to the satisfaction of the organ of state that the claims are</t>
    </r>
    <r>
      <rPr>
        <sz val="11"/>
        <rFont val="Times New Roman"/>
        <family val="1"/>
      </rPr>
      <t xml:space="preserve"> </t>
    </r>
    <r>
      <rPr>
        <sz val="11"/>
        <rFont val="Arial"/>
        <family val="2"/>
      </rPr>
      <t>correct;</t>
    </r>
  </si>
  <si>
    <r>
      <rPr>
        <sz val="11"/>
        <rFont val="Arial"/>
        <family val="2"/>
      </rPr>
      <t>iv) If the specific goals have been claimed or obtained on a fraudulent basis or any</t>
    </r>
    <r>
      <rPr>
        <sz val="11"/>
        <rFont val="Times New Roman"/>
        <family val="1"/>
      </rPr>
      <t xml:space="preserve"> </t>
    </r>
    <r>
      <rPr>
        <sz val="11"/>
        <rFont val="Arial"/>
        <family val="2"/>
      </rPr>
      <t>of the conditions of contract have not been fulfilled, the organ of state may, in</t>
    </r>
    <r>
      <rPr>
        <sz val="11"/>
        <rFont val="Times New Roman"/>
        <family val="1"/>
      </rPr>
      <t xml:space="preserve"> </t>
    </r>
    <r>
      <rPr>
        <sz val="11"/>
        <rFont val="Arial"/>
        <family val="2"/>
      </rPr>
      <t>addition to any other remedy it may have –</t>
    </r>
  </si>
  <si>
    <r>
      <rPr>
        <sz val="11"/>
        <rFont val="Arial"/>
        <family val="2"/>
      </rPr>
      <t>(a)    disqualify the person from the tendering process;</t>
    </r>
  </si>
  <si>
    <r>
      <rPr>
        <sz val="11"/>
        <rFont val="Arial"/>
        <family val="2"/>
      </rPr>
      <t>(b)    recover costs, losses or damages it has incurred or suffered as</t>
    </r>
    <r>
      <rPr>
        <sz val="11"/>
        <rFont val="Times New Roman"/>
        <family val="1"/>
      </rPr>
      <t xml:space="preserve"> </t>
    </r>
    <r>
      <rPr>
        <sz val="11"/>
        <rFont val="Arial"/>
        <family val="2"/>
      </rPr>
      <t>a result of that person’s conduct;</t>
    </r>
  </si>
  <si>
    <r>
      <rPr>
        <sz val="11"/>
        <rFont val="Arial"/>
        <family val="2"/>
      </rPr>
      <t>(c) cancel the contract and claim any damages which it  has</t>
    </r>
    <r>
      <rPr>
        <sz val="11"/>
        <rFont val="Times New Roman"/>
        <family val="1"/>
      </rPr>
      <t xml:space="preserve"> </t>
    </r>
    <r>
      <rPr>
        <sz val="11"/>
        <rFont val="Arial"/>
        <family val="2"/>
      </rPr>
      <t>suffered as a result of having to make less favourable</t>
    </r>
    <r>
      <rPr>
        <sz val="11"/>
        <rFont val="Times New Roman"/>
        <family val="1"/>
      </rPr>
      <t xml:space="preserve"> </t>
    </r>
    <r>
      <rPr>
        <sz val="11"/>
        <rFont val="Arial"/>
        <family val="2"/>
      </rPr>
      <t>arrangements due to such cancellation;</t>
    </r>
  </si>
  <si>
    <r>
      <rPr>
        <sz val="11"/>
        <rFont val="Arial"/>
        <family val="2"/>
      </rPr>
      <t>(d) recommend that the tenderer or contractor, its shareholders and</t>
    </r>
    <r>
      <rPr>
        <sz val="11"/>
        <rFont val="Times New Roman"/>
        <family val="1"/>
      </rPr>
      <t xml:space="preserve"> </t>
    </r>
    <r>
      <rPr>
        <sz val="11"/>
        <rFont val="Arial"/>
        <family val="2"/>
      </rPr>
      <t>directors, or only the shareholders and directors who acted on a</t>
    </r>
    <r>
      <rPr>
        <sz val="11"/>
        <rFont val="Times New Roman"/>
        <family val="1"/>
      </rPr>
      <t xml:space="preserve"> </t>
    </r>
    <r>
      <rPr>
        <sz val="11"/>
        <rFont val="Arial"/>
        <family val="2"/>
      </rPr>
      <t>fraudulent basis, be restricted from obtaining business from any</t>
    </r>
    <r>
      <rPr>
        <sz val="11"/>
        <rFont val="Times New Roman"/>
        <family val="1"/>
      </rPr>
      <t xml:space="preserve"> </t>
    </r>
    <r>
      <rPr>
        <sz val="11"/>
        <rFont val="Arial"/>
        <family val="2"/>
      </rPr>
      <t xml:space="preserve">organ of state for a period not exceeding 10 years, after the </t>
    </r>
    <r>
      <rPr>
        <i/>
        <sz val="11"/>
        <rFont val="Arial"/>
        <family val="2"/>
      </rPr>
      <t>audi</t>
    </r>
    <r>
      <rPr>
        <i/>
        <sz val="11"/>
        <rFont val="Times New Roman"/>
        <family val="1"/>
      </rPr>
      <t xml:space="preserve"> </t>
    </r>
    <r>
      <rPr>
        <i/>
        <sz val="11"/>
        <rFont val="Arial"/>
        <family val="2"/>
      </rPr>
      <t xml:space="preserve">alteram partem </t>
    </r>
    <r>
      <rPr>
        <sz val="11"/>
        <rFont val="Arial"/>
        <family val="2"/>
      </rPr>
      <t>(hear the other side) rule has been applied; and</t>
    </r>
  </si>
  <si>
    <r>
      <rPr>
        <sz val="11"/>
        <rFont val="Arial"/>
        <family val="2"/>
      </rPr>
      <t>(e) forward the matter for criminal prosecution, if  deemed</t>
    </r>
    <r>
      <rPr>
        <sz val="11"/>
        <rFont val="Times New Roman"/>
        <family val="1"/>
      </rPr>
      <t xml:space="preserve"> </t>
    </r>
    <r>
      <rPr>
        <sz val="11"/>
        <rFont val="Arial"/>
        <family val="2"/>
      </rPr>
      <t>necessary.</t>
    </r>
  </si>
  <si>
    <t>T2.9 PREFERENCE POINTS CLAIM FORM IN TERMS OF THE PREFERENTIAL PROCUREMENT REGULATIONS 2022</t>
  </si>
  <si>
    <t>Project Title:</t>
  </si>
  <si>
    <t>Tender Number:</t>
  </si>
  <si>
    <t>012345</t>
  </si>
  <si>
    <r>
      <t xml:space="preserve">c)  Either the </t>
    </r>
    <r>
      <rPr>
        <sz val="11"/>
        <color rgb="FFFF0000"/>
        <rFont val="Arial"/>
        <family val="2"/>
      </rPr>
      <t xml:space="preserve">90/10 or 80/20 preference point system </t>
    </r>
    <r>
      <rPr>
        <sz val="11"/>
        <rFont val="Arial"/>
        <family val="2"/>
      </rPr>
      <t>will be applicable in this tender.  The lowest/ highest acceptable tender will be used to determine the    accurate system once tenders are received.</t>
    </r>
  </si>
  <si>
    <t>Number of Points allocated (90/10 system) (to be completed by the Organ of State)</t>
  </si>
  <si>
    <t>Number of Points allocated (80/20 system) (to be completed by the Organ of State)</t>
  </si>
  <si>
    <t>Goals as Defined in the Preferential Procurment Policy 2022</t>
  </si>
  <si>
    <t>Specific Goal</t>
  </si>
  <si>
    <r>
      <t xml:space="preserve">……………………………………….
</t>
    </r>
    <r>
      <rPr>
        <b/>
        <sz val="9"/>
        <rFont val="Arial"/>
        <family val="2"/>
      </rPr>
      <t>SIGNATURE(S) OF TENDERER(S)
SURNAME AND NAME</t>
    </r>
    <r>
      <rPr>
        <sz val="9"/>
        <rFont val="Arial"/>
        <family val="2"/>
      </rPr>
      <t xml:space="preserve">:    ……………………………………………………….
</t>
    </r>
    <r>
      <rPr>
        <b/>
        <sz val="9"/>
        <rFont val="Arial"/>
        <family val="2"/>
      </rPr>
      <t xml:space="preserve">DATE:                                </t>
    </r>
    <r>
      <rPr>
        <sz val="9"/>
        <rFont val="Arial"/>
        <family val="2"/>
      </rPr>
      <t xml:space="preserve">………………………………………………………
</t>
    </r>
    <r>
      <rPr>
        <b/>
        <sz val="9"/>
        <rFont val="Arial"/>
        <family val="2"/>
      </rPr>
      <t>ADDRESS</t>
    </r>
    <r>
      <rPr>
        <sz val="9"/>
        <rFont val="Arial"/>
        <family val="2"/>
      </rPr>
      <t>:                        ………………………………………………………
                                           ………………………………………………………
                                           ………………………………………………………
                                            ………………………………………………………</t>
    </r>
  </si>
  <si>
    <t>TENDER EVALUATION CRITERIA AND SCORING PRICE AND SPECIFIC GOALS</t>
  </si>
  <si>
    <t>A maximum of 80 or 90 Points is allocated for Price.</t>
  </si>
  <si>
    <t>Specific Goal 1</t>
  </si>
  <si>
    <t>Specific Goal 2</t>
  </si>
  <si>
    <t>Specific Goal 3</t>
  </si>
  <si>
    <t>Specific Goal 4</t>
  </si>
  <si>
    <t>Specific Goal 5</t>
  </si>
  <si>
    <t>Specific Goal 6</t>
  </si>
  <si>
    <t>Specific Goal 7</t>
  </si>
  <si>
    <t>Specific Goal 8</t>
  </si>
  <si>
    <t>Deliverables / Goal</t>
  </si>
  <si>
    <t>Note to the Compiler of this Document:  Preference Points must be awarded for specific goals.  The Specific Goals and Number of Points allocated Per Goal indicated on this form must correspond exactly with Table 1 of SBD 6.1 (T2.9)</t>
  </si>
  <si>
    <t>Check the highest ranked tender or tenderer with the highest number of tender evaluation points after the evaluation of tender offers in accordance with C.3.11 for:</t>
  </si>
  <si>
    <t>This tender will be subject to the implementation of the Preferential Procurement Regulations, 2022, pertaining to the Preferential Procurement Policy Framework Act, Act Number 5 of 2000 and the relevant Supply Chain Management Legislation and the KwaZulu-Natal Supply Chain Management Policy Framework published by the KwaZulu-Natal Provincial Treasury.  Tenderders are referred to www.kzntreasury.gov.za for access to the relevant documents. 
Tenderders are advised to familiarize themselves with the contents of the KwaZulu-Natal Supply Chain Management Policy Framework regarding Preference Point Systems, evaluation of tenders appeals and other matters.</t>
  </si>
  <si>
    <t>Tenderers must meet the minimum qualifying score for functionality criteria first before they can be considered for price and preference by means of specific goals</t>
  </si>
  <si>
    <t>Number of Points Allocated</t>
  </si>
  <si>
    <t>Preference points system:
Preferences are offered to Tenderder's who have attained points for the specific goals in accordance with the table below; Documentary Proof required to satisfy the points claimed are also indicated in the table below:</t>
  </si>
  <si>
    <t>The documentary proof required to satisfy the points claimed for specific goals in terms of this tender, are duly indicated on the table (1) above.</t>
  </si>
  <si>
    <t>This Tender is subject to the PREFERENTIAL PROCUREMENT POLICY FRAMEWORK ACT AND THE PREFERENTIAL PROCUREMENT REGULATIONS, 2022, THE GENERAL CONDITIONS OF CONTRACT FOR CONSTRUCTION WORKS (GCC2010) AND, IF APPLICABLE, ANY OTHER SPECIAL CONDITIONS OF CONTRACT</t>
  </si>
  <si>
    <r>
      <t xml:space="preserve">Promotion of enterprises located in a specific municipal area for work to be done or services to be rendered
</t>
    </r>
    <r>
      <rPr>
        <b/>
        <sz val="10"/>
        <rFont val="Tahoma"/>
        <family val="2"/>
      </rPr>
      <t/>
    </r>
  </si>
  <si>
    <r>
      <t xml:space="preserve">Promotion of enterprises located in rural areas
</t>
    </r>
    <r>
      <rPr>
        <b/>
        <sz val="10"/>
        <rFont val="Tahoma"/>
        <family val="2"/>
      </rPr>
      <t/>
    </r>
  </si>
  <si>
    <t>1.5.     THIS TENDER IS SUBJECT TO THE PREFERENTIAL PROCUREMENT POLICY FRAMEWORK ACT 2000 AND THE PREFERENTIAL PROCUREMENT REGULATIONS, 2022,  THE GENERAL CONDITIONS OF CONTRACT ARE THE CLAUSES CONTAINED IN THE GENERAL CONDITIONS OF CONTRACT (2010) (SECOND EDITION) PUBLISHED BY THE SOUTH AFRICAN INSTITUTION OF CIVIL ENGINEERING. COPIES OF THESE CONDITIONS OF CONTRACT MAY BE OBTAINED THROUGH MOST REGIONAL OFFICES OF THE SOUTH AFRICAN INSTITUTION OF  CIVIL ENGINEERING, OR BY VISITING THEIR WEBSITE AT WWW.SAICE.ORG.ZA;  AND, IF APPLICABLE, ANY OTHER LEGISLATION OR SPECIAL CONDITIONS OF CONTRACT.</t>
  </si>
  <si>
    <t>T2.34 - Functionality Criteria</t>
  </si>
  <si>
    <t>Preference claims for SPECIFIC GOAL/S, for this tender in terms of the Preferential Procurement Regulations 2022;</t>
  </si>
  <si>
    <r>
      <rPr>
        <b/>
        <sz val="10"/>
        <color rgb="FFC00000"/>
        <rFont val="Arial"/>
        <family val="2"/>
      </rPr>
      <t>Please note the following for POPIA:</t>
    </r>
    <r>
      <rPr>
        <b/>
        <sz val="10"/>
        <color theme="1"/>
        <rFont val="Arial"/>
        <family val="2"/>
      </rPr>
      <t xml:space="preserve">
By submitting this tender, I hereby acknowledge consent that the KZN Department of Public Works, may, from time to time, collect/store/use/destroy/delete/share or otherwise process my Company and Director's/Shareholders personal information as the context or circumstances may require and as contemplated in terms of POPIA.  󠇮󠇮 (TICK)
</t>
    </r>
  </si>
  <si>
    <t>1. The Specific Goal/s Allocated Points in terms of this tender:</t>
  </si>
  <si>
    <t>Bidder's Disclosure - SBD 4 (T2.11)</t>
  </si>
  <si>
    <t>Site Inspection Certificate as proof for attendance of compulsory  briefing meeting (T2.10)</t>
  </si>
  <si>
    <t>Contractor's Safety, Health and Environmental Declaration (T2.17)</t>
  </si>
  <si>
    <r>
      <t>Certified Proof of Good Standing with the Compensation Commissioner (</t>
    </r>
    <r>
      <rPr>
        <i/>
        <sz val="11"/>
        <rFont val="Arial"/>
        <family val="2"/>
      </rPr>
      <t>Attach) (T2.20)</t>
    </r>
  </si>
  <si>
    <t>Certified Proof of Paid Municipal Rates and Taxes  (Attach) (T2.23)</t>
  </si>
  <si>
    <t>Certified Proof of UIF Registration  (Attach) (T2.24)</t>
  </si>
  <si>
    <t>Financial Standing and other resources of Business Declaration (T2.8)</t>
  </si>
  <si>
    <t>Compulsory Enterprise Questionnaire (T2.18)</t>
  </si>
  <si>
    <t>Preference Points Claim Form (T2.9)</t>
  </si>
  <si>
    <t>Tax Compliance Status (TCS) PIN to verify on line Compliance Supplier Status via e-Filing (T2.19)</t>
  </si>
  <si>
    <t>Certified Proof of CIDB Registration Number (T2.27)</t>
  </si>
  <si>
    <t>Authority to Sign Tender (T2.2)</t>
  </si>
  <si>
    <t>Form of Offer and Acceptance (Bound into Section 1 of 2) (T2.21)</t>
  </si>
  <si>
    <t>Functionality Criteria (T2.34)</t>
  </si>
  <si>
    <t>Invitation to Tender - SBD 1 (T2.35)</t>
  </si>
  <si>
    <t>Authority for Consortia or Joint Venture’s to Sign Tender (T2.3)</t>
  </si>
  <si>
    <t>Special Resolution of Consortia or Joint Venture’s (T2.4)</t>
  </si>
  <si>
    <t>Joint Venture Involvement Declaration (T2.5)</t>
  </si>
  <si>
    <t>Schedule of Proposed Sub-Contractors (T2.6)</t>
  </si>
  <si>
    <t>Capacity of Tenderer (T2.7)</t>
  </si>
  <si>
    <t>Annual Financial Statement for past financial year (2.15)</t>
  </si>
  <si>
    <t>Contract Form - Purchase of Goods/Works - Part 1 (T2.29)</t>
  </si>
  <si>
    <t>Contract Form - Purchase of Goods/Works - Part 2 (T2.30)</t>
  </si>
  <si>
    <t>The National Industrial Participation Programme (T2.25)</t>
  </si>
  <si>
    <t>Certified Proof of Registration Number on the Central Suppliers Database (T2.26)</t>
  </si>
  <si>
    <t>Proof of payment of Tender deposit (T2.28)</t>
  </si>
  <si>
    <t>Record of Addenda to Tender Documents (T2.12)</t>
  </si>
  <si>
    <t>Particulars of Electrical Contractor (T2.13)</t>
  </si>
  <si>
    <t>Equipment Schedules-Mechanical / Electrical / Security Material (T2.16)</t>
  </si>
  <si>
    <t>Schedule of Imported Materials and Equipment (T2.14)</t>
  </si>
  <si>
    <t>Bill of Quantities (T2.22)</t>
  </si>
  <si>
    <t>Form of Guarantee (C1.3)</t>
  </si>
  <si>
    <t>List of Drawings/Annexure's (C5.1)</t>
  </si>
  <si>
    <t>Confirm Receipt of Offer and Acceptance (T2.21a)</t>
  </si>
  <si>
    <t>Required Structure of Contractor's detailed OHSE Plan (T2.31)</t>
  </si>
  <si>
    <t>Client's specific requirements for the Contractor's detailed OHSE Plan (T2.32)</t>
  </si>
  <si>
    <t>Base line Risk Assessment (T2.33)</t>
  </si>
  <si>
    <t>Equipment Schedules (T2.16)</t>
  </si>
  <si>
    <t>Compulsory Enterprise Questionaire (T2.18)</t>
  </si>
  <si>
    <t>Proof of Good Standing With the Compensation Commissioner (T2.20)</t>
  </si>
  <si>
    <t>Final Bill of Quantity (T2.22)</t>
  </si>
  <si>
    <t>Proof of Unemployment Insurance Fund (2.24)</t>
  </si>
  <si>
    <t>Proof of Registration on the Central Supplier Database (CSD) (T2.26)</t>
  </si>
  <si>
    <t>Proof of Deposit (T.28)</t>
  </si>
  <si>
    <t>OHSE Plan Structure (T2.31)</t>
  </si>
  <si>
    <t>Baseline Risk Assessment (T2.33)</t>
  </si>
  <si>
    <t xml:space="preserve">(Tenderder to attach) (T2.22) </t>
  </si>
  <si>
    <t>(T2.22)</t>
  </si>
  <si>
    <t>Tenderers who envisage entering into a Joint Venture shall complete a submit a Joint Venture Agreement (see copy of CIDB's agreement elsewhere in this document) with this Tender.
THE CIDB JOINT VENTURE GRADING DESIGNATION CALCULATOR sums the capacity of all joint venture partners and calculates a grading designation for the joint venture</t>
  </si>
  <si>
    <t xml:space="preserve">Ownership by Black People
</t>
  </si>
  <si>
    <r>
      <t xml:space="preserve">Ownership by People who are Women
</t>
    </r>
    <r>
      <rPr>
        <b/>
        <sz val="10"/>
        <rFont val="Tahoma"/>
        <family val="2"/>
      </rPr>
      <t/>
    </r>
  </si>
  <si>
    <t xml:space="preserve">Ownership by People who are Youth
</t>
  </si>
  <si>
    <r>
      <t xml:space="preserve">Ownership by People living with Disabilities
</t>
    </r>
    <r>
      <rPr>
        <b/>
        <sz val="10"/>
        <rFont val="Tahoma"/>
        <family val="2"/>
      </rPr>
      <t/>
    </r>
  </si>
  <si>
    <r>
      <t xml:space="preserve">51% Ownership by People who are Military Veterans
</t>
    </r>
    <r>
      <rPr>
        <b/>
        <sz val="10"/>
        <rFont val="Tahoma"/>
        <family val="2"/>
      </rPr>
      <t/>
    </r>
  </si>
  <si>
    <r>
      <t xml:space="preserve">Exempted Micro-Enterprise (EME)
</t>
    </r>
    <r>
      <rPr>
        <b/>
        <sz val="10"/>
        <rFont val="Tahoma"/>
        <family val="2"/>
      </rPr>
      <t/>
    </r>
  </si>
  <si>
    <t>In terms of Preferential Procurement Regulations, 2022</t>
  </si>
  <si>
    <t xml:space="preserve">The pdf version of the SBD4 can be found on the KZN Public Works website: https://www.kznworks.gov.za/index.php/tender-documents under the heading FORMS PERTAINING TO TENDERS
</t>
  </si>
  <si>
    <t>Preference Points for SPECIFIC GOAL/S</t>
  </si>
  <si>
    <t>Registration number at the Department of Labour:</t>
  </si>
  <si>
    <r>
      <rPr>
        <b/>
        <sz val="11"/>
        <rFont val="Tahoma"/>
        <family val="2"/>
      </rPr>
      <t xml:space="preserve">Ownership by Black People </t>
    </r>
    <r>
      <rPr>
        <sz val="11"/>
        <rFont val="Tahoma"/>
        <family val="2"/>
      </rPr>
      <t xml:space="preserve">
</t>
    </r>
    <r>
      <rPr>
        <b/>
        <sz val="11"/>
        <rFont val="Tahoma"/>
        <family val="2"/>
      </rPr>
      <t>Documentary Proof Required</t>
    </r>
    <r>
      <rPr>
        <sz val="11"/>
        <rFont val="Tahoma"/>
        <family val="2"/>
      </rPr>
      <t xml:space="preserve">:
1) EME or QSE Sworn Affidavit; signed and dated by Commissioner of Oaths
</t>
    </r>
  </si>
  <si>
    <r>
      <rPr>
        <b/>
        <sz val="11"/>
        <rFont val="Tahoma"/>
        <family val="2"/>
      </rPr>
      <t xml:space="preserve">Ownership by People who are Women  </t>
    </r>
    <r>
      <rPr>
        <sz val="11"/>
        <rFont val="Tahoma"/>
        <family val="2"/>
      </rPr>
      <t xml:space="preserve">
</t>
    </r>
    <r>
      <rPr>
        <b/>
        <sz val="11"/>
        <rFont val="Tahoma"/>
        <family val="2"/>
      </rPr>
      <t>Documentary Proof Required</t>
    </r>
    <r>
      <rPr>
        <sz val="11"/>
        <rFont val="Tahoma"/>
        <family val="2"/>
      </rPr>
      <t xml:space="preserve">: 
1)  Certified copy of Identity Document/s 
2) A Central Supplier Database (CSD) Full Report
</t>
    </r>
    <r>
      <rPr>
        <b/>
        <sz val="11"/>
        <rFont val="Tahoma"/>
        <family val="2"/>
      </rPr>
      <t>OR</t>
    </r>
    <r>
      <rPr>
        <sz val="11"/>
        <rFont val="Tahoma"/>
        <family val="2"/>
      </rPr>
      <t xml:space="preserve">
3)  EME or QSE Sworn Affidavit; signed and dated by Commissioner of Oaths
</t>
    </r>
  </si>
  <si>
    <r>
      <rPr>
        <b/>
        <sz val="11"/>
        <rFont val="Tahoma"/>
        <family val="2"/>
      </rPr>
      <t xml:space="preserve">Ownership by People who are Youth  
</t>
    </r>
    <r>
      <rPr>
        <sz val="11"/>
        <rFont val="Tahoma"/>
        <family val="2"/>
      </rPr>
      <t xml:space="preserve">
</t>
    </r>
    <r>
      <rPr>
        <b/>
        <sz val="11"/>
        <rFont val="Tahoma"/>
        <family val="2"/>
      </rPr>
      <t>Documentary Proof Required</t>
    </r>
    <r>
      <rPr>
        <sz val="11"/>
        <rFont val="Tahoma"/>
        <family val="2"/>
      </rPr>
      <t xml:space="preserve">: 
1) Certified copy of Identity Document/s
2) EME or QSE Sworn Affidavit; signed and dated by Commissioner of Oaths
</t>
    </r>
    <r>
      <rPr>
        <b/>
        <sz val="11"/>
        <rFont val="Tahoma"/>
        <family val="2"/>
      </rPr>
      <t>OR</t>
    </r>
    <r>
      <rPr>
        <sz val="11"/>
        <rFont val="Tahoma"/>
        <family val="2"/>
      </rPr>
      <t xml:space="preserve">
3) SANAS approved B-BBEE Certificate
</t>
    </r>
    <r>
      <rPr>
        <b/>
        <sz val="11"/>
        <rFont val="Tahoma"/>
        <family val="2"/>
      </rPr>
      <t>OR</t>
    </r>
    <r>
      <rPr>
        <sz val="11"/>
        <rFont val="Tahoma"/>
        <family val="2"/>
      </rPr>
      <t xml:space="preserve">   
4) Certified copy of the original SANAS approved B-BBEE approved certificate</t>
    </r>
  </si>
  <si>
    <r>
      <rPr>
        <b/>
        <sz val="11"/>
        <rFont val="Tahoma"/>
        <family val="2"/>
      </rPr>
      <t xml:space="preserve">51% Ownership by People who are Military Veterans  </t>
    </r>
    <r>
      <rPr>
        <sz val="11"/>
        <rFont val="Tahoma"/>
        <family val="2"/>
      </rPr>
      <t xml:space="preserve">
</t>
    </r>
    <r>
      <rPr>
        <b/>
        <sz val="11"/>
        <rFont val="Tahoma"/>
        <family val="2"/>
      </rPr>
      <t>Documentary Proof Required</t>
    </r>
    <r>
      <rPr>
        <sz val="11"/>
        <rFont val="Tahoma"/>
        <family val="2"/>
      </rPr>
      <t xml:space="preserve">:
1) Military Veteran Certificate 
</t>
    </r>
    <r>
      <rPr>
        <b/>
        <sz val="11"/>
        <rFont val="Tahoma"/>
        <family val="2"/>
      </rPr>
      <t xml:space="preserve">OR
</t>
    </r>
    <r>
      <rPr>
        <sz val="11"/>
        <rFont val="Tahoma"/>
        <family val="2"/>
      </rPr>
      <t xml:space="preserve">2) Certificate from the Military Veterans Department indicating that the entity is registered on their database       </t>
    </r>
  </si>
  <si>
    <r>
      <rPr>
        <b/>
        <sz val="11"/>
        <rFont val="Tahoma"/>
        <family val="2"/>
      </rPr>
      <t>Exempted Micro-Enterprise (EME)</t>
    </r>
    <r>
      <rPr>
        <sz val="11"/>
        <rFont val="Tahoma"/>
        <family val="2"/>
      </rPr>
      <t xml:space="preserve">
</t>
    </r>
    <r>
      <rPr>
        <b/>
        <sz val="11"/>
        <rFont val="Tahoma"/>
        <family val="2"/>
      </rPr>
      <t>Documentary Proof Required</t>
    </r>
    <r>
      <rPr>
        <sz val="11"/>
        <rFont val="Tahoma"/>
        <family val="2"/>
      </rPr>
      <t>:
1) EME or QSE Sworn Affidavit; signed and dated by Commissioner of Oaths</t>
    </r>
  </si>
  <si>
    <r>
      <rPr>
        <b/>
        <sz val="11"/>
        <rFont val="Tahoma"/>
        <family val="2"/>
      </rPr>
      <t xml:space="preserve">Promotion of enterprises located in rural areas  </t>
    </r>
    <r>
      <rPr>
        <sz val="11"/>
        <rFont val="Tahoma"/>
        <family val="2"/>
      </rPr>
      <t xml:space="preserve">
</t>
    </r>
    <r>
      <rPr>
        <b/>
        <sz val="11"/>
        <rFont val="Tahoma"/>
        <family val="2"/>
      </rPr>
      <t>Documentary Proof Required</t>
    </r>
    <r>
      <rPr>
        <sz val="11"/>
        <rFont val="Tahoma"/>
        <family val="2"/>
      </rPr>
      <t xml:space="preserve">:
1) Original or Certified copy of the original letter from the Ward Councillor, which is less than 3 months old
</t>
    </r>
    <r>
      <rPr>
        <b/>
        <sz val="11"/>
        <rFont val="Tahoma"/>
        <family val="2"/>
      </rPr>
      <t>OR</t>
    </r>
    <r>
      <rPr>
        <sz val="11"/>
        <rFont val="Tahoma"/>
        <family val="2"/>
      </rPr>
      <t xml:space="preserve">
2) Certified copy of Permission To Occupy
</t>
    </r>
    <r>
      <rPr>
        <b/>
        <sz val="11"/>
        <rFont val="Tahoma"/>
        <family val="2"/>
      </rPr>
      <t xml:space="preserve">OR </t>
    </r>
    <r>
      <rPr>
        <sz val="11"/>
        <rFont val="Tahoma"/>
        <family val="2"/>
      </rPr>
      <t xml:space="preserve"> 
3) Lease agreement from the Tribal Council</t>
    </r>
  </si>
  <si>
    <r>
      <rPr>
        <b/>
        <sz val="11"/>
        <rFont val="Tahoma"/>
        <family val="2"/>
      </rPr>
      <t xml:space="preserve">Ownership by People living with Disabilities  </t>
    </r>
    <r>
      <rPr>
        <sz val="11"/>
        <rFont val="Tahoma"/>
        <family val="2"/>
      </rPr>
      <t xml:space="preserve">
</t>
    </r>
    <r>
      <rPr>
        <b/>
        <sz val="11"/>
        <rFont val="Tahoma"/>
        <family val="2"/>
      </rPr>
      <t>Documentary Proof Required</t>
    </r>
    <r>
      <rPr>
        <sz val="11"/>
        <rFont val="Tahoma"/>
        <family val="2"/>
      </rPr>
      <t>:
1) Original or Certified copy of an original medical certificate from a registered medical practitioner
2) Certified copy of Identity document/s</t>
    </r>
  </si>
  <si>
    <t>Ownership by People who are Youth  
Documentary Proof Required: 
1) Certified copy of Identity Document/s
2) EME or QSE Sworn Affidavit; signed and dated by Commissioner of Oaths
OR
3) SANAS approved B-BBEE Certificate
OR   
4) Certified copy of the original SANAS approved B-BBEE approved certificate</t>
  </si>
  <si>
    <t>MAX</t>
  </si>
  <si>
    <t>11.</t>
  </si>
  <si>
    <t>This project is subjected to the CIDB Best Practice Standards (Compiler to list the standard)</t>
  </si>
  <si>
    <t xml:space="preserve"> cidb B.U.I.L.D PROGRAMME; STANDARD FOR INDIRECT TARGETING
PROJECT INTERIM REPORT 
To be completed for each qualifying enterprise</t>
  </si>
  <si>
    <t>Section A: Employer Information</t>
  </si>
  <si>
    <t>cidb Employer Number</t>
  </si>
  <si>
    <t>Employer Name</t>
  </si>
  <si>
    <r>
      <t xml:space="preserve">Section B: </t>
    </r>
    <r>
      <rPr>
        <b/>
        <sz val="9"/>
        <color theme="0"/>
        <rFont val="Futura Lt BT"/>
      </rPr>
      <t>Main/Lead</t>
    </r>
    <r>
      <rPr>
        <b/>
        <sz val="9"/>
        <color indexed="9"/>
        <rFont val="Futura Lt BT"/>
        <family val="2"/>
      </rPr>
      <t xml:space="preserve"> Contractor / JV Information</t>
    </r>
  </si>
  <si>
    <t>cidb Contractor Registration Number of main / lead contractor</t>
  </si>
  <si>
    <t xml:space="preserve">Name of contractor </t>
  </si>
  <si>
    <t>cidb Contractor Registration Number of Joint Venture Partner  1</t>
  </si>
  <si>
    <t>Name of contractor /Joint Venture</t>
  </si>
  <si>
    <t>cidb Contractor Registration Number of  Joint Venture Partner 2</t>
  </si>
  <si>
    <t>cidb Contractor Registration Number of Joint Venture Partner 3</t>
  </si>
  <si>
    <t>cidb Contractor Registration Number of Joint Venture Partner 4</t>
  </si>
  <si>
    <t>cidb Contractor Registration Number of Joint Venture Partner 5</t>
  </si>
  <si>
    <t>Contact Person</t>
  </si>
  <si>
    <t>e-mail</t>
  </si>
  <si>
    <t>Mobile</t>
  </si>
  <si>
    <t>Office Telephone</t>
  </si>
  <si>
    <t>Section C: Contract Data</t>
  </si>
  <si>
    <t>cidb Contract Number</t>
  </si>
  <si>
    <t>Contract Title</t>
  </si>
  <si>
    <t>Contract Amount at Award(Inclusive of VAT)</t>
  </si>
  <si>
    <t>.00</t>
  </si>
  <si>
    <t>Section D: Report on Development Areas</t>
  </si>
  <si>
    <t>Development Area 1:</t>
  </si>
  <si>
    <t xml:space="preserve">Provide information on the milestones achieved as the development plan for the reporting period. </t>
  </si>
  <si>
    <t>(Attach development plan)</t>
  </si>
  <si>
    <t>Development Area 2:</t>
  </si>
  <si>
    <t>Section E: Compliance with the CIDB Standard for Indirect Targeting for Enterprise Development (Complete one per Targeted Enterprise)</t>
  </si>
  <si>
    <t>Targeted JV partner</t>
  </si>
  <si>
    <t>or Targeted sub-contractor</t>
  </si>
  <si>
    <t>(Please tick)</t>
  </si>
  <si>
    <t>cidb Contractor Registration</t>
  </si>
  <si>
    <t>Name of contractor</t>
  </si>
  <si>
    <t>a) Current value of work completed by Targeted Enterprise (excl.VAT, incl. variations and any price adjustment):</t>
  </si>
  <si>
    <t>b) Contract amount awarded to Targeted Enterprise  (excl. VAT, incl. variations and any price adjustment):</t>
  </si>
  <si>
    <t>Contract participation for targeted enterprise a/b above x 100 =(%)</t>
  </si>
  <si>
    <t>Was a developmental needs analysis undertaken? (Y/N)</t>
  </si>
  <si>
    <t>Was a project specific development program with milestones developed? (Y/N)</t>
  </si>
  <si>
    <t>Was a schedule of activities developed to address the identified development areas? (Y/N)</t>
  </si>
  <si>
    <t>Are appropriate resources allocated for development? (Y/N)</t>
  </si>
  <si>
    <t>Are the agreed development targets being achieved? (Y/N)</t>
  </si>
  <si>
    <t>Section F: Declaration; Enterprise Development Co-ordinator</t>
  </si>
  <si>
    <t>Name of Co-ordinator</t>
  </si>
  <si>
    <t>ID / Passport</t>
  </si>
  <si>
    <r>
      <t xml:space="preserve">I, the undersigned warrant that:
</t>
    </r>
    <r>
      <rPr>
        <sz val="9"/>
        <rFont val="Symbol"/>
        <family val="1"/>
        <charset val="2"/>
      </rPr>
      <t xml:space="preserve">· </t>
    </r>
    <r>
      <rPr>
        <sz val="9"/>
        <rFont val="Futura Lt BT"/>
        <family val="2"/>
      </rPr>
      <t xml:space="preserve">I am duly authorised to submit this notice on behalf of the Main / Lead Contractor </t>
    </r>
    <r>
      <rPr>
        <sz val="9"/>
        <rFont val="Futura Lt BT"/>
      </rPr>
      <t>/ JV</t>
    </r>
    <r>
      <rPr>
        <sz val="9"/>
        <rFont val="Futura Lt BT"/>
        <family val="2"/>
      </rPr>
      <t xml:space="preserve">; and
</t>
    </r>
    <r>
      <rPr>
        <sz val="9"/>
        <rFont val="Symbol"/>
        <family val="1"/>
        <charset val="2"/>
      </rPr>
      <t>·</t>
    </r>
    <r>
      <rPr>
        <sz val="9"/>
        <rFont val="Futura Lt BT"/>
        <family val="2"/>
      </rPr>
      <t xml:space="preserve"> The contents of this notice are within my personal knowledge, and are to the best of my belief both true and correct                       </t>
    </r>
  </si>
  <si>
    <t>Y</t>
  </si>
  <si>
    <t>D</t>
  </si>
  <si>
    <r>
      <t xml:space="preserve">Section G: Declaration;  </t>
    </r>
    <r>
      <rPr>
        <b/>
        <sz val="9"/>
        <color theme="0"/>
        <rFont val="Futura Lt BT"/>
      </rPr>
      <t xml:space="preserve">Targeted </t>
    </r>
    <r>
      <rPr>
        <b/>
        <sz val="9"/>
        <color indexed="9"/>
        <rFont val="Futura Lt BT"/>
        <family val="2"/>
      </rPr>
      <t>Enterprise Representative</t>
    </r>
  </si>
  <si>
    <t>Name of Representative</t>
  </si>
  <si>
    <t>I / we agree</t>
  </si>
  <si>
    <t>disagree</t>
  </si>
  <si>
    <t>with the Enterprise Development Co-ordinator's asessment of compliance with the Enterprise Development support provided</t>
  </si>
  <si>
    <t>I / we appeal the assessment by the Enterprise Development Co-ordinator</t>
  </si>
  <si>
    <t>N</t>
  </si>
  <si>
    <r>
      <t xml:space="preserve">I, the undersigned warrant that:
</t>
    </r>
    <r>
      <rPr>
        <sz val="9"/>
        <rFont val="Symbol"/>
        <family val="1"/>
        <charset val="2"/>
      </rPr>
      <t xml:space="preserve">· </t>
    </r>
    <r>
      <rPr>
        <sz val="9"/>
        <rFont val="Futura Lt BT"/>
        <family val="2"/>
      </rPr>
      <t xml:space="preserve">I am duly authorised to submit this notice on behalf of the Targeted Developing Enterprise
</t>
    </r>
    <r>
      <rPr>
        <sz val="9"/>
        <rFont val="Symbol"/>
        <family val="1"/>
        <charset val="2"/>
      </rPr>
      <t>·</t>
    </r>
    <r>
      <rPr>
        <sz val="9"/>
        <rFont val="Futura Lt BT"/>
        <family val="2"/>
      </rPr>
      <t xml:space="preserve"> The contents of this notice are within my personal knowledge, and are to the best of my belief both true and correct                              </t>
    </r>
  </si>
  <si>
    <t>Section H: Declaration; Employer's Representative</t>
  </si>
  <si>
    <r>
      <t xml:space="preserve">I, the undersigned warrant that:
</t>
    </r>
    <r>
      <rPr>
        <sz val="9"/>
        <rFont val="Symbol"/>
        <family val="1"/>
        <charset val="2"/>
      </rPr>
      <t xml:space="preserve">· </t>
    </r>
    <r>
      <rPr>
        <sz val="9"/>
        <rFont val="Futura Lt BT"/>
        <family val="2"/>
      </rPr>
      <t xml:space="preserve">I am duly authorised to submit this notice on behalf of the Employer
</t>
    </r>
    <r>
      <rPr>
        <sz val="9"/>
        <rFont val="Symbol"/>
        <family val="1"/>
        <charset val="2"/>
      </rPr>
      <t>·</t>
    </r>
    <r>
      <rPr>
        <sz val="9"/>
        <rFont val="Futura Lt BT"/>
        <family val="2"/>
      </rPr>
      <t xml:space="preserve"> The contents of this notice are within my personal knowledge, and are to the best of my belief both true and correct                                 </t>
    </r>
  </si>
  <si>
    <t xml:space="preserve">  B.U.I.L.D: DATA</t>
  </si>
  <si>
    <t>Section B: Contract Data</t>
  </si>
  <si>
    <t>cidb Contractor Registration (CRS)</t>
  </si>
  <si>
    <t>Section C: Best Practice Project Fee</t>
  </si>
  <si>
    <t>Award Value (Including VAT)</t>
  </si>
  <si>
    <r>
      <t xml:space="preserve">  </t>
    </r>
    <r>
      <rPr>
        <b/>
        <sz val="9"/>
        <color indexed="8"/>
        <rFont val="Wingdings 2"/>
        <family val="1"/>
        <charset val="2"/>
      </rPr>
      <t></t>
    </r>
    <r>
      <rPr>
        <b/>
        <sz val="9"/>
        <color indexed="8"/>
        <rFont val="Futura Lt BT"/>
        <family val="2"/>
      </rPr>
      <t xml:space="preserve"> 0 0</t>
    </r>
  </si>
  <si>
    <t>Class of Works</t>
  </si>
  <si>
    <t>Best Practice Project Fee (%)</t>
  </si>
  <si>
    <t>0.2%</t>
  </si>
  <si>
    <t>Best Practice Project Fee</t>
  </si>
  <si>
    <t>Section D: Compliance with Standard for Developing Skills Through Infrastructure Contracts</t>
  </si>
  <si>
    <t>Minimum Target Contract Skills Development Goal (%)</t>
  </si>
  <si>
    <t xml:space="preserve">Target Contract Skills Development Goal </t>
  </si>
  <si>
    <t>Section E: Compliance with Standard for Indirect Targeting</t>
  </si>
  <si>
    <t>Minimum Indirect Targeting Enterprise Development (%)</t>
  </si>
  <si>
    <t>Indirect Targeting Enterprise Developement</t>
  </si>
  <si>
    <t>Section F: Contact Details; Employer's Accounting Officer</t>
  </si>
  <si>
    <t xml:space="preserve">      Name of Accounting Officer</t>
  </si>
  <si>
    <t xml:space="preserve">     Initials</t>
  </si>
  <si>
    <t xml:space="preserve"> Surname</t>
  </si>
  <si>
    <t xml:space="preserve">     e-mail</t>
  </si>
  <si>
    <t xml:space="preserve">     Mobile</t>
  </si>
  <si>
    <t xml:space="preserve">     Office Telephone</t>
  </si>
  <si>
    <t>Section G: Declaration; Employer's Representative</t>
  </si>
  <si>
    <r>
      <t xml:space="preserve">I, the undersigned warrant that:
</t>
    </r>
    <r>
      <rPr>
        <sz val="9"/>
        <rFont val="Symbol"/>
        <family val="1"/>
        <charset val="2"/>
      </rPr>
      <t xml:space="preserve">· </t>
    </r>
    <r>
      <rPr>
        <sz val="9"/>
        <rFont val="Futura Lt BT"/>
        <family val="2"/>
      </rPr>
      <t xml:space="preserve">I am duly authorised to submit this notice on behalf of the Employer
</t>
    </r>
    <r>
      <rPr>
        <sz val="9"/>
        <rFont val="Symbol"/>
        <family val="1"/>
        <charset val="2"/>
      </rPr>
      <t>·</t>
    </r>
    <r>
      <rPr>
        <sz val="9"/>
        <rFont val="Futura Lt BT"/>
        <family val="2"/>
      </rPr>
      <t xml:space="preserve"> The contents of this notice are within my personal knowledge, and are to the best of my belief both true and correct.                                 </t>
    </r>
  </si>
  <si>
    <t>Notes</t>
  </si>
  <si>
    <t>Please add any notes / comments as applicable:</t>
  </si>
  <si>
    <t xml:space="preserve"> cidb B.U.I.L.D PROGRAMME; STANDARD FOR INDIRECT TARGETING
PROJECT COMPLETION REPORT 
To be completed for each qualifying enterprise</t>
  </si>
  <si>
    <r>
      <t xml:space="preserve">Section B: </t>
    </r>
    <r>
      <rPr>
        <b/>
        <sz val="9"/>
        <color theme="0"/>
        <rFont val="Futura Lt BT"/>
      </rPr>
      <t xml:space="preserve">Main/Lead </t>
    </r>
    <r>
      <rPr>
        <b/>
        <sz val="9"/>
        <color indexed="9"/>
        <rFont val="Futura Lt BT"/>
        <family val="2"/>
      </rPr>
      <t>Contractor / JV Information</t>
    </r>
  </si>
  <si>
    <t>Contract Amount at Award(excluding VAT, including variations and any price adjustment)</t>
  </si>
  <si>
    <r>
      <t xml:space="preserve">Section D: Compliance with </t>
    </r>
    <r>
      <rPr>
        <b/>
        <sz val="9"/>
        <color theme="0"/>
        <rFont val="Futura Lt BT"/>
      </rPr>
      <t xml:space="preserve">CIDB Standard for Indirect Targeting for Enterprise Development </t>
    </r>
    <r>
      <rPr>
        <b/>
        <sz val="9"/>
        <color indexed="9"/>
        <rFont val="Futura Lt BT"/>
        <family val="2"/>
      </rPr>
      <t>(Complete one per Targeted JV Partner or Targeted Sub-Contractor)</t>
    </r>
  </si>
  <si>
    <t>a) Final value of qualifying work undertaken by Targeted Enterprise (excl. VAT, incl. variations and price adjustments):</t>
  </si>
  <si>
    <t>b) Contract amount at award of main/lead contract (excl. VAT, incl. variations and price adjustments):</t>
  </si>
  <si>
    <r>
      <t>Contract participation for targeted enterprise</t>
    </r>
    <r>
      <rPr>
        <sz val="9"/>
        <color rgb="FFC00000"/>
        <rFont val="Futura Lt BT"/>
      </rPr>
      <t xml:space="preserve"> </t>
    </r>
    <r>
      <rPr>
        <b/>
        <sz val="9"/>
        <rFont val="Futura Lt BT"/>
      </rPr>
      <t>a/b above x 100 = (%)</t>
    </r>
  </si>
  <si>
    <t>Were appropriate resources allocated for development? (Y/N)</t>
  </si>
  <si>
    <t>Were the agreed development targets achieved? (Y/N)</t>
  </si>
  <si>
    <t>List the areas of development identified (at least two):</t>
  </si>
  <si>
    <t>Section E: Declaration; Enterprise Development Co-ordinator</t>
  </si>
  <si>
    <r>
      <t xml:space="preserve">I, the undersigned warrant that:
</t>
    </r>
    <r>
      <rPr>
        <sz val="9"/>
        <rFont val="Symbol"/>
        <family val="1"/>
        <charset val="2"/>
      </rPr>
      <t xml:space="preserve">· </t>
    </r>
    <r>
      <rPr>
        <sz val="9"/>
        <rFont val="Futura Lt BT"/>
        <family val="2"/>
      </rPr>
      <t>I am duly authorised to submit this notice on behalf of the Main/Lead Contractor</t>
    </r>
    <r>
      <rPr>
        <sz val="9"/>
        <rFont val="Futura Lt BT"/>
      </rPr>
      <t xml:space="preserve"> / JV</t>
    </r>
    <r>
      <rPr>
        <sz val="9"/>
        <rFont val="Futura Lt BT"/>
        <family val="2"/>
      </rPr>
      <t xml:space="preserve">; and
</t>
    </r>
    <r>
      <rPr>
        <sz val="9"/>
        <rFont val="Symbol"/>
        <family val="1"/>
        <charset val="2"/>
      </rPr>
      <t>·</t>
    </r>
    <r>
      <rPr>
        <sz val="9"/>
        <rFont val="Futura Lt BT"/>
        <family val="2"/>
      </rPr>
      <t xml:space="preserve"> The contents of this notice are within my personal knowledge, and are to the best of my belief both true and correct                       </t>
    </r>
  </si>
  <si>
    <t>Section F: Declaration; Qualifying Developing Enterprise Representative</t>
  </si>
  <si>
    <r>
      <t xml:space="preserve">I, the undersigned warrant that:
</t>
    </r>
    <r>
      <rPr>
        <sz val="9"/>
        <rFont val="Symbol"/>
        <family val="1"/>
        <charset val="2"/>
      </rPr>
      <t xml:space="preserve">· </t>
    </r>
    <r>
      <rPr>
        <sz val="9"/>
        <rFont val="Futura Lt BT"/>
        <family val="2"/>
      </rPr>
      <t>I am duly authorised to submit this notice on behalf of t</t>
    </r>
    <r>
      <rPr>
        <sz val="9"/>
        <rFont val="Futura Lt BT"/>
      </rPr>
      <t xml:space="preserve">he Targeted </t>
    </r>
    <r>
      <rPr>
        <sz val="9"/>
        <rFont val="Futura Lt BT"/>
        <family val="2"/>
      </rPr>
      <t xml:space="preserve">Enterprise
</t>
    </r>
    <r>
      <rPr>
        <sz val="9"/>
        <rFont val="Symbol"/>
        <family val="1"/>
        <charset val="2"/>
      </rPr>
      <t>·</t>
    </r>
    <r>
      <rPr>
        <sz val="9"/>
        <rFont val="Futura Lt BT"/>
        <family val="2"/>
      </rPr>
      <t xml:space="preserve"> The contents of this notice are within my personal knowledge, and are to the best of my belief both true and correct                              </t>
    </r>
  </si>
  <si>
    <t>Section H: cidb Official Use Only</t>
  </si>
  <si>
    <t xml:space="preserve"> cidb B.U.I.L.D PROGRAMME; STANDARD FOR INDIRECT TARGETING
APPEAL FOR REVIEW OF ASSESSMENT OF ENTERPRISE DEVELOPMENT SUPPORT</t>
  </si>
  <si>
    <t>Employer's contract number</t>
  </si>
  <si>
    <t xml:space="preserve">Date of application for appeal </t>
  </si>
  <si>
    <t>─</t>
  </si>
  <si>
    <t>Section C: Main Contractor / JV Information</t>
  </si>
  <si>
    <t>Section D: Qualifying Developing Enterprise</t>
  </si>
  <si>
    <t>Section E: Reason for Appeal / Review</t>
  </si>
  <si>
    <t xml:space="preserve">We, the undersigned, are not in agreement with the assessment of the enterprise development support provided: </t>
  </si>
  <si>
    <t xml:space="preserve">(Please indicate each performance criteria seperately and provide the reasons for an appeal.) </t>
  </si>
  <si>
    <t>Section E: Declaration</t>
  </si>
  <si>
    <r>
      <t xml:space="preserve">I, the undersigned warrant that:
</t>
    </r>
    <r>
      <rPr>
        <sz val="9"/>
        <rFont val="Symbol"/>
        <family val="1"/>
        <charset val="2"/>
      </rPr>
      <t xml:space="preserve">· </t>
    </r>
    <r>
      <rPr>
        <sz val="9"/>
        <rFont val="Futura Lt BT"/>
        <family val="2"/>
      </rPr>
      <t xml:space="preserve">I am duly authorised to submit this notice to the cidb on behalf of the Developing Enterprise / Employer *
 </t>
    </r>
    <r>
      <rPr>
        <b/>
        <sz val="9"/>
        <rFont val="Futura Lt BT"/>
        <family val="2"/>
      </rPr>
      <t>(* Delete which is not applicable)</t>
    </r>
    <r>
      <rPr>
        <sz val="9"/>
        <rFont val="Futura Lt BT"/>
        <family val="2"/>
      </rPr>
      <t xml:space="preserve">
</t>
    </r>
    <r>
      <rPr>
        <sz val="9"/>
        <rFont val="Symbol"/>
        <family val="1"/>
        <charset val="2"/>
      </rPr>
      <t>·</t>
    </r>
    <r>
      <rPr>
        <sz val="9"/>
        <rFont val="Futura Lt BT"/>
        <family val="2"/>
      </rPr>
      <t xml:space="preserve"> The contents of this notice are within my personal knowledge, and are to the best of my belief both true and correct                                                                                                                                                                                        </t>
    </r>
    <r>
      <rPr>
        <sz val="9"/>
        <rFont val="Symbol"/>
        <family val="1"/>
        <charset val="2"/>
      </rPr>
      <t>·</t>
    </r>
    <r>
      <rPr>
        <sz val="9"/>
        <rFont val="Futura Lt BT"/>
        <family val="2"/>
      </rPr>
      <t xml:space="preserve"> I hereby authorise the cidb to make such enquiries as necessary to verify the information contained on this form  </t>
    </r>
  </si>
  <si>
    <t>Name (please print)</t>
  </si>
  <si>
    <t>Section F: cidb Official Use Only</t>
  </si>
  <si>
    <t xml:space="preserve"> cidb B.U.I.L.D PROGRAMME; STANDARD FOR INDIRECT TARGETING
TARGETED ENTERPRISE DECLARATION
To be completed for each targeted enterprise</t>
  </si>
  <si>
    <t>Date of Practical Completion</t>
  </si>
  <si>
    <r>
      <t xml:space="preserve">Section C: </t>
    </r>
    <r>
      <rPr>
        <b/>
        <sz val="9"/>
        <color theme="0"/>
        <rFont val="Futura Lt BT"/>
      </rPr>
      <t>Main/Lead</t>
    </r>
    <r>
      <rPr>
        <b/>
        <sz val="9"/>
        <color indexed="9"/>
        <rFont val="Futura Lt BT"/>
        <family val="2"/>
      </rPr>
      <t xml:space="preserve"> Contractor / JV Information</t>
    </r>
  </si>
  <si>
    <t>cidb Contractor Registration Number of Joint Venture Partner  2</t>
  </si>
  <si>
    <t>cidb Contractor Registration Number of  Joint Venture Partner 3</t>
  </si>
  <si>
    <t>Section D: Targeted Enterprise Information</t>
  </si>
  <si>
    <t>JV partner</t>
  </si>
  <si>
    <t>or sub-contractor</t>
  </si>
  <si>
    <t>Number of full time employees other than the owner</t>
  </si>
  <si>
    <r>
      <t xml:space="preserve">Section D(i): Shareholding by cidb Registered Contractors </t>
    </r>
    <r>
      <rPr>
        <b/>
        <sz val="9"/>
        <color theme="0"/>
        <rFont val="Futura Lt BT"/>
      </rPr>
      <t>(Targeted Enterprise)</t>
    </r>
  </si>
  <si>
    <t xml:space="preserve">cidb registration </t>
  </si>
  <si>
    <t>Equity (%)</t>
  </si>
  <si>
    <r>
      <t xml:space="preserve">Section D (ii): Ownership by Black Persons </t>
    </r>
    <r>
      <rPr>
        <b/>
        <sz val="9"/>
        <color rgb="FFC00000"/>
        <rFont val="Futura Lt BT"/>
      </rPr>
      <t xml:space="preserve"> </t>
    </r>
    <r>
      <rPr>
        <b/>
        <sz val="9"/>
        <color theme="0"/>
        <rFont val="Futura Lt BT"/>
      </rPr>
      <t>of Targeted Enterprise</t>
    </r>
    <r>
      <rPr>
        <b/>
        <sz val="9"/>
        <color indexed="9"/>
        <rFont val="Futura Lt BT"/>
        <family val="2"/>
      </rPr>
      <t xml:space="preserve">
(Complete for each person)</t>
    </r>
  </si>
  <si>
    <t>ID or Passport</t>
  </si>
  <si>
    <t>Citizenship</t>
  </si>
  <si>
    <t>by birth</t>
  </si>
  <si>
    <t>or by decent</t>
  </si>
  <si>
    <t>or by naturalisation</t>
  </si>
  <si>
    <t>year of naturalisation</t>
  </si>
  <si>
    <r>
      <t xml:space="preserve">Section E: </t>
    </r>
    <r>
      <rPr>
        <b/>
        <sz val="9"/>
        <color theme="0"/>
        <rFont val="Futura Lt BT"/>
      </rPr>
      <t xml:space="preserve">Agreed Areas of </t>
    </r>
    <r>
      <rPr>
        <b/>
        <sz val="9"/>
        <color indexed="9"/>
        <rFont val="Futura Lt BT"/>
        <family val="2"/>
      </rPr>
      <t>Developmental Support</t>
    </r>
  </si>
  <si>
    <r>
      <t xml:space="preserve">Section F: Contract Participation </t>
    </r>
    <r>
      <rPr>
        <b/>
        <sz val="9"/>
        <color theme="0"/>
        <rFont val="Futura Lt BT"/>
      </rPr>
      <t>Goal (CPG)</t>
    </r>
    <r>
      <rPr>
        <b/>
        <sz val="9"/>
        <rFont val="Futura Lt BT"/>
      </rPr>
      <t xml:space="preserve"> </t>
    </r>
    <r>
      <rPr>
        <b/>
        <sz val="9"/>
        <color indexed="9"/>
        <rFont val="Futura Lt BT"/>
        <family val="2"/>
      </rPr>
      <t>for Targeted Enterprise</t>
    </r>
  </si>
  <si>
    <t>a) Final value of qualifying work undertaken by Targeted Enterprise (excl. VAT, incl. variations and any price adjustment):</t>
  </si>
  <si>
    <r>
      <t>b) Contract amount at award of main contract (excl.VAT, incl.</t>
    </r>
    <r>
      <rPr>
        <sz val="9"/>
        <color rgb="FFFF0000"/>
        <rFont val="Futura Lt BT"/>
      </rPr>
      <t xml:space="preserve"> </t>
    </r>
    <r>
      <rPr>
        <sz val="9"/>
        <rFont val="Futura Lt BT"/>
      </rPr>
      <t>variations and any price adjustment):</t>
    </r>
  </si>
  <si>
    <t>CPG for targeted enterprise a/b (above) x 100 = (%) of work sub-contracted</t>
  </si>
  <si>
    <t>Section G: Declaration; Enterprise Development Co-ordinator</t>
  </si>
  <si>
    <r>
      <t xml:space="preserve">I, the undersigned warrant that:
</t>
    </r>
    <r>
      <rPr>
        <sz val="9"/>
        <rFont val="Symbol"/>
        <family val="1"/>
        <charset val="2"/>
      </rPr>
      <t xml:space="preserve">· </t>
    </r>
    <r>
      <rPr>
        <sz val="9"/>
        <rFont val="Futura Lt BT"/>
        <family val="2"/>
      </rPr>
      <t>I am duly authorised to submit this notice on behalf of the</t>
    </r>
    <r>
      <rPr>
        <sz val="9"/>
        <color rgb="FFC00000"/>
        <rFont val="Futura Lt BT"/>
      </rPr>
      <t xml:space="preserve"> </t>
    </r>
    <r>
      <rPr>
        <sz val="9"/>
        <rFont val="Futura Lt BT"/>
      </rPr>
      <t xml:space="preserve">Main/Lead </t>
    </r>
    <r>
      <rPr>
        <sz val="9"/>
        <rFont val="Futura Lt BT"/>
        <family val="2"/>
      </rPr>
      <t xml:space="preserve">Contractor / JV; and
</t>
    </r>
    <r>
      <rPr>
        <sz val="9"/>
        <rFont val="Symbol"/>
        <family val="1"/>
        <charset val="2"/>
      </rPr>
      <t>·</t>
    </r>
    <r>
      <rPr>
        <sz val="9"/>
        <rFont val="Futura Lt BT"/>
        <family val="2"/>
      </rPr>
      <t xml:space="preserve"> The contents of this notice are within my personal knowledge, and are to the best of my belief both true and correct                       </t>
    </r>
  </si>
  <si>
    <t>Section H: Declaration; Targeted Enterprise Representative</t>
  </si>
  <si>
    <r>
      <t xml:space="preserve">I, the undersigned warrant that:
</t>
    </r>
    <r>
      <rPr>
        <sz val="9"/>
        <rFont val="Symbol"/>
        <family val="1"/>
        <charset val="2"/>
      </rPr>
      <t xml:space="preserve">· </t>
    </r>
    <r>
      <rPr>
        <sz val="9"/>
        <rFont val="Futura Lt BT"/>
        <family val="2"/>
      </rPr>
      <t xml:space="preserve">I am duly authorised to submit this notice on behalf of the </t>
    </r>
    <r>
      <rPr>
        <sz val="9"/>
        <rFont val="Futura Lt BT"/>
      </rPr>
      <t>Targeted Enterprise</t>
    </r>
    <r>
      <rPr>
        <sz val="9"/>
        <rFont val="Futura Lt BT"/>
        <family val="2"/>
      </rPr>
      <t xml:space="preserve">
</t>
    </r>
    <r>
      <rPr>
        <sz val="9"/>
        <rFont val="Symbol"/>
        <family val="1"/>
        <charset val="2"/>
      </rPr>
      <t>·</t>
    </r>
    <r>
      <rPr>
        <sz val="9"/>
        <rFont val="Futura Lt BT"/>
        <family val="2"/>
      </rPr>
      <t xml:space="preserve"> The contents of this notice are within my personal knowledge, and are to the best of my belief both true and correct                               </t>
    </r>
  </si>
  <si>
    <t>Section I: Declaration; Employer's Representative</t>
  </si>
  <si>
    <t>FORM A3: PROJECT INTERIM TRAINING REPORT</t>
  </si>
  <si>
    <t>Tender Value (R)</t>
  </si>
  <si>
    <t>Contract Skills Development Goal (R)</t>
  </si>
  <si>
    <t>SIP Number (If Applicable)</t>
  </si>
  <si>
    <t>SIP Project Code (If Applicable)</t>
  </si>
  <si>
    <t>SECTION C:Definitions and Beneficiary Information</t>
  </si>
  <si>
    <t>Training Methods:</t>
  </si>
  <si>
    <r>
      <t>Method 1(M1):</t>
    </r>
    <r>
      <rPr>
        <sz val="11"/>
        <color theme="1"/>
        <rFont val="Futura Lt BT"/>
        <family val="2"/>
      </rPr>
      <t xml:space="preserve"> structured workplace learning opportunities for learners towards the attainment of a part or a full occupational qualification; </t>
    </r>
  </si>
  <si>
    <r>
      <t xml:space="preserve">Method 2(M2): </t>
    </r>
    <r>
      <rPr>
        <sz val="11"/>
        <color theme="1"/>
        <rFont val="Futura Lt BT"/>
        <family val="2"/>
      </rPr>
      <t>structured workplace learning</t>
    </r>
    <r>
      <rPr>
        <b/>
        <sz val="11"/>
        <color theme="1"/>
        <rFont val="Futura Lt BT"/>
        <family val="2"/>
      </rPr>
      <t xml:space="preserve"> </t>
    </r>
    <r>
      <rPr>
        <sz val="11"/>
        <color theme="1"/>
        <rFont val="Futura Lt BT"/>
        <family val="2"/>
      </rPr>
      <t>opportunities</t>
    </r>
    <r>
      <rPr>
        <b/>
        <sz val="11"/>
        <color theme="1"/>
        <rFont val="Futura Lt BT"/>
        <family val="2"/>
      </rPr>
      <t xml:space="preserve"> </t>
    </r>
    <r>
      <rPr>
        <sz val="11"/>
        <color theme="1"/>
        <rFont val="Futura Lt BT"/>
        <family val="2"/>
      </rPr>
      <t xml:space="preserve">for apprentices or other artisan learners towards the attainment of a trade qualification leading to a listed trade subject to at least 60% of the artisan learners being holders of public TVET college qualifications; </t>
    </r>
  </si>
  <si>
    <r>
      <t xml:space="preserve">Method 3(M3): </t>
    </r>
    <r>
      <rPr>
        <sz val="11"/>
        <color theme="1"/>
        <rFont val="Futura Lt BT"/>
        <family val="2"/>
      </rPr>
      <t xml:space="preserve">work integrated learning opportunities for University of Technology or Comprehensive University students completing their national diplomas; </t>
    </r>
  </si>
  <si>
    <r>
      <t>Method 4(M4):</t>
    </r>
    <r>
      <rPr>
        <sz val="11"/>
        <color theme="1"/>
        <rFont val="Futura Lt BT"/>
        <family val="2"/>
      </rPr>
      <t xml:space="preserve"> structured workplace learning opportunities for candidates towards registration in a professional category by a statutory council listed in Table 1 in the CIDB Standard for Developing Skills Through Infrastructure Contracts Gazette No. 43495 </t>
    </r>
  </si>
  <si>
    <t>Learner/Candidates Full Name and Surname</t>
  </si>
  <si>
    <t>Gender</t>
  </si>
  <si>
    <t>Ethnic Group</t>
  </si>
  <si>
    <t>Identity Number</t>
  </si>
  <si>
    <t>Training Method (Please tick)</t>
  </si>
  <si>
    <t>Placement Start Date</t>
  </si>
  <si>
    <t>Placement End Date</t>
  </si>
  <si>
    <t xml:space="preserve">Occupation/Trade Description </t>
  </si>
  <si>
    <t>Description of Practical Task Completed (as per logbook or POE)</t>
  </si>
  <si>
    <t>Status</t>
  </si>
  <si>
    <t>Supporting documents available on request (Yes,No or N/A)</t>
  </si>
  <si>
    <t>Male</t>
  </si>
  <si>
    <t>Female</t>
  </si>
  <si>
    <t>Black</t>
  </si>
  <si>
    <t xml:space="preserve">Coloured </t>
  </si>
  <si>
    <t>Indian</t>
  </si>
  <si>
    <t>M1</t>
  </si>
  <si>
    <t>M2</t>
  </si>
  <si>
    <t>M3</t>
  </si>
  <si>
    <t>M4</t>
  </si>
  <si>
    <t>Training Plan</t>
  </si>
  <si>
    <t>Attendance Register</t>
  </si>
  <si>
    <t>Signed Logbooks/POE</t>
  </si>
  <si>
    <t>Entry Medical Assessments</t>
  </si>
  <si>
    <t>Exit Medical Assessment</t>
  </si>
  <si>
    <t>Conducted Sumative Assessment</t>
  </si>
  <si>
    <t xml:space="preserve">Site Induction </t>
  </si>
  <si>
    <t>Health and Saftey Induction</t>
  </si>
  <si>
    <t>Registered with Relevant SETA</t>
  </si>
  <si>
    <t>PPE Register</t>
  </si>
  <si>
    <t>Register Beneficiaries with CIDB SDA</t>
  </si>
  <si>
    <t>Eg. Xolani Smith</t>
  </si>
  <si>
    <t>2021/09/31</t>
  </si>
  <si>
    <t>Bricklaying</t>
  </si>
  <si>
    <t>Read and interpret drawings</t>
  </si>
  <si>
    <t>Completed</t>
  </si>
  <si>
    <t>Set out building as per drawing</t>
  </si>
  <si>
    <t>In progress</t>
  </si>
  <si>
    <t>Transfer levels using dumpy level</t>
  </si>
  <si>
    <t>Batch and mix concrete</t>
  </si>
  <si>
    <t>Section D: Declaration; Contractor Representative</t>
  </si>
  <si>
    <t>Name of Contractor Rep</t>
  </si>
  <si>
    <r>
      <t xml:space="preserve">I, the undersigned warrant that:
</t>
    </r>
    <r>
      <rPr>
        <sz val="9"/>
        <rFont val="Symbol"/>
        <family val="1"/>
        <charset val="2"/>
      </rPr>
      <t xml:space="preserve">· </t>
    </r>
    <r>
      <rPr>
        <sz val="9"/>
        <rFont val="Futura Lt BT"/>
        <family val="2"/>
      </rPr>
      <t xml:space="preserve">I am duly authorised to submit this notice on behalf of the Contractor
</t>
    </r>
    <r>
      <rPr>
        <sz val="9"/>
        <rFont val="Symbol"/>
        <family val="1"/>
        <charset val="2"/>
      </rPr>
      <t>·</t>
    </r>
    <r>
      <rPr>
        <sz val="9"/>
        <rFont val="Futura Lt BT"/>
        <family val="2"/>
      </rPr>
      <t xml:space="preserve"> The contents of this notice are within my personal knowledge, and are to the best of my belief both true and correct.                                 </t>
    </r>
  </si>
  <si>
    <t>Section E: Declaration; Employer's Representative</t>
  </si>
  <si>
    <r>
      <t xml:space="preserve">I, the undersigned warrant that:
</t>
    </r>
    <r>
      <rPr>
        <sz val="9"/>
        <rFont val="Symbol"/>
        <family val="1"/>
        <charset val="2"/>
      </rPr>
      <t>·</t>
    </r>
    <r>
      <rPr>
        <sz val="9"/>
        <rFont val="Futura Lt BT"/>
        <family val="2"/>
      </rPr>
      <t xml:space="preserve"> The contents of this notice are within my personal knowledge, and are to the best of my belief both true and correct.                                 </t>
    </r>
  </si>
  <si>
    <t>FORM A5: FINAL TRAINING REPORT</t>
  </si>
  <si>
    <t>Placement Duration</t>
  </si>
  <si>
    <t>Exit Medical Assessments</t>
  </si>
  <si>
    <t>cidb PROJECT ASSESSMENT SCHEME: STANDARD FOR DEVELOPING SKILLS
PROJECT COMPLETION REPORT</t>
  </si>
  <si>
    <t>Section B: Contractor / JV Information</t>
  </si>
  <si>
    <t>Tender Value at Award (excl. VAT)</t>
  </si>
  <si>
    <t>Section D: Compliance with Contract Skills Development Goal (CSDG)</t>
  </si>
  <si>
    <t xml:space="preserve">Tender Sub-total (excl. VAT) </t>
  </si>
  <si>
    <r>
      <t xml:space="preserve">0 </t>
    </r>
    <r>
      <rPr>
        <b/>
        <sz val="9"/>
        <color indexed="8"/>
        <rFont val="Wingdings 2"/>
        <family val="1"/>
        <charset val="2"/>
      </rPr>
      <t></t>
    </r>
    <r>
      <rPr>
        <b/>
        <sz val="9"/>
        <color indexed="8"/>
        <rFont val="Futura Lt BT"/>
        <family val="2"/>
      </rPr>
      <t xml:space="preserve"> </t>
    </r>
  </si>
  <si>
    <t>Contract Skills Development Goal Achieved</t>
  </si>
  <si>
    <t>Target Contract Skills Development Goal achieved (%)</t>
  </si>
  <si>
    <t>Section E: Construction Skills Development Goal Training Achieved</t>
  </si>
  <si>
    <t>Training Method</t>
  </si>
  <si>
    <t xml:space="preserve">No. Unemployed </t>
  </si>
  <si>
    <t xml:space="preserve">No. Employed </t>
  </si>
  <si>
    <t>Duration (Months)</t>
  </si>
  <si>
    <t>Contract Skills Development Goal  (%)</t>
  </si>
  <si>
    <t>Method 1 (Skills Programme)</t>
  </si>
  <si>
    <t>Method 2 (TVET &amp; Apprentice)</t>
  </si>
  <si>
    <t>Method 3 (P1&amp; P2)</t>
  </si>
  <si>
    <t>Method 4 (Candidacy)</t>
  </si>
  <si>
    <t>Total (%)</t>
  </si>
  <si>
    <t>Section F: Actual Training Records
(Complete One per beneficiary or attach pdf copy of signed Form A5 Final Training Report)</t>
  </si>
  <si>
    <t>Beneficiary</t>
  </si>
  <si>
    <t>ID</t>
  </si>
  <si>
    <t>F</t>
  </si>
  <si>
    <t>Ethinic Group</t>
  </si>
  <si>
    <t>I</t>
  </si>
  <si>
    <t>C</t>
  </si>
  <si>
    <t>W</t>
  </si>
  <si>
    <t>Period of Engagement in Project</t>
  </si>
  <si>
    <t>From</t>
  </si>
  <si>
    <t>To</t>
  </si>
  <si>
    <t>Employed</t>
  </si>
  <si>
    <t>Unemployed</t>
  </si>
  <si>
    <t>Employer (where applicable)</t>
  </si>
  <si>
    <t>Section F(i) Complete for a Professional Service Contract only (one per beneficiary)</t>
  </si>
  <si>
    <t>Total hours</t>
  </si>
  <si>
    <t>Section G: Contact Details; Employer's Accounting Officer</t>
  </si>
  <si>
    <t xml:space="preserve">    Mobile</t>
  </si>
  <si>
    <t xml:space="preserve">   Office Telephone</t>
  </si>
  <si>
    <t>Please attach pdf copy of signed Form A5 Final Training Report</t>
  </si>
  <si>
    <t xml:space="preserve">cidb PROJECT ASSESSMENT SCHEME: STANDARD FOR DEVELOPING SKILLS
NOTIFICATION OF THE ISSUE OF THE CANCELLATION / TERMINATION OF A CONTRACT </t>
  </si>
  <si>
    <t>Final Tender Sum</t>
  </si>
  <si>
    <t>Date of cancellation / termination</t>
  </si>
  <si>
    <t>Section D: Actual Training Costs Achieved</t>
  </si>
  <si>
    <t>Actual training costs achieved</t>
  </si>
  <si>
    <t>. 0 0</t>
  </si>
  <si>
    <t>Section E: Actual Training Records
(Complete One per beneficiary or attach pdf copy of signed Form A5 Final Training Report)</t>
  </si>
  <si>
    <t>Section E(i) Complete for a Professional Service Contract only (one per beneficiary)</t>
  </si>
  <si>
    <t>Section F: Declaration; Employer's Representative</t>
  </si>
  <si>
    <t>cidb Official Use Only</t>
  </si>
  <si>
    <t xml:space="preserve">cidb PROJECT ASSESSMENT SCHEME: STANDARD FOR DEVELOPING SKILLS
PROJECT TRAINING PLAN </t>
  </si>
  <si>
    <t>Section C: Tender Data</t>
  </si>
  <si>
    <t>Section D:Contract Skills Development Goal (GSDG)</t>
  </si>
  <si>
    <t>Tender Sub-total (excl. VAT)</t>
  </si>
  <si>
    <t>Contract Skills Development Goal Planned</t>
  </si>
  <si>
    <t>Section E: Budgeted Training Hours (Professional Services only)</t>
  </si>
  <si>
    <t>0,015 / 100 x Tender Sub-total (excl.VAT)</t>
  </si>
  <si>
    <t>Section F: Construction Skills Development Goal Training Plan</t>
  </si>
  <si>
    <t>Please attach pdf copy of signed Form A2 Baseline Training Plan</t>
  </si>
  <si>
    <r>
      <rPr>
        <b/>
        <sz val="11"/>
        <rFont val="Tahoma"/>
        <family val="2"/>
      </rPr>
      <t>Promotion of enterprises located in (a specific municipal area) -------------</t>
    </r>
    <r>
      <rPr>
        <b/>
        <sz val="11"/>
        <color rgb="FFFF0000"/>
        <rFont val="Tahoma"/>
        <family val="2"/>
      </rPr>
      <t>-List the municipality</t>
    </r>
    <r>
      <rPr>
        <b/>
        <sz val="11"/>
        <rFont val="Tahoma"/>
        <family val="2"/>
      </rPr>
      <t xml:space="preserve"> for work to be done or services to be rendered  
</t>
    </r>
    <r>
      <rPr>
        <sz val="11"/>
        <rFont val="Tahoma"/>
        <family val="2"/>
      </rPr>
      <t xml:space="preserve">
</t>
    </r>
    <r>
      <rPr>
        <b/>
        <sz val="11"/>
        <rFont val="Tahoma"/>
        <family val="2"/>
      </rPr>
      <t xml:space="preserve">Documentary Proof Required:
</t>
    </r>
    <r>
      <rPr>
        <sz val="11"/>
        <rFont val="Tahoma"/>
        <family val="2"/>
      </rPr>
      <t xml:space="preserve">1) Proof of Municipal Account depicting Physical Address of the business, which is less than 3 months old
</t>
    </r>
    <r>
      <rPr>
        <b/>
        <sz val="11"/>
        <rFont val="Tahoma"/>
        <family val="2"/>
      </rPr>
      <t xml:space="preserve">OR </t>
    </r>
    <r>
      <rPr>
        <sz val="11"/>
        <rFont val="Tahoma"/>
        <family val="2"/>
      </rPr>
      <t xml:space="preserve"> 
2) Lease Agreement</t>
    </r>
  </si>
  <si>
    <t>HIDE THIS SHEET</t>
  </si>
  <si>
    <t>DO NOT PRINT (data sheet ONLY)</t>
  </si>
  <si>
    <t>E28</t>
  </si>
  <si>
    <t>DEVELOPMENT OF SKILLS THROUGH INFRASTRUCTURE CONTRACTS</t>
  </si>
  <si>
    <t>DEPARTMENT OF PUBLIC WORKS &amp; INFRASTRUCTURE</t>
  </si>
  <si>
    <t>The contractor shall achieve in the execution of this contract the Contract Skills Development Goal (CSDG) established in the Standard for Developing Skills through Infrastructure Contracts (Published in  Government Gazette No 48491)</t>
  </si>
  <si>
    <t>T2.36 THE CIDB B U I L D PROGRAMME</t>
  </si>
  <si>
    <t>In terms of sections 5(2) of the Construction Industry Development Board Act, 2000 (Act no.38 of 2000) (the Act), the Construction Industry Development Board is empowered to promote best practice Standards. This best practice Standard for developing skills through infrastructure contracts, establishes the minimum contract skills development goals to be achieved in the performance of such contracts relating to the provision of workplace opportunities, linked to or leading to:
a) a part- or full occupational qualification registered on the National Qualification Framework; 
b) a trade qualification leading to a listed trade (GG No. 35625, 31 August 2012); 
c) a national diploma registered on the National Qualification Framework; and
d) registration in a professional category by one of the professional bodies listed in the standard</t>
  </si>
  <si>
    <t>CIDB B U I L D Programme Undertaking (T2.36)</t>
  </si>
  <si>
    <t>T2.36</t>
  </si>
  <si>
    <r>
      <rPr>
        <b/>
        <u/>
        <sz val="12"/>
        <rFont val="Arial"/>
        <family val="2"/>
      </rPr>
      <t>The Contractor undertakes to submit the following Enterprise Development Forms:</t>
    </r>
    <r>
      <rPr>
        <sz val="12"/>
        <rFont val="Arial"/>
        <family val="2"/>
      </rPr>
      <t xml:space="preserve">
Form ED 105P: Project Interim Report
Form ED 104P: Enterprise Development Declaration 
Form ED 101P: Project Completion Report ; and the Professional Project Leader is required to approve these forms.
</t>
    </r>
    <r>
      <rPr>
        <b/>
        <u/>
        <sz val="12"/>
        <rFont val="Arial"/>
        <family val="2"/>
      </rPr>
      <t>The Contractor undertakes to submit the following Skills Development Forms:</t>
    </r>
    <r>
      <rPr>
        <sz val="12"/>
        <rFont val="Arial"/>
        <family val="2"/>
      </rPr>
      <t xml:space="preserve">
Form SD 101P: Project Completion Report
Form SD 102P: Notification of the Issue of Cancellation / Termination of 
                        Contract
Form SD 104P:  Project Training Plan; and the Professional Project Leader is required to approve these forms.  </t>
    </r>
  </si>
  <si>
    <t xml:space="preserve">NOTE TO THE COMPILER: Delete whichever Forms are NOT APPLICABLE </t>
  </si>
  <si>
    <r>
      <rPr>
        <b/>
        <u/>
        <sz val="10"/>
        <rFont val="Arial"/>
        <family val="2"/>
      </rPr>
      <t>Standard for Developing Skills</t>
    </r>
    <r>
      <rPr>
        <sz val="10"/>
        <rFont val="Arial"/>
        <family val="2"/>
      </rPr>
      <t xml:space="preserve"> </t>
    </r>
    <r>
      <rPr>
        <b/>
        <sz val="22"/>
        <color rgb="FFC00000"/>
        <rFont val="Arial"/>
        <family val="2"/>
      </rPr>
      <t>(COMPILER TO NOTE: ONLY ONE STANDARD CAN APPLY TO THIS PROJECT)</t>
    </r>
  </si>
  <si>
    <t>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t>
  </si>
  <si>
    <t>The Standard for developing skills through infrastructure contracts obligation agreement is between the KwaZulu Natal Department of Public Works and Infrastructure and the successful Tenderer (contractor)</t>
  </si>
  <si>
    <r>
      <rPr>
        <b/>
        <sz val="10"/>
        <color rgb="FFC00000"/>
        <rFont val="Tahoma"/>
        <family val="2"/>
      </rPr>
      <t>Requirements</t>
    </r>
    <r>
      <rPr>
        <sz val="10"/>
        <rFont val="Tahoma"/>
        <family val="2"/>
      </rPr>
      <t xml:space="preserve">
</t>
    </r>
    <r>
      <rPr>
        <b/>
        <sz val="10"/>
        <rFont val="Tahoma"/>
        <family val="2"/>
      </rPr>
      <t>Contract skills development goal (CSDG)</t>
    </r>
    <r>
      <rPr>
        <sz val="10"/>
        <rFont val="Tahoma"/>
        <family val="2"/>
      </rPr>
      <t xml:space="preserve">
1. The contractor shall attain or exceed the contract skills development goal in the performance of the    
    contract or the execution of an order.
2.  The contract skills development goal shall be expressed as in 3 for engineering and 
    construction works and design and build and services contracts.
3.  In the case of engineering and construction works contracts, design and build contracts and 
    services contracts the contract skills participation goals, expressed in Rand, shall be no less than the 
   sub-total multiplied by a percentage (%) factor given in </t>
    </r>
    <r>
      <rPr>
        <b/>
        <sz val="10"/>
        <rFont val="Tahoma"/>
        <family val="2"/>
      </rPr>
      <t xml:space="preserve">Table 1 </t>
    </r>
    <r>
      <rPr>
        <sz val="10"/>
        <rFont val="Tahoma"/>
        <family val="2"/>
      </rPr>
      <t xml:space="preserve">for the applicable class of construction 
  works used in the application of the Construction Industry Development Regulations, issued in terms of  
  the Construction Industry Development Board Act of 2000.
</t>
    </r>
  </si>
  <si>
    <t>Class of construction works as identified in terms of Regulation 25(3) of the Construction Industry Regulations 2004</t>
  </si>
  <si>
    <t>Civil Engineering</t>
  </si>
  <si>
    <t>0.25</t>
  </si>
  <si>
    <t xml:space="preserve">EE </t>
  </si>
  <si>
    <t>Electrical Engineering works (buildings)</t>
  </si>
  <si>
    <t>Electrical Engineering Works (Infrastructure)</t>
  </si>
  <si>
    <t>General Building</t>
  </si>
  <si>
    <t>0.50</t>
  </si>
  <si>
    <t>Mechanical Engineering Works</t>
  </si>
  <si>
    <t>Specialist</t>
  </si>
  <si>
    <t>TABLE 1</t>
  </si>
  <si>
    <t>Construction skills Development Goal (CSDG)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</si>
</sst>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R&quot;#,##0.00_);\(&quot;R&quot;#,##0.00\)"/>
    <numFmt numFmtId="165" formatCode="_(&quot;R&quot;* #,##0.00_);_(&quot;R&quot;* \(#,##0.00\);_(&quot;R&quot;* &quot;-&quot;??_);_(@_)"/>
    <numFmt numFmtId="166" formatCode="_(* #,##0.00_);_(* \(#,##0.00\);_(* &quot;-&quot;??_);_(@_)"/>
    <numFmt numFmtId="167" formatCode="[$-1C09]dd\ mmmm\ yyyy;@"/>
    <numFmt numFmtId="168" formatCode="[$-F800]dddd\,\ mmmm\ dd\,\ yyyy"/>
    <numFmt numFmtId="169" formatCode="&quot;R&quot;\ #,##0.00"/>
    <numFmt numFmtId="170" formatCode="&quot;R&quot;\ #,##0"/>
    <numFmt numFmtId="171" formatCode="[$-409]d\-mmm\-yyyy;@"/>
    <numFmt numFmtId="172" formatCode="#,##0_ ;\-#,##0\ "/>
    <numFmt numFmtId="173" formatCode="mmmm"/>
    <numFmt numFmtId="174" formatCode="[$-F400]h:mm:ss\ AM/PM"/>
    <numFmt numFmtId="175" formatCode="_ * #,##0_ ;_ * \-#,##0_ ;_ * &quot;-&quot;??_ ;_ @_ "/>
    <numFmt numFmtId="176" formatCode="###0;###0"/>
  </numFmts>
  <fonts count="3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b/>
      <u/>
      <sz val="12"/>
      <name val="Arial"/>
      <family val="2"/>
    </font>
    <font>
      <b/>
      <sz val="7"/>
      <name val="Times New Roman"/>
      <family val="1"/>
    </font>
    <font>
      <sz val="10"/>
      <name val="Times New Roman"/>
      <family val="1"/>
    </font>
    <font>
      <sz val="10"/>
      <name val="Arial"/>
      <family val="2"/>
    </font>
    <font>
      <i/>
      <sz val="12"/>
      <name val="Arial"/>
      <family val="2"/>
    </font>
    <font>
      <i/>
      <sz val="10"/>
      <name val="Arial"/>
      <family val="2"/>
    </font>
    <font>
      <b/>
      <sz val="10"/>
      <name val="Arial"/>
      <family val="2"/>
    </font>
    <font>
      <sz val="9"/>
      <name val="Arial"/>
      <family val="2"/>
    </font>
    <font>
      <sz val="8"/>
      <name val="Arial"/>
      <family val="2"/>
    </font>
    <font>
      <b/>
      <i/>
      <sz val="10"/>
      <name val="Arial"/>
      <family val="2"/>
    </font>
    <font>
      <b/>
      <sz val="8"/>
      <name val="Arial"/>
      <family val="2"/>
    </font>
    <font>
      <b/>
      <sz val="16"/>
      <name val="Arial"/>
      <family val="2"/>
    </font>
    <font>
      <b/>
      <u/>
      <sz val="10"/>
      <name val="Arial"/>
      <family val="2"/>
    </font>
    <font>
      <b/>
      <sz val="11"/>
      <name val="Arial"/>
      <family val="2"/>
    </font>
    <font>
      <b/>
      <sz val="9"/>
      <name val="Arial"/>
      <family val="2"/>
    </font>
    <font>
      <sz val="8"/>
      <name val="Arial"/>
      <family val="2"/>
    </font>
    <font>
      <sz val="10"/>
      <color indexed="10"/>
      <name val="Arial"/>
      <family val="2"/>
    </font>
    <font>
      <b/>
      <sz val="10"/>
      <color indexed="10"/>
      <name val="Arial"/>
      <family val="2"/>
    </font>
    <font>
      <u/>
      <sz val="12"/>
      <name val="Arial"/>
      <family val="2"/>
    </font>
    <font>
      <b/>
      <sz val="12"/>
      <name val="Times New Roman"/>
      <family val="1"/>
    </font>
    <font>
      <b/>
      <i/>
      <sz val="12"/>
      <name val="Arial"/>
      <family val="2"/>
    </font>
    <font>
      <b/>
      <sz val="14"/>
      <name val="Arial"/>
      <family val="2"/>
    </font>
    <font>
      <sz val="11"/>
      <name val="Arial"/>
      <family val="2"/>
    </font>
    <font>
      <sz val="7"/>
      <name val="Times New Roman"/>
      <family val="1"/>
    </font>
    <font>
      <u/>
      <sz val="10"/>
      <name val="Arial"/>
      <family val="2"/>
    </font>
    <font>
      <sz val="10"/>
      <color indexed="8"/>
      <name val="Arial"/>
      <family val="2"/>
    </font>
    <font>
      <b/>
      <sz val="10"/>
      <color indexed="8"/>
      <name val="Arial"/>
      <family val="2"/>
    </font>
    <font>
      <i/>
      <sz val="10"/>
      <color indexed="8"/>
      <name val="Arial"/>
      <family val="2"/>
    </font>
    <font>
      <i/>
      <sz val="11"/>
      <name val="Arial"/>
      <family val="2"/>
    </font>
    <font>
      <b/>
      <i/>
      <sz val="11"/>
      <name val="Arial"/>
      <family val="2"/>
    </font>
    <font>
      <sz val="14"/>
      <name val="Arial"/>
      <family val="2"/>
    </font>
    <font>
      <u/>
      <sz val="11"/>
      <name val="Arial"/>
      <family val="2"/>
    </font>
    <font>
      <i/>
      <sz val="9"/>
      <name val="Arial"/>
      <family val="2"/>
    </font>
    <font>
      <i/>
      <sz val="8"/>
      <name val="Arial"/>
      <family val="2"/>
    </font>
    <font>
      <b/>
      <sz val="24"/>
      <name val="Arial"/>
      <family val="2"/>
    </font>
    <font>
      <b/>
      <sz val="12"/>
      <color indexed="8"/>
      <name val="Arial"/>
      <family val="2"/>
    </font>
    <font>
      <u/>
      <sz val="10"/>
      <color indexed="8"/>
      <name val="Arial"/>
      <family val="2"/>
    </font>
    <font>
      <b/>
      <i/>
      <sz val="10"/>
      <color indexed="8"/>
      <name val="Arial"/>
      <family val="2"/>
    </font>
    <font>
      <b/>
      <i/>
      <sz val="9"/>
      <name val="Arial"/>
      <family val="2"/>
    </font>
    <font>
      <b/>
      <sz val="10"/>
      <name val="Arial Narrow"/>
      <family val="2"/>
    </font>
    <font>
      <i/>
      <sz val="9.5"/>
      <name val="Arial"/>
      <family val="2"/>
    </font>
    <font>
      <i/>
      <sz val="8"/>
      <name val="Times New Roman"/>
      <family val="1"/>
    </font>
    <font>
      <b/>
      <i/>
      <sz val="8"/>
      <name val="Arial"/>
      <family val="2"/>
    </font>
    <font>
      <u/>
      <sz val="10"/>
      <color indexed="12"/>
      <name val="Arial"/>
      <family val="2"/>
    </font>
    <font>
      <sz val="4"/>
      <name val="Arial"/>
      <family val="2"/>
    </font>
    <font>
      <sz val="10"/>
      <name val="Arial"/>
      <family val="2"/>
    </font>
    <font>
      <vertAlign val="superscript"/>
      <sz val="10"/>
      <name val="Arial"/>
      <family val="2"/>
    </font>
    <font>
      <sz val="10"/>
      <name val="Arial"/>
      <family val="2"/>
    </font>
    <font>
      <b/>
      <sz val="18"/>
      <name val="Arial"/>
      <family val="2"/>
    </font>
    <font>
      <b/>
      <u/>
      <sz val="18"/>
      <name val="Arial"/>
      <family val="2"/>
    </font>
    <font>
      <b/>
      <sz val="16"/>
      <color indexed="8"/>
      <name val="Arial"/>
      <family val="2"/>
    </font>
    <font>
      <sz val="11"/>
      <name val="Times New Roman"/>
      <family val="1"/>
    </font>
    <font>
      <sz val="11"/>
      <name val="Arial"/>
      <family val="2"/>
    </font>
    <font>
      <sz val="11"/>
      <color indexed="8"/>
      <name val="Arial"/>
      <family val="2"/>
    </font>
    <font>
      <b/>
      <sz val="11"/>
      <color indexed="8"/>
      <name val="Arial"/>
      <family val="2"/>
    </font>
    <font>
      <b/>
      <i/>
      <sz val="11"/>
      <name val="Times New Roman"/>
      <family val="1"/>
    </font>
    <font>
      <sz val="12"/>
      <name val="Arial"/>
      <family val="2"/>
    </font>
    <font>
      <sz val="12"/>
      <name val="Times New Roman"/>
      <family val="1"/>
    </font>
    <font>
      <sz val="7"/>
      <color indexed="8"/>
      <name val="Times New Roman"/>
      <family val="1"/>
    </font>
    <font>
      <sz val="8"/>
      <color indexed="8"/>
      <name val="Arial"/>
      <family val="2"/>
    </font>
    <font>
      <i/>
      <sz val="8"/>
      <color indexed="8"/>
      <name val="Arial"/>
      <family val="2"/>
    </font>
    <font>
      <sz val="12"/>
      <name val="MS Mincho"/>
      <family val="3"/>
    </font>
    <font>
      <b/>
      <sz val="9"/>
      <color indexed="10"/>
      <name val="Arial"/>
      <family val="2"/>
    </font>
    <font>
      <sz val="10"/>
      <color indexed="9"/>
      <name val="Arial"/>
      <family val="2"/>
    </font>
    <font>
      <sz val="10"/>
      <name val="Arial"/>
      <family val="2"/>
    </font>
    <font>
      <b/>
      <sz val="22"/>
      <name val="Arial"/>
      <family val="2"/>
    </font>
    <font>
      <b/>
      <sz val="9"/>
      <color indexed="8"/>
      <name val="Arial"/>
      <family val="2"/>
    </font>
    <font>
      <sz val="10"/>
      <name val="Times New Roman"/>
      <family val="1"/>
    </font>
    <font>
      <sz val="8"/>
      <name val="Arial Narrow"/>
      <family val="2"/>
    </font>
    <font>
      <i/>
      <sz val="9"/>
      <color indexed="8"/>
      <name val="Arial"/>
      <family val="2"/>
    </font>
    <font>
      <sz val="10"/>
      <color indexed="8"/>
      <name val="Times New Roman"/>
      <family val="1"/>
    </font>
    <font>
      <b/>
      <i/>
      <sz val="9"/>
      <color indexed="8"/>
      <name val="Verdana"/>
      <family val="2"/>
    </font>
    <font>
      <i/>
      <sz val="9"/>
      <color indexed="8"/>
      <name val="Verdana"/>
      <family val="2"/>
    </font>
    <font>
      <b/>
      <sz val="8"/>
      <color indexed="8"/>
      <name val="Arial"/>
      <family val="2"/>
    </font>
    <font>
      <i/>
      <sz val="9"/>
      <color indexed="8"/>
      <name val="Times New Roman"/>
      <family val="1"/>
    </font>
    <font>
      <sz val="9"/>
      <color indexed="8"/>
      <name val="Arial"/>
      <family val="2"/>
    </font>
    <font>
      <i/>
      <u/>
      <sz val="9"/>
      <color indexed="8"/>
      <name val="Verdana"/>
      <family val="2"/>
    </font>
    <font>
      <sz val="9"/>
      <color indexed="8"/>
      <name val="Verdana"/>
      <family val="2"/>
    </font>
    <font>
      <u/>
      <sz val="9"/>
      <color indexed="8"/>
      <name val="Arial"/>
      <family val="2"/>
    </font>
    <font>
      <sz val="18"/>
      <name val="Arial"/>
      <family val="2"/>
    </font>
    <font>
      <u/>
      <sz val="10"/>
      <name val="Arial"/>
      <family val="2"/>
    </font>
    <font>
      <sz val="72"/>
      <name val="Arial"/>
      <family val="2"/>
    </font>
    <font>
      <sz val="36"/>
      <color indexed="10"/>
      <name val="Arial"/>
      <family val="2"/>
    </font>
    <font>
      <b/>
      <u/>
      <sz val="10"/>
      <color indexed="9"/>
      <name val="Arial"/>
      <family val="2"/>
    </font>
    <font>
      <sz val="10"/>
      <color indexed="9"/>
      <name val="Arial"/>
      <family val="2"/>
    </font>
    <font>
      <sz val="11"/>
      <color indexed="9"/>
      <name val="Arial"/>
      <family val="2"/>
    </font>
    <font>
      <b/>
      <i/>
      <u/>
      <sz val="22"/>
      <name val="Arial"/>
      <family val="2"/>
    </font>
    <font>
      <sz val="22"/>
      <name val="Arial"/>
      <family val="2"/>
    </font>
    <font>
      <b/>
      <u/>
      <sz val="10"/>
      <color indexed="8"/>
      <name val="Arial"/>
      <family val="2"/>
    </font>
    <font>
      <b/>
      <u/>
      <sz val="9"/>
      <color indexed="8"/>
      <name val="Arial"/>
      <family val="2"/>
    </font>
    <font>
      <i/>
      <u/>
      <sz val="11"/>
      <name val="Arial"/>
      <family val="2"/>
    </font>
    <font>
      <b/>
      <sz val="12"/>
      <name val="Arial Narrow"/>
      <family val="2"/>
    </font>
    <font>
      <i/>
      <sz val="8"/>
      <name val="Arial Narrow"/>
      <family val="2"/>
    </font>
    <font>
      <sz val="10"/>
      <name val="Arial Narrow"/>
      <family val="2"/>
    </font>
    <font>
      <b/>
      <i/>
      <u/>
      <sz val="8"/>
      <name val="Arial"/>
      <family val="2"/>
    </font>
    <font>
      <b/>
      <i/>
      <u/>
      <sz val="10"/>
      <name val="Arial"/>
      <family val="2"/>
    </font>
    <font>
      <b/>
      <i/>
      <u/>
      <sz val="8"/>
      <color indexed="8"/>
      <name val="Arial"/>
      <family val="2"/>
    </font>
    <font>
      <b/>
      <sz val="12"/>
      <name val="Arial"/>
      <family val="2"/>
    </font>
    <font>
      <b/>
      <sz val="8"/>
      <name val="Arial Narrow"/>
      <family val="2"/>
    </font>
    <font>
      <b/>
      <u/>
      <sz val="14"/>
      <name val="Arial"/>
      <family val="2"/>
    </font>
    <font>
      <b/>
      <u/>
      <sz val="11"/>
      <name val="Arial"/>
      <family val="2"/>
    </font>
    <font>
      <sz val="16"/>
      <name val="Arial"/>
      <family val="2"/>
    </font>
    <font>
      <u/>
      <sz val="10"/>
      <color indexed="12"/>
      <name val="Times New Roman"/>
      <family val="1"/>
    </font>
    <font>
      <b/>
      <u/>
      <sz val="8"/>
      <color indexed="12"/>
      <name val="Arial"/>
      <family val="2"/>
    </font>
    <font>
      <u/>
      <sz val="14"/>
      <name val="Arial"/>
      <family val="2"/>
    </font>
    <font>
      <i/>
      <sz val="11"/>
      <name val="Arial Narrow"/>
      <family val="2"/>
    </font>
    <font>
      <b/>
      <sz val="8"/>
      <color indexed="12"/>
      <name val="Arial"/>
      <family val="2"/>
    </font>
    <font>
      <b/>
      <sz val="12"/>
      <color indexed="9"/>
      <name val="Arial"/>
      <family val="2"/>
    </font>
    <font>
      <strike/>
      <sz val="10"/>
      <name val="Arial"/>
      <family val="2"/>
    </font>
    <font>
      <sz val="9"/>
      <color indexed="30"/>
      <name val="Arial"/>
      <family val="2"/>
    </font>
    <font>
      <b/>
      <i/>
      <u/>
      <sz val="11"/>
      <name val="Arial"/>
      <family val="2"/>
    </font>
    <font>
      <i/>
      <u/>
      <sz val="10"/>
      <color indexed="8"/>
      <name val="Arial"/>
      <family val="2"/>
    </font>
    <font>
      <i/>
      <sz val="11"/>
      <color indexed="8"/>
      <name val="Arial"/>
      <family val="2"/>
    </font>
    <font>
      <b/>
      <u/>
      <sz val="11"/>
      <color indexed="8"/>
      <name val="Arial"/>
      <family val="2"/>
    </font>
    <font>
      <u/>
      <sz val="11"/>
      <color indexed="8"/>
      <name val="Arial"/>
      <family val="2"/>
    </font>
    <font>
      <sz val="11"/>
      <color indexed="8"/>
      <name val="Times New Roman"/>
      <family val="1"/>
    </font>
    <font>
      <sz val="10"/>
      <color theme="0"/>
      <name val="Arial"/>
      <family val="2"/>
    </font>
    <font>
      <b/>
      <sz val="9"/>
      <color rgb="FFFF0000"/>
      <name val="Arial"/>
      <family val="2"/>
    </font>
    <font>
      <sz val="10"/>
      <color rgb="FFFF0000"/>
      <name val="Arial"/>
      <family val="2"/>
    </font>
    <font>
      <b/>
      <sz val="10"/>
      <color theme="0"/>
      <name val="Arial"/>
      <family val="2"/>
    </font>
    <font>
      <b/>
      <sz val="10"/>
      <color rgb="FFFF0000"/>
      <name val="Arial"/>
      <family val="2"/>
    </font>
    <font>
      <sz val="10"/>
      <color theme="6" tint="-0.249977111117893"/>
      <name val="Arial"/>
      <family val="2"/>
    </font>
    <font>
      <sz val="11"/>
      <color theme="1"/>
      <name val="Arial"/>
      <family val="2"/>
    </font>
    <font>
      <sz val="9"/>
      <color theme="1"/>
      <name val="Arial"/>
      <family val="2"/>
    </font>
    <font>
      <sz val="10"/>
      <color theme="1"/>
      <name val="Arial"/>
      <family val="2"/>
    </font>
    <font>
      <b/>
      <sz val="11"/>
      <color theme="1"/>
      <name val="Arial"/>
      <family val="2"/>
    </font>
    <font>
      <sz val="10"/>
      <color theme="6" tint="-0.249977111117893"/>
      <name val="Times New Roman"/>
      <family val="1"/>
    </font>
    <font>
      <sz val="10"/>
      <color rgb="FFFFFF00"/>
      <name val="Arial"/>
      <family val="2"/>
    </font>
    <font>
      <b/>
      <sz val="9"/>
      <color rgb="FF0000FF"/>
      <name val="Arial"/>
      <family val="2"/>
    </font>
    <font>
      <b/>
      <u/>
      <sz val="16"/>
      <color theme="1"/>
      <name val="Arial"/>
      <family val="2"/>
    </font>
    <font>
      <b/>
      <sz val="10"/>
      <color theme="6" tint="-0.249977111117893"/>
      <name val="Arial"/>
      <family val="2"/>
    </font>
    <font>
      <b/>
      <sz val="9"/>
      <color theme="0"/>
      <name val="Arial"/>
      <family val="2"/>
    </font>
    <font>
      <u/>
      <sz val="24"/>
      <color theme="0"/>
      <name val="Arial"/>
      <family val="2"/>
    </font>
    <font>
      <b/>
      <sz val="12"/>
      <color theme="0"/>
      <name val="Arial"/>
      <family val="2"/>
    </font>
    <font>
      <sz val="9"/>
      <color rgb="FFFFFF00"/>
      <name val="Arial"/>
      <family val="2"/>
    </font>
    <font>
      <sz val="9"/>
      <color rgb="FFFF0000"/>
      <name val="Arial"/>
      <family val="2"/>
    </font>
    <font>
      <sz val="10"/>
      <color theme="3" tint="-0.249977111117893"/>
      <name val="Arial"/>
      <family val="2"/>
    </font>
    <font>
      <b/>
      <sz val="14"/>
      <color theme="6" tint="-0.249977111117893"/>
      <name val="Arial"/>
      <family val="2"/>
    </font>
    <font>
      <sz val="26"/>
      <color rgb="FFFFFF00"/>
      <name val="Arial"/>
      <family val="2"/>
    </font>
    <font>
      <sz val="12"/>
      <color rgb="FFFFFF00"/>
      <name val="Arial"/>
      <family val="2"/>
    </font>
    <font>
      <sz val="11"/>
      <color rgb="FFFF0000"/>
      <name val="Arial"/>
      <family val="2"/>
    </font>
    <font>
      <sz val="12"/>
      <color theme="1"/>
      <name val="Arial"/>
      <family val="2"/>
    </font>
    <font>
      <b/>
      <sz val="12"/>
      <color theme="1"/>
      <name val="Arial"/>
      <family val="2"/>
    </font>
    <font>
      <b/>
      <sz val="10"/>
      <color theme="1"/>
      <name val="Arial"/>
      <family val="2"/>
    </font>
    <font>
      <b/>
      <sz val="14"/>
      <color theme="1"/>
      <name val="Arial"/>
      <family val="2"/>
    </font>
    <font>
      <sz val="10"/>
      <color theme="1"/>
      <name val="Times New Roman"/>
      <family val="1"/>
    </font>
    <font>
      <sz val="10"/>
      <color theme="1"/>
      <name val="Arial Narrow"/>
      <family val="2"/>
    </font>
    <font>
      <sz val="8"/>
      <color theme="1"/>
      <name val="Arial"/>
      <family val="2"/>
    </font>
    <font>
      <i/>
      <sz val="10"/>
      <color theme="1"/>
      <name val="Arial"/>
      <family val="2"/>
    </font>
    <font>
      <b/>
      <sz val="9"/>
      <color theme="1"/>
      <name val="Arial"/>
      <family val="2"/>
    </font>
    <font>
      <b/>
      <sz val="7"/>
      <color theme="1"/>
      <name val="Times New Roman"/>
      <family val="1"/>
    </font>
    <font>
      <i/>
      <sz val="11"/>
      <color theme="1"/>
      <name val="Arial"/>
      <family val="2"/>
    </font>
    <font>
      <b/>
      <i/>
      <sz val="11"/>
      <color theme="1"/>
      <name val="Arial"/>
      <family val="2"/>
    </font>
    <font>
      <b/>
      <u/>
      <sz val="11"/>
      <color theme="1"/>
      <name val="Arial"/>
      <family val="2"/>
    </font>
    <font>
      <b/>
      <u/>
      <sz val="28"/>
      <color theme="0"/>
      <name val="Arial"/>
      <family val="2"/>
    </font>
    <font>
      <sz val="14"/>
      <color rgb="FFFFFF00"/>
      <name val="Arial"/>
      <family val="2"/>
    </font>
    <font>
      <b/>
      <sz val="14"/>
      <color rgb="FFFFFF00"/>
      <name val="Arial"/>
      <family val="2"/>
    </font>
    <font>
      <b/>
      <i/>
      <sz val="10"/>
      <color theme="1"/>
      <name val="Arial"/>
      <family val="2"/>
    </font>
    <font>
      <i/>
      <sz val="8"/>
      <color theme="1"/>
      <name val="Arial"/>
      <family val="2"/>
    </font>
    <font>
      <u/>
      <sz val="10"/>
      <color rgb="FFFF0000"/>
      <name val="Arial"/>
      <family val="2"/>
    </font>
    <font>
      <i/>
      <sz val="9"/>
      <color theme="1"/>
      <name val="Arial"/>
      <family val="2"/>
    </font>
    <font>
      <b/>
      <sz val="12"/>
      <color theme="1"/>
      <name val="Arial Narrow"/>
      <family val="2"/>
    </font>
    <font>
      <b/>
      <sz val="10"/>
      <color rgb="FF0000FF"/>
      <name val="Arial"/>
      <family val="2"/>
    </font>
    <font>
      <sz val="14"/>
      <color theme="1"/>
      <name val="Arial"/>
      <family val="2"/>
    </font>
    <font>
      <sz val="8"/>
      <color rgb="FFFF0000"/>
      <name val="Arial"/>
      <family val="2"/>
    </font>
    <font>
      <i/>
      <sz val="11"/>
      <color rgb="FFFF0000"/>
      <name val="Arial"/>
      <family val="2"/>
    </font>
    <font>
      <b/>
      <sz val="18"/>
      <color rgb="FF000000"/>
      <name val="Arial"/>
      <family val="2"/>
    </font>
    <font>
      <b/>
      <sz val="9"/>
      <color rgb="FF000000"/>
      <name val="Arial"/>
      <family val="2"/>
    </font>
    <font>
      <b/>
      <sz val="12"/>
      <color rgb="FF008000"/>
      <name val="Arial"/>
      <family val="2"/>
    </font>
    <font>
      <sz val="10"/>
      <color rgb="FF000000"/>
      <name val="Arial"/>
      <family val="2"/>
    </font>
    <font>
      <b/>
      <sz val="12"/>
      <color rgb="FF0000FF"/>
      <name val="Arial"/>
      <family val="2"/>
    </font>
    <font>
      <sz val="8"/>
      <color rgb="FF000000"/>
      <name val="Tahoma"/>
      <family val="2"/>
    </font>
    <font>
      <b/>
      <sz val="10"/>
      <color rgb="FF000000"/>
      <name val="Arial"/>
      <family val="2"/>
    </font>
    <font>
      <sz val="11"/>
      <color theme="0"/>
      <name val="Arial"/>
      <family val="2"/>
    </font>
    <font>
      <sz val="12"/>
      <color theme="0" tint="-4.9989318521683403E-2"/>
      <name val="Arial"/>
      <family val="2"/>
    </font>
    <font>
      <b/>
      <sz val="16"/>
      <color theme="1"/>
      <name val="Arial"/>
      <family val="2"/>
    </font>
    <font>
      <b/>
      <i/>
      <sz val="12"/>
      <color theme="1"/>
      <name val="Arial"/>
      <family val="2"/>
    </font>
    <font>
      <i/>
      <sz val="9"/>
      <color theme="1"/>
      <name val="Arial Narrow"/>
      <family val="2"/>
    </font>
    <font>
      <b/>
      <sz val="11"/>
      <color rgb="FF000000"/>
      <name val="Arial"/>
      <family val="2"/>
    </font>
    <font>
      <sz val="10"/>
      <color rgb="FF800080"/>
      <name val="Arial"/>
      <family val="2"/>
    </font>
    <font>
      <u/>
      <sz val="10"/>
      <color theme="1"/>
      <name val="Arial"/>
      <family val="2"/>
    </font>
    <font>
      <b/>
      <sz val="12"/>
      <color rgb="FFFF0000"/>
      <name val="Arial"/>
      <family val="2"/>
    </font>
    <font>
      <sz val="11"/>
      <color rgb="FFFFFF00"/>
      <name val="Arial"/>
      <family val="2"/>
    </font>
    <font>
      <u/>
      <sz val="10"/>
      <color theme="0"/>
      <name val="Arial"/>
      <family val="2"/>
    </font>
    <font>
      <b/>
      <sz val="11"/>
      <color rgb="FFFFFF00"/>
      <name val="Arial"/>
      <family val="2"/>
    </font>
    <font>
      <b/>
      <u/>
      <sz val="11"/>
      <color rgb="FFFFFF00"/>
      <name val="Arial"/>
      <family val="2"/>
    </font>
    <font>
      <sz val="11"/>
      <name val="Calibri"/>
      <family val="2"/>
    </font>
    <font>
      <b/>
      <sz val="11"/>
      <name val="Calibri"/>
      <family val="2"/>
    </font>
    <font>
      <b/>
      <sz val="11"/>
      <color theme="1"/>
      <name val="Calibri"/>
      <family val="2"/>
      <scheme val="minor"/>
    </font>
    <font>
      <b/>
      <sz val="14"/>
      <color rgb="FF000000"/>
      <name val="Arial"/>
      <family val="2"/>
    </font>
    <font>
      <u/>
      <sz val="10"/>
      <color rgb="FFFFFF00"/>
      <name val="Arial"/>
      <family val="2"/>
    </font>
    <font>
      <b/>
      <sz val="12"/>
      <color theme="1"/>
      <name val="Calibri"/>
      <family val="2"/>
      <scheme val="minor"/>
    </font>
    <font>
      <b/>
      <sz val="9.5"/>
      <color rgb="FF000000"/>
      <name val="Arial"/>
      <family val="2"/>
    </font>
    <font>
      <b/>
      <sz val="11"/>
      <name val="Calibri"/>
      <family val="2"/>
      <scheme val="minor"/>
    </font>
    <font>
      <sz val="11"/>
      <name val="Calibri"/>
      <family val="2"/>
      <scheme val="minor"/>
    </font>
    <font>
      <sz val="8"/>
      <color theme="1"/>
      <name val="Calibri"/>
      <family val="2"/>
      <scheme val="minor"/>
    </font>
    <font>
      <sz val="9.5"/>
      <color rgb="FF000000"/>
      <name val="Arial"/>
      <family val="2"/>
    </font>
    <font>
      <b/>
      <sz val="9.5"/>
      <name val="Arial"/>
      <family val="2"/>
    </font>
    <font>
      <b/>
      <sz val="9.5"/>
      <color rgb="FFFFFFFF"/>
      <name val="Arial"/>
      <family val="2"/>
    </font>
    <font>
      <b/>
      <sz val="10"/>
      <color theme="1"/>
      <name val="Calibri"/>
      <family val="2"/>
      <scheme val="minor"/>
    </font>
    <font>
      <b/>
      <u/>
      <sz val="14"/>
      <color theme="1"/>
      <name val="Calibri"/>
      <family val="2"/>
      <scheme val="minor"/>
    </font>
    <font>
      <b/>
      <sz val="14"/>
      <name val="Calibri"/>
      <family val="2"/>
    </font>
    <font>
      <b/>
      <sz val="14"/>
      <color theme="0"/>
      <name val="Arial"/>
      <family val="2"/>
    </font>
    <font>
      <b/>
      <sz val="14"/>
      <color indexed="9"/>
      <name val="Arial"/>
      <family val="2"/>
    </font>
    <font>
      <i/>
      <sz val="9"/>
      <color rgb="FFFF0000"/>
      <name val="Arial"/>
      <family val="2"/>
    </font>
    <font>
      <b/>
      <u/>
      <sz val="11"/>
      <color theme="1"/>
      <name val="Calibri"/>
      <family val="2"/>
      <scheme val="minor"/>
    </font>
    <font>
      <sz val="10"/>
      <name val="Arial"/>
      <family val="2"/>
    </font>
    <font>
      <sz val="9"/>
      <color theme="0"/>
      <name val="Arial"/>
      <family val="2"/>
    </font>
    <font>
      <b/>
      <sz val="12"/>
      <color rgb="FFFFFF00"/>
      <name val="Arial"/>
      <family val="2"/>
    </font>
    <font>
      <sz val="14"/>
      <color indexed="9"/>
      <name val="Arial"/>
      <family val="2"/>
    </font>
    <font>
      <b/>
      <sz val="9"/>
      <color rgb="FFFFFF00"/>
      <name val="Arial"/>
      <family val="2"/>
    </font>
    <font>
      <u/>
      <sz val="9"/>
      <name val="Arial"/>
      <family val="2"/>
    </font>
    <font>
      <b/>
      <u/>
      <sz val="9"/>
      <color theme="0"/>
      <name val="Arial"/>
      <family val="2"/>
    </font>
    <font>
      <b/>
      <i/>
      <u/>
      <sz val="10"/>
      <color theme="1"/>
      <name val="Arial"/>
      <family val="2"/>
    </font>
    <font>
      <sz val="11"/>
      <color rgb="FFFF0000"/>
      <name val="Calibri"/>
      <family val="2"/>
      <scheme val="minor"/>
    </font>
    <font>
      <b/>
      <sz val="14"/>
      <color rgb="FFFF0000"/>
      <name val="Arial"/>
      <family val="2"/>
    </font>
    <font>
      <sz val="18"/>
      <color rgb="FF00B050"/>
      <name val="Arial"/>
      <family val="2"/>
    </font>
    <font>
      <b/>
      <sz val="10"/>
      <color theme="1"/>
      <name val="Arial Narrow"/>
      <family val="2"/>
    </font>
    <font>
      <b/>
      <u/>
      <sz val="12"/>
      <color theme="1"/>
      <name val="Arial"/>
      <family val="2"/>
    </font>
    <font>
      <b/>
      <sz val="9"/>
      <color theme="1"/>
      <name val="Calibri"/>
      <family val="2"/>
    </font>
    <font>
      <u/>
      <sz val="10"/>
      <color theme="10"/>
      <name val="Arial"/>
      <family val="2"/>
    </font>
    <font>
      <b/>
      <i/>
      <sz val="9"/>
      <color theme="1"/>
      <name val="Arial"/>
      <family val="2"/>
    </font>
    <font>
      <b/>
      <i/>
      <sz val="10"/>
      <name val="Arial Narrow"/>
      <family val="2"/>
    </font>
    <font>
      <b/>
      <i/>
      <sz val="11"/>
      <color rgb="FFFF0000"/>
      <name val="Arial"/>
      <family val="2"/>
    </font>
    <font>
      <u/>
      <sz val="8"/>
      <color theme="1"/>
      <name val="Arial"/>
      <family val="2"/>
    </font>
    <font>
      <i/>
      <sz val="6"/>
      <name val="Arial"/>
      <family val="2"/>
    </font>
    <font>
      <b/>
      <i/>
      <sz val="6"/>
      <name val="Arial"/>
      <family val="2"/>
    </font>
    <font>
      <b/>
      <u/>
      <sz val="9"/>
      <color theme="1"/>
      <name val="Arial"/>
      <family val="2"/>
    </font>
    <font>
      <b/>
      <i/>
      <sz val="18"/>
      <name val="Arial"/>
      <family val="2"/>
    </font>
    <font>
      <sz val="10"/>
      <name val="Calibri"/>
      <family val="2"/>
    </font>
    <font>
      <b/>
      <sz val="14"/>
      <color rgb="FF00B050"/>
      <name val="Calibri"/>
      <family val="2"/>
      <scheme val="minor"/>
    </font>
    <font>
      <sz val="12"/>
      <color theme="1"/>
      <name val="Calibri"/>
      <family val="2"/>
      <scheme val="minor"/>
    </font>
    <font>
      <b/>
      <sz val="14"/>
      <color theme="1"/>
      <name val="Calibri"/>
      <family val="2"/>
      <scheme val="minor"/>
    </font>
    <font>
      <sz val="10"/>
      <color theme="1"/>
      <name val="Calibri"/>
      <family val="2"/>
      <scheme val="minor"/>
    </font>
    <font>
      <sz val="14"/>
      <color theme="1"/>
      <name val="Arial Unicode MS"/>
      <family val="2"/>
    </font>
    <font>
      <sz val="14"/>
      <color theme="1"/>
      <name val="Calibri"/>
      <family val="2"/>
      <scheme val="minor"/>
    </font>
    <font>
      <sz val="12"/>
      <color theme="1"/>
      <name val="Arial Unicode MS"/>
      <family val="2"/>
    </font>
    <font>
      <sz val="10"/>
      <name val="Symbol"/>
      <family val="1"/>
      <charset val="2"/>
    </font>
    <font>
      <sz val="9"/>
      <color theme="1"/>
      <name val="Calibri"/>
      <family val="2"/>
      <scheme val="minor"/>
    </font>
    <font>
      <sz val="11"/>
      <name val="Courier New"/>
      <family val="3"/>
    </font>
    <font>
      <sz val="7"/>
      <color theme="1"/>
      <name val="Arial"/>
      <family val="2"/>
    </font>
    <font>
      <b/>
      <i/>
      <sz val="10"/>
      <color theme="1"/>
      <name val="Arial Narrow"/>
      <family val="2"/>
    </font>
    <font>
      <b/>
      <sz val="8"/>
      <color theme="1"/>
      <name val="Agency FB"/>
      <family val="2"/>
    </font>
    <font>
      <b/>
      <sz val="14"/>
      <color theme="1"/>
      <name val="Arial Unicode MS"/>
      <family val="2"/>
    </font>
    <font>
      <b/>
      <u/>
      <sz val="14"/>
      <color rgb="FFFFFF00"/>
      <name val="Calibri"/>
      <family val="2"/>
      <scheme val="minor"/>
    </font>
    <font>
      <sz val="12"/>
      <color rgb="FFFF0000"/>
      <name val="Arial"/>
      <family val="2"/>
    </font>
    <font>
      <b/>
      <sz val="11"/>
      <color rgb="FFFF0000"/>
      <name val="Arial"/>
      <family val="2"/>
    </font>
    <font>
      <sz val="18"/>
      <color rgb="FFFFFF00"/>
      <name val="Arial"/>
      <family val="2"/>
    </font>
    <font>
      <sz val="11"/>
      <color theme="6" tint="-0.249977111117893"/>
      <name val="Arial"/>
      <family val="2"/>
    </font>
    <font>
      <b/>
      <i/>
      <u/>
      <sz val="12"/>
      <name val="Arial"/>
      <family val="2"/>
    </font>
    <font>
      <i/>
      <u/>
      <sz val="10"/>
      <color theme="1"/>
      <name val="Arial"/>
      <family val="2"/>
    </font>
    <font>
      <sz val="10"/>
      <color rgb="FF7030A0"/>
      <name val="Arial"/>
      <family val="2"/>
    </font>
    <font>
      <sz val="18"/>
      <color rgb="FFC00000"/>
      <name val="Tahoma"/>
      <family val="2"/>
    </font>
    <font>
      <sz val="12"/>
      <color rgb="FFC00000"/>
      <name val="Tahoma"/>
      <family val="2"/>
    </font>
    <font>
      <sz val="10"/>
      <name val="Tahoma"/>
      <family val="2"/>
    </font>
    <font>
      <b/>
      <sz val="10"/>
      <name val="Tahoma"/>
      <family val="2"/>
    </font>
    <font>
      <b/>
      <sz val="18"/>
      <name val="Tahoma"/>
      <family val="2"/>
    </font>
    <font>
      <b/>
      <sz val="11"/>
      <name val="Tahoma"/>
      <family val="2"/>
    </font>
    <font>
      <sz val="11"/>
      <color rgb="FFFF0000"/>
      <name val="Tahoma"/>
      <family val="2"/>
    </font>
    <font>
      <b/>
      <u/>
      <sz val="11"/>
      <color rgb="FFFF0000"/>
      <name val="Tahoma"/>
      <family val="2"/>
    </font>
    <font>
      <b/>
      <sz val="11"/>
      <color rgb="FFFF0000"/>
      <name val="Tahoma"/>
      <family val="2"/>
    </font>
    <font>
      <sz val="11"/>
      <name val="Tahoma"/>
      <family val="2"/>
    </font>
    <font>
      <sz val="11"/>
      <color rgb="FFC00000"/>
      <name val="Tahoma"/>
      <family val="2"/>
    </font>
    <font>
      <b/>
      <sz val="16"/>
      <color rgb="FFC00000"/>
      <name val="Tahoma"/>
      <family val="2"/>
    </font>
    <font>
      <b/>
      <sz val="14"/>
      <name val="Tahoma"/>
      <family val="2"/>
    </font>
    <font>
      <sz val="12"/>
      <name val="Tahoma"/>
      <family val="2"/>
    </font>
    <font>
      <i/>
      <sz val="10"/>
      <name val="Tahoma"/>
      <family val="2"/>
    </font>
    <font>
      <b/>
      <sz val="10"/>
      <color rgb="FF000000"/>
      <name val="Tahoma"/>
      <family val="2"/>
    </font>
    <font>
      <b/>
      <sz val="7"/>
      <color rgb="FF000000"/>
      <name val="Tahoma"/>
      <family val="2"/>
    </font>
    <font>
      <u/>
      <sz val="10"/>
      <color indexed="12"/>
      <name val="Tahoma"/>
      <family val="2"/>
    </font>
    <font>
      <b/>
      <sz val="14"/>
      <color rgb="FFC00000"/>
      <name val="Tahoma"/>
      <family val="2"/>
    </font>
    <font>
      <b/>
      <sz val="10"/>
      <color rgb="FFFF0000"/>
      <name val="Tahoma"/>
      <family val="2"/>
    </font>
    <font>
      <b/>
      <sz val="18"/>
      <color theme="1"/>
      <name val="Arial"/>
      <family val="2"/>
    </font>
    <font>
      <b/>
      <sz val="24"/>
      <color theme="1"/>
      <name val="Arial"/>
      <family val="2"/>
    </font>
    <font>
      <sz val="11"/>
      <color rgb="FF000000"/>
      <name val="Arial"/>
      <family val="2"/>
    </font>
    <font>
      <b/>
      <sz val="11"/>
      <color rgb="FF00007F"/>
      <name val="Arial"/>
      <family val="2"/>
    </font>
    <font>
      <b/>
      <sz val="11"/>
      <color rgb="FFFFFFFF"/>
      <name val="Arial"/>
      <family val="2"/>
    </font>
    <font>
      <b/>
      <sz val="10"/>
      <color rgb="FF000000"/>
      <name val="Times New Roman"/>
      <family val="1"/>
    </font>
    <font>
      <b/>
      <sz val="11"/>
      <color rgb="FFC00000"/>
      <name val="Arial"/>
      <family val="2"/>
    </font>
    <font>
      <b/>
      <sz val="11"/>
      <name val="Times New Roman"/>
      <family val="1"/>
    </font>
    <font>
      <b/>
      <sz val="11"/>
      <color rgb="FFFFFFFF"/>
      <name val="Times New Roman"/>
      <family val="1"/>
    </font>
    <font>
      <i/>
      <sz val="11"/>
      <name val="Times New Roman"/>
      <family val="1"/>
    </font>
    <font>
      <b/>
      <sz val="10"/>
      <color rgb="FFC00000"/>
      <name val="Tahoma"/>
      <family val="2"/>
    </font>
    <font>
      <b/>
      <u/>
      <sz val="10"/>
      <color rgb="FFC00000"/>
      <name val="Tahoma"/>
      <family val="2"/>
    </font>
    <font>
      <b/>
      <sz val="10"/>
      <color theme="1"/>
      <name val="Tahoma"/>
      <family val="2"/>
    </font>
    <font>
      <sz val="10"/>
      <color rgb="FFC00000"/>
      <name val="Arial"/>
      <family val="2"/>
    </font>
    <font>
      <b/>
      <sz val="11"/>
      <color rgb="FFC00000"/>
      <name val="Tahoma"/>
      <family val="2"/>
    </font>
    <font>
      <b/>
      <sz val="10"/>
      <color rgb="FFC00000"/>
      <name val="Arial"/>
      <family val="2"/>
    </font>
    <font>
      <sz val="18"/>
      <color theme="1"/>
      <name val="Arial"/>
      <family val="2"/>
    </font>
    <font>
      <b/>
      <u/>
      <sz val="16"/>
      <color rgb="FFC00000"/>
      <name val="Tahoma"/>
      <family val="2"/>
    </font>
    <font>
      <sz val="9"/>
      <color indexed="8"/>
      <name val="Futura Lt BT"/>
      <family val="2"/>
    </font>
    <font>
      <sz val="9"/>
      <name val="Futura Lt BT"/>
      <family val="2"/>
    </font>
    <font>
      <b/>
      <sz val="9"/>
      <color indexed="9"/>
      <name val="Futura Lt BT"/>
      <family val="2"/>
    </font>
    <font>
      <b/>
      <sz val="9"/>
      <color theme="0"/>
      <name val="Futura Lt BT"/>
    </font>
    <font>
      <b/>
      <sz val="9"/>
      <color indexed="8"/>
      <name val="Futura Lt BT"/>
      <family val="2"/>
    </font>
    <font>
      <b/>
      <sz val="9"/>
      <color indexed="8"/>
      <name val="Futura Lt BT"/>
    </font>
    <font>
      <b/>
      <sz val="9"/>
      <color theme="0" tint="-0.34998626667073579"/>
      <name val="Futura Lt BT"/>
      <family val="2"/>
    </font>
    <font>
      <sz val="9"/>
      <name val="Futura Lt BT"/>
    </font>
    <font>
      <b/>
      <sz val="9"/>
      <name val="Futura Lt BT"/>
    </font>
    <font>
      <sz val="9"/>
      <name val="Symbol"/>
      <family val="1"/>
      <charset val="2"/>
    </font>
    <font>
      <b/>
      <sz val="9"/>
      <color indexed="22"/>
      <name val="Futura Lt BT"/>
      <family val="2"/>
    </font>
    <font>
      <b/>
      <sz val="9"/>
      <color indexed="8"/>
      <name val="Wingdings 2"/>
      <family val="1"/>
      <charset val="2"/>
    </font>
    <font>
      <sz val="9"/>
      <color rgb="FFC00000"/>
      <name val="Futura Lt BT"/>
    </font>
    <font>
      <sz val="9"/>
      <color indexed="22"/>
      <name val="Courier New"/>
      <family val="3"/>
    </font>
    <font>
      <b/>
      <sz val="10"/>
      <color indexed="9"/>
      <name val="Arial"/>
      <family val="2"/>
    </font>
    <font>
      <b/>
      <sz val="9"/>
      <name val="Futura Lt BT"/>
      <family val="2"/>
    </font>
    <font>
      <sz val="9"/>
      <color theme="0"/>
      <name val="Futura Lt BT"/>
      <family val="2"/>
    </font>
    <font>
      <b/>
      <sz val="9"/>
      <color rgb="FFC00000"/>
      <name val="Futura Lt BT"/>
    </font>
    <font>
      <sz val="9"/>
      <color rgb="FFFF0000"/>
      <name val="Futura Lt BT"/>
    </font>
    <font>
      <b/>
      <sz val="12"/>
      <color theme="0"/>
      <name val="Futura Lt BT"/>
      <family val="2"/>
    </font>
    <font>
      <sz val="11"/>
      <color theme="1"/>
      <name val="Futura Lt BT"/>
      <family val="2"/>
    </font>
    <font>
      <b/>
      <sz val="11"/>
      <color theme="0"/>
      <name val="Futura Lt BT"/>
      <family val="2"/>
    </font>
    <font>
      <sz val="11"/>
      <name val="Futura Lt BT"/>
      <family val="2"/>
    </font>
    <font>
      <sz val="11"/>
      <color indexed="8"/>
      <name val="Futura Lt BT"/>
      <family val="2"/>
    </font>
    <font>
      <b/>
      <sz val="11"/>
      <name val="Futura Lt BT"/>
      <family val="2"/>
    </font>
    <font>
      <b/>
      <sz val="11"/>
      <color indexed="9"/>
      <name val="Futura Lt BT"/>
      <family val="2"/>
    </font>
    <font>
      <b/>
      <sz val="11"/>
      <color theme="1"/>
      <name val="Futura Lt BT"/>
      <family val="2"/>
    </font>
    <font>
      <sz val="11"/>
      <color theme="0"/>
      <name val="Futura Lt BT"/>
      <family val="2"/>
    </font>
    <font>
      <sz val="11"/>
      <color rgb="FFFF0000"/>
      <name val="Futura Lt BT"/>
      <family val="2"/>
    </font>
    <font>
      <b/>
      <sz val="9"/>
      <color rgb="FF000000"/>
      <name val="Futura Lt BT"/>
    </font>
    <font>
      <sz val="9"/>
      <color indexed="22"/>
      <name val="Futura Lt BT"/>
      <family val="2"/>
    </font>
    <font>
      <b/>
      <sz val="24"/>
      <name val="Tahoma"/>
      <family val="2"/>
    </font>
    <font>
      <sz val="28"/>
      <color rgb="FFC00000"/>
      <name val="Tahoma"/>
      <family val="2"/>
    </font>
    <font>
      <b/>
      <sz val="22"/>
      <color rgb="FFC00000"/>
      <name val="Arial"/>
      <family val="2"/>
    </font>
  </fonts>
  <fills count="52">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44"/>
        <bgColor indexed="64"/>
      </patternFill>
    </fill>
    <fill>
      <patternFill patternType="solid">
        <fgColor indexed="42"/>
        <bgColor indexed="64"/>
      </patternFill>
    </fill>
    <fill>
      <patternFill patternType="solid">
        <fgColor indexed="8"/>
        <bgColor indexed="64"/>
      </patternFill>
    </fill>
    <fill>
      <patternFill patternType="solid">
        <fgColor indexed="57"/>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rgb="FFFF0000"/>
        <bgColor indexed="64"/>
      </patternFill>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rgb="FF99CCF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4" tint="0.39997558519241921"/>
        <bgColor indexed="64"/>
      </patternFill>
    </fill>
    <fill>
      <patternFill patternType="solid">
        <fgColor rgb="FFD9D9D9"/>
        <bgColor indexed="64"/>
      </patternFill>
    </fill>
    <fill>
      <patternFill patternType="solid">
        <fgColor rgb="FFF2F2F2"/>
        <bgColor indexed="64"/>
      </patternFill>
    </fill>
    <fill>
      <patternFill patternType="solid">
        <fgColor indexed="4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DD9C3"/>
        <bgColor indexed="64"/>
      </patternFill>
    </fill>
    <fill>
      <patternFill patternType="solid">
        <fgColor rgb="FFFFFFFF"/>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C00000"/>
      </patternFill>
    </fill>
    <fill>
      <patternFill patternType="solid">
        <fgColor rgb="FFFFFF00"/>
      </patternFill>
    </fill>
    <fill>
      <patternFill patternType="solid">
        <fgColor rgb="FFADAAAA"/>
      </patternFill>
    </fill>
    <fill>
      <patternFill patternType="solid">
        <fgColor rgb="FFF4AF82"/>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indexed="52"/>
        <bgColor indexed="64"/>
      </patternFill>
    </fill>
    <fill>
      <patternFill patternType="solid">
        <fgColor rgb="FFFF9900"/>
        <bgColor indexed="64"/>
      </patternFill>
    </fill>
    <fill>
      <patternFill patternType="solid">
        <fgColor rgb="FFFFFF99"/>
        <bgColor indexed="64"/>
      </patternFill>
    </fill>
  </fills>
  <borders count="28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top/>
      <bottom style="dott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bottom style="hair">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dotted">
        <color indexed="64"/>
      </top>
      <bottom/>
      <diagonal/>
    </border>
    <border>
      <left/>
      <right/>
      <top style="dotted">
        <color indexed="64"/>
      </top>
      <bottom style="dotted">
        <color indexed="64"/>
      </bottom>
      <diagonal/>
    </border>
    <border>
      <left style="thin">
        <color indexed="64"/>
      </left>
      <right style="medium">
        <color indexed="64"/>
      </right>
      <top/>
      <bottom style="thin">
        <color indexed="64"/>
      </bottom>
      <diagonal/>
    </border>
    <border>
      <left/>
      <right/>
      <top style="medium">
        <color indexed="55"/>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10"/>
      </left>
      <right style="thin">
        <color indexed="10"/>
      </right>
      <top/>
      <bottom/>
      <diagonal/>
    </border>
    <border>
      <left style="medium">
        <color indexed="64"/>
      </left>
      <right style="thin">
        <color indexed="64"/>
      </right>
      <top style="thin">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top style="medium">
        <color indexed="64"/>
      </top>
      <bottom style="medium">
        <color indexed="64"/>
      </bottom>
      <diagonal/>
    </border>
    <border>
      <left/>
      <right style="thin">
        <color indexed="10"/>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bottom style="thick">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medium">
        <color indexed="64"/>
      </top>
      <bottom style="medium">
        <color indexed="64"/>
      </bottom>
      <diagonal/>
    </border>
    <border>
      <left/>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diagonal/>
    </border>
    <border>
      <left/>
      <right style="medium">
        <color indexed="64"/>
      </right>
      <top style="thin">
        <color indexed="64"/>
      </top>
      <bottom style="medium">
        <color theme="0"/>
      </bottom>
      <diagonal/>
    </border>
    <border>
      <left style="thin">
        <color theme="0"/>
      </left>
      <right style="thin">
        <color theme="0"/>
      </right>
      <top style="thin">
        <color theme="0"/>
      </top>
      <bottom style="thin">
        <color theme="0"/>
      </bottom>
      <diagonal/>
    </border>
    <border>
      <left/>
      <right/>
      <top/>
      <bottom style="thick">
        <color theme="1" tint="4.9989318521683403E-2"/>
      </bottom>
      <diagonal/>
    </border>
    <border>
      <left/>
      <right/>
      <top/>
      <bottom style="medium">
        <color theme="1" tint="4.9989318521683403E-2"/>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dotted">
        <color indexed="64"/>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medium">
        <color indexed="64"/>
      </right>
      <top/>
      <bottom/>
      <diagonal/>
    </border>
    <border>
      <left style="medium">
        <color indexed="64"/>
      </left>
      <right style="thin">
        <color indexed="64"/>
      </right>
      <top/>
      <bottom/>
      <diagonal/>
    </border>
    <border>
      <left/>
      <right style="double">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style="thin">
        <color theme="0"/>
      </top>
      <bottom style="thin">
        <color indexed="64"/>
      </bottom>
      <diagonal/>
    </border>
    <border>
      <left style="medium">
        <color indexed="64"/>
      </left>
      <right style="thin">
        <color theme="0"/>
      </right>
      <top style="thin">
        <color theme="0"/>
      </top>
      <bottom style="thin">
        <color theme="0"/>
      </bottom>
      <diagonal/>
    </border>
    <border>
      <left style="medium">
        <color indexed="64"/>
      </left>
      <right/>
      <top style="thin">
        <color theme="0"/>
      </top>
      <bottom/>
      <diagonal/>
    </border>
    <border>
      <left/>
      <right style="medium">
        <color indexed="64"/>
      </right>
      <top style="thin">
        <color theme="0"/>
      </top>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top style="medium">
        <color indexed="64"/>
      </top>
      <bottom/>
      <diagonal/>
    </border>
    <border>
      <left/>
      <right style="thin">
        <color theme="0"/>
      </right>
      <top style="thin">
        <color theme="0"/>
      </top>
      <bottom style="thin">
        <color theme="0"/>
      </bottom>
      <diagonal/>
    </border>
    <border>
      <left/>
      <right style="thin">
        <color theme="0"/>
      </right>
      <top style="thin">
        <color theme="0"/>
      </top>
      <bottom style="double">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style="medium">
        <color indexed="64"/>
      </right>
      <top style="thin">
        <color theme="0"/>
      </top>
      <bottom style="thin">
        <color theme="0"/>
      </bottom>
      <diagonal/>
    </border>
    <border>
      <left style="medium">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right/>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style="thin">
        <color theme="0" tint="-0.14999847407452621"/>
      </left>
      <right style="medium">
        <color indexed="64"/>
      </right>
      <top/>
      <bottom/>
      <diagonal/>
    </border>
    <border>
      <left style="thin">
        <color theme="0" tint="-0.249977111117893"/>
      </left>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left>
      <right style="thin">
        <color theme="0"/>
      </right>
      <top style="thin">
        <color theme="0"/>
      </top>
      <bottom/>
      <diagonal/>
    </border>
    <border>
      <left style="double">
        <color indexed="64"/>
      </left>
      <right style="thin">
        <color indexed="64"/>
      </right>
      <top style="thin">
        <color indexed="64"/>
      </top>
      <bottom/>
      <diagonal/>
    </border>
    <border>
      <left style="thin">
        <color theme="0"/>
      </left>
      <right/>
      <top/>
      <bottom/>
      <diagonal/>
    </border>
    <border>
      <left style="medium">
        <color indexed="64"/>
      </left>
      <right/>
      <top style="hair">
        <color indexed="64"/>
      </top>
      <bottom/>
      <diagonal/>
    </border>
    <border>
      <left/>
      <right style="medium">
        <color indexed="64"/>
      </right>
      <top style="hair">
        <color indexed="64"/>
      </top>
      <bottom/>
      <diagonal/>
    </border>
    <border>
      <left/>
      <right style="double">
        <color indexed="64"/>
      </right>
      <top style="thin">
        <color indexed="64"/>
      </top>
      <bottom style="thin">
        <color indexed="64"/>
      </bottom>
      <diagonal/>
    </border>
    <border>
      <left/>
      <right style="thin">
        <color indexed="64"/>
      </right>
      <top style="dotted">
        <color indexed="64"/>
      </top>
      <bottom/>
      <diagonal/>
    </border>
    <border>
      <left/>
      <right style="thin">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style="thick">
        <color auto="1"/>
      </left>
      <right style="thick">
        <color auto="1"/>
      </right>
      <top style="thin">
        <color indexed="64"/>
      </top>
      <bottom style="thick">
        <color auto="1"/>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rgb="FFC0C0C0"/>
      </right>
      <top/>
      <bottom/>
      <diagonal/>
    </border>
    <border>
      <left style="thin">
        <color rgb="FFC0C0C0"/>
      </left>
      <right style="thin">
        <color rgb="FFC0C0C0"/>
      </right>
      <top style="thin">
        <color rgb="FFC0C0C0"/>
      </top>
      <bottom style="thin">
        <color rgb="FFC0C0C0"/>
      </bottom>
      <diagonal/>
    </border>
    <border>
      <left style="thin">
        <color rgb="FFC0C0C0"/>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right style="thin">
        <color auto="1"/>
      </right>
      <top/>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n">
        <color auto="1"/>
      </left>
      <right style="medium">
        <color indexed="64"/>
      </right>
      <top/>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double">
        <color indexed="64"/>
      </top>
      <bottom/>
      <diagonal/>
    </border>
    <border>
      <left/>
      <right style="thin">
        <color auto="1"/>
      </right>
      <top/>
      <bottom style="double">
        <color indexed="64"/>
      </bottom>
      <diagonal/>
    </border>
    <border>
      <left/>
      <right style="thin">
        <color auto="1"/>
      </right>
      <top/>
      <bottom/>
      <diagonal/>
    </border>
  </borders>
  <cellStyleXfs count="1070">
    <xf numFmtId="0" fontId="0" fillId="0" borderId="0"/>
    <xf numFmtId="166" fontId="16" fillId="0" borderId="0" applyFont="0" applyFill="0" applyBorder="0" applyAlignment="0" applyProtection="0"/>
    <xf numFmtId="166" fontId="64" fillId="0" borderId="0" applyFont="0" applyFill="0" applyBorder="0" applyAlignment="0" applyProtection="0"/>
    <xf numFmtId="165" fontId="16" fillId="0" borderId="0" applyFont="0" applyFill="0" applyBorder="0" applyAlignment="0" applyProtection="0"/>
    <xf numFmtId="165" fontId="64" fillId="0" borderId="0" applyFont="0" applyFill="0" applyBorder="0" applyAlignment="0" applyProtection="0"/>
    <xf numFmtId="0" fontId="6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2" fillId="0" borderId="0"/>
    <xf numFmtId="0" fontId="22" fillId="0" borderId="0">
      <alignment horizontal="justify" vertical="top" wrapText="1"/>
    </xf>
    <xf numFmtId="0" fontId="64" fillId="0" borderId="0">
      <alignment horizontal="justify" vertical="top"/>
    </xf>
    <xf numFmtId="0" fontId="86" fillId="0" borderId="0"/>
    <xf numFmtId="0" fontId="21" fillId="0" borderId="0"/>
    <xf numFmtId="0" fontId="87" fillId="0" borderId="0">
      <alignment vertical="top" wrapText="1"/>
    </xf>
    <xf numFmtId="0" fontId="16" fillId="0" borderId="0"/>
    <xf numFmtId="0" fontId="15" fillId="0" borderId="0"/>
    <xf numFmtId="0" fontId="16" fillId="0" borderId="0"/>
    <xf numFmtId="9" fontId="225"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239" fillId="0" borderId="0" applyNumberFormat="0" applyFill="0" applyBorder="0" applyAlignment="0" applyProtection="0">
      <alignment vertical="top"/>
      <protection locked="0"/>
    </xf>
    <xf numFmtId="166" fontId="16" fillId="0" borderId="0" applyFont="0" applyFill="0" applyBorder="0" applyAlignment="0" applyProtection="0"/>
    <xf numFmtId="165" fontId="16" fillId="0" borderId="0" applyFont="0" applyFill="0" applyBorder="0" applyAlignment="0" applyProtection="0"/>
    <xf numFmtId="0" fontId="10" fillId="0" borderId="0"/>
    <xf numFmtId="9"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166"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cellStyleXfs>
  <cellXfs count="5705">
    <xf numFmtId="0" fontId="0" fillId="0" borderId="0" xfId="0"/>
    <xf numFmtId="0" fontId="17" fillId="0" borderId="0" xfId="0" applyFont="1"/>
    <xf numFmtId="0" fontId="18" fillId="0" borderId="0" xfId="0" applyFont="1"/>
    <xf numFmtId="0" fontId="24" fillId="0" borderId="0" xfId="0" applyFont="1"/>
    <xf numFmtId="0" fontId="25" fillId="0" borderId="0" xfId="0" applyFont="1"/>
    <xf numFmtId="0" fontId="0" fillId="0" borderId="0" xfId="0" applyAlignment="1">
      <alignment horizontal="left"/>
    </xf>
    <xf numFmtId="0" fontId="22" fillId="0" borderId="0" xfId="0" applyFont="1"/>
    <xf numFmtId="0" fontId="22" fillId="0" borderId="0" xfId="0" applyFont="1" applyAlignment="1">
      <alignment horizontal="justify"/>
    </xf>
    <xf numFmtId="0" fontId="0" fillId="0" borderId="0" xfId="0" applyAlignment="1">
      <alignment wrapText="1"/>
    </xf>
    <xf numFmtId="0" fontId="22" fillId="0" borderId="0" xfId="0" applyFont="1" applyAlignment="1">
      <alignment wrapText="1"/>
    </xf>
    <xf numFmtId="0" fontId="17" fillId="0" borderId="0" xfId="0" applyFont="1" applyAlignment="1">
      <alignment wrapText="1"/>
    </xf>
    <xf numFmtId="0" fontId="18" fillId="0" borderId="0" xfId="0" applyFont="1" applyAlignment="1">
      <alignment wrapText="1"/>
    </xf>
    <xf numFmtId="0" fontId="17" fillId="0" borderId="0" xfId="0" applyFont="1" applyAlignment="1">
      <alignment horizontal="left"/>
    </xf>
    <xf numFmtId="0" fontId="30" fillId="0" borderId="0" xfId="0" applyFont="1" applyAlignment="1">
      <alignment horizontal="left"/>
    </xf>
    <xf numFmtId="0" fontId="29" fillId="0" borderId="0" xfId="0" applyFont="1" applyAlignment="1">
      <alignment horizontal="left"/>
    </xf>
    <xf numFmtId="0" fontId="25" fillId="0" borderId="0" xfId="0" applyFont="1" applyAlignment="1">
      <alignment horizontal="justify"/>
    </xf>
    <xf numFmtId="0" fontId="26" fillId="0" borderId="0" xfId="0" applyFont="1" applyAlignment="1">
      <alignment horizontal="center"/>
    </xf>
    <xf numFmtId="0" fontId="26" fillId="0" borderId="0" xfId="0" applyFont="1"/>
    <xf numFmtId="0" fontId="22" fillId="0" borderId="0" xfId="0" applyFont="1" applyAlignment="1">
      <alignment horizontal="left"/>
    </xf>
    <xf numFmtId="0" fontId="18" fillId="0" borderId="0" xfId="0" applyFont="1" applyAlignment="1">
      <alignment horizontal="center"/>
    </xf>
    <xf numFmtId="0" fontId="26" fillId="0" borderId="0" xfId="0" applyFont="1" applyAlignment="1">
      <alignment horizontal="center" wrapText="1"/>
    </xf>
    <xf numFmtId="0" fontId="22" fillId="0" borderId="0" xfId="0" applyFont="1" applyAlignment="1">
      <alignment horizontal="left" wrapText="1"/>
    </xf>
    <xf numFmtId="0" fontId="0" fillId="0" borderId="0" xfId="0" applyAlignment="1">
      <alignment vertical="center" wrapText="1"/>
    </xf>
    <xf numFmtId="0" fontId="32" fillId="0" borderId="0" xfId="0" applyFont="1"/>
    <xf numFmtId="0" fontId="41" fillId="0" borderId="0" xfId="0" applyFont="1"/>
    <xf numFmtId="0" fontId="21" fillId="0" borderId="0" xfId="0" applyFont="1" applyAlignment="1">
      <alignment wrapText="1"/>
    </xf>
    <xf numFmtId="0" fontId="27" fillId="0" borderId="0" xfId="0" applyFont="1"/>
    <xf numFmtId="0" fontId="22" fillId="0" borderId="0" xfId="0" applyFont="1" applyAlignment="1">
      <alignment horizontal="left" indent="2"/>
    </xf>
    <xf numFmtId="0" fontId="63" fillId="0" borderId="0" xfId="0" applyFont="1"/>
    <xf numFmtId="0" fontId="16" fillId="0" borderId="0" xfId="0" applyFont="1"/>
    <xf numFmtId="0" fontId="64" fillId="0" borderId="0" xfId="0" applyFont="1"/>
    <xf numFmtId="0" fontId="25" fillId="2" borderId="1" xfId="0" applyFont="1" applyFill="1" applyBorder="1" applyAlignment="1">
      <alignment vertical="top" wrapText="1"/>
    </xf>
    <xf numFmtId="0" fontId="25" fillId="0" borderId="5" xfId="0" applyFont="1" applyBorder="1" applyAlignment="1">
      <alignment vertical="top" wrapText="1"/>
    </xf>
    <xf numFmtId="0" fontId="66" fillId="0" borderId="0" xfId="0" applyFont="1" applyAlignment="1">
      <alignment horizontal="left" vertical="center"/>
    </xf>
    <xf numFmtId="0" fontId="25" fillId="0" borderId="6" xfId="0" applyFont="1" applyBorder="1" applyAlignment="1">
      <alignment vertical="top" wrapText="1"/>
    </xf>
    <xf numFmtId="0" fontId="64" fillId="0" borderId="7" xfId="0" applyFont="1" applyBorder="1"/>
    <xf numFmtId="0" fontId="25" fillId="0" borderId="8" xfId="0" applyFont="1" applyBorder="1"/>
    <xf numFmtId="0" fontId="64" fillId="0" borderId="9" xfId="0" applyFont="1" applyBorder="1"/>
    <xf numFmtId="0" fontId="25" fillId="0" borderId="8" xfId="0" applyFont="1" applyBorder="1" applyAlignment="1">
      <alignment vertical="top" wrapText="1"/>
    </xf>
    <xf numFmtId="0" fontId="64" fillId="0" borderId="7" xfId="0" applyFont="1" applyBorder="1" applyAlignment="1">
      <alignment horizontal="left"/>
    </xf>
    <xf numFmtId="0" fontId="25" fillId="0" borderId="6" xfId="0" applyFont="1" applyBorder="1"/>
    <xf numFmtId="0" fontId="64" fillId="0" borderId="10" xfId="0" applyFont="1" applyBorder="1"/>
    <xf numFmtId="0" fontId="16" fillId="0" borderId="7" xfId="0" applyFont="1" applyBorder="1"/>
    <xf numFmtId="0" fontId="16" fillId="0" borderId="10" xfId="0" applyFont="1" applyBorder="1"/>
    <xf numFmtId="0" fontId="25" fillId="2" borderId="11" xfId="0" applyFont="1" applyFill="1" applyBorder="1" applyAlignment="1">
      <alignment vertical="top" wrapText="1"/>
    </xf>
    <xf numFmtId="0" fontId="25" fillId="2" borderId="4" xfId="0" applyFont="1" applyFill="1" applyBorder="1" applyAlignment="1">
      <alignment vertical="top" wrapText="1"/>
    </xf>
    <xf numFmtId="0" fontId="25" fillId="2" borderId="12" xfId="0" applyFont="1" applyFill="1" applyBorder="1" applyAlignment="1">
      <alignment vertical="top" wrapText="1"/>
    </xf>
    <xf numFmtId="0" fontId="25" fillId="2" borderId="13" xfId="0" applyFont="1" applyFill="1" applyBorder="1"/>
    <xf numFmtId="0" fontId="64" fillId="0" borderId="0" xfId="0" applyFont="1" applyAlignment="1">
      <alignment vertical="center"/>
    </xf>
    <xf numFmtId="0" fontId="0" fillId="2" borderId="0" xfId="0" applyFill="1"/>
    <xf numFmtId="0" fontId="28" fillId="2" borderId="0" xfId="0" applyFont="1" applyFill="1"/>
    <xf numFmtId="0" fontId="18" fillId="0" borderId="16" xfId="0" applyFont="1" applyBorder="1" applyAlignment="1">
      <alignment wrapText="1"/>
    </xf>
    <xf numFmtId="0" fontId="22" fillId="0" borderId="0" xfId="0" applyFont="1" applyAlignment="1">
      <alignment horizontal="center" vertical="center" wrapText="1"/>
    </xf>
    <xf numFmtId="0" fontId="0" fillId="0" borderId="17" xfId="0" applyBorder="1"/>
    <xf numFmtId="0" fontId="41" fillId="0" borderId="0" xfId="0" applyFont="1" applyAlignment="1">
      <alignment horizontal="justify" wrapText="1"/>
    </xf>
    <xf numFmtId="0" fontId="41" fillId="0" borderId="0" xfId="0" applyFont="1" applyAlignment="1">
      <alignment wrapText="1"/>
    </xf>
    <xf numFmtId="0" fontId="32" fillId="0" borderId="0" xfId="0" applyFont="1" applyAlignment="1">
      <alignment wrapText="1"/>
    </xf>
    <xf numFmtId="0" fontId="41" fillId="0" borderId="22" xfId="0" applyFont="1" applyBorder="1" applyAlignment="1">
      <alignment vertical="top" wrapText="1"/>
    </xf>
    <xf numFmtId="0" fontId="41" fillId="0" borderId="17" xfId="0" applyFont="1" applyBorder="1" applyAlignment="1">
      <alignment vertical="top" wrapText="1"/>
    </xf>
    <xf numFmtId="0" fontId="41" fillId="0" borderId="0" xfId="0" applyFont="1" applyAlignment="1">
      <alignment vertical="top" wrapText="1"/>
    </xf>
    <xf numFmtId="0" fontId="48" fillId="0" borderId="0" xfId="0" applyFont="1" applyAlignment="1">
      <alignment vertical="top" wrapText="1"/>
    </xf>
    <xf numFmtId="0" fontId="41" fillId="0" borderId="21" xfId="0" applyFont="1" applyBorder="1" applyAlignment="1">
      <alignment vertical="top" wrapText="1"/>
    </xf>
    <xf numFmtId="0" fontId="41" fillId="0" borderId="20" xfId="0" applyFont="1" applyBorder="1" applyAlignment="1">
      <alignment vertical="top" wrapText="1"/>
    </xf>
    <xf numFmtId="0" fontId="33" fillId="0" borderId="16" xfId="0" applyFont="1" applyBorder="1" applyAlignment="1">
      <alignment horizontal="center" wrapText="1"/>
    </xf>
    <xf numFmtId="0" fontId="58" fillId="0" borderId="0" xfId="0" applyFont="1" applyAlignment="1">
      <alignment horizontal="left"/>
    </xf>
    <xf numFmtId="0" fontId="17" fillId="0" borderId="0" xfId="0" applyFont="1" applyAlignment="1">
      <alignment horizontal="left" wrapText="1"/>
    </xf>
    <xf numFmtId="0" fontId="18" fillId="0" borderId="0" xfId="0" applyFont="1" applyAlignment="1">
      <alignment horizontal="left" wrapText="1"/>
    </xf>
    <xf numFmtId="0" fontId="22" fillId="0" borderId="0" xfId="0" applyFont="1" applyAlignment="1">
      <alignment vertical="top" wrapText="1"/>
    </xf>
    <xf numFmtId="0" fontId="25" fillId="0" borderId="16" xfId="0" applyFont="1" applyBorder="1" applyAlignment="1">
      <alignment horizontal="center" wrapText="1"/>
    </xf>
    <xf numFmtId="0" fontId="17" fillId="0" borderId="0" xfId="0" applyFont="1" applyAlignment="1">
      <alignment horizontal="justify" wrapText="1"/>
    </xf>
    <xf numFmtId="0" fontId="25" fillId="0" borderId="0" xfId="0" applyFont="1" applyAlignment="1">
      <alignment horizontal="left" wrapText="1"/>
    </xf>
    <xf numFmtId="0" fontId="0" fillId="0" borderId="0" xfId="0" applyAlignment="1">
      <alignment vertical="top" wrapText="1"/>
    </xf>
    <xf numFmtId="0" fontId="40" fillId="0" borderId="0" xfId="0" applyFont="1" applyAlignment="1">
      <alignment wrapText="1"/>
    </xf>
    <xf numFmtId="0" fontId="39" fillId="0" borderId="0" xfId="0" applyFont="1" applyAlignment="1">
      <alignment vertical="center" wrapText="1"/>
    </xf>
    <xf numFmtId="0" fontId="18" fillId="0" borderId="0" xfId="0" applyFont="1" applyAlignment="1">
      <alignment vertical="center" wrapText="1"/>
    </xf>
    <xf numFmtId="0" fontId="40" fillId="0" borderId="0" xfId="0" applyFont="1" applyAlignment="1">
      <alignment horizontal="left" wrapText="1"/>
    </xf>
    <xf numFmtId="0" fontId="22" fillId="0" borderId="16" xfId="0" applyFont="1" applyBorder="1" applyAlignment="1">
      <alignment horizontal="center" wrapText="1"/>
    </xf>
    <xf numFmtId="0" fontId="60" fillId="0" borderId="0" xfId="0" applyFont="1" applyAlignment="1">
      <alignment vertical="top" wrapText="1"/>
    </xf>
    <xf numFmtId="0" fontId="44" fillId="0" borderId="0" xfId="0" applyFont="1" applyAlignment="1">
      <alignment horizontal="justify"/>
    </xf>
    <xf numFmtId="0" fontId="25" fillId="0" borderId="0" xfId="0" applyFont="1" applyAlignment="1">
      <alignment wrapText="1"/>
    </xf>
    <xf numFmtId="0" fontId="18" fillId="0" borderId="0" xfId="0" applyFont="1" applyAlignment="1">
      <alignment horizontal="center" wrapText="1"/>
    </xf>
    <xf numFmtId="0" fontId="23" fillId="0" borderId="0" xfId="0" applyFont="1" applyAlignment="1">
      <alignment wrapText="1"/>
    </xf>
    <xf numFmtId="0" fontId="44" fillId="0" borderId="0" xfId="0" applyFont="1" applyAlignment="1">
      <alignment horizontal="left" vertical="top" wrapText="1"/>
    </xf>
    <xf numFmtId="0" fontId="27" fillId="0" borderId="0" xfId="0" applyFont="1" applyAlignment="1">
      <alignment wrapText="1"/>
    </xf>
    <xf numFmtId="0" fontId="24" fillId="0" borderId="0" xfId="0" applyFont="1" applyAlignment="1">
      <alignment wrapText="1"/>
    </xf>
    <xf numFmtId="0" fontId="0" fillId="0" borderId="0" xfId="0" applyAlignment="1">
      <alignment vertical="center"/>
    </xf>
    <xf numFmtId="0" fontId="27" fillId="0" borderId="0" xfId="0" applyFont="1" applyAlignment="1">
      <alignment vertical="top" wrapText="1"/>
    </xf>
    <xf numFmtId="0" fontId="27" fillId="0" borderId="0" xfId="0" applyFont="1" applyAlignment="1">
      <alignment horizontal="center" vertical="top" wrapText="1"/>
    </xf>
    <xf numFmtId="0" fontId="22" fillId="0" borderId="0" xfId="0" applyFont="1" applyAlignment="1">
      <alignment horizontal="justify" vertical="top" wrapText="1"/>
    </xf>
    <xf numFmtId="0" fontId="0" fillId="0" borderId="17" xfId="0" applyBorder="1" applyAlignment="1">
      <alignment wrapText="1"/>
    </xf>
    <xf numFmtId="0" fontId="18" fillId="0" borderId="16" xfId="0" applyFont="1" applyBorder="1" applyAlignment="1">
      <alignment vertical="center" wrapText="1"/>
    </xf>
    <xf numFmtId="0" fontId="27" fillId="0" borderId="0" xfId="0" applyFont="1" applyAlignment="1">
      <alignment horizontal="justify" wrapText="1"/>
    </xf>
    <xf numFmtId="0" fontId="22" fillId="0" borderId="0" xfId="0" applyFont="1" applyAlignment="1">
      <alignment horizontal="center" vertical="top" wrapText="1"/>
    </xf>
    <xf numFmtId="0" fontId="27" fillId="0" borderId="0" xfId="0" applyFont="1" applyAlignment="1">
      <alignment horizontal="center" wrapText="1"/>
    </xf>
    <xf numFmtId="0" fontId="0" fillId="0" borderId="0" xfId="0" applyAlignment="1">
      <alignment horizontal="center" wrapText="1"/>
    </xf>
    <xf numFmtId="0" fontId="0" fillId="0" borderId="0" xfId="0" applyAlignment="1">
      <alignment horizontal="left" vertical="top" wrapText="1"/>
    </xf>
    <xf numFmtId="0" fontId="22" fillId="0" borderId="0" xfId="0" applyFont="1" applyAlignment="1">
      <alignment horizontal="left" vertical="top" wrapText="1"/>
    </xf>
    <xf numFmtId="0" fontId="26" fillId="0" borderId="0" xfId="0" applyFont="1" applyAlignment="1">
      <alignment vertical="top" wrapText="1"/>
    </xf>
    <xf numFmtId="0" fontId="26" fillId="0" borderId="0" xfId="0" applyFont="1" applyAlignment="1">
      <alignment vertical="center" wrapText="1"/>
    </xf>
    <xf numFmtId="0" fontId="33" fillId="0" borderId="0" xfId="0" applyFont="1" applyAlignment="1">
      <alignment vertical="center" wrapText="1"/>
    </xf>
    <xf numFmtId="0" fontId="81" fillId="0" borderId="0" xfId="0" applyFont="1" applyAlignment="1">
      <alignment vertical="center" wrapText="1"/>
    </xf>
    <xf numFmtId="0" fontId="17" fillId="0" borderId="0" xfId="0" applyFont="1" applyAlignment="1">
      <alignment vertical="center" wrapText="1"/>
    </xf>
    <xf numFmtId="0" fontId="28" fillId="0" borderId="0" xfId="0" applyFont="1" applyAlignment="1">
      <alignment vertical="top" wrapText="1"/>
    </xf>
    <xf numFmtId="0" fontId="18" fillId="0" borderId="0" xfId="0" applyFont="1" applyAlignment="1">
      <alignment horizontal="left" vertical="center" wrapText="1"/>
    </xf>
    <xf numFmtId="0" fontId="76" fillId="0" borderId="0" xfId="0" applyFont="1"/>
    <xf numFmtId="0" fontId="17" fillId="0" borderId="0" xfId="0" applyFont="1" applyAlignment="1">
      <alignment horizontal="center" vertical="center" wrapText="1"/>
    </xf>
    <xf numFmtId="9" fontId="18" fillId="0" borderId="0" xfId="0" applyNumberFormat="1" applyFont="1" applyAlignment="1">
      <alignment horizontal="left" wrapText="1"/>
    </xf>
    <xf numFmtId="0" fontId="41" fillId="0" borderId="0" xfId="0" applyFont="1" applyAlignment="1">
      <alignment vertical="center" wrapText="1"/>
    </xf>
    <xf numFmtId="0" fontId="58" fillId="0" borderId="0" xfId="0" applyFont="1"/>
    <xf numFmtId="0" fontId="25" fillId="2" borderId="1" xfId="0" applyFont="1" applyFill="1" applyBorder="1"/>
    <xf numFmtId="0" fontId="0" fillId="0" borderId="0" xfId="0" applyAlignment="1">
      <alignment horizontal="center"/>
    </xf>
    <xf numFmtId="0" fontId="32" fillId="0" borderId="0" xfId="0" applyFont="1" applyAlignment="1">
      <alignment horizontal="center"/>
    </xf>
    <xf numFmtId="0" fontId="0" fillId="0" borderId="0" xfId="0" applyAlignment="1">
      <alignment vertical="top"/>
    </xf>
    <xf numFmtId="0" fontId="83" fillId="0" borderId="0" xfId="0" applyFont="1"/>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right" vertical="center" wrapText="1"/>
    </xf>
    <xf numFmtId="0" fontId="58" fillId="0" borderId="0" xfId="0" applyFont="1" applyAlignment="1">
      <alignment wrapText="1"/>
    </xf>
    <xf numFmtId="0" fontId="38" fillId="0" borderId="0" xfId="0" applyFont="1"/>
    <xf numFmtId="0" fontId="76" fillId="0" borderId="0" xfId="0" applyFont="1" applyAlignment="1">
      <alignment vertical="top" wrapText="1"/>
    </xf>
    <xf numFmtId="0" fontId="64" fillId="0" borderId="1" xfId="0" applyFont="1" applyBorder="1"/>
    <xf numFmtId="0" fontId="64" fillId="0" borderId="29" xfId="0" applyFont="1" applyBorder="1"/>
    <xf numFmtId="0" fontId="25" fillId="2" borderId="13" xfId="0" applyFont="1" applyFill="1" applyBorder="1" applyAlignment="1">
      <alignment wrapText="1"/>
    </xf>
    <xf numFmtId="0" fontId="25" fillId="2" borderId="29" xfId="0" applyFont="1" applyFill="1" applyBorder="1"/>
    <xf numFmtId="0" fontId="30" fillId="0" borderId="0" xfId="0" applyFont="1" applyAlignment="1">
      <alignment horizontal="center"/>
    </xf>
    <xf numFmtId="0" fontId="25" fillId="0" borderId="0" xfId="0" applyFont="1" applyAlignment="1">
      <alignment vertical="top" wrapText="1"/>
    </xf>
    <xf numFmtId="0" fontId="0" fillId="0" borderId="31" xfId="0" applyBorder="1" applyAlignment="1">
      <alignment wrapText="1"/>
    </xf>
    <xf numFmtId="0" fontId="0" fillId="3" borderId="0" xfId="0" applyFill="1"/>
    <xf numFmtId="0" fontId="86" fillId="0" borderId="0" xfId="10"/>
    <xf numFmtId="49" fontId="27" fillId="0" borderId="0" xfId="10" applyNumberFormat="1" applyFont="1" applyAlignment="1">
      <alignment horizontal="center" vertical="center" wrapText="1"/>
    </xf>
    <xf numFmtId="0" fontId="86" fillId="0" borderId="0" xfId="10" applyAlignment="1">
      <alignment vertical="center"/>
    </xf>
    <xf numFmtId="0" fontId="22" fillId="0" borderId="0" xfId="10" applyFont="1" applyAlignment="1">
      <alignment horizontal="center"/>
    </xf>
    <xf numFmtId="0" fontId="22" fillId="0" borderId="0" xfId="10" applyFont="1" applyAlignment="1">
      <alignment vertical="center"/>
    </xf>
    <xf numFmtId="0" fontId="32" fillId="0" borderId="0" xfId="10" applyFont="1"/>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1" xfId="0" applyBorder="1" applyAlignment="1">
      <alignment horizontal="left" vertical="top" wrapText="1"/>
    </xf>
    <xf numFmtId="0" fontId="33" fillId="0" borderId="0" xfId="0" applyFont="1"/>
    <xf numFmtId="0" fontId="33" fillId="0" borderId="32" xfId="0" applyFont="1" applyBorder="1" applyAlignment="1">
      <alignment horizontal="left" indent="1"/>
    </xf>
    <xf numFmtId="0" fontId="0" fillId="0" borderId="33" xfId="0" applyBorder="1" applyAlignment="1">
      <alignment horizontal="left" indent="1"/>
    </xf>
    <xf numFmtId="0" fontId="0" fillId="0" borderId="31" xfId="0" applyBorder="1" applyAlignment="1">
      <alignment horizontal="left" indent="1"/>
    </xf>
    <xf numFmtId="0" fontId="0" fillId="0" borderId="32" xfId="0" applyBorder="1"/>
    <xf numFmtId="0" fontId="0" fillId="0" borderId="33" xfId="0" applyBorder="1"/>
    <xf numFmtId="0" fontId="0" fillId="0" borderId="31" xfId="0" applyBorder="1"/>
    <xf numFmtId="0" fontId="26" fillId="0" borderId="33" xfId="0" applyFont="1" applyBorder="1"/>
    <xf numFmtId="0" fontId="26" fillId="0" borderId="31" xfId="0" applyFont="1" applyBorder="1"/>
    <xf numFmtId="0" fontId="26" fillId="0" borderId="33" xfId="0" applyFont="1" applyBorder="1" applyAlignment="1">
      <alignment horizontal="right"/>
    </xf>
    <xf numFmtId="0" fontId="35" fillId="0" borderId="0" xfId="0" applyFont="1" applyAlignment="1">
      <alignment horizontal="justify"/>
    </xf>
    <xf numFmtId="0" fontId="22" fillId="0" borderId="0" xfId="10" applyFont="1"/>
    <xf numFmtId="0" fontId="29" fillId="0" borderId="0" xfId="10" applyFont="1"/>
    <xf numFmtId="0" fontId="27" fillId="0" borderId="0" xfId="0" applyFont="1" applyAlignment="1">
      <alignment horizontal="right"/>
    </xf>
    <xf numFmtId="0" fontId="36" fillId="0" borderId="0" xfId="10" applyFont="1" applyAlignment="1">
      <alignment horizontal="center" vertical="center" wrapText="1"/>
    </xf>
    <xf numFmtId="0" fontId="22" fillId="0" borderId="0" xfId="0" applyFont="1" applyAlignment="1">
      <alignment horizontal="right"/>
    </xf>
    <xf numFmtId="15" fontId="86" fillId="0" borderId="0" xfId="10" applyNumberFormat="1"/>
    <xf numFmtId="0" fontId="22" fillId="0" borderId="0" xfId="0" applyFont="1" applyAlignment="1">
      <alignment horizontal="justify" vertical="top"/>
    </xf>
    <xf numFmtId="0" fontId="22" fillId="0" borderId="32" xfId="0" applyFont="1" applyBorder="1"/>
    <xf numFmtId="0" fontId="0" fillId="0" borderId="32" xfId="0" applyBorder="1" applyAlignment="1">
      <alignment vertical="center"/>
    </xf>
    <xf numFmtId="0" fontId="22" fillId="0" borderId="32" xfId="0" applyFont="1" applyBorder="1" applyAlignment="1">
      <alignment horizontal="left" vertical="top"/>
    </xf>
    <xf numFmtId="0" fontId="22" fillId="0" borderId="0" xfId="0" applyFont="1" applyAlignment="1">
      <alignment horizontal="left" vertical="top"/>
    </xf>
    <xf numFmtId="0" fontId="22" fillId="0" borderId="36" xfId="0" applyFont="1" applyBorder="1"/>
    <xf numFmtId="0" fontId="0" fillId="0" borderId="37" xfId="0" applyBorder="1" applyAlignment="1">
      <alignment vertical="center"/>
    </xf>
    <xf numFmtId="0" fontId="100" fillId="0" borderId="0" xfId="0" applyFont="1" applyAlignment="1">
      <alignment textRotation="45"/>
    </xf>
    <xf numFmtId="0" fontId="82" fillId="0" borderId="0" xfId="0" applyFont="1" applyAlignment="1" applyProtection="1">
      <alignment vertical="top" wrapText="1"/>
      <protection locked="0"/>
    </xf>
    <xf numFmtId="0" fontId="58" fillId="0" borderId="0" xfId="0" applyFont="1" applyProtection="1">
      <protection locked="0"/>
    </xf>
    <xf numFmtId="0" fontId="18" fillId="0" borderId="0" xfId="0" applyFont="1" applyAlignment="1">
      <alignment vertical="top" wrapText="1"/>
    </xf>
    <xf numFmtId="0" fontId="22" fillId="0" borderId="0" xfId="0" applyFont="1" applyAlignment="1">
      <alignment horizontal="center"/>
    </xf>
    <xf numFmtId="0" fontId="44" fillId="0" borderId="0" xfId="0" applyFont="1" applyAlignment="1">
      <alignment horizontal="left"/>
    </xf>
    <xf numFmtId="0" fontId="22" fillId="0" borderId="0" xfId="0" applyFont="1" applyAlignment="1">
      <alignment horizontal="justify" vertical="center" wrapText="1"/>
    </xf>
    <xf numFmtId="0" fontId="102" fillId="6" borderId="0" xfId="0" applyFont="1" applyFill="1" applyAlignment="1">
      <alignment horizontal="center" vertical="center"/>
    </xf>
    <xf numFmtId="0" fontId="0" fillId="0" borderId="0" xfId="0" applyAlignment="1">
      <alignment horizontal="left" vertical="center"/>
    </xf>
    <xf numFmtId="0" fontId="22" fillId="0" borderId="39" xfId="0" applyFont="1" applyBorder="1" applyAlignment="1">
      <alignment horizontal="center"/>
    </xf>
    <xf numFmtId="0" fontId="22" fillId="0" borderId="40" xfId="0" applyFont="1" applyBorder="1"/>
    <xf numFmtId="0" fontId="22" fillId="0" borderId="34" xfId="0" applyFont="1" applyBorder="1"/>
    <xf numFmtId="49" fontId="27" fillId="0" borderId="0" xfId="10" applyNumberFormat="1" applyFont="1" applyAlignment="1">
      <alignment horizontal="right" vertical="center" wrapText="1"/>
    </xf>
    <xf numFmtId="0" fontId="25" fillId="0" borderId="0" xfId="0" applyFont="1" applyAlignment="1">
      <alignment horizontal="right" vertical="center"/>
    </xf>
    <xf numFmtId="0" fontId="0" fillId="0" borderId="0" xfId="0" applyAlignment="1">
      <alignment horizontal="justify" vertical="center"/>
    </xf>
    <xf numFmtId="0" fontId="0" fillId="0" borderId="0" xfId="0" applyAlignment="1">
      <alignment horizontal="right" vertical="center"/>
    </xf>
    <xf numFmtId="0" fontId="44" fillId="0" borderId="0" xfId="0" applyFont="1" applyAlignment="1">
      <alignment horizontal="justify" vertical="top" wrapText="1"/>
    </xf>
    <xf numFmtId="0" fontId="25" fillId="0" borderId="0" xfId="0" applyFont="1" applyAlignment="1">
      <alignment vertical="top"/>
    </xf>
    <xf numFmtId="0" fontId="45" fillId="0" borderId="0" xfId="0" applyFont="1" applyAlignment="1">
      <alignment horizontal="justify" vertical="top" wrapText="1"/>
    </xf>
    <xf numFmtId="0" fontId="25" fillId="0" borderId="0" xfId="0" applyFont="1" applyAlignment="1">
      <alignment horizontal="right" vertical="top"/>
    </xf>
    <xf numFmtId="0" fontId="45" fillId="0" borderId="0" xfId="0" applyFont="1" applyAlignment="1">
      <alignment horizontal="left" vertical="top" wrapText="1"/>
    </xf>
    <xf numFmtId="0" fontId="25" fillId="0" borderId="0" xfId="0" applyFont="1" applyAlignment="1">
      <alignment horizontal="justify" vertical="top"/>
    </xf>
    <xf numFmtId="0" fontId="0" fillId="0" borderId="0" xfId="0" applyAlignment="1">
      <alignment horizontal="justify" vertical="top"/>
    </xf>
    <xf numFmtId="0" fontId="0" fillId="0" borderId="0" xfId="0" applyAlignment="1">
      <alignment horizontal="right" vertical="top"/>
    </xf>
    <xf numFmtId="0" fontId="89" fillId="0" borderId="0" xfId="0" applyFont="1" applyAlignment="1">
      <alignment horizontal="justify" vertical="top"/>
    </xf>
    <xf numFmtId="0" fontId="91" fillId="0" borderId="0" xfId="0" applyFont="1" applyAlignment="1">
      <alignment horizontal="justify" vertical="top" wrapText="1"/>
    </xf>
    <xf numFmtId="0" fontId="25" fillId="0" borderId="0" xfId="0" applyFont="1" applyAlignment="1">
      <alignment horizontal="left" vertical="top"/>
    </xf>
    <xf numFmtId="0" fontId="45" fillId="0" borderId="0" xfId="0" applyFont="1" applyAlignment="1">
      <alignment vertical="top" wrapText="1"/>
    </xf>
    <xf numFmtId="0" fontId="44" fillId="0" borderId="0" xfId="0" applyFont="1" applyAlignment="1">
      <alignment horizontal="center" vertical="top" wrapText="1"/>
    </xf>
    <xf numFmtId="0" fontId="82" fillId="0" borderId="0" xfId="0" applyFont="1" applyAlignment="1">
      <alignment horizontal="right" vertical="top" wrapText="1"/>
    </xf>
    <xf numFmtId="0" fontId="82" fillId="0" borderId="0" xfId="0" applyFont="1" applyAlignment="1">
      <alignment horizontal="center" vertical="top" wrapText="1"/>
    </xf>
    <xf numFmtId="0" fontId="82" fillId="0" borderId="0" xfId="0" applyFont="1" applyAlignment="1">
      <alignment horizontal="justify" vertical="top" wrapText="1"/>
    </xf>
    <xf numFmtId="0" fontId="92" fillId="0" borderId="0" xfId="0" applyFont="1" applyAlignment="1">
      <alignment horizontal="justify" vertical="top" wrapText="1"/>
    </xf>
    <xf numFmtId="0" fontId="85" fillId="0" borderId="0" xfId="0" applyFont="1" applyAlignment="1">
      <alignment horizontal="center" vertical="top" wrapText="1"/>
    </xf>
    <xf numFmtId="0" fontId="88" fillId="0" borderId="0" xfId="0" applyFont="1" applyAlignment="1">
      <alignment horizontal="left" vertical="top" wrapText="1"/>
    </xf>
    <xf numFmtId="0" fontId="88" fillId="0" borderId="0" xfId="0" applyFont="1" applyAlignment="1">
      <alignment horizontal="center" vertical="top" wrapText="1"/>
    </xf>
    <xf numFmtId="0" fontId="88" fillId="0" borderId="0" xfId="0" applyFont="1" applyAlignment="1">
      <alignment wrapText="1"/>
    </xf>
    <xf numFmtId="0" fontId="88" fillId="0" borderId="0" xfId="0" applyFont="1" applyAlignment="1">
      <alignment horizontal="center" wrapText="1"/>
    </xf>
    <xf numFmtId="0" fontId="89" fillId="0" borderId="0" xfId="0" applyFont="1" applyAlignment="1">
      <alignment wrapText="1"/>
    </xf>
    <xf numFmtId="0" fontId="88" fillId="0" borderId="0" xfId="0" applyFont="1" applyAlignment="1">
      <alignment horizontal="left" vertical="top" wrapText="1" indent="1"/>
    </xf>
    <xf numFmtId="0" fontId="89" fillId="0" borderId="0" xfId="0" applyFont="1"/>
    <xf numFmtId="0" fontId="44" fillId="0" borderId="0" xfId="0" applyFont="1" applyAlignment="1">
      <alignment horizontal="left" vertical="top" wrapText="1" indent="1"/>
    </xf>
    <xf numFmtId="0" fontId="94" fillId="0" borderId="0" xfId="0" applyFont="1" applyAlignment="1">
      <alignment horizontal="left" vertical="top" wrapText="1" indent="1"/>
    </xf>
    <xf numFmtId="0" fontId="94" fillId="0" borderId="17" xfId="0" applyFont="1" applyBorder="1" applyAlignment="1">
      <alignment horizontal="center" wrapText="1"/>
    </xf>
    <xf numFmtId="0" fontId="94" fillId="0" borderId="0" xfId="0" applyFont="1" applyAlignment="1">
      <alignment horizontal="center" wrapText="1"/>
    </xf>
    <xf numFmtId="0" fontId="94" fillId="0" borderId="0" xfId="0" applyFont="1" applyAlignment="1">
      <alignment wrapText="1"/>
    </xf>
    <xf numFmtId="0" fontId="94" fillId="0" borderId="18" xfId="0" applyFont="1" applyBorder="1" applyAlignment="1">
      <alignment horizontal="left" vertical="top" wrapText="1"/>
    </xf>
    <xf numFmtId="0" fontId="0" fillId="0" borderId="0" xfId="0" applyAlignment="1">
      <alignment horizontal="center" vertical="top"/>
    </xf>
    <xf numFmtId="0" fontId="103" fillId="0" borderId="0" xfId="0" applyFont="1"/>
    <xf numFmtId="0" fontId="0" fillId="0" borderId="0" xfId="0" applyAlignment="1">
      <alignment horizontal="left" vertical="top"/>
    </xf>
    <xf numFmtId="0" fontId="94" fillId="0" borderId="20" xfId="0" applyFont="1" applyBorder="1" applyAlignment="1">
      <alignment horizontal="left" vertical="top" wrapText="1"/>
    </xf>
    <xf numFmtId="0" fontId="27" fillId="0" borderId="0" xfId="0" applyFont="1" applyAlignment="1">
      <alignment horizontal="left"/>
    </xf>
    <xf numFmtId="0" fontId="52" fillId="0" borderId="0" xfId="0" applyFont="1" applyAlignment="1">
      <alignment horizontal="left"/>
    </xf>
    <xf numFmtId="168" fontId="64" fillId="0" borderId="0" xfId="0" applyNumberFormat="1" applyFont="1"/>
    <xf numFmtId="0" fontId="92" fillId="0" borderId="0" xfId="0" applyFont="1" applyAlignment="1">
      <alignment horizontal="left" vertical="top" wrapText="1"/>
    </xf>
    <xf numFmtId="0" fontId="94" fillId="0" borderId="19" xfId="0" applyFont="1" applyBorder="1" applyAlignment="1">
      <alignment horizontal="left" vertical="top" wrapText="1"/>
    </xf>
    <xf numFmtId="0" fontId="94" fillId="0" borderId="21" xfId="0" applyFont="1" applyBorder="1" applyAlignment="1">
      <alignment horizontal="left" vertical="top" wrapText="1"/>
    </xf>
    <xf numFmtId="0" fontId="94" fillId="0" borderId="0" xfId="0" applyFont="1" applyAlignment="1">
      <alignment horizontal="left" vertical="top" wrapText="1"/>
    </xf>
    <xf numFmtId="0" fontId="94" fillId="0" borderId="43" xfId="0" applyFont="1" applyBorder="1" applyAlignment="1">
      <alignment horizontal="left" vertical="top" wrapText="1"/>
    </xf>
    <xf numFmtId="0" fontId="94" fillId="0" borderId="17" xfId="0" applyFont="1" applyBorder="1" applyAlignment="1">
      <alignment horizontal="left" vertical="top" wrapText="1"/>
    </xf>
    <xf numFmtId="0" fontId="108" fillId="0" borderId="0" xfId="0" applyFont="1"/>
    <xf numFmtId="0" fontId="94" fillId="0" borderId="0" xfId="0" applyFont="1"/>
    <xf numFmtId="0" fontId="31" fillId="0" borderId="0" xfId="0" applyFont="1" applyAlignment="1">
      <alignment horizontal="left" indent="1"/>
    </xf>
    <xf numFmtId="0" fontId="44" fillId="0" borderId="18" xfId="0" applyFont="1" applyBorder="1" applyAlignment="1">
      <alignment horizontal="left" vertical="top" wrapText="1"/>
    </xf>
    <xf numFmtId="0" fontId="22" fillId="0" borderId="18" xfId="0" applyFont="1" applyBorder="1"/>
    <xf numFmtId="0" fontId="22" fillId="0" borderId="0" xfId="0" applyFont="1" applyAlignment="1">
      <alignment horizontal="left" indent="1"/>
    </xf>
    <xf numFmtId="0" fontId="22" fillId="0" borderId="33" xfId="0" applyFont="1" applyBorder="1"/>
    <xf numFmtId="0" fontId="22" fillId="0" borderId="33" xfId="0" applyFont="1" applyBorder="1" applyAlignment="1">
      <alignment horizontal="left"/>
    </xf>
    <xf numFmtId="0" fontId="44" fillId="0" borderId="16" xfId="0" applyFont="1" applyBorder="1" applyAlignment="1">
      <alignment horizontal="left" vertical="center" wrapText="1" indent="1"/>
    </xf>
    <xf numFmtId="0" fontId="44" fillId="0" borderId="16" xfId="0" applyFont="1" applyBorder="1" applyAlignment="1">
      <alignment horizontal="left" vertical="top" wrapText="1" indent="1"/>
    </xf>
    <xf numFmtId="0" fontId="44" fillId="0" borderId="32" xfId="0" applyFont="1" applyBorder="1" applyAlignment="1">
      <alignment horizontal="left" vertical="top" wrapText="1"/>
    </xf>
    <xf numFmtId="0" fontId="44" fillId="0" borderId="31" xfId="0" applyFont="1" applyBorder="1" applyAlignment="1">
      <alignment horizontal="left" vertical="top" wrapText="1"/>
    </xf>
    <xf numFmtId="0" fontId="22" fillId="0" borderId="0" xfId="0" applyFont="1" applyAlignment="1">
      <alignment vertical="top"/>
    </xf>
    <xf numFmtId="0" fontId="22" fillId="0" borderId="43" xfId="0" applyFont="1" applyBorder="1" applyAlignment="1">
      <alignment wrapText="1"/>
    </xf>
    <xf numFmtId="0" fontId="52" fillId="0" borderId="0" xfId="0" applyFont="1"/>
    <xf numFmtId="0" fontId="0" fillId="0" borderId="43" xfId="0" applyBorder="1"/>
    <xf numFmtId="0" fontId="44" fillId="0" borderId="0" xfId="0" applyFont="1"/>
    <xf numFmtId="0" fontId="22" fillId="0" borderId="43" xfId="0" applyFont="1" applyBorder="1"/>
    <xf numFmtId="0" fontId="111" fillId="0" borderId="0" xfId="0" applyFont="1"/>
    <xf numFmtId="0" fontId="22" fillId="0" borderId="0" xfId="0" quotePrefix="1" applyFont="1"/>
    <xf numFmtId="0" fontId="0" fillId="0" borderId="0" xfId="0" quotePrefix="1" applyAlignment="1">
      <alignment vertical="top"/>
    </xf>
    <xf numFmtId="0" fontId="112" fillId="0" borderId="16" xfId="0" applyFont="1" applyBorder="1" applyAlignment="1">
      <alignment horizontal="center" wrapText="1"/>
    </xf>
    <xf numFmtId="0" fontId="44" fillId="0" borderId="0" xfId="0" quotePrefix="1" applyFont="1"/>
    <xf numFmtId="0" fontId="27" fillId="0" borderId="0" xfId="0" quotePrefix="1" applyFont="1"/>
    <xf numFmtId="0" fontId="52" fillId="0" borderId="0" xfId="0" quotePrefix="1" applyFont="1"/>
    <xf numFmtId="0" fontId="25" fillId="0" borderId="0" xfId="0" applyFont="1" applyAlignment="1">
      <alignment vertical="center" wrapText="1"/>
    </xf>
    <xf numFmtId="0" fontId="25" fillId="0" borderId="44" xfId="0" applyFont="1" applyBorder="1" applyAlignment="1">
      <alignment vertical="center" wrapText="1"/>
    </xf>
    <xf numFmtId="0" fontId="44" fillId="0" borderId="43" xfId="0" applyFont="1" applyBorder="1" applyAlignment="1">
      <alignment horizontal="left" vertical="top" wrapText="1"/>
    </xf>
    <xf numFmtId="0" fontId="27" fillId="0" borderId="43" xfId="0" applyFont="1" applyBorder="1"/>
    <xf numFmtId="0" fontId="18" fillId="0" borderId="32" xfId="0" applyFont="1" applyBorder="1" applyAlignment="1">
      <alignment vertical="center" wrapText="1"/>
    </xf>
    <xf numFmtId="0" fontId="27" fillId="0" borderId="0" xfId="0" applyFont="1" applyAlignment="1">
      <alignment horizontal="right" vertical="center" wrapText="1"/>
    </xf>
    <xf numFmtId="0" fontId="31" fillId="0" borderId="0" xfId="0" applyFont="1"/>
    <xf numFmtId="0" fontId="86" fillId="0" borderId="0" xfId="10" applyAlignment="1">
      <alignment horizontal="center"/>
    </xf>
    <xf numFmtId="0" fontId="22" fillId="0" borderId="45" xfId="0" applyFont="1" applyBorder="1" applyAlignment="1">
      <alignment horizontal="justify"/>
    </xf>
    <xf numFmtId="0" fontId="0" fillId="0" borderId="45" xfId="0" applyBorder="1"/>
    <xf numFmtId="0" fontId="22" fillId="0" borderId="45" xfId="0" applyFont="1" applyBorder="1"/>
    <xf numFmtId="0" fontId="29" fillId="0" borderId="0" xfId="10" applyFont="1" applyAlignment="1">
      <alignment vertical="center"/>
    </xf>
    <xf numFmtId="0" fontId="17" fillId="0" borderId="32" xfId="0" applyFont="1" applyBorder="1" applyAlignment="1">
      <alignment wrapText="1"/>
    </xf>
    <xf numFmtId="0" fontId="17" fillId="0" borderId="33" xfId="0" applyFont="1" applyBorder="1" applyAlignment="1">
      <alignment wrapText="1"/>
    </xf>
    <xf numFmtId="0" fontId="17" fillId="0" borderId="31" xfId="0" applyFont="1" applyBorder="1" applyAlignment="1">
      <alignment wrapText="1"/>
    </xf>
    <xf numFmtId="0" fontId="17" fillId="0" borderId="18" xfId="0" applyFont="1" applyBorder="1" applyAlignment="1">
      <alignment wrapText="1"/>
    </xf>
    <xf numFmtId="0" fontId="25" fillId="0" borderId="16" xfId="0" applyFont="1" applyBorder="1" applyAlignment="1">
      <alignment horizontal="center" vertical="center" wrapText="1"/>
    </xf>
    <xf numFmtId="0" fontId="110" fillId="0" borderId="0" xfId="0" applyFont="1" applyAlignment="1">
      <alignment vertical="top" wrapText="1"/>
    </xf>
    <xf numFmtId="0" fontId="116" fillId="0" borderId="0" xfId="0" quotePrefix="1" applyFont="1"/>
    <xf numFmtId="0" fontId="58" fillId="0" borderId="44" xfId="0" applyFont="1" applyBorder="1"/>
    <xf numFmtId="0" fontId="32" fillId="0" borderId="44" xfId="0" applyFont="1" applyBorder="1"/>
    <xf numFmtId="0" fontId="17" fillId="0" borderId="48" xfId="0" applyFont="1" applyBorder="1" applyAlignment="1">
      <alignment horizontal="left" wrapText="1"/>
    </xf>
    <xf numFmtId="0" fontId="17" fillId="0" borderId="18" xfId="0" applyFont="1" applyBorder="1" applyAlignment="1">
      <alignment horizontal="left" wrapText="1"/>
    </xf>
    <xf numFmtId="0" fontId="17" fillId="0" borderId="49" xfId="0" applyFont="1" applyBorder="1" applyAlignment="1">
      <alignment horizontal="left" wrapText="1"/>
    </xf>
    <xf numFmtId="0" fontId="112" fillId="0" borderId="31" xfId="0" applyFont="1" applyBorder="1"/>
    <xf numFmtId="0" fontId="112" fillId="0" borderId="50" xfId="0" applyFont="1" applyBorder="1"/>
    <xf numFmtId="0" fontId="17" fillId="0" borderId="38" xfId="0" applyFont="1" applyBorder="1" applyAlignment="1">
      <alignment wrapText="1"/>
    </xf>
    <xf numFmtId="0" fontId="17" fillId="0" borderId="51" xfId="0" applyFont="1" applyBorder="1" applyAlignment="1">
      <alignment wrapText="1"/>
    </xf>
    <xf numFmtId="0" fontId="18" fillId="0" borderId="16" xfId="0" applyFont="1" applyBorder="1" applyAlignment="1">
      <alignment horizontal="left" wrapText="1" indent="1"/>
    </xf>
    <xf numFmtId="0" fontId="18" fillId="0" borderId="16" xfId="0" applyFont="1" applyBorder="1" applyAlignment="1">
      <alignment horizontal="left" vertical="center" wrapText="1" indent="1"/>
    </xf>
    <xf numFmtId="0" fontId="25" fillId="0" borderId="32" xfId="0" applyFont="1" applyBorder="1" applyAlignment="1">
      <alignment wrapText="1"/>
    </xf>
    <xf numFmtId="0" fontId="33" fillId="0" borderId="16" xfId="0" applyFont="1" applyBorder="1" applyAlignment="1">
      <alignment horizontal="center" vertical="top" wrapText="1"/>
    </xf>
    <xf numFmtId="0" fontId="18" fillId="0" borderId="33" xfId="0" applyFont="1" applyBorder="1" applyAlignment="1">
      <alignment vertical="center" wrapText="1"/>
    </xf>
    <xf numFmtId="0" fontId="0" fillId="0" borderId="16" xfId="0" applyBorder="1"/>
    <xf numFmtId="0" fontId="52" fillId="0" borderId="0" xfId="0" applyFont="1" applyAlignment="1">
      <alignment horizontal="left" wrapText="1"/>
    </xf>
    <xf numFmtId="0" fontId="61" fillId="0" borderId="0" xfId="0" applyFont="1" applyAlignment="1">
      <alignment horizontal="left" wrapText="1"/>
    </xf>
    <xf numFmtId="0" fontId="25" fillId="0" borderId="26" xfId="0" applyFont="1" applyBorder="1" applyAlignment="1">
      <alignment wrapText="1"/>
    </xf>
    <xf numFmtId="0" fontId="22" fillId="0" borderId="15" xfId="0" applyFont="1" applyBorder="1" applyAlignment="1">
      <alignment wrapText="1"/>
    </xf>
    <xf numFmtId="0" fontId="22" fillId="0" borderId="29" xfId="0" applyFont="1" applyBorder="1" applyAlignment="1">
      <alignment wrapText="1"/>
    </xf>
    <xf numFmtId="0" fontId="22" fillId="0" borderId="53" xfId="0" applyFont="1" applyBorder="1" applyAlignment="1">
      <alignment wrapText="1"/>
    </xf>
    <xf numFmtId="0" fontId="33" fillId="0" borderId="33" xfId="0" applyFont="1" applyBorder="1" applyAlignment="1">
      <alignment horizontal="left" indent="1"/>
    </xf>
    <xf numFmtId="0" fontId="41" fillId="0" borderId="0" xfId="0" applyFont="1" applyAlignment="1">
      <alignment horizontal="left" wrapText="1"/>
    </xf>
    <xf numFmtId="0" fontId="64" fillId="0" borderId="0" xfId="0" applyFont="1" applyAlignment="1">
      <alignment wrapText="1"/>
    </xf>
    <xf numFmtId="0" fontId="0" fillId="0" borderId="20" xfId="0" applyBorder="1"/>
    <xf numFmtId="0" fontId="0" fillId="0" borderId="23" xfId="0" applyBorder="1" applyAlignment="1" applyProtection="1">
      <alignment horizontal="center" vertical="top" wrapText="1"/>
      <protection locked="0"/>
    </xf>
    <xf numFmtId="0" fontId="0" fillId="0" borderId="23" xfId="0" applyBorder="1" applyAlignment="1" applyProtection="1">
      <alignment horizontal="left" vertical="top" wrapText="1"/>
      <protection locked="0"/>
    </xf>
    <xf numFmtId="0" fontId="0" fillId="0" borderId="23" xfId="0" applyBorder="1" applyAlignment="1" applyProtection="1">
      <alignment horizontal="justify" vertical="top" wrapText="1"/>
      <protection locked="0"/>
    </xf>
    <xf numFmtId="0" fontId="27" fillId="0" borderId="23" xfId="0" applyFont="1" applyBorder="1" applyAlignment="1" applyProtection="1">
      <alignment horizontal="center" vertical="top"/>
      <protection locked="0"/>
    </xf>
    <xf numFmtId="0" fontId="27" fillId="0" borderId="17" xfId="0" applyFont="1" applyBorder="1" applyAlignment="1" applyProtection="1">
      <alignment horizontal="center" vertical="top"/>
      <protection locked="0"/>
    </xf>
    <xf numFmtId="0" fontId="0" fillId="0" borderId="23" xfId="0" applyBorder="1" applyAlignment="1" applyProtection="1">
      <alignment horizontal="center" vertical="top"/>
      <protection locked="0"/>
    </xf>
    <xf numFmtId="0" fontId="0" fillId="0" borderId="23" xfId="0" applyBorder="1" applyAlignment="1" applyProtection="1">
      <alignment vertical="top"/>
      <protection locked="0"/>
    </xf>
    <xf numFmtId="0" fontId="0" fillId="0" borderId="17" xfId="0" applyBorder="1" applyAlignment="1" applyProtection="1">
      <alignment vertical="top"/>
      <protection locked="0"/>
    </xf>
    <xf numFmtId="0" fontId="97" fillId="0" borderId="0" xfId="0" applyFont="1" applyAlignment="1">
      <alignment wrapText="1"/>
    </xf>
    <xf numFmtId="0" fontId="16" fillId="0" borderId="0" xfId="0" applyFont="1" applyAlignment="1">
      <alignment horizontal="justify" vertical="top" wrapText="1"/>
    </xf>
    <xf numFmtId="0" fontId="18" fillId="0" borderId="0" xfId="0" applyFont="1" applyAlignment="1">
      <alignment horizontal="left"/>
    </xf>
    <xf numFmtId="0" fontId="19" fillId="0" borderId="0" xfId="0" applyFont="1" applyAlignment="1">
      <alignment wrapText="1"/>
    </xf>
    <xf numFmtId="0" fontId="25" fillId="0" borderId="0" xfId="0" applyFont="1" applyAlignment="1">
      <alignment horizontal="left"/>
    </xf>
    <xf numFmtId="0" fontId="18" fillId="0" borderId="61" xfId="0" applyFont="1" applyBorder="1" applyAlignment="1">
      <alignment horizontal="left" wrapText="1"/>
    </xf>
    <xf numFmtId="0" fontId="17" fillId="0" borderId="61" xfId="0" applyFont="1" applyBorder="1" applyAlignment="1">
      <alignment wrapText="1"/>
    </xf>
    <xf numFmtId="0" fontId="18" fillId="0" borderId="61" xfId="0" applyFont="1" applyBorder="1" applyAlignment="1">
      <alignment wrapText="1"/>
    </xf>
    <xf numFmtId="0" fontId="24" fillId="0" borderId="0" xfId="0" applyFont="1" applyAlignment="1">
      <alignment horizontal="left"/>
    </xf>
    <xf numFmtId="0" fontId="67" fillId="0" borderId="0" xfId="0" applyFont="1" applyAlignment="1">
      <alignment horizontal="center"/>
    </xf>
    <xf numFmtId="0" fontId="19" fillId="0" borderId="0" xfId="0" applyFont="1" applyAlignment="1">
      <alignment horizontal="center"/>
    </xf>
    <xf numFmtId="0" fontId="19" fillId="0" borderId="0" xfId="0" applyFont="1"/>
    <xf numFmtId="0" fontId="34" fillId="0" borderId="0" xfId="0" applyFont="1"/>
    <xf numFmtId="0" fontId="16" fillId="0" borderId="0" xfId="0" applyFont="1" applyAlignment="1">
      <alignment horizontal="left"/>
    </xf>
    <xf numFmtId="0" fontId="17" fillId="0" borderId="0" xfId="0" applyFont="1" applyAlignment="1">
      <alignment horizontal="left" indent="4"/>
    </xf>
    <xf numFmtId="0" fontId="34" fillId="0" borderId="0" xfId="0" applyFont="1" applyAlignment="1">
      <alignment vertical="center"/>
    </xf>
    <xf numFmtId="0" fontId="0" fillId="0" borderId="0" xfId="0" applyAlignment="1">
      <alignment horizontal="center" vertical="center"/>
    </xf>
    <xf numFmtId="0" fontId="18" fillId="0" borderId="0" xfId="0" applyFont="1" applyAlignment="1">
      <alignment horizontal="right"/>
    </xf>
    <xf numFmtId="0" fontId="22" fillId="0" borderId="0" xfId="7"/>
    <xf numFmtId="0" fontId="21" fillId="0" borderId="0" xfId="11"/>
    <xf numFmtId="0" fontId="25" fillId="0" borderId="0" xfId="11" applyFont="1"/>
    <xf numFmtId="0" fontId="27" fillId="0" borderId="0" xfId="11" applyFont="1"/>
    <xf numFmtId="0" fontId="30" fillId="0" borderId="0" xfId="0" applyFont="1" applyAlignment="1">
      <alignment wrapText="1"/>
    </xf>
    <xf numFmtId="0" fontId="41" fillId="0" borderId="0" xfId="0" applyFont="1" applyAlignment="1">
      <alignment horizontal="justify" vertical="center" wrapText="1"/>
    </xf>
    <xf numFmtId="0" fontId="32" fillId="0" borderId="0" xfId="0" applyFont="1" applyAlignment="1">
      <alignment vertical="center" wrapText="1"/>
    </xf>
    <xf numFmtId="0" fontId="17" fillId="0" borderId="0" xfId="0" applyFont="1" applyAlignment="1">
      <alignment vertical="top" wrapText="1"/>
    </xf>
    <xf numFmtId="0" fontId="17" fillId="0" borderId="13" xfId="0" applyFont="1" applyBorder="1" applyAlignment="1">
      <alignment vertical="top" wrapText="1"/>
    </xf>
    <xf numFmtId="0" fontId="17" fillId="0" borderId="15" xfId="0" applyFont="1" applyBorder="1" applyAlignment="1">
      <alignment horizontal="center" vertical="top" wrapText="1"/>
    </xf>
    <xf numFmtId="0" fontId="17" fillId="0" borderId="9" xfId="0" applyFont="1" applyBorder="1" applyAlignment="1">
      <alignment horizontal="center" vertical="top" wrapText="1"/>
    </xf>
    <xf numFmtId="0" fontId="117" fillId="0" borderId="0" xfId="0" applyFont="1" applyAlignment="1">
      <alignment horizontal="left" vertical="center" wrapText="1"/>
    </xf>
    <xf numFmtId="0" fontId="117" fillId="0" borderId="0" xfId="0" applyFont="1" applyAlignment="1">
      <alignment horizontal="center" vertical="center" wrapText="1"/>
    </xf>
    <xf numFmtId="0" fontId="112" fillId="0" borderId="0" xfId="0" applyFont="1"/>
    <xf numFmtId="0" fontId="117" fillId="0" borderId="0" xfId="0" applyFont="1" applyAlignment="1">
      <alignment horizontal="right" vertical="center" wrapText="1"/>
    </xf>
    <xf numFmtId="0" fontId="22" fillId="0" borderId="0" xfId="0" quotePrefix="1" applyFont="1" applyAlignment="1">
      <alignment vertical="top"/>
    </xf>
    <xf numFmtId="0" fontId="126" fillId="7" borderId="0" xfId="0" applyFont="1" applyFill="1"/>
    <xf numFmtId="0" fontId="0" fillId="7" borderId="0" xfId="0" applyFill="1"/>
    <xf numFmtId="0" fontId="0" fillId="4" borderId="0" xfId="0" applyFill="1"/>
    <xf numFmtId="0" fontId="0" fillId="8" borderId="0" xfId="0" applyFill="1"/>
    <xf numFmtId="0" fontId="62" fillId="4" borderId="0" xfId="5" applyFill="1" applyAlignment="1" applyProtection="1">
      <alignment horizontal="left"/>
    </xf>
    <xf numFmtId="0" fontId="0" fillId="8" borderId="0" xfId="0" applyFill="1" applyAlignment="1">
      <alignment horizontal="left" indent="2"/>
    </xf>
    <xf numFmtId="0" fontId="0" fillId="8" borderId="0" xfId="0" applyFill="1" applyAlignment="1">
      <alignment horizontal="left" indent="3"/>
    </xf>
    <xf numFmtId="0" fontId="102" fillId="6" borderId="64" xfId="0" applyFont="1" applyFill="1" applyBorder="1" applyAlignment="1">
      <alignment horizontal="center" vertical="center"/>
    </xf>
    <xf numFmtId="0" fontId="0" fillId="11" borderId="0" xfId="0" applyFill="1"/>
    <xf numFmtId="0" fontId="31" fillId="0" borderId="0" xfId="0" applyFont="1" applyAlignment="1">
      <alignment horizontal="center" vertical="center"/>
    </xf>
    <xf numFmtId="0" fontId="0" fillId="11" borderId="0" xfId="0" applyFill="1" applyAlignment="1">
      <alignment horizontal="center"/>
    </xf>
    <xf numFmtId="0" fontId="22" fillId="0" borderId="0" xfId="0" applyFont="1" applyAlignment="1" applyProtection="1">
      <alignment vertical="center" wrapText="1"/>
      <protection locked="0"/>
    </xf>
    <xf numFmtId="0" fontId="21" fillId="0" borderId="0" xfId="10" applyFont="1"/>
    <xf numFmtId="0" fontId="22" fillId="0" borderId="32" xfId="0" applyFont="1" applyBorder="1" applyAlignment="1">
      <alignment horizontal="center" vertical="center" wrapText="1"/>
    </xf>
    <xf numFmtId="0" fontId="22" fillId="0" borderId="43" xfId="0" applyFont="1" applyBorder="1" applyAlignment="1">
      <alignment horizontal="left"/>
    </xf>
    <xf numFmtId="0" fontId="52" fillId="0" borderId="43" xfId="0" applyFont="1" applyBorder="1" applyAlignment="1">
      <alignment horizontal="left"/>
    </xf>
    <xf numFmtId="0" fontId="25" fillId="0" borderId="0" xfId="0" applyFont="1" applyAlignment="1">
      <alignment horizontal="left" wrapText="1" indent="1"/>
    </xf>
    <xf numFmtId="0" fontId="33" fillId="0" borderId="16" xfId="0" applyFont="1" applyBorder="1" applyAlignment="1">
      <alignment wrapText="1"/>
    </xf>
    <xf numFmtId="0" fontId="135" fillId="12" borderId="0" xfId="0" applyFont="1" applyFill="1"/>
    <xf numFmtId="0" fontId="22" fillId="0" borderId="69" xfId="0" applyFont="1" applyBorder="1" applyAlignment="1">
      <alignment vertical="center"/>
    </xf>
    <xf numFmtId="0" fontId="22" fillId="0" borderId="7" xfId="0" applyFont="1" applyBorder="1" applyAlignment="1">
      <alignment vertical="center"/>
    </xf>
    <xf numFmtId="0" fontId="25" fillId="0" borderId="0" xfId="0" applyFont="1" applyAlignment="1">
      <alignment horizontal="center" vertical="center" wrapText="1"/>
    </xf>
    <xf numFmtId="0" fontId="22" fillId="0" borderId="0" xfId="0" applyFont="1" applyAlignment="1">
      <alignment vertical="center" wrapText="1"/>
    </xf>
    <xf numFmtId="0" fontId="25" fillId="0" borderId="0" xfId="7" applyFont="1" applyAlignment="1">
      <alignment horizontal="justify"/>
    </xf>
    <xf numFmtId="0" fontId="30" fillId="0" borderId="0" xfId="7" applyFont="1" applyAlignment="1">
      <alignment horizontal="center"/>
    </xf>
    <xf numFmtId="0" fontId="22" fillId="0" borderId="0" xfId="7" applyAlignment="1">
      <alignment horizontal="justify"/>
    </xf>
    <xf numFmtId="0" fontId="25" fillId="5" borderId="0" xfId="0" applyFont="1" applyFill="1"/>
    <xf numFmtId="0" fontId="22" fillId="13" borderId="70" xfId="0" applyFont="1" applyFill="1" applyBorder="1"/>
    <xf numFmtId="0" fontId="22" fillId="13" borderId="71" xfId="0" applyFont="1" applyFill="1" applyBorder="1"/>
    <xf numFmtId="165" fontId="0" fillId="0" borderId="16" xfId="3" applyFont="1" applyBorder="1" applyAlignment="1">
      <alignment horizontal="center"/>
    </xf>
    <xf numFmtId="165" fontId="22" fillId="14" borderId="38" xfId="3" applyFont="1" applyFill="1" applyBorder="1"/>
    <xf numFmtId="165" fontId="0" fillId="0" borderId="0" xfId="3" applyFont="1"/>
    <xf numFmtId="165" fontId="0" fillId="0" borderId="16" xfId="3" applyFont="1" applyBorder="1" applyAlignment="1">
      <alignment horizontal="center" vertical="center"/>
    </xf>
    <xf numFmtId="165" fontId="0" fillId="0" borderId="0" xfId="3" applyFont="1" applyAlignment="1">
      <alignment vertical="center"/>
    </xf>
    <xf numFmtId="165" fontId="22" fillId="0" borderId="72" xfId="3" applyFont="1" applyBorder="1" applyAlignment="1">
      <alignment horizontal="center" vertical="center"/>
    </xf>
    <xf numFmtId="0" fontId="22" fillId="14" borderId="51" xfId="0" applyFont="1" applyFill="1" applyBorder="1"/>
    <xf numFmtId="0" fontId="22" fillId="13" borderId="73" xfId="0" applyFont="1" applyFill="1" applyBorder="1"/>
    <xf numFmtId="0" fontId="25" fillId="5" borderId="31" xfId="0" applyFont="1" applyFill="1" applyBorder="1" applyAlignment="1">
      <alignment horizontal="center"/>
    </xf>
    <xf numFmtId="0" fontId="25" fillId="5" borderId="31" xfId="0" applyFont="1" applyFill="1" applyBorder="1" applyAlignment="1">
      <alignment horizontal="center" vertical="center"/>
    </xf>
    <xf numFmtId="0" fontId="25" fillId="5" borderId="50" xfId="0" applyFont="1" applyFill="1" applyBorder="1" applyAlignment="1">
      <alignment horizontal="center" vertical="center"/>
    </xf>
    <xf numFmtId="0" fontId="25" fillId="5" borderId="15" xfId="0" applyFont="1" applyFill="1" applyBorder="1" applyAlignment="1">
      <alignment vertical="center"/>
    </xf>
    <xf numFmtId="169" fontId="138" fillId="15" borderId="28" xfId="0" applyNumberFormat="1" applyFont="1" applyFill="1" applyBorder="1" applyAlignment="1" applyProtection="1">
      <alignment horizontal="center" vertical="center" wrapText="1"/>
      <protection locked="0"/>
    </xf>
    <xf numFmtId="0" fontId="31" fillId="5" borderId="53" xfId="0" applyFont="1" applyFill="1" applyBorder="1" applyAlignment="1">
      <alignment horizontal="center"/>
    </xf>
    <xf numFmtId="0" fontId="25" fillId="5" borderId="53" xfId="0" applyFont="1" applyFill="1" applyBorder="1" applyAlignment="1">
      <alignment horizontal="center"/>
    </xf>
    <xf numFmtId="0" fontId="0" fillId="5" borderId="53" xfId="0" applyFill="1" applyBorder="1"/>
    <xf numFmtId="0" fontId="0" fillId="5" borderId="53" xfId="0" applyFill="1" applyBorder="1" applyAlignment="1">
      <alignment vertical="center"/>
    </xf>
    <xf numFmtId="0" fontId="0" fillId="5" borderId="29" xfId="0" applyFill="1" applyBorder="1" applyAlignment="1">
      <alignment vertical="center"/>
    </xf>
    <xf numFmtId="0" fontId="21" fillId="0" borderId="0" xfId="7" applyFont="1"/>
    <xf numFmtId="49" fontId="27" fillId="0" borderId="0" xfId="7" applyNumberFormat="1" applyFont="1" applyAlignment="1">
      <alignment horizontal="center" vertical="center" wrapText="1"/>
    </xf>
    <xf numFmtId="0" fontId="18" fillId="0" borderId="0" xfId="7" applyFont="1" applyAlignment="1">
      <alignment vertical="center" wrapText="1"/>
    </xf>
    <xf numFmtId="0" fontId="22" fillId="0" borderId="0" xfId="7" applyAlignment="1">
      <alignment vertical="top" wrapText="1"/>
    </xf>
    <xf numFmtId="0" fontId="21" fillId="0" borderId="0" xfId="7" applyFont="1" applyAlignment="1">
      <alignment vertical="center"/>
    </xf>
    <xf numFmtId="0" fontId="32" fillId="0" borderId="0" xfId="7" applyFont="1"/>
    <xf numFmtId="0" fontId="22" fillId="0" borderId="0" xfId="7" applyAlignment="1">
      <alignment horizontal="center"/>
    </xf>
    <xf numFmtId="0" fontId="22" fillId="0" borderId="0" xfId="7" quotePrefix="1"/>
    <xf numFmtId="0" fontId="139" fillId="0" borderId="0" xfId="0" applyFont="1"/>
    <xf numFmtId="0" fontId="22" fillId="0" borderId="33" xfId="0" applyFont="1" applyBorder="1" applyAlignment="1">
      <alignment horizontal="center" vertical="center" wrapText="1"/>
    </xf>
    <xf numFmtId="0" fontId="22" fillId="0" borderId="31" xfId="0" applyFont="1" applyBorder="1" applyAlignment="1">
      <alignment horizontal="center" vertical="center" wrapText="1"/>
    </xf>
    <xf numFmtId="0" fontId="0" fillId="0" borderId="18" xfId="0" applyBorder="1"/>
    <xf numFmtId="0" fontId="0" fillId="0" borderId="21" xfId="0" applyBorder="1"/>
    <xf numFmtId="0" fontId="0" fillId="0" borderId="26" xfId="0" applyBorder="1"/>
    <xf numFmtId="0" fontId="0" fillId="0" borderId="34" xfId="0" applyBorder="1"/>
    <xf numFmtId="0" fontId="0" fillId="0" borderId="35" xfId="0" applyBorder="1"/>
    <xf numFmtId="0" fontId="0" fillId="0" borderId="19" xfId="0" applyBorder="1"/>
    <xf numFmtId="0" fontId="22" fillId="0" borderId="0" xfId="0" quotePrefix="1" applyFont="1" applyAlignment="1">
      <alignment horizontal="left" vertical="top"/>
    </xf>
    <xf numFmtId="0" fontId="22" fillId="0" borderId="0" xfId="0" quotePrefix="1" applyFont="1" applyAlignment="1">
      <alignment horizontal="left"/>
    </xf>
    <xf numFmtId="0" fontId="52" fillId="0" borderId="0" xfId="0" applyFont="1" applyAlignment="1">
      <alignment vertical="top"/>
    </xf>
    <xf numFmtId="0" fontId="0" fillId="0" borderId="18" xfId="0" applyBorder="1" applyAlignment="1">
      <alignment vertical="top" wrapText="1"/>
    </xf>
    <xf numFmtId="0" fontId="43" fillId="0" borderId="0" xfId="0" applyFont="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22" fillId="0" borderId="17" xfId="0" quotePrefix="1" applyFont="1" applyBorder="1" applyAlignment="1">
      <alignment horizontal="right" wrapText="1"/>
    </xf>
    <xf numFmtId="0" fontId="0" fillId="0" borderId="21" xfId="0" applyBorder="1" applyAlignment="1">
      <alignment vertical="top" wrapText="1"/>
    </xf>
    <xf numFmtId="0" fontId="0" fillId="0" borderId="17" xfId="0" applyBorder="1" applyAlignment="1">
      <alignment horizontal="right"/>
    </xf>
    <xf numFmtId="0" fontId="0" fillId="0" borderId="20" xfId="0" applyBorder="1" applyAlignment="1">
      <alignment vertical="top" wrapText="1"/>
    </xf>
    <xf numFmtId="0" fontId="0" fillId="0" borderId="26" xfId="0" applyBorder="1" applyAlignment="1">
      <alignment vertical="top" wrapText="1"/>
    </xf>
    <xf numFmtId="0" fontId="0" fillId="0" borderId="17" xfId="0" applyBorder="1" applyAlignment="1">
      <alignment vertical="top" wrapText="1"/>
    </xf>
    <xf numFmtId="0" fontId="0" fillId="0" borderId="33" xfId="0" applyBorder="1" applyAlignment="1">
      <alignment vertical="top" wrapText="1"/>
    </xf>
    <xf numFmtId="1" fontId="135" fillId="12" borderId="109" xfId="0" applyNumberFormat="1" applyFont="1" applyFill="1" applyBorder="1" applyAlignment="1" applyProtection="1">
      <alignment horizontal="right" vertical="center" indent="2"/>
      <protection locked="0"/>
    </xf>
    <xf numFmtId="0" fontId="22" fillId="0" borderId="0" xfId="0" applyFont="1" applyAlignment="1">
      <alignment horizontal="right" vertical="center" wrapText="1"/>
    </xf>
    <xf numFmtId="0" fontId="0" fillId="0" borderId="9" xfId="0" applyBorder="1" applyAlignment="1">
      <alignment horizontal="center"/>
    </xf>
    <xf numFmtId="0" fontId="142" fillId="0" borderId="0" xfId="0" applyFont="1"/>
    <xf numFmtId="0" fontId="143" fillId="0" borderId="0" xfId="0" applyFont="1"/>
    <xf numFmtId="0" fontId="143" fillId="0" borderId="18" xfId="0" applyFont="1" applyBorder="1" applyAlignment="1">
      <alignment vertical="top"/>
    </xf>
    <xf numFmtId="0" fontId="143" fillId="0" borderId="0" xfId="0" applyFont="1" applyAlignment="1">
      <alignment vertical="center"/>
    </xf>
    <xf numFmtId="0" fontId="22" fillId="0" borderId="0" xfId="0" applyFont="1" applyAlignment="1">
      <alignment horizontal="center" vertical="center"/>
    </xf>
    <xf numFmtId="0" fontId="144" fillId="14" borderId="8" xfId="0" applyFont="1" applyFill="1" applyBorder="1" applyAlignment="1">
      <alignment horizontal="center" wrapText="1"/>
    </xf>
    <xf numFmtId="0" fontId="0" fillId="16" borderId="0" xfId="0" applyFill="1" applyAlignment="1">
      <alignment wrapText="1"/>
    </xf>
    <xf numFmtId="0" fontId="0" fillId="16" borderId="0" xfId="0" applyFill="1" applyAlignment="1">
      <alignment horizontal="center"/>
    </xf>
    <xf numFmtId="0" fontId="0" fillId="16" borderId="0" xfId="0" applyFill="1"/>
    <xf numFmtId="0" fontId="146" fillId="15" borderId="0" xfId="0" applyFont="1" applyFill="1" applyProtection="1">
      <protection locked="0"/>
    </xf>
    <xf numFmtId="0" fontId="147" fillId="0" borderId="0" xfId="0" applyFont="1" applyAlignment="1">
      <alignment horizontal="left" readingOrder="1"/>
    </xf>
    <xf numFmtId="0" fontId="0" fillId="2" borderId="0" xfId="0" applyFill="1" applyAlignment="1">
      <alignment horizontal="center"/>
    </xf>
    <xf numFmtId="0" fontId="29" fillId="0" borderId="18" xfId="0" applyFont="1" applyBorder="1" applyAlignment="1">
      <alignment horizontal="left"/>
    </xf>
    <xf numFmtId="0" fontId="25" fillId="2" borderId="6" xfId="0" applyFont="1" applyFill="1" applyBorder="1"/>
    <xf numFmtId="0" fontId="0" fillId="12" borderId="0" xfId="0" applyFill="1" applyAlignment="1">
      <alignment vertical="center"/>
    </xf>
    <xf numFmtId="0" fontId="0" fillId="2" borderId="0" xfId="0" applyFill="1" applyAlignment="1">
      <alignment vertical="center"/>
    </xf>
    <xf numFmtId="0" fontId="0" fillId="17" borderId="0" xfId="0" applyFill="1"/>
    <xf numFmtId="0" fontId="148" fillId="17" borderId="0" xfId="0" applyFont="1" applyFill="1" applyAlignment="1">
      <alignment horizontal="left" indent="1"/>
    </xf>
    <xf numFmtId="0" fontId="143" fillId="17" borderId="0" xfId="0" applyFont="1" applyFill="1"/>
    <xf numFmtId="0" fontId="0" fillId="17" borderId="0" xfId="0" applyFill="1" applyAlignment="1">
      <alignment horizontal="left"/>
    </xf>
    <xf numFmtId="9" fontId="25" fillId="0" borderId="0" xfId="0" applyNumberFormat="1" applyFont="1" applyAlignment="1">
      <alignment horizontal="center" wrapText="1"/>
    </xf>
    <xf numFmtId="164" fontId="66" fillId="0" borderId="0" xfId="3" applyNumberFormat="1" applyFont="1" applyFill="1" applyBorder="1" applyAlignment="1" applyProtection="1">
      <alignment horizontal="left" vertical="center" wrapText="1"/>
      <protection locked="0"/>
    </xf>
    <xf numFmtId="0" fontId="22" fillId="0" borderId="0" xfId="0" applyFont="1" applyAlignment="1">
      <alignment vertical="center"/>
    </xf>
    <xf numFmtId="0" fontId="25" fillId="0" borderId="0" xfId="0" applyFont="1" applyAlignment="1">
      <alignment vertical="center"/>
    </xf>
    <xf numFmtId="0" fontId="16"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139" fillId="0" borderId="0" xfId="0" applyFont="1" applyAlignment="1">
      <alignment vertical="center" wrapText="1"/>
    </xf>
    <xf numFmtId="169" fontId="25" fillId="0" borderId="0" xfId="0" applyNumberFormat="1" applyFont="1" applyAlignment="1" applyProtection="1">
      <alignment horizontal="left" vertical="center" wrapText="1"/>
      <protection locked="0"/>
    </xf>
    <xf numFmtId="0" fontId="135" fillId="0" borderId="0" xfId="0" applyFont="1" applyAlignment="1" applyProtection="1">
      <alignment horizontal="left" vertical="center" wrapText="1"/>
      <protection locked="0"/>
    </xf>
    <xf numFmtId="167" fontId="139" fillId="0" borderId="0" xfId="0" applyNumberFormat="1" applyFont="1" applyAlignment="1" applyProtection="1">
      <alignment horizontal="left" vertical="center" wrapText="1"/>
      <protection locked="0"/>
    </xf>
    <xf numFmtId="20" fontId="16" fillId="0" borderId="0" xfId="0" applyNumberFormat="1" applyFont="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137" fillId="0" borderId="0" xfId="0" applyFont="1" applyAlignment="1">
      <alignment vertical="center" wrapText="1"/>
    </xf>
    <xf numFmtId="0" fontId="149" fillId="0" borderId="0" xfId="0" applyFont="1" applyAlignment="1">
      <alignment horizontal="center" vertical="center" wrapText="1"/>
    </xf>
    <xf numFmtId="0" fontId="149" fillId="0" borderId="0" xfId="0" applyFont="1" applyAlignment="1">
      <alignment horizontal="left" vertical="center" wrapText="1"/>
    </xf>
    <xf numFmtId="0" fontId="140" fillId="0" borderId="0" xfId="0" applyFont="1" applyAlignment="1">
      <alignment vertical="center" wrapText="1"/>
    </xf>
    <xf numFmtId="1" fontId="135" fillId="0" borderId="0" xfId="0" applyNumberFormat="1" applyFont="1" applyAlignment="1" applyProtection="1">
      <alignment horizontal="right" vertical="center" indent="2"/>
      <protection locked="0"/>
    </xf>
    <xf numFmtId="0" fontId="64" fillId="0" borderId="0" xfId="0" applyFont="1" applyAlignment="1" applyProtection="1">
      <alignment horizontal="left" vertical="center"/>
      <protection locked="0"/>
    </xf>
    <xf numFmtId="0" fontId="139" fillId="0" borderId="0" xfId="0" applyFont="1" applyAlignment="1" applyProtection="1">
      <alignment horizontal="left" vertical="center"/>
      <protection locked="0"/>
    </xf>
    <xf numFmtId="0" fontId="139" fillId="0" borderId="0" xfId="0" applyFont="1" applyAlignment="1" applyProtection="1">
      <alignment horizontal="left" vertical="center" wrapText="1"/>
      <protection locked="0"/>
    </xf>
    <xf numFmtId="0" fontId="66" fillId="0" borderId="0" xfId="0" applyFont="1" applyAlignment="1">
      <alignment horizontal="left" vertical="center" wrapText="1"/>
    </xf>
    <xf numFmtId="0" fontId="33" fillId="0" borderId="0" xfId="0" applyFont="1" applyAlignment="1">
      <alignment horizontal="left" vertical="center" wrapText="1"/>
    </xf>
    <xf numFmtId="9" fontId="22" fillId="0" borderId="0" xfId="0" applyNumberFormat="1" applyFont="1" applyAlignment="1" applyProtection="1">
      <alignment horizontal="center" vertical="top" wrapText="1"/>
      <protection locked="0"/>
    </xf>
    <xf numFmtId="9" fontId="22" fillId="0" borderId="0" xfId="0" applyNumberFormat="1" applyFont="1" applyAlignment="1" applyProtection="1">
      <alignment horizontal="center" vertical="center" wrapText="1"/>
      <protection locked="0"/>
    </xf>
    <xf numFmtId="0" fontId="41" fillId="0" borderId="0" xfId="0" applyFont="1" applyAlignment="1">
      <alignment horizontal="left" vertical="center" wrapText="1"/>
    </xf>
    <xf numFmtId="0" fontId="66" fillId="0" borderId="0" xfId="0" applyFont="1" applyAlignment="1" applyProtection="1">
      <alignment horizontal="left" vertical="center" wrapText="1"/>
      <protection locked="0"/>
    </xf>
    <xf numFmtId="0" fontId="66" fillId="0" borderId="0" xfId="0" applyFont="1" applyAlignment="1" applyProtection="1">
      <alignment horizontal="left" vertical="center"/>
      <protection locked="0"/>
    </xf>
    <xf numFmtId="10" fontId="22" fillId="0" borderId="0" xfId="0" applyNumberFormat="1" applyFont="1" applyAlignment="1" applyProtection="1">
      <alignment horizontal="left" vertical="center" wrapText="1"/>
      <protection locked="0"/>
    </xf>
    <xf numFmtId="0" fontId="22" fillId="0" borderId="0" xfId="0" applyFont="1" applyAlignment="1">
      <alignment horizontal="left" vertical="center"/>
    </xf>
    <xf numFmtId="0" fontId="33" fillId="0" borderId="0" xfId="0" applyFont="1" applyAlignment="1" applyProtection="1">
      <alignment vertical="top" wrapText="1"/>
      <protection locked="0"/>
    </xf>
    <xf numFmtId="0" fontId="22" fillId="0" borderId="0" xfId="0" quotePrefix="1" applyFont="1" applyAlignment="1">
      <alignment horizontal="left" vertical="center"/>
    </xf>
    <xf numFmtId="0" fontId="33" fillId="0" borderId="0" xfId="0" applyFont="1" applyAlignment="1" applyProtection="1">
      <alignment horizontal="justify" vertical="top" wrapText="1"/>
      <protection locked="0"/>
    </xf>
    <xf numFmtId="0" fontId="150" fillId="0" borderId="0" xfId="0" applyFont="1" applyAlignment="1" applyProtection="1">
      <alignment horizontal="justify" vertical="top" wrapText="1"/>
      <protection locked="0"/>
    </xf>
    <xf numFmtId="0" fontId="33" fillId="0" borderId="0" xfId="0" applyFont="1" applyAlignment="1">
      <alignment horizontal="justify" vertical="top" wrapText="1"/>
    </xf>
    <xf numFmtId="0" fontId="33" fillId="0" borderId="0" xfId="0" quotePrefix="1" applyFont="1" applyAlignment="1" applyProtection="1">
      <alignment horizontal="justify" vertical="top" wrapText="1"/>
      <protection locked="0"/>
    </xf>
    <xf numFmtId="0" fontId="136" fillId="0" borderId="0" xfId="0" applyFont="1" applyAlignment="1" applyProtection="1">
      <alignment horizontal="justify" vertical="top" wrapText="1"/>
      <protection locked="0"/>
    </xf>
    <xf numFmtId="0" fontId="57" fillId="0" borderId="0" xfId="0" applyFont="1" applyAlignment="1" applyProtection="1">
      <alignment horizontal="justify" vertical="top" wrapText="1"/>
      <protection locked="0"/>
    </xf>
    <xf numFmtId="0" fontId="99" fillId="0" borderId="0" xfId="0" applyFont="1" applyAlignment="1" applyProtection="1">
      <alignment horizontal="left" vertical="center" wrapText="1"/>
      <protection locked="0"/>
    </xf>
    <xf numFmtId="0" fontId="22" fillId="0" borderId="0" xfId="0" applyFont="1" applyAlignment="1" applyProtection="1">
      <alignment horizontal="left" vertical="top" wrapText="1"/>
      <protection locked="0"/>
    </xf>
    <xf numFmtId="0" fontId="66" fillId="0" borderId="0" xfId="0" applyFont="1" applyAlignment="1" applyProtection="1">
      <alignment horizontal="left" vertical="top" wrapText="1"/>
      <protection locked="0"/>
    </xf>
    <xf numFmtId="167" fontId="66" fillId="0" borderId="0" xfId="0" applyNumberFormat="1" applyFont="1" applyAlignment="1" applyProtection="1">
      <alignment horizontal="left" vertical="center" wrapText="1"/>
      <protection locked="0"/>
    </xf>
    <xf numFmtId="167" fontId="22" fillId="0" borderId="0" xfId="0" applyNumberFormat="1" applyFont="1" applyAlignment="1" applyProtection="1">
      <alignment horizontal="left" vertical="center" wrapText="1"/>
      <protection locked="0"/>
    </xf>
    <xf numFmtId="10" fontId="146" fillId="0" borderId="0" xfId="0" applyNumberFormat="1" applyFont="1" applyAlignment="1" applyProtection="1">
      <alignment horizontal="left" vertical="center" wrapText="1"/>
      <protection locked="0"/>
    </xf>
    <xf numFmtId="0" fontId="64" fillId="17" borderId="0" xfId="0" applyFont="1" applyFill="1" applyAlignment="1">
      <alignment vertical="center"/>
    </xf>
    <xf numFmtId="0" fontId="66" fillId="17" borderId="0" xfId="0" applyFont="1" applyFill="1" applyAlignment="1">
      <alignment horizontal="left" vertical="center"/>
    </xf>
    <xf numFmtId="0" fontId="135" fillId="17" borderId="0" xfId="0" applyFont="1" applyFill="1"/>
    <xf numFmtId="0" fontId="151" fillId="17" borderId="0" xfId="0" applyFont="1" applyFill="1" applyAlignment="1">
      <alignment vertical="center"/>
    </xf>
    <xf numFmtId="0" fontId="135" fillId="17" borderId="0" xfId="0" applyFont="1" applyFill="1" applyAlignment="1">
      <alignment horizontal="left" vertical="center"/>
    </xf>
    <xf numFmtId="0" fontId="16" fillId="17" borderId="0" xfId="0" applyFont="1" applyFill="1" applyAlignment="1">
      <alignment horizontal="left" vertical="center"/>
    </xf>
    <xf numFmtId="0" fontId="17" fillId="17" borderId="0" xfId="0" applyFont="1" applyFill="1" applyAlignment="1">
      <alignment horizontal="left" vertical="center"/>
    </xf>
    <xf numFmtId="0" fontId="152" fillId="17" borderId="0" xfId="0" applyFont="1" applyFill="1" applyAlignment="1">
      <alignment vertical="center"/>
    </xf>
    <xf numFmtId="0" fontId="22" fillId="17" borderId="0" xfId="0" applyFont="1" applyFill="1" applyAlignment="1">
      <alignment vertical="center"/>
    </xf>
    <xf numFmtId="0" fontId="18" fillId="17" borderId="0" xfId="0" applyFont="1" applyFill="1" applyAlignment="1">
      <alignment horizontal="left" vertical="center"/>
    </xf>
    <xf numFmtId="0" fontId="25" fillId="17" borderId="0" xfId="0" applyFont="1" applyFill="1" applyAlignment="1">
      <alignment vertical="center"/>
    </xf>
    <xf numFmtId="0" fontId="16" fillId="17" borderId="0" xfId="0" applyFont="1" applyFill="1" applyAlignment="1" applyProtection="1">
      <alignment horizontal="left" vertical="center"/>
      <protection locked="0"/>
    </xf>
    <xf numFmtId="0" fontId="25" fillId="17" borderId="0" xfId="0" applyFont="1" applyFill="1" applyAlignment="1">
      <alignment vertical="center" wrapText="1"/>
    </xf>
    <xf numFmtId="0" fontId="0" fillId="17" borderId="0" xfId="0" quotePrefix="1" applyFill="1" applyAlignment="1" applyProtection="1">
      <alignment horizontal="left" vertical="center" wrapText="1"/>
      <protection locked="0"/>
    </xf>
    <xf numFmtId="0" fontId="25" fillId="17" borderId="0" xfId="0" applyFont="1" applyFill="1" applyAlignment="1" applyProtection="1">
      <alignment horizontal="left" vertical="center" wrapText="1"/>
      <protection locked="0"/>
    </xf>
    <xf numFmtId="0" fontId="153"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26" fillId="0" borderId="0" xfId="0" applyFont="1" applyAlignment="1" applyProtection="1">
      <alignment horizontal="center" vertical="top" wrapText="1"/>
      <protection locked="0"/>
    </xf>
    <xf numFmtId="0" fontId="154" fillId="0" borderId="0" xfId="0" applyFont="1" applyAlignment="1">
      <alignment horizontal="left" vertical="top" wrapText="1"/>
    </xf>
    <xf numFmtId="0" fontId="33" fillId="0" borderId="0" xfId="0" applyFont="1" applyAlignment="1">
      <alignment vertical="top" wrapText="1"/>
    </xf>
    <xf numFmtId="0" fontId="137" fillId="0" borderId="0" xfId="0" applyFont="1"/>
    <xf numFmtId="169" fontId="0" fillId="0" borderId="0" xfId="0" applyNumberFormat="1"/>
    <xf numFmtId="0" fontId="48" fillId="0" borderId="0" xfId="0" applyFont="1" applyAlignment="1">
      <alignment vertical="center" wrapText="1"/>
    </xf>
    <xf numFmtId="0" fontId="48" fillId="0" borderId="0" xfId="0" applyFont="1" applyAlignment="1" applyProtection="1">
      <alignment vertical="center" wrapText="1"/>
      <protection locked="0"/>
    </xf>
    <xf numFmtId="0" fontId="104" fillId="0" borderId="0" xfId="0" applyFont="1" applyAlignment="1">
      <alignment horizontal="center" vertical="center" wrapText="1"/>
    </xf>
    <xf numFmtId="0" fontId="146" fillId="0" borderId="0" xfId="0" applyFont="1" applyProtection="1">
      <protection locked="0"/>
    </xf>
    <xf numFmtId="0" fontId="58" fillId="0" borderId="0" xfId="0" applyFont="1" applyAlignment="1">
      <alignment vertical="top" wrapText="1"/>
    </xf>
    <xf numFmtId="0" fontId="64" fillId="0" borderId="0" xfId="0" applyFont="1" applyAlignment="1" applyProtection="1">
      <alignment vertical="center" wrapText="1"/>
      <protection locked="0"/>
    </xf>
    <xf numFmtId="0" fontId="102" fillId="6" borderId="0" xfId="0" applyFont="1" applyFill="1" applyAlignment="1">
      <alignment vertical="center"/>
    </xf>
    <xf numFmtId="0" fontId="22" fillId="0" borderId="7" xfId="0" applyFont="1" applyBorder="1"/>
    <xf numFmtId="0" fontId="22" fillId="0" borderId="9" xfId="0" applyFont="1" applyBorder="1"/>
    <xf numFmtId="1" fontId="135" fillId="12" borderId="110" xfId="0" applyNumberFormat="1" applyFont="1" applyFill="1" applyBorder="1" applyAlignment="1" applyProtection="1">
      <alignment horizontal="right" vertical="center" indent="2"/>
      <protection locked="0"/>
    </xf>
    <xf numFmtId="0" fontId="40" fillId="19" borderId="19" xfId="0" applyFont="1" applyFill="1" applyBorder="1" applyAlignment="1">
      <alignment horizontal="center" wrapText="1"/>
    </xf>
    <xf numFmtId="0" fontId="135" fillId="12" borderId="10" xfId="0" applyFont="1" applyFill="1" applyBorder="1" applyAlignment="1">
      <alignment horizontal="left" vertical="center"/>
    </xf>
    <xf numFmtId="0" fontId="51" fillId="0" borderId="0" xfId="0" applyFont="1" applyAlignment="1">
      <alignment wrapText="1"/>
    </xf>
    <xf numFmtId="0" fontId="41" fillId="0" borderId="18" xfId="0" applyFont="1" applyBorder="1" applyAlignment="1">
      <alignment wrapText="1"/>
    </xf>
    <xf numFmtId="0" fontId="18" fillId="0" borderId="32" xfId="0" applyFont="1" applyBorder="1" applyAlignment="1" applyProtection="1">
      <alignment horizontal="left" vertical="top" wrapText="1"/>
      <protection locked="0"/>
    </xf>
    <xf numFmtId="0" fontId="18" fillId="0" borderId="33" xfId="0" applyFont="1" applyBorder="1" applyAlignment="1" applyProtection="1">
      <alignment horizontal="left" vertical="top" wrapText="1"/>
      <protection locked="0"/>
    </xf>
    <xf numFmtId="0" fontId="18" fillId="0" borderId="31" xfId="0" applyFont="1" applyBorder="1" applyAlignment="1" applyProtection="1">
      <alignment horizontal="left" vertical="top" wrapText="1"/>
      <protection locked="0"/>
    </xf>
    <xf numFmtId="0" fontId="18" fillId="0" borderId="0" xfId="0" applyFont="1" applyAlignment="1">
      <alignment horizontal="center" vertical="center" wrapText="1"/>
    </xf>
    <xf numFmtId="0" fontId="101" fillId="0" borderId="0" xfId="0" applyFont="1" applyAlignment="1">
      <alignment vertical="center" textRotation="90"/>
    </xf>
    <xf numFmtId="0" fontId="156" fillId="0" borderId="0" xfId="0" applyFont="1" applyAlignment="1">
      <alignment vertical="top" wrapText="1"/>
    </xf>
    <xf numFmtId="0" fontId="40" fillId="19" borderId="18" xfId="0" applyFont="1" applyFill="1" applyBorder="1" applyAlignment="1">
      <alignment horizontal="center" wrapText="1"/>
    </xf>
    <xf numFmtId="0" fontId="40" fillId="19" borderId="21" xfId="0" applyFont="1" applyFill="1" applyBorder="1" applyAlignment="1">
      <alignment horizontal="center" wrapText="1"/>
    </xf>
    <xf numFmtId="0" fontId="137" fillId="0" borderId="31" xfId="0" applyFont="1" applyBorder="1" applyAlignment="1">
      <alignment vertical="center" wrapText="1"/>
    </xf>
    <xf numFmtId="0" fontId="135" fillId="12" borderId="111" xfId="0" applyFont="1" applyFill="1" applyBorder="1" applyAlignment="1" applyProtection="1">
      <alignment horizontal="left" vertical="center" wrapText="1"/>
      <protection locked="0"/>
    </xf>
    <xf numFmtId="0" fontId="140" fillId="0" borderId="34" xfId="0" applyFont="1" applyBorder="1" applyAlignment="1">
      <alignment vertical="center" wrapText="1"/>
    </xf>
    <xf numFmtId="0" fontId="140" fillId="0" borderId="33" xfId="0" applyFont="1" applyBorder="1" applyAlignment="1">
      <alignment vertical="center" wrapText="1"/>
    </xf>
    <xf numFmtId="0" fontId="135" fillId="12" borderId="0" xfId="0" applyFont="1" applyFill="1" applyAlignment="1">
      <alignment vertical="top"/>
    </xf>
    <xf numFmtId="0" fontId="18" fillId="18" borderId="0" xfId="0" applyFont="1" applyFill="1" applyAlignment="1">
      <alignment vertical="top" wrapText="1"/>
    </xf>
    <xf numFmtId="0" fontId="22" fillId="0" borderId="0" xfId="7" applyAlignment="1">
      <alignment horizontal="left" vertical="top"/>
    </xf>
    <xf numFmtId="0" fontId="22" fillId="0" borderId="0" xfId="7" quotePrefix="1" applyAlignment="1">
      <alignment horizontal="left" vertical="top"/>
    </xf>
    <xf numFmtId="0" fontId="25" fillId="0" borderId="0" xfId="7" applyFont="1"/>
    <xf numFmtId="0" fontId="22" fillId="0" borderId="18" xfId="7" applyBorder="1"/>
    <xf numFmtId="0" fontId="52" fillId="0" borderId="0" xfId="7" applyFont="1"/>
    <xf numFmtId="0" fontId="25" fillId="0" borderId="0" xfId="7" quotePrefix="1" applyFont="1" applyAlignment="1">
      <alignment horizontal="left" vertical="top"/>
    </xf>
    <xf numFmtId="0" fontId="43" fillId="0" borderId="0" xfId="7" applyFont="1"/>
    <xf numFmtId="0" fontId="22" fillId="0" borderId="0" xfId="7" quotePrefix="1" applyAlignment="1">
      <alignment horizontal="left"/>
    </xf>
    <xf numFmtId="0" fontId="24" fillId="0" borderId="0" xfId="7" applyFont="1"/>
    <xf numFmtId="0" fontId="22" fillId="0" borderId="0" xfId="7" applyAlignment="1">
      <alignment horizontal="left"/>
    </xf>
    <xf numFmtId="0" fontId="25" fillId="0" borderId="0" xfId="7" quotePrefix="1" applyFont="1" applyAlignment="1">
      <alignment horizontal="left"/>
    </xf>
    <xf numFmtId="0" fontId="22" fillId="0" borderId="0" xfId="7" applyAlignment="1">
      <alignment horizontal="left" vertical="top" wrapText="1"/>
    </xf>
    <xf numFmtId="0" fontId="22" fillId="0" borderId="0" xfId="7" applyAlignment="1">
      <alignment vertical="top"/>
    </xf>
    <xf numFmtId="0" fontId="22" fillId="0" borderId="0" xfId="7" applyAlignment="1">
      <alignment horizontal="right"/>
    </xf>
    <xf numFmtId="0" fontId="25" fillId="0" borderId="0" xfId="7" applyFont="1" applyAlignment="1">
      <alignment vertical="center"/>
    </xf>
    <xf numFmtId="0" fontId="22" fillId="0" borderId="0" xfId="7" applyAlignment="1">
      <alignment vertical="center"/>
    </xf>
    <xf numFmtId="0" fontId="143" fillId="0" borderId="0" xfId="0" applyFont="1" applyAlignment="1">
      <alignment wrapText="1"/>
    </xf>
    <xf numFmtId="0" fontId="143" fillId="0" borderId="18" xfId="0" applyFont="1" applyBorder="1" applyAlignment="1">
      <alignment wrapText="1"/>
    </xf>
    <xf numFmtId="0" fontId="76" fillId="0" borderId="0" xfId="7" applyFont="1"/>
    <xf numFmtId="0" fontId="18" fillId="0" borderId="0" xfId="7" applyFont="1"/>
    <xf numFmtId="0" fontId="18" fillId="0" borderId="16" xfId="7" applyFont="1" applyBorder="1" applyAlignment="1">
      <alignment horizontal="left" wrapText="1" indent="1"/>
    </xf>
    <xf numFmtId="0" fontId="18" fillId="0" borderId="0" xfId="7" applyFont="1" applyAlignment="1">
      <alignment wrapText="1"/>
    </xf>
    <xf numFmtId="0" fontId="38" fillId="0" borderId="0" xfId="7" applyFont="1"/>
    <xf numFmtId="0" fontId="17" fillId="0" borderId="26" xfId="7" applyFont="1" applyBorder="1"/>
    <xf numFmtId="0" fontId="17" fillId="0" borderId="34" xfId="7" applyFont="1" applyBorder="1"/>
    <xf numFmtId="0" fontId="22" fillId="0" borderId="34" xfId="7" applyBorder="1"/>
    <xf numFmtId="0" fontId="22" fillId="0" borderId="35" xfId="7" applyBorder="1"/>
    <xf numFmtId="0" fontId="22" fillId="0" borderId="17" xfId="7" applyBorder="1"/>
    <xf numFmtId="0" fontId="22" fillId="0" borderId="20" xfId="7" applyBorder="1"/>
    <xf numFmtId="0" fontId="22" fillId="0" borderId="17" xfId="7" quotePrefix="1" applyBorder="1" applyAlignment="1">
      <alignment vertical="top"/>
    </xf>
    <xf numFmtId="0" fontId="22" fillId="0" borderId="0" xfId="7" quotePrefix="1" applyAlignment="1">
      <alignment vertical="top"/>
    </xf>
    <xf numFmtId="0" fontId="22" fillId="0" borderId="17" xfId="7" applyBorder="1" applyAlignment="1">
      <alignment horizontal="justify" vertical="center" wrapText="1"/>
    </xf>
    <xf numFmtId="0" fontId="22" fillId="0" borderId="17" xfId="7" applyBorder="1" applyAlignment="1">
      <alignment vertical="top" wrapText="1"/>
    </xf>
    <xf numFmtId="0" fontId="22" fillId="0" borderId="19" xfId="7" applyBorder="1"/>
    <xf numFmtId="0" fontId="22" fillId="0" borderId="21" xfId="7" applyBorder="1"/>
    <xf numFmtId="0" fontId="137" fillId="0" borderId="0" xfId="0" applyFont="1" applyAlignment="1">
      <alignment vertical="top"/>
    </xf>
    <xf numFmtId="0" fontId="22" fillId="22" borderId="0" xfId="0" applyFont="1" applyFill="1" applyAlignment="1" applyProtection="1">
      <alignment vertical="top" wrapText="1"/>
      <protection locked="0"/>
    </xf>
    <xf numFmtId="0" fontId="41" fillId="22" borderId="0" xfId="0" applyFont="1" applyFill="1" applyAlignment="1">
      <alignment horizontal="left" vertical="top" wrapText="1"/>
    </xf>
    <xf numFmtId="49" fontId="137" fillId="22" borderId="0" xfId="0" applyNumberFormat="1" applyFont="1" applyFill="1" applyAlignment="1" applyProtection="1">
      <alignment vertical="top" wrapText="1"/>
      <protection locked="0"/>
    </xf>
    <xf numFmtId="14" fontId="66" fillId="22" borderId="0" xfId="0" applyNumberFormat="1" applyFont="1" applyFill="1" applyAlignment="1">
      <alignment horizontal="left" vertical="top" wrapText="1"/>
    </xf>
    <xf numFmtId="0" fontId="62" fillId="0" borderId="0" xfId="5" applyBorder="1" applyAlignment="1" applyProtection="1"/>
    <xf numFmtId="0" fontId="138" fillId="12" borderId="49" xfId="0" applyFont="1" applyFill="1" applyBorder="1" applyAlignment="1" applyProtection="1">
      <alignment horizontal="left" vertical="center" wrapText="1"/>
      <protection locked="0"/>
    </xf>
    <xf numFmtId="0" fontId="135" fillId="12" borderId="0" xfId="0" applyFont="1" applyFill="1" applyAlignment="1" applyProtection="1">
      <alignment horizontal="left" vertical="center" wrapText="1"/>
      <protection locked="0"/>
    </xf>
    <xf numFmtId="0" fontId="143" fillId="0" borderId="0" xfId="0" applyFont="1" applyAlignment="1">
      <alignment horizontal="left" vertical="top" wrapText="1"/>
    </xf>
    <xf numFmtId="0" fontId="160" fillId="0" borderId="0" xfId="0" applyFont="1"/>
    <xf numFmtId="0" fontId="160" fillId="0" borderId="0" xfId="0" applyFont="1" applyAlignment="1">
      <alignment wrapText="1"/>
    </xf>
    <xf numFmtId="49" fontId="160" fillId="0" borderId="0" xfId="0" applyNumberFormat="1" applyFont="1" applyAlignment="1">
      <alignment horizontal="left" wrapText="1"/>
    </xf>
    <xf numFmtId="0" fontId="160" fillId="0" borderId="113" xfId="0" applyFont="1" applyBorder="1"/>
    <xf numFmtId="0" fontId="143" fillId="0" borderId="0" xfId="0" applyFont="1" applyAlignment="1">
      <alignment horizontal="center" vertical="center"/>
    </xf>
    <xf numFmtId="0" fontId="162" fillId="19" borderId="17" xfId="0" applyFont="1" applyFill="1" applyBorder="1" applyAlignment="1">
      <alignment horizontal="center" wrapText="1"/>
    </xf>
    <xf numFmtId="0" fontId="143" fillId="19" borderId="0" xfId="0" applyFont="1" applyFill="1" applyAlignment="1">
      <alignment wrapText="1"/>
    </xf>
    <xf numFmtId="0" fontId="143" fillId="19" borderId="20" xfId="0" applyFont="1" applyFill="1" applyBorder="1" applyAlignment="1">
      <alignment wrapText="1"/>
    </xf>
    <xf numFmtId="0" fontId="164" fillId="0" borderId="0" xfId="0" applyFont="1" applyAlignment="1">
      <alignment wrapText="1"/>
    </xf>
    <xf numFmtId="0" fontId="142" fillId="0" borderId="0" xfId="0" applyFont="1" applyAlignment="1">
      <alignment wrapText="1"/>
    </xf>
    <xf numFmtId="0" fontId="162" fillId="0" borderId="16" xfId="0" applyFont="1" applyBorder="1" applyAlignment="1">
      <alignment horizontal="center" vertical="center" wrapText="1"/>
    </xf>
    <xf numFmtId="0" fontId="143" fillId="0" borderId="0" xfId="0" applyFont="1" applyAlignment="1">
      <alignment horizontal="justify" wrapText="1"/>
    </xf>
    <xf numFmtId="0" fontId="143" fillId="0" borderId="0" xfId="0" applyFont="1" applyAlignment="1">
      <alignment horizontal="left" wrapText="1"/>
    </xf>
    <xf numFmtId="0" fontId="161" fillId="0" borderId="23" xfId="0" applyFont="1" applyBorder="1" applyAlignment="1">
      <alignment horizontal="center" vertical="center" wrapText="1"/>
    </xf>
    <xf numFmtId="0" fontId="162" fillId="0" borderId="0" xfId="0" applyFont="1" applyAlignment="1">
      <alignment horizontal="center" vertical="center" wrapText="1"/>
    </xf>
    <xf numFmtId="0" fontId="143" fillId="0" borderId="0" xfId="0" applyFont="1" applyAlignment="1">
      <alignment horizontal="justify" vertical="center" wrapText="1"/>
    </xf>
    <xf numFmtId="0" fontId="165" fillId="0" borderId="0" xfId="0" applyFont="1" applyAlignment="1">
      <alignment horizontal="left"/>
    </xf>
    <xf numFmtId="0" fontId="165" fillId="0" borderId="0" xfId="0" applyFont="1"/>
    <xf numFmtId="0" fontId="165" fillId="0" borderId="0" xfId="0" applyFont="1" applyAlignment="1">
      <alignment vertical="top"/>
    </xf>
    <xf numFmtId="0" fontId="165" fillId="0" borderId="18" xfId="0" applyFont="1" applyBorder="1" applyAlignment="1">
      <alignment vertical="top"/>
    </xf>
    <xf numFmtId="0" fontId="165" fillId="0" borderId="0" xfId="0" applyFont="1" applyAlignment="1">
      <alignment horizontal="left" vertical="top"/>
    </xf>
    <xf numFmtId="0" fontId="165" fillId="0" borderId="0" xfId="0" applyFont="1" applyAlignment="1">
      <alignment horizontal="left" vertical="center"/>
    </xf>
    <xf numFmtId="0" fontId="162" fillId="0" borderId="0" xfId="0" applyFont="1" applyAlignment="1">
      <alignment horizontal="left" wrapText="1"/>
    </xf>
    <xf numFmtId="0" fontId="143" fillId="0" borderId="33" xfId="0" applyFont="1" applyBorder="1" applyAlignment="1">
      <alignment wrapText="1"/>
    </xf>
    <xf numFmtId="9" fontId="143" fillId="0" borderId="31" xfId="0" applyNumberFormat="1" applyFont="1" applyBorder="1" applyAlignment="1">
      <alignment vertical="center" wrapText="1"/>
    </xf>
    <xf numFmtId="0" fontId="143" fillId="0" borderId="16" xfId="0" applyFont="1" applyBorder="1" applyAlignment="1">
      <alignment wrapText="1"/>
    </xf>
    <xf numFmtId="0" fontId="143" fillId="0" borderId="0" xfId="0" applyFont="1" applyAlignment="1">
      <alignment horizontal="center" vertical="top" wrapText="1"/>
    </xf>
    <xf numFmtId="0" fontId="143" fillId="0" borderId="0" xfId="0" applyFont="1" applyAlignment="1">
      <alignment vertical="center" wrapText="1"/>
    </xf>
    <xf numFmtId="0" fontId="160" fillId="0" borderId="0" xfId="0" applyFont="1" applyAlignment="1">
      <alignment horizontal="left" vertical="top" wrapText="1"/>
    </xf>
    <xf numFmtId="0" fontId="160" fillId="0" borderId="0" xfId="0" applyFont="1" applyAlignment="1">
      <alignment horizontal="left" vertical="center" wrapText="1"/>
    </xf>
    <xf numFmtId="168" fontId="162" fillId="0" borderId="0" xfId="0" applyNumberFormat="1" applyFont="1" applyAlignment="1">
      <alignment vertical="top" wrapText="1"/>
    </xf>
    <xf numFmtId="168" fontId="162" fillId="0" borderId="0" xfId="0" applyNumberFormat="1" applyFont="1" applyAlignment="1">
      <alignment horizontal="left" wrapText="1"/>
    </xf>
    <xf numFmtId="0" fontId="161" fillId="0" borderId="0" xfId="0" applyFont="1" applyAlignment="1">
      <alignment wrapText="1"/>
    </xf>
    <xf numFmtId="0" fontId="141" fillId="0" borderId="0" xfId="0" applyFont="1" applyAlignment="1">
      <alignment horizontal="left" wrapText="1"/>
    </xf>
    <xf numFmtId="0" fontId="143" fillId="0" borderId="0" xfId="0" applyFont="1" applyAlignment="1">
      <alignment horizontal="justify" vertical="top" wrapText="1"/>
    </xf>
    <xf numFmtId="0" fontId="161" fillId="0" borderId="6" xfId="0" applyFont="1" applyBorder="1" applyAlignment="1">
      <alignment vertical="center" wrapText="1"/>
    </xf>
    <xf numFmtId="0" fontId="161" fillId="0" borderId="0" xfId="0" applyFont="1" applyAlignment="1">
      <alignment vertical="center" wrapText="1"/>
    </xf>
    <xf numFmtId="0" fontId="161" fillId="0" borderId="10" xfId="0" applyFont="1" applyBorder="1" applyAlignment="1">
      <alignment vertical="center" wrapText="1"/>
    </xf>
    <xf numFmtId="0" fontId="161" fillId="0" borderId="8" xfId="0" applyFont="1" applyBorder="1" applyAlignment="1">
      <alignment vertical="center" wrapText="1"/>
    </xf>
    <xf numFmtId="0" fontId="161" fillId="0" borderId="44" xfId="0" applyFont="1" applyBorder="1" applyAlignment="1">
      <alignment vertical="center" wrapText="1"/>
    </xf>
    <xf numFmtId="0" fontId="161" fillId="0" borderId="9" xfId="0" applyFont="1" applyBorder="1" applyAlignment="1">
      <alignment vertical="center" wrapText="1"/>
    </xf>
    <xf numFmtId="1" fontId="162" fillId="0" borderId="16" xfId="0" applyNumberFormat="1" applyFont="1" applyBorder="1" applyAlignment="1">
      <alignment horizontal="center" wrapText="1"/>
    </xf>
    <xf numFmtId="0" fontId="143" fillId="0" borderId="23" xfId="0" applyFont="1" applyBorder="1" applyAlignment="1">
      <alignment vertical="top" wrapText="1"/>
    </xf>
    <xf numFmtId="0" fontId="143" fillId="0" borderId="24" xfId="0" applyFont="1" applyBorder="1" applyAlignment="1">
      <alignment vertical="top" wrapText="1"/>
    </xf>
    <xf numFmtId="0" fontId="142" fillId="0" borderId="0" xfId="0" applyFont="1" applyAlignment="1">
      <alignment vertical="top" wrapText="1"/>
    </xf>
    <xf numFmtId="0" fontId="143" fillId="0" borderId="17" xfId="0" applyFont="1" applyBorder="1"/>
    <xf numFmtId="0" fontId="143" fillId="0" borderId="0" xfId="0" applyFont="1" applyAlignment="1">
      <alignment vertical="top"/>
    </xf>
    <xf numFmtId="0" fontId="162" fillId="0" borderId="0" xfId="0" applyFont="1" applyAlignment="1">
      <alignment horizontal="justify" vertical="top"/>
    </xf>
    <xf numFmtId="0" fontId="162" fillId="0" borderId="0" xfId="0" applyFont="1" applyAlignment="1">
      <alignment horizontal="justify" vertical="center"/>
    </xf>
    <xf numFmtId="0" fontId="143" fillId="0" borderId="0" xfId="0" applyFont="1" applyAlignment="1">
      <alignment horizontal="justify" vertical="top"/>
    </xf>
    <xf numFmtId="0" fontId="143" fillId="0" borderId="0" xfId="0" applyFont="1" applyAlignment="1">
      <alignment horizontal="justify"/>
    </xf>
    <xf numFmtId="0" fontId="162" fillId="0" borderId="0" xfId="0" applyFont="1" applyAlignment="1">
      <alignment vertical="top"/>
    </xf>
    <xf numFmtId="0" fontId="162" fillId="0" borderId="0" xfId="0" applyFont="1"/>
    <xf numFmtId="0" fontId="143" fillId="0" borderId="0" xfId="0" applyFont="1" applyAlignment="1">
      <alignment vertical="top" wrapText="1"/>
    </xf>
    <xf numFmtId="0" fontId="143" fillId="0" borderId="0" xfId="0" applyFont="1" applyAlignment="1">
      <alignment horizontal="left" vertical="top" wrapText="1" indent="3"/>
    </xf>
    <xf numFmtId="0" fontId="160" fillId="0" borderId="0" xfId="0" applyFont="1" applyAlignment="1">
      <alignment horizontal="justify" wrapText="1"/>
    </xf>
    <xf numFmtId="0" fontId="143" fillId="0" borderId="0" xfId="7" applyFont="1" applyAlignment="1">
      <alignment horizontal="left" vertical="top"/>
    </xf>
    <xf numFmtId="0" fontId="143" fillId="0" borderId="0" xfId="7" applyFont="1"/>
    <xf numFmtId="0" fontId="143" fillId="0" borderId="0" xfId="7" applyFont="1" applyAlignment="1">
      <alignment vertical="top"/>
    </xf>
    <xf numFmtId="0" fontId="143" fillId="0" borderId="0" xfId="7" applyFont="1" applyAlignment="1">
      <alignment horizontal="right"/>
    </xf>
    <xf numFmtId="0" fontId="143" fillId="0" borderId="0" xfId="7" applyFont="1" applyAlignment="1">
      <alignment horizontal="left" vertical="top" wrapText="1"/>
    </xf>
    <xf numFmtId="0" fontId="143" fillId="0" borderId="32" xfId="7" applyFont="1" applyBorder="1" applyAlignment="1">
      <alignment horizontal="left" vertical="top"/>
    </xf>
    <xf numFmtId="0" fontId="143" fillId="0" borderId="16" xfId="7" applyFont="1" applyBorder="1" applyAlignment="1">
      <alignment horizontal="left" vertical="top" wrapText="1"/>
    </xf>
    <xf numFmtId="0" fontId="143" fillId="0" borderId="22" xfId="7" quotePrefix="1" applyFont="1" applyBorder="1" applyAlignment="1">
      <alignment horizontal="left" vertical="top"/>
    </xf>
    <xf numFmtId="0" fontId="143" fillId="0" borderId="35" xfId="7" applyFont="1" applyBorder="1" applyAlignment="1">
      <alignment vertical="top"/>
    </xf>
    <xf numFmtId="0" fontId="143" fillId="0" borderId="34" xfId="7" applyFont="1" applyBorder="1" applyAlignment="1">
      <alignment vertical="top" wrapText="1"/>
    </xf>
    <xf numFmtId="0" fontId="143" fillId="0" borderId="16" xfId="7" applyFont="1" applyBorder="1" applyAlignment="1">
      <alignment horizontal="left" vertical="top"/>
    </xf>
    <xf numFmtId="0" fontId="143" fillId="0" borderId="23" xfId="7" applyFont="1" applyBorder="1" applyAlignment="1">
      <alignment horizontal="left" vertical="top"/>
    </xf>
    <xf numFmtId="0" fontId="143" fillId="0" borderId="17" xfId="7" applyFont="1" applyBorder="1" applyAlignment="1">
      <alignment vertical="top"/>
    </xf>
    <xf numFmtId="0" fontId="143" fillId="0" borderId="20" xfId="7" applyFont="1" applyBorder="1" applyAlignment="1">
      <alignment vertical="top"/>
    </xf>
    <xf numFmtId="0" fontId="143" fillId="0" borderId="0" xfId="7" applyFont="1" applyAlignment="1">
      <alignment vertical="top" wrapText="1"/>
    </xf>
    <xf numFmtId="0" fontId="143" fillId="0" borderId="24" xfId="7" applyFont="1" applyBorder="1" applyAlignment="1">
      <alignment horizontal="left" vertical="top"/>
    </xf>
    <xf numFmtId="0" fontId="143" fillId="0" borderId="19" xfId="7" applyFont="1" applyBorder="1" applyAlignment="1">
      <alignment vertical="top"/>
    </xf>
    <xf numFmtId="0" fontId="143" fillId="0" borderId="21" xfId="7" applyFont="1" applyBorder="1" applyAlignment="1">
      <alignment vertical="top"/>
    </xf>
    <xf numFmtId="0" fontId="143" fillId="0" borderId="18" xfId="7" applyFont="1" applyBorder="1" applyAlignment="1">
      <alignment vertical="top" wrapText="1"/>
    </xf>
    <xf numFmtId="0" fontId="143" fillId="0" borderId="22" xfId="7" applyFont="1" applyBorder="1" applyAlignment="1">
      <alignment vertical="top" wrapText="1"/>
    </xf>
    <xf numFmtId="0" fontId="143" fillId="0" borderId="24" xfId="7" applyFont="1" applyBorder="1" applyAlignment="1">
      <alignment vertical="top" wrapText="1"/>
    </xf>
    <xf numFmtId="0" fontId="143" fillId="0" borderId="31" xfId="7" applyFont="1" applyBorder="1" applyAlignment="1">
      <alignment vertical="top" wrapText="1"/>
    </xf>
    <xf numFmtId="0" fontId="143" fillId="0" borderId="23" xfId="7" applyFont="1" applyBorder="1" applyAlignment="1">
      <alignment vertical="top" wrapText="1"/>
    </xf>
    <xf numFmtId="0" fontId="162" fillId="0" borderId="19" xfId="7" applyFont="1" applyBorder="1" applyAlignment="1">
      <alignment horizontal="left" vertical="center"/>
    </xf>
    <xf numFmtId="0" fontId="162" fillId="0" borderId="21" xfId="7" applyFont="1" applyBorder="1" applyAlignment="1">
      <alignment horizontal="left" vertical="center"/>
    </xf>
    <xf numFmtId="0" fontId="162" fillId="0" borderId="19" xfId="7" applyFont="1" applyBorder="1" applyAlignment="1">
      <alignment vertical="center"/>
    </xf>
    <xf numFmtId="0" fontId="162" fillId="0" borderId="18" xfId="7" applyFont="1" applyBorder="1" applyAlignment="1">
      <alignment vertical="center"/>
    </xf>
    <xf numFmtId="0" fontId="162" fillId="0" borderId="21" xfId="7" applyFont="1" applyBorder="1" applyAlignment="1">
      <alignment horizontal="right" vertical="center"/>
    </xf>
    <xf numFmtId="0" fontId="162" fillId="0" borderId="21" xfId="7" applyFont="1" applyBorder="1" applyAlignment="1">
      <alignment vertical="center"/>
    </xf>
    <xf numFmtId="0" fontId="143" fillId="0" borderId="31" xfId="7" applyFont="1" applyBorder="1" applyAlignment="1">
      <alignment horizontal="left" vertical="center"/>
    </xf>
    <xf numFmtId="0" fontId="143" fillId="0" borderId="16" xfId="7" applyFont="1" applyBorder="1" applyAlignment="1">
      <alignment horizontal="left" vertical="center"/>
    </xf>
    <xf numFmtId="0" fontId="143" fillId="0" borderId="19" xfId="7" applyFont="1" applyBorder="1" applyAlignment="1">
      <alignment horizontal="left" vertical="top"/>
    </xf>
    <xf numFmtId="0" fontId="143" fillId="0" borderId="18" xfId="7" applyFont="1" applyBorder="1" applyAlignment="1">
      <alignment horizontal="left" vertical="top"/>
    </xf>
    <xf numFmtId="0" fontId="143" fillId="19" borderId="26" xfId="7" applyFont="1" applyFill="1" applyBorder="1" applyAlignment="1">
      <alignment vertical="top"/>
    </xf>
    <xf numFmtId="0" fontId="143" fillId="19" borderId="16" xfId="7" applyFont="1" applyFill="1" applyBorder="1" applyAlignment="1">
      <alignment horizontal="right" vertical="top"/>
    </xf>
    <xf numFmtId="0" fontId="141" fillId="0" borderId="0" xfId="0" applyFont="1" applyAlignment="1">
      <alignment horizontal="justify" wrapText="1"/>
    </xf>
    <xf numFmtId="0" fontId="141" fillId="0" borderId="0" xfId="0" applyFont="1" applyAlignment="1">
      <alignment wrapText="1"/>
    </xf>
    <xf numFmtId="0" fontId="161" fillId="0" borderId="0" xfId="0" applyFont="1" applyAlignment="1">
      <alignment horizontal="left" vertical="center" wrapText="1"/>
    </xf>
    <xf numFmtId="0" fontId="141" fillId="0" borderId="0" xfId="0" applyFont="1" applyAlignment="1">
      <alignment horizontal="center" wrapText="1"/>
    </xf>
    <xf numFmtId="167" fontId="161" fillId="0" borderId="0" xfId="0" applyNumberFormat="1" applyFont="1" applyAlignment="1">
      <alignment horizontal="left" wrapText="1"/>
    </xf>
    <xf numFmtId="0" fontId="143" fillId="0" borderId="0" xfId="0" applyFont="1" applyAlignment="1">
      <alignment horizontal="right" wrapText="1"/>
    </xf>
    <xf numFmtId="0" fontId="160" fillId="0" borderId="0" xfId="0" applyFont="1" applyAlignment="1">
      <alignment vertical="top" wrapText="1"/>
    </xf>
    <xf numFmtId="0" fontId="167" fillId="0" borderId="0" xfId="0" applyFont="1" applyAlignment="1">
      <alignment wrapText="1"/>
    </xf>
    <xf numFmtId="0" fontId="17" fillId="0" borderId="16" xfId="0" applyFont="1" applyBorder="1" applyAlignment="1">
      <alignment horizontal="center" wrapText="1"/>
    </xf>
    <xf numFmtId="0" fontId="17" fillId="0" borderId="82" xfId="0" applyFont="1" applyBorder="1" applyAlignment="1">
      <alignment horizontal="left" vertical="center" wrapText="1"/>
    </xf>
    <xf numFmtId="0" fontId="17" fillId="0" borderId="9" xfId="0" applyFont="1" applyBorder="1" applyAlignment="1">
      <alignment vertical="center" wrapText="1"/>
    </xf>
    <xf numFmtId="0" fontId="32" fillId="0" borderId="44" xfId="0" applyFont="1" applyBorder="1" applyAlignment="1">
      <alignment vertical="center"/>
    </xf>
    <xf numFmtId="0" fontId="17" fillId="0" borderId="16" xfId="0" applyFont="1" applyBorder="1" applyAlignment="1">
      <alignment wrapText="1"/>
    </xf>
    <xf numFmtId="0" fontId="17" fillId="0" borderId="60" xfId="0" applyFont="1" applyBorder="1" applyAlignment="1">
      <alignment wrapText="1"/>
    </xf>
    <xf numFmtId="0" fontId="25" fillId="0" borderId="87" xfId="0" applyFont="1" applyBorder="1" applyAlignment="1">
      <alignment horizontal="center" vertical="center" textRotation="90" wrapText="1"/>
    </xf>
    <xf numFmtId="0" fontId="17" fillId="0" borderId="72" xfId="0" applyFont="1" applyBorder="1" applyAlignment="1">
      <alignment wrapText="1"/>
    </xf>
    <xf numFmtId="0" fontId="17" fillId="0" borderId="24" xfId="0" applyFont="1" applyBorder="1" applyAlignment="1">
      <alignment wrapText="1"/>
    </xf>
    <xf numFmtId="0" fontId="32" fillId="0" borderId="76" xfId="0" applyFont="1" applyBorder="1" applyAlignment="1">
      <alignment horizontal="center" vertical="center" wrapText="1"/>
    </xf>
    <xf numFmtId="0" fontId="143" fillId="0" borderId="18" xfId="7" applyFont="1" applyBorder="1"/>
    <xf numFmtId="0" fontId="143" fillId="0" borderId="18" xfId="7" applyFont="1" applyBorder="1" applyAlignment="1">
      <alignment vertical="top"/>
    </xf>
    <xf numFmtId="0" fontId="143" fillId="0" borderId="18" xfId="7" applyFont="1" applyBorder="1" applyAlignment="1">
      <alignment horizontal="right"/>
    </xf>
    <xf numFmtId="0" fontId="143" fillId="0" borderId="21" xfId="7" applyFont="1" applyBorder="1" applyAlignment="1">
      <alignment horizontal="left" vertical="top" wrapText="1"/>
    </xf>
    <xf numFmtId="0" fontId="73" fillId="0" borderId="30" xfId="0" applyFont="1" applyBorder="1" applyAlignment="1">
      <alignment vertical="center" wrapText="1"/>
    </xf>
    <xf numFmtId="0" fontId="16" fillId="0" borderId="0" xfId="7" quotePrefix="1" applyFont="1"/>
    <xf numFmtId="0" fontId="25" fillId="2" borderId="63" xfId="0" applyFont="1" applyFill="1" applyBorder="1"/>
    <xf numFmtId="0" fontId="22" fillId="0" borderId="15" xfId="0" applyFont="1" applyBorder="1"/>
    <xf numFmtId="0" fontId="64" fillId="0" borderId="53" xfId="0" applyFont="1" applyBorder="1"/>
    <xf numFmtId="0" fontId="22" fillId="0" borderId="53" xfId="0" applyFont="1" applyBorder="1"/>
    <xf numFmtId="0" fontId="22" fillId="0" borderId="29" xfId="0" applyFont="1" applyBorder="1"/>
    <xf numFmtId="0" fontId="16" fillId="0" borderId="0" xfId="0" applyFont="1" applyAlignment="1">
      <alignment vertical="center" wrapText="1"/>
    </xf>
    <xf numFmtId="3" fontId="16" fillId="0" borderId="0" xfId="0" applyNumberFormat="1" applyFont="1"/>
    <xf numFmtId="0" fontId="162" fillId="0" borderId="16" xfId="0" applyFont="1" applyBorder="1" applyAlignment="1">
      <alignment vertical="top" wrapText="1"/>
    </xf>
    <xf numFmtId="0" fontId="16" fillId="0" borderId="0" xfId="0" applyFont="1" applyAlignment="1">
      <alignment vertical="top"/>
    </xf>
    <xf numFmtId="0" fontId="16" fillId="0" borderId="0" xfId="0" applyFont="1" applyAlignment="1">
      <alignment wrapText="1"/>
    </xf>
    <xf numFmtId="0" fontId="0" fillId="0" borderId="20" xfId="0" applyBorder="1" applyAlignment="1">
      <alignment wrapText="1"/>
    </xf>
    <xf numFmtId="0" fontId="0" fillId="0" borderId="20" xfId="0" applyBorder="1" applyAlignment="1">
      <alignment vertical="top"/>
    </xf>
    <xf numFmtId="0" fontId="0" fillId="0" borderId="21" xfId="0" applyBorder="1" applyAlignment="1">
      <alignment wrapText="1"/>
    </xf>
    <xf numFmtId="0" fontId="0" fillId="0" borderId="18" xfId="0" applyBorder="1" applyAlignment="1">
      <alignment wrapText="1"/>
    </xf>
    <xf numFmtId="0" fontId="0" fillId="0" borderId="18" xfId="0" applyBorder="1" applyAlignment="1">
      <alignment vertical="top"/>
    </xf>
    <xf numFmtId="0" fontId="41" fillId="0" borderId="0" xfId="0" applyFont="1" applyAlignment="1">
      <alignment vertical="top"/>
    </xf>
    <xf numFmtId="0" fontId="0" fillId="22" borderId="6" xfId="0" applyFill="1" applyBorder="1" applyAlignment="1">
      <alignment vertical="top"/>
    </xf>
    <xf numFmtId="0" fontId="0" fillId="22" borderId="0" xfId="0" applyFill="1" applyAlignment="1">
      <alignment vertical="top"/>
    </xf>
    <xf numFmtId="0" fontId="0" fillId="18" borderId="0" xfId="0" applyFill="1" applyAlignment="1">
      <alignment vertical="top"/>
    </xf>
    <xf numFmtId="0" fontId="0" fillId="22" borderId="10" xfId="0" applyFill="1" applyBorder="1" applyAlignment="1">
      <alignment vertical="top"/>
    </xf>
    <xf numFmtId="0" fontId="17" fillId="0" borderId="0" xfId="0" applyFont="1" applyAlignment="1">
      <alignment horizontal="left" vertical="top" wrapText="1"/>
    </xf>
    <xf numFmtId="0" fontId="18" fillId="0" borderId="16" xfId="0" applyFont="1" applyBorder="1" applyAlignment="1">
      <alignment horizontal="justify" vertical="center" wrapText="1"/>
    </xf>
    <xf numFmtId="0" fontId="0" fillId="0" borderId="31" xfId="0" applyBorder="1" applyAlignment="1">
      <alignment vertical="center" wrapText="1"/>
    </xf>
    <xf numFmtId="0" fontId="57" fillId="22" borderId="0" xfId="0" applyFont="1" applyFill="1" applyAlignment="1">
      <alignment vertical="top" wrapText="1"/>
    </xf>
    <xf numFmtId="0" fontId="48" fillId="22" borderId="0" xfId="0" applyFont="1" applyFill="1" applyAlignment="1">
      <alignment horizontal="left" vertical="top" wrapText="1"/>
    </xf>
    <xf numFmtId="0" fontId="18" fillId="0" borderId="17" xfId="0" applyFont="1" applyBorder="1" applyAlignment="1">
      <alignment wrapText="1"/>
    </xf>
    <xf numFmtId="0" fontId="18" fillId="0" borderId="17" xfId="0" applyFont="1" applyBorder="1" applyAlignment="1">
      <alignment vertical="center" wrapText="1"/>
    </xf>
    <xf numFmtId="0" fontId="17" fillId="0" borderId="20" xfId="0" applyFont="1" applyBorder="1" applyAlignment="1">
      <alignment wrapText="1"/>
    </xf>
    <xf numFmtId="0" fontId="41" fillId="0" borderId="17" xfId="0" applyFont="1" applyBorder="1" applyAlignment="1">
      <alignment horizontal="left" wrapText="1"/>
    </xf>
    <xf numFmtId="0" fontId="41" fillId="0" borderId="20" xfId="0" applyFont="1" applyBorder="1" applyAlignment="1">
      <alignment vertical="justify" wrapText="1"/>
    </xf>
    <xf numFmtId="0" fontId="22" fillId="0" borderId="17" xfId="0" applyFont="1" applyBorder="1" applyAlignment="1">
      <alignment horizontal="center" vertical="top" wrapText="1"/>
    </xf>
    <xf numFmtId="0" fontId="41" fillId="0" borderId="17" xfId="0" applyFont="1" applyBorder="1" applyAlignment="1">
      <alignment wrapText="1"/>
    </xf>
    <xf numFmtId="0" fontId="41" fillId="0" borderId="20" xfId="0" applyFont="1" applyBorder="1" applyAlignment="1">
      <alignment wrapText="1"/>
    </xf>
    <xf numFmtId="0" fontId="41" fillId="0" borderId="17" xfId="0" applyFont="1" applyBorder="1" applyAlignment="1">
      <alignment horizontal="left" vertical="top" wrapText="1" indent="1"/>
    </xf>
    <xf numFmtId="0" fontId="41" fillId="0" borderId="0" xfId="0" applyFont="1" applyAlignment="1">
      <alignment horizontal="left" vertical="top" wrapText="1" indent="1"/>
    </xf>
    <xf numFmtId="0" fontId="41" fillId="0" borderId="21" xfId="0" applyFont="1" applyBorder="1" applyAlignment="1">
      <alignment wrapText="1"/>
    </xf>
    <xf numFmtId="0" fontId="0" fillId="0" borderId="19" xfId="0" applyBorder="1" applyAlignment="1">
      <alignment wrapText="1"/>
    </xf>
    <xf numFmtId="0" fontId="192" fillId="0" borderId="0" xfId="0" applyFont="1" applyAlignment="1">
      <alignment vertical="top" wrapText="1"/>
    </xf>
    <xf numFmtId="0" fontId="193" fillId="19" borderId="0" xfId="0" applyFont="1" applyFill="1" applyAlignment="1">
      <alignment horizontal="center" wrapText="1"/>
    </xf>
    <xf numFmtId="0" fontId="17" fillId="0" borderId="18" xfId="0" applyFont="1" applyBorder="1" applyAlignment="1">
      <alignment vertical="top" wrapText="1"/>
    </xf>
    <xf numFmtId="0" fontId="17" fillId="0" borderId="20" xfId="0" applyFont="1" applyBorder="1" applyAlignment="1">
      <alignment vertical="top" wrapText="1"/>
    </xf>
    <xf numFmtId="0" fontId="17" fillId="0" borderId="17" xfId="0" applyFont="1" applyBorder="1" applyAlignment="1">
      <alignment horizontal="center" wrapText="1"/>
    </xf>
    <xf numFmtId="0" fontId="17" fillId="0" borderId="0" xfId="0" applyFont="1" applyAlignment="1">
      <alignment horizontal="justify" vertical="top" wrapText="1"/>
    </xf>
    <xf numFmtId="0" fontId="17" fillId="0" borderId="20" xfId="0" applyFont="1" applyBorder="1" applyAlignment="1">
      <alignment horizontal="justify" vertical="top" wrapText="1"/>
    </xf>
    <xf numFmtId="0" fontId="18" fillId="0" borderId="20" xfId="0" applyFont="1" applyBorder="1" applyAlignment="1">
      <alignment horizontal="justify" vertical="top" wrapText="1"/>
    </xf>
    <xf numFmtId="0" fontId="18" fillId="0" borderId="0" xfId="0" applyFont="1" applyAlignment="1">
      <alignment horizontal="justify"/>
    </xf>
    <xf numFmtId="0" fontId="17" fillId="0" borderId="20" xfId="0" applyFont="1" applyBorder="1" applyAlignment="1">
      <alignment horizontal="left" vertical="top" wrapText="1"/>
    </xf>
    <xf numFmtId="0" fontId="17" fillId="0" borderId="20" xfId="0" applyFont="1" applyBorder="1"/>
    <xf numFmtId="0" fontId="17" fillId="0" borderId="0" xfId="0" applyFont="1" applyAlignment="1">
      <alignment horizontal="left" vertical="top" wrapText="1" shrinkToFit="1"/>
    </xf>
    <xf numFmtId="0" fontId="17" fillId="0" borderId="20" xfId="0" applyFont="1" applyBorder="1" applyAlignment="1">
      <alignment horizontal="left" vertical="top" wrapText="1" shrinkToFit="1"/>
    </xf>
    <xf numFmtId="0" fontId="18" fillId="0" borderId="17" xfId="0" applyFont="1" applyBorder="1" applyAlignment="1">
      <alignment horizontal="justify" wrapText="1"/>
    </xf>
    <xf numFmtId="0" fontId="18" fillId="0" borderId="0" xfId="8" applyFont="1" applyAlignment="1">
      <alignment horizontal="left" vertical="top" wrapText="1"/>
    </xf>
    <xf numFmtId="0" fontId="38" fillId="0" borderId="0" xfId="0" applyFont="1" applyAlignment="1">
      <alignment horizontal="justify"/>
    </xf>
    <xf numFmtId="0" fontId="17" fillId="0" borderId="0" xfId="8" applyFont="1">
      <alignment horizontal="justify" vertical="top" wrapText="1"/>
    </xf>
    <xf numFmtId="0" fontId="17" fillId="0" borderId="0" xfId="5" applyFont="1" applyBorder="1" applyAlignment="1" applyProtection="1">
      <alignment horizontal="justify" vertical="top" wrapText="1"/>
    </xf>
    <xf numFmtId="0" fontId="17" fillId="0" borderId="0" xfId="0" applyFont="1" applyAlignment="1">
      <alignment horizontal="center" vertical="top" wrapText="1"/>
    </xf>
    <xf numFmtId="0" fontId="17" fillId="0" borderId="0" xfId="0" applyFont="1" applyAlignment="1">
      <alignment vertical="justify" wrapText="1"/>
    </xf>
    <xf numFmtId="0" fontId="17" fillId="0" borderId="20" xfId="0" applyFont="1" applyBorder="1" applyAlignment="1">
      <alignment vertical="justify" wrapText="1"/>
    </xf>
    <xf numFmtId="0" fontId="17" fillId="0" borderId="17" xfId="0" applyFont="1" applyBorder="1" applyAlignment="1">
      <alignment horizontal="justify" wrapText="1"/>
    </xf>
    <xf numFmtId="0" fontId="17" fillId="0" borderId="35" xfId="0" applyFont="1" applyBorder="1"/>
    <xf numFmtId="0" fontId="17" fillId="0" borderId="18" xfId="0" applyFont="1" applyBorder="1" applyAlignment="1">
      <alignment horizontal="left" vertical="top" wrapText="1" shrinkToFit="1"/>
    </xf>
    <xf numFmtId="0" fontId="17" fillId="0" borderId="21" xfId="0" applyFont="1" applyBorder="1" applyAlignment="1">
      <alignment horizontal="left" vertical="top" wrapText="1" shrinkToFit="1"/>
    </xf>
    <xf numFmtId="0" fontId="0" fillId="0" borderId="26" xfId="0" applyBorder="1" applyAlignment="1">
      <alignment wrapText="1"/>
    </xf>
    <xf numFmtId="0" fontId="18" fillId="0" borderId="22" xfId="0" applyFont="1" applyBorder="1" applyAlignment="1">
      <alignment horizontal="left" wrapText="1"/>
    </xf>
    <xf numFmtId="0" fontId="18" fillId="0" borderId="23" xfId="0" applyFont="1" applyBorder="1" applyAlignment="1">
      <alignment horizontal="left" wrapText="1"/>
    </xf>
    <xf numFmtId="0" fontId="18" fillId="0" borderId="23" xfId="0" applyFont="1" applyBorder="1" applyAlignment="1">
      <alignment horizontal="justify" vertical="top" wrapText="1"/>
    </xf>
    <xf numFmtId="0" fontId="18" fillId="0" borderId="24" xfId="0" applyFont="1" applyBorder="1" applyAlignment="1">
      <alignment horizontal="left" wrapText="1"/>
    </xf>
    <xf numFmtId="0" fontId="18" fillId="0" borderId="22" xfId="0" applyFont="1" applyBorder="1" applyAlignment="1">
      <alignment horizontal="justify" vertical="top" wrapText="1"/>
    </xf>
    <xf numFmtId="0" fontId="18" fillId="0" borderId="23" xfId="0" applyFont="1" applyBorder="1" applyAlignment="1">
      <alignment horizontal="left" vertical="top" wrapText="1"/>
    </xf>
    <xf numFmtId="0" fontId="18" fillId="0" borderId="23" xfId="0" applyFont="1" applyBorder="1" applyAlignment="1">
      <alignment horizontal="justify" wrapText="1"/>
    </xf>
    <xf numFmtId="0" fontId="18" fillId="0" borderId="22" xfId="0" applyFont="1" applyBorder="1" applyAlignment="1">
      <alignment horizontal="justify" wrapText="1"/>
    </xf>
    <xf numFmtId="0" fontId="17" fillId="0" borderId="23" xfId="0" applyFont="1" applyBorder="1" applyAlignment="1">
      <alignment wrapText="1"/>
    </xf>
    <xf numFmtId="0" fontId="17" fillId="0" borderId="22" xfId="0" applyFont="1" applyBorder="1" applyAlignment="1">
      <alignment wrapText="1"/>
    </xf>
    <xf numFmtId="0" fontId="17" fillId="0" borderId="23" xfId="0" applyFont="1" applyBorder="1" applyAlignment="1">
      <alignment horizontal="left" vertical="top" wrapText="1"/>
    </xf>
    <xf numFmtId="0" fontId="17" fillId="0" borderId="23" xfId="0" applyFont="1" applyBorder="1" applyAlignment="1">
      <alignment horizontal="justify" wrapText="1"/>
    </xf>
    <xf numFmtId="0" fontId="40" fillId="0" borderId="20" xfId="0" applyFont="1" applyBorder="1" applyAlignment="1">
      <alignment horizontal="left" wrapText="1"/>
    </xf>
    <xf numFmtId="0" fontId="0" fillId="0" borderId="17" xfId="0" applyBorder="1" applyAlignment="1">
      <alignment horizontal="center" wrapText="1"/>
    </xf>
    <xf numFmtId="0" fontId="23" fillId="0" borderId="17" xfId="0" applyFont="1" applyBorder="1" applyAlignment="1">
      <alignment horizontal="center" wrapText="1"/>
    </xf>
    <xf numFmtId="0" fontId="75" fillId="0" borderId="0" xfId="0" applyFont="1" applyAlignment="1">
      <alignment wrapText="1"/>
    </xf>
    <xf numFmtId="0" fontId="18" fillId="0" borderId="34" xfId="0" applyFont="1" applyBorder="1" applyAlignment="1">
      <alignment vertical="center" wrapText="1"/>
    </xf>
    <xf numFmtId="0" fontId="18" fillId="0" borderId="35" xfId="0" applyFont="1" applyBorder="1" applyAlignment="1">
      <alignment vertical="center" wrapText="1"/>
    </xf>
    <xf numFmtId="0" fontId="18" fillId="0" borderId="22" xfId="0" applyFont="1" applyBorder="1" applyAlignment="1">
      <alignment vertical="center" wrapText="1"/>
    </xf>
    <xf numFmtId="0" fontId="18" fillId="0" borderId="23" xfId="0" quotePrefix="1" applyFont="1" applyBorder="1" applyAlignment="1">
      <alignment horizontal="center" wrapText="1"/>
    </xf>
    <xf numFmtId="0" fontId="18" fillId="0" borderId="23" xfId="0" quotePrefix="1" applyFont="1" applyBorder="1" applyAlignment="1">
      <alignment horizontal="center" vertical="top" wrapText="1"/>
    </xf>
    <xf numFmtId="0" fontId="18" fillId="0" borderId="23" xfId="0" applyFont="1" applyBorder="1" applyAlignment="1">
      <alignment wrapText="1"/>
    </xf>
    <xf numFmtId="0" fontId="23" fillId="0" borderId="23" xfId="0" applyFont="1" applyBorder="1" applyAlignment="1">
      <alignment horizontal="center" wrapText="1"/>
    </xf>
    <xf numFmtId="0" fontId="17" fillId="0" borderId="23" xfId="0" applyFont="1" applyBorder="1" applyAlignment="1">
      <alignment horizontal="center" wrapText="1"/>
    </xf>
    <xf numFmtId="0" fontId="18" fillId="0" borderId="23" xfId="0" applyFont="1" applyBorder="1" applyAlignment="1">
      <alignment horizontal="center" wrapText="1"/>
    </xf>
    <xf numFmtId="0" fontId="18" fillId="0" borderId="23" xfId="0" quotePrefix="1" applyFont="1" applyBorder="1" applyAlignment="1">
      <alignment wrapText="1"/>
    </xf>
    <xf numFmtId="0" fontId="18" fillId="0" borderId="23" xfId="0" quotePrefix="1" applyFont="1" applyBorder="1" applyAlignment="1">
      <alignment horizontal="left" wrapText="1"/>
    </xf>
    <xf numFmtId="0" fontId="18" fillId="0" borderId="22" xfId="0" quotePrefix="1" applyFont="1" applyBorder="1" applyAlignment="1">
      <alignment horizontal="center" wrapText="1"/>
    </xf>
    <xf numFmtId="0" fontId="18" fillId="0" borderId="17" xfId="0" applyFont="1" applyBorder="1" applyAlignment="1">
      <alignment horizontal="center" wrapText="1"/>
    </xf>
    <xf numFmtId="0" fontId="40" fillId="0" borderId="17" xfId="0" applyFont="1" applyBorder="1" applyAlignment="1">
      <alignment horizontal="center" wrapText="1"/>
    </xf>
    <xf numFmtId="0" fontId="39" fillId="0" borderId="17" xfId="0" applyFont="1" applyBorder="1" applyAlignment="1">
      <alignment horizontal="center" vertical="top" wrapText="1"/>
    </xf>
    <xf numFmtId="0" fontId="39" fillId="0" borderId="17" xfId="0" applyFont="1" applyBorder="1" applyAlignment="1">
      <alignment horizontal="center" wrapText="1"/>
    </xf>
    <xf numFmtId="0" fontId="75" fillId="0" borderId="17" xfId="0" applyFont="1" applyBorder="1" applyAlignment="1">
      <alignment horizontal="center" wrapText="1"/>
    </xf>
    <xf numFmtId="0" fontId="75" fillId="0" borderId="19" xfId="0" applyFont="1" applyBorder="1" applyAlignment="1">
      <alignment horizontal="center" wrapText="1"/>
    </xf>
    <xf numFmtId="0" fontId="0" fillId="0" borderId="20" xfId="0" applyBorder="1" applyAlignment="1">
      <alignment horizontal="center" vertical="top" wrapText="1"/>
    </xf>
    <xf numFmtId="0" fontId="22" fillId="0" borderId="20" xfId="0" applyFont="1" applyBorder="1" applyAlignment="1">
      <alignment horizontal="center" vertical="top" wrapText="1"/>
    </xf>
    <xf numFmtId="0" fontId="40" fillId="19" borderId="34" xfId="0" applyFont="1" applyFill="1" applyBorder="1" applyAlignment="1">
      <alignment vertical="center" wrapText="1"/>
    </xf>
    <xf numFmtId="0" fontId="40" fillId="19" borderId="18" xfId="0" applyFont="1" applyFill="1" applyBorder="1" applyAlignment="1">
      <alignment vertical="center" wrapText="1"/>
    </xf>
    <xf numFmtId="0" fontId="32" fillId="0" borderId="16" xfId="0" applyFont="1" applyBorder="1" applyAlignment="1">
      <alignment horizontal="justify" vertical="center" wrapText="1"/>
    </xf>
    <xf numFmtId="0" fontId="41" fillId="0" borderId="31" xfId="0" applyFont="1" applyBorder="1" applyAlignment="1">
      <alignment vertical="center" wrapText="1"/>
    </xf>
    <xf numFmtId="0" fontId="16" fillId="0" borderId="0" xfId="0" applyFont="1" applyAlignment="1">
      <alignment horizontal="left" vertical="center"/>
    </xf>
    <xf numFmtId="0" fontId="127" fillId="0" borderId="0" xfId="0" applyFont="1" applyAlignment="1">
      <alignment vertical="center" wrapText="1"/>
    </xf>
    <xf numFmtId="17" fontId="137" fillId="0" borderId="0" xfId="7" applyNumberFormat="1" applyFont="1" applyAlignment="1">
      <alignment vertical="top"/>
    </xf>
    <xf numFmtId="0" fontId="18" fillId="22" borderId="10" xfId="0" applyFont="1" applyFill="1" applyBorder="1" applyAlignment="1">
      <alignment vertical="top" wrapText="1"/>
    </xf>
    <xf numFmtId="0" fontId="57" fillId="22" borderId="0" xfId="0" applyFont="1" applyFill="1" applyAlignment="1" applyProtection="1">
      <alignment horizontal="left" vertical="top" wrapText="1"/>
      <protection locked="0"/>
    </xf>
    <xf numFmtId="0" fontId="33" fillId="22" borderId="0" xfId="0" applyFont="1" applyFill="1" applyAlignment="1" applyProtection="1">
      <alignment horizontal="left" vertical="top" wrapText="1"/>
      <protection locked="0"/>
    </xf>
    <xf numFmtId="0" fontId="25" fillId="22" borderId="0" xfId="0" applyFont="1" applyFill="1" applyAlignment="1">
      <alignment horizontal="left" vertical="top" wrapText="1"/>
    </xf>
    <xf numFmtId="0" fontId="66" fillId="22" borderId="0" xfId="0" applyFont="1" applyFill="1" applyAlignment="1">
      <alignment horizontal="left" vertical="top"/>
    </xf>
    <xf numFmtId="0" fontId="135" fillId="22" borderId="0" xfId="0" applyFont="1" applyFill="1" applyAlignment="1">
      <alignment vertical="top"/>
    </xf>
    <xf numFmtId="0" fontId="139" fillId="22" borderId="0" xfId="0" applyFont="1" applyFill="1" applyAlignment="1" applyProtection="1">
      <alignment horizontal="left" vertical="top" wrapText="1"/>
      <protection locked="0"/>
    </xf>
    <xf numFmtId="0" fontId="41" fillId="22" borderId="0" xfId="0" applyFont="1" applyFill="1" applyAlignment="1">
      <alignment vertical="top" wrapText="1"/>
    </xf>
    <xf numFmtId="0" fontId="16" fillId="22" borderId="0" xfId="0" applyFont="1" applyFill="1" applyAlignment="1" applyProtection="1">
      <alignment horizontal="left" vertical="top" wrapText="1"/>
      <protection locked="0"/>
    </xf>
    <xf numFmtId="0" fontId="135" fillId="22" borderId="0" xfId="0" applyFont="1" applyFill="1" applyAlignment="1" applyProtection="1">
      <alignment horizontal="left" vertical="top" wrapText="1"/>
      <protection locked="0"/>
    </xf>
    <xf numFmtId="15" fontId="139" fillId="22" borderId="0" xfId="0" applyNumberFormat="1" applyFont="1" applyFill="1" applyAlignment="1" applyProtection="1">
      <alignment horizontal="left" vertical="top" wrapText="1"/>
      <protection locked="0"/>
    </xf>
    <xf numFmtId="0" fontId="16" fillId="22" borderId="0" xfId="0" applyFont="1" applyFill="1" applyAlignment="1" applyProtection="1">
      <alignment vertical="top" wrapText="1"/>
      <protection locked="0"/>
    </xf>
    <xf numFmtId="9" fontId="22" fillId="22" borderId="0" xfId="0" applyNumberFormat="1" applyFont="1" applyFill="1" applyAlignment="1" applyProtection="1">
      <alignment horizontal="left" vertical="top" wrapText="1"/>
      <protection locked="0"/>
    </xf>
    <xf numFmtId="164" fontId="22" fillId="22" borderId="0" xfId="0" applyNumberFormat="1" applyFont="1" applyFill="1" applyAlignment="1" applyProtection="1">
      <alignment horizontal="left" vertical="top" wrapText="1"/>
      <protection locked="0"/>
    </xf>
    <xf numFmtId="10" fontId="22" fillId="22" borderId="0" xfId="0" applyNumberFormat="1" applyFont="1" applyFill="1" applyAlignment="1" applyProtection="1">
      <alignment horizontal="left" vertical="top" wrapText="1"/>
      <protection locked="0"/>
    </xf>
    <xf numFmtId="0" fontId="66" fillId="22" borderId="0" xfId="1" applyNumberFormat="1" applyFont="1" applyFill="1" applyBorder="1" applyAlignment="1" applyProtection="1">
      <alignment horizontal="left" vertical="top" wrapText="1"/>
      <protection locked="0"/>
    </xf>
    <xf numFmtId="0" fontId="66" fillId="22" borderId="0" xfId="0" applyFont="1" applyFill="1" applyAlignment="1" applyProtection="1">
      <alignment horizontal="left" vertical="top" wrapText="1"/>
      <protection locked="0"/>
    </xf>
    <xf numFmtId="0" fontId="136" fillId="22" borderId="0" xfId="0" applyFont="1" applyFill="1" applyAlignment="1" applyProtection="1">
      <alignment horizontal="left" vertical="top" wrapText="1"/>
      <protection locked="0"/>
    </xf>
    <xf numFmtId="0" fontId="33" fillId="22" borderId="0" xfId="0" applyFont="1" applyFill="1" applyAlignment="1" applyProtection="1">
      <alignment vertical="top" wrapText="1"/>
      <protection locked="0"/>
    </xf>
    <xf numFmtId="0" fontId="18" fillId="22" borderId="0" xfId="0" applyFont="1" applyFill="1" applyAlignment="1" applyProtection="1">
      <alignment horizontal="left" vertical="top" wrapText="1"/>
      <protection locked="0"/>
    </xf>
    <xf numFmtId="0" fontId="22" fillId="22" borderId="0" xfId="0" applyFont="1" applyFill="1" applyAlignment="1" applyProtection="1">
      <alignment horizontal="left" vertical="top" wrapText="1"/>
      <protection locked="0"/>
    </xf>
    <xf numFmtId="167" fontId="22" fillId="22" borderId="0" xfId="0" applyNumberFormat="1" applyFont="1" applyFill="1" applyAlignment="1" applyProtection="1">
      <alignment horizontal="left" vertical="top" wrapText="1"/>
      <protection locked="0"/>
    </xf>
    <xf numFmtId="167" fontId="66" fillId="22" borderId="0" xfId="0" applyNumberFormat="1" applyFont="1" applyFill="1" applyAlignment="1" applyProtection="1">
      <alignment horizontal="left" vertical="top" wrapText="1"/>
      <protection locked="0"/>
    </xf>
    <xf numFmtId="10" fontId="146" fillId="22" borderId="0" xfId="0" applyNumberFormat="1" applyFont="1" applyFill="1" applyAlignment="1" applyProtection="1">
      <alignment horizontal="left" vertical="top" wrapText="1"/>
      <protection locked="0"/>
    </xf>
    <xf numFmtId="0" fontId="22" fillId="22" borderId="0" xfId="0" applyFont="1" applyFill="1" applyAlignment="1" applyProtection="1">
      <alignment horizontal="left" vertical="top"/>
      <protection locked="0"/>
    </xf>
    <xf numFmtId="0" fontId="22" fillId="0" borderId="19" xfId="0" applyFont="1" applyBorder="1" applyAlignment="1">
      <alignment horizontal="center" vertical="top" wrapText="1"/>
    </xf>
    <xf numFmtId="0" fontId="17" fillId="0" borderId="0" xfId="0" applyFont="1" applyAlignment="1">
      <alignment horizontal="center" wrapText="1"/>
    </xf>
    <xf numFmtId="0" fontId="41" fillId="0" borderId="17" xfId="0" applyFont="1" applyBorder="1" applyAlignment="1">
      <alignment horizontal="left" vertical="top" wrapText="1"/>
    </xf>
    <xf numFmtId="0" fontId="41" fillId="0" borderId="19" xfId="0" applyFont="1" applyBorder="1" applyAlignment="1">
      <alignment vertical="top" wrapText="1"/>
    </xf>
    <xf numFmtId="0" fontId="41" fillId="0" borderId="18" xfId="0" applyFont="1" applyBorder="1" applyAlignment="1">
      <alignment vertical="top" wrapText="1"/>
    </xf>
    <xf numFmtId="0" fontId="41" fillId="0" borderId="0" xfId="0" applyFont="1" applyAlignment="1">
      <alignment horizontal="right" vertical="top" wrapText="1"/>
    </xf>
    <xf numFmtId="0" fontId="17" fillId="0" borderId="17" xfId="0" applyFont="1" applyBorder="1" applyAlignment="1">
      <alignment wrapText="1"/>
    </xf>
    <xf numFmtId="0" fontId="22" fillId="0" borderId="0" xfId="7" applyAlignment="1">
      <alignment horizontal="justify" vertical="top" wrapText="1"/>
    </xf>
    <xf numFmtId="0" fontId="22" fillId="0" borderId="20" xfId="7" applyBorder="1" applyAlignment="1">
      <alignment horizontal="justify" vertical="top" wrapText="1"/>
    </xf>
    <xf numFmtId="0" fontId="141" fillId="0" borderId="0" xfId="0" applyFont="1" applyAlignment="1">
      <alignment horizontal="justify" vertical="center" wrapText="1"/>
    </xf>
    <xf numFmtId="0" fontId="17" fillId="0" borderId="17" xfId="0" applyFont="1" applyBorder="1" applyAlignment="1">
      <alignment horizontal="left"/>
    </xf>
    <xf numFmtId="0" fontId="0" fillId="0" borderId="19" xfId="0" applyBorder="1" applyAlignment="1">
      <alignment horizontal="left"/>
    </xf>
    <xf numFmtId="0" fontId="160" fillId="24" borderId="0" xfId="0" applyFont="1" applyFill="1" applyAlignment="1">
      <alignment wrapText="1"/>
    </xf>
    <xf numFmtId="0" fontId="143" fillId="24" borderId="0" xfId="0" applyFont="1" applyFill="1"/>
    <xf numFmtId="168" fontId="160" fillId="24" borderId="0" xfId="0" applyNumberFormat="1" applyFont="1" applyFill="1" applyAlignment="1">
      <alignment wrapText="1"/>
    </xf>
    <xf numFmtId="0" fontId="160" fillId="24" borderId="0" xfId="0" applyFont="1" applyFill="1"/>
    <xf numFmtId="171" fontId="160" fillId="24" borderId="0" xfId="0" applyNumberFormat="1" applyFont="1" applyFill="1" applyAlignment="1">
      <alignment horizontal="left" wrapText="1"/>
    </xf>
    <xf numFmtId="0" fontId="18" fillId="0" borderId="17" xfId="0" applyFont="1" applyBorder="1"/>
    <xf numFmtId="0" fontId="18" fillId="0" borderId="20" xfId="0" applyFont="1" applyBorder="1"/>
    <xf numFmtId="0" fontId="17" fillId="0" borderId="23" xfId="0" applyFont="1" applyBorder="1" applyAlignment="1">
      <alignment vertical="center" wrapText="1"/>
    </xf>
    <xf numFmtId="0" fontId="41" fillId="0" borderId="23" xfId="0" applyFont="1" applyBorder="1" applyAlignment="1">
      <alignment wrapText="1"/>
    </xf>
    <xf numFmtId="0" fontId="41" fillId="0" borderId="23" xfId="0" applyFont="1" applyBorder="1" applyAlignment="1">
      <alignment horizontal="justify" wrapText="1"/>
    </xf>
    <xf numFmtId="0" fontId="41" fillId="0" borderId="24" xfId="0" applyFont="1" applyBorder="1" applyAlignment="1">
      <alignment wrapText="1"/>
    </xf>
    <xf numFmtId="0" fontId="19" fillId="0" borderId="0" xfId="0" applyFont="1" applyAlignment="1">
      <alignment horizontal="center" vertical="center"/>
    </xf>
    <xf numFmtId="0" fontId="16" fillId="25" borderId="0" xfId="0" applyFont="1" applyFill="1" applyAlignment="1">
      <alignment horizontal="center" vertical="center"/>
    </xf>
    <xf numFmtId="0" fontId="0" fillId="25" borderId="0" xfId="0" applyFill="1" applyAlignment="1">
      <alignment horizontal="center" vertical="center"/>
    </xf>
    <xf numFmtId="0" fontId="16" fillId="0" borderId="0" xfId="0" applyFont="1" applyAlignment="1">
      <alignment vertical="center"/>
    </xf>
    <xf numFmtId="0" fontId="22" fillId="0" borderId="17" xfId="0" applyFont="1" applyBorder="1" applyAlignment="1">
      <alignment vertical="center"/>
    </xf>
    <xf numFmtId="0" fontId="0" fillId="0" borderId="17" xfId="0" applyBorder="1" applyAlignment="1">
      <alignment horizontal="left" vertical="center"/>
    </xf>
    <xf numFmtId="0" fontId="16" fillId="0" borderId="17" xfId="0" applyFont="1" applyBorder="1" applyAlignment="1">
      <alignment horizontal="left" vertical="center"/>
    </xf>
    <xf numFmtId="0" fontId="22" fillId="0" borderId="16" xfId="0" applyFont="1" applyBorder="1" applyAlignment="1">
      <alignment horizontal="center" vertical="center" wrapText="1"/>
    </xf>
    <xf numFmtId="0" fontId="98" fillId="0" borderId="0" xfId="7" applyFont="1" applyAlignment="1">
      <alignment vertical="center" wrapText="1"/>
    </xf>
    <xf numFmtId="0" fontId="22" fillId="0" borderId="20" xfId="7" applyBorder="1" applyAlignment="1">
      <alignment vertical="top" wrapText="1"/>
    </xf>
    <xf numFmtId="0" fontId="19" fillId="0" borderId="0" xfId="7" applyFont="1" applyAlignment="1">
      <alignment vertical="center"/>
    </xf>
    <xf numFmtId="0" fontId="41" fillId="0" borderId="0" xfId="7" applyFont="1" applyAlignment="1">
      <alignment vertical="top" wrapText="1"/>
    </xf>
    <xf numFmtId="0" fontId="144" fillId="0" borderId="16" xfId="0" applyFont="1" applyBorder="1" applyAlignment="1">
      <alignment horizontal="left" vertical="center" wrapText="1" indent="1"/>
    </xf>
    <xf numFmtId="0" fontId="144" fillId="0" borderId="0" xfId="0" applyFont="1" applyAlignment="1">
      <alignment wrapText="1"/>
    </xf>
    <xf numFmtId="0" fontId="144" fillId="0" borderId="16" xfId="0" applyFont="1" applyBorder="1" applyAlignment="1">
      <alignment vertical="center" wrapText="1"/>
    </xf>
    <xf numFmtId="0" fontId="98" fillId="0" borderId="0" xfId="0" applyFont="1" applyAlignment="1">
      <alignment vertical="center" wrapText="1"/>
    </xf>
    <xf numFmtId="0" fontId="16" fillId="0" borderId="0" xfId="0" applyFont="1" applyAlignment="1">
      <alignment horizontal="center" vertical="top"/>
    </xf>
    <xf numFmtId="0" fontId="16" fillId="0" borderId="0" xfId="7" applyFont="1"/>
    <xf numFmtId="0" fontId="33" fillId="0" borderId="16" xfId="0" applyFont="1" applyBorder="1" applyAlignment="1">
      <alignment horizontal="center" vertical="center"/>
    </xf>
    <xf numFmtId="0" fontId="138" fillId="22" borderId="0" xfId="0" applyFont="1" applyFill="1" applyAlignment="1">
      <alignment horizontal="left" vertical="top" wrapText="1"/>
    </xf>
    <xf numFmtId="0" fontId="18" fillId="0" borderId="23" xfId="0" applyFont="1" applyBorder="1" applyAlignment="1">
      <alignment horizontal="left" vertical="center" wrapText="1"/>
    </xf>
    <xf numFmtId="0" fontId="17" fillId="0" borderId="0" xfId="0" applyFont="1" applyAlignment="1">
      <alignment vertical="top" wrapText="1" shrinkToFit="1"/>
    </xf>
    <xf numFmtId="14" fontId="66" fillId="4" borderId="82" xfId="0" applyNumberFormat="1" applyFont="1" applyFill="1" applyBorder="1" applyAlignment="1">
      <alignment horizontal="left" vertical="top" wrapText="1"/>
    </xf>
    <xf numFmtId="0" fontId="0" fillId="0" borderId="17" xfId="0" applyBorder="1" applyAlignment="1">
      <alignment vertical="center" wrapText="1"/>
    </xf>
    <xf numFmtId="0" fontId="17" fillId="0" borderId="0" xfId="0" applyFont="1" applyAlignment="1">
      <alignment vertical="center" wrapText="1" shrinkToFit="1"/>
    </xf>
    <xf numFmtId="0" fontId="66" fillId="4" borderId="69" xfId="1" applyNumberFormat="1" applyFont="1" applyFill="1" applyBorder="1" applyAlignment="1" applyProtection="1">
      <alignment vertical="top" wrapText="1"/>
      <protection locked="0"/>
    </xf>
    <xf numFmtId="1" fontId="143" fillId="0" borderId="19" xfId="0" applyNumberFormat="1" applyFont="1" applyBorder="1" applyAlignment="1">
      <alignment horizontal="center" vertical="center" wrapText="1"/>
    </xf>
    <xf numFmtId="0" fontId="18" fillId="0" borderId="24" xfId="0" quotePrefix="1" applyFont="1" applyBorder="1" applyAlignment="1">
      <alignment wrapText="1"/>
    </xf>
    <xf numFmtId="0" fontId="41" fillId="0" borderId="18" xfId="0" applyFont="1" applyBorder="1" applyAlignment="1">
      <alignment horizontal="right" vertical="top" wrapText="1"/>
    </xf>
    <xf numFmtId="0" fontId="41" fillId="0" borderId="18" xfId="0" applyFont="1" applyBorder="1" applyAlignment="1">
      <alignment horizontal="center" vertical="center" wrapText="1"/>
    </xf>
    <xf numFmtId="0" fontId="51" fillId="0" borderId="18" xfId="0" applyFont="1" applyBorder="1" applyAlignment="1">
      <alignment horizontal="justify" vertical="top" wrapText="1"/>
    </xf>
    <xf numFmtId="0" fontId="41" fillId="0" borderId="18" xfId="0" applyFont="1" applyBorder="1" applyAlignment="1">
      <alignment horizontal="right" wrapText="1"/>
    </xf>
    <xf numFmtId="0" fontId="41" fillId="0" borderId="34" xfId="0" applyFont="1" applyBorder="1" applyAlignment="1">
      <alignment vertical="top" wrapText="1"/>
    </xf>
    <xf numFmtId="0" fontId="41" fillId="0" borderId="35" xfId="0" applyFont="1" applyBorder="1" applyAlignment="1">
      <alignment vertical="top" wrapText="1"/>
    </xf>
    <xf numFmtId="0" fontId="208" fillId="0" borderId="0" xfId="0" applyFont="1" applyAlignment="1">
      <alignment horizontal="center" vertical="center" wrapText="1" readingOrder="1"/>
    </xf>
    <xf numFmtId="165" fontId="16" fillId="0" borderId="16" xfId="3" applyFont="1" applyBorder="1" applyAlignment="1">
      <alignment horizontal="center"/>
    </xf>
    <xf numFmtId="15" fontId="0" fillId="0" borderId="0" xfId="0" applyNumberFormat="1"/>
    <xf numFmtId="0" fontId="16" fillId="0" borderId="0" xfId="13" applyAlignment="1">
      <alignment vertical="top"/>
    </xf>
    <xf numFmtId="0" fontId="16" fillId="0" borderId="0" xfId="13" applyAlignment="1">
      <alignment horizontal="center" vertical="top"/>
    </xf>
    <xf numFmtId="0" fontId="16" fillId="0" borderId="0" xfId="13" applyAlignment="1">
      <alignment vertical="top" wrapText="1"/>
    </xf>
    <xf numFmtId="4" fontId="16" fillId="0" borderId="0" xfId="13" applyNumberFormat="1" applyAlignment="1">
      <alignment vertical="top"/>
    </xf>
    <xf numFmtId="49" fontId="16" fillId="0" borderId="0" xfId="13" applyNumberFormat="1" applyAlignment="1">
      <alignment horizontal="center" vertical="top"/>
    </xf>
    <xf numFmtId="4" fontId="16" fillId="0" borderId="125" xfId="13" applyNumberFormat="1" applyBorder="1" applyAlignment="1">
      <alignment vertical="top"/>
    </xf>
    <xf numFmtId="4" fontId="16" fillId="0" borderId="23" xfId="13" applyNumberFormat="1" applyBorder="1" applyAlignment="1">
      <alignment vertical="top"/>
    </xf>
    <xf numFmtId="0" fontId="16" fillId="28" borderId="23" xfId="13" applyFill="1" applyBorder="1" applyAlignment="1">
      <alignment horizontal="center" vertical="top"/>
    </xf>
    <xf numFmtId="0" fontId="16" fillId="0" borderId="23" xfId="13" applyBorder="1" applyAlignment="1">
      <alignment vertical="top"/>
    </xf>
    <xf numFmtId="0" fontId="211" fillId="0" borderId="23" xfId="13" applyFont="1" applyBorder="1" applyAlignment="1">
      <alignment vertical="top" wrapText="1"/>
    </xf>
    <xf numFmtId="49" fontId="16" fillId="0" borderId="126" xfId="13" applyNumberFormat="1" applyBorder="1" applyAlignment="1">
      <alignment horizontal="center" vertical="top"/>
    </xf>
    <xf numFmtId="166" fontId="212" fillId="0" borderId="125" xfId="1" applyFont="1" applyFill="1" applyBorder="1" applyAlignment="1">
      <alignment vertical="top"/>
    </xf>
    <xf numFmtId="166" fontId="213" fillId="0" borderId="23" xfId="1" applyFont="1" applyBorder="1" applyAlignment="1">
      <alignment vertical="top"/>
    </xf>
    <xf numFmtId="166" fontId="213" fillId="28" borderId="23" xfId="1" applyFont="1" applyFill="1" applyBorder="1" applyAlignment="1">
      <alignment horizontal="center" vertical="top"/>
    </xf>
    <xf numFmtId="0" fontId="211" fillId="0" borderId="23" xfId="13" applyFont="1" applyBorder="1" applyAlignment="1">
      <alignment horizontal="right" vertical="top" wrapText="1"/>
    </xf>
    <xf numFmtId="49" fontId="214" fillId="0" borderId="126" xfId="13" applyNumberFormat="1" applyFont="1" applyBorder="1" applyAlignment="1">
      <alignment horizontal="center" vertical="top"/>
    </xf>
    <xf numFmtId="166" fontId="212" fillId="28" borderId="16" xfId="1" applyFont="1" applyFill="1" applyBorder="1" applyAlignment="1">
      <alignment vertical="top"/>
    </xf>
    <xf numFmtId="166" fontId="213" fillId="0" borderId="125" xfId="1" applyFont="1" applyBorder="1" applyAlignment="1">
      <alignment vertical="top"/>
    </xf>
    <xf numFmtId="166" fontId="213" fillId="0" borderId="24" xfId="1" applyFont="1" applyBorder="1" applyAlignment="1">
      <alignment vertical="top"/>
    </xf>
    <xf numFmtId="0" fontId="215" fillId="0" borderId="24" xfId="13" applyFont="1" applyBorder="1" applyAlignment="1">
      <alignment horizontal="center" vertical="top" wrapText="1"/>
    </xf>
    <xf numFmtId="0" fontId="215" fillId="0" borderId="24" xfId="13" applyFont="1" applyBorder="1" applyAlignment="1">
      <alignment vertical="top" wrapText="1"/>
    </xf>
    <xf numFmtId="49" fontId="214" fillId="0" borderId="25" xfId="13" applyNumberFormat="1" applyFont="1" applyBorder="1" applyAlignment="1">
      <alignment horizontal="center" vertical="top"/>
    </xf>
    <xf numFmtId="0" fontId="215" fillId="0" borderId="23" xfId="13" applyFont="1" applyBorder="1" applyAlignment="1">
      <alignment horizontal="center" vertical="top" wrapText="1"/>
    </xf>
    <xf numFmtId="0" fontId="215" fillId="0" borderId="23" xfId="13" applyFont="1" applyBorder="1" applyAlignment="1">
      <alignment vertical="top" wrapText="1"/>
    </xf>
    <xf numFmtId="172" fontId="213" fillId="28" borderId="23" xfId="1" applyNumberFormat="1" applyFont="1" applyFill="1" applyBorder="1" applyAlignment="1">
      <alignment horizontal="center" vertical="top"/>
    </xf>
    <xf numFmtId="0" fontId="216" fillId="0" borderId="23" xfId="13" applyFont="1" applyBorder="1" applyAlignment="1">
      <alignment vertical="top" wrapText="1"/>
    </xf>
    <xf numFmtId="49" fontId="207" fillId="0" borderId="126" xfId="13" applyNumberFormat="1" applyFont="1" applyBorder="1" applyAlignment="1">
      <alignment horizontal="center" vertical="top"/>
    </xf>
    <xf numFmtId="172" fontId="213" fillId="28" borderId="24" xfId="1" applyNumberFormat="1" applyFont="1" applyFill="1" applyBorder="1" applyAlignment="1">
      <alignment horizontal="center" vertical="top"/>
    </xf>
    <xf numFmtId="0" fontId="217" fillId="0" borderId="23" xfId="13" applyFont="1" applyBorder="1" applyAlignment="1">
      <alignment vertical="top" wrapText="1"/>
    </xf>
    <xf numFmtId="166" fontId="212" fillId="28" borderId="24" xfId="1" applyFont="1" applyFill="1" applyBorder="1" applyAlignment="1">
      <alignment vertical="top"/>
    </xf>
    <xf numFmtId="166" fontId="213" fillId="0" borderId="20" xfId="1" applyFont="1" applyBorder="1" applyAlignment="1">
      <alignment vertical="top"/>
    </xf>
    <xf numFmtId="166" fontId="212" fillId="0" borderId="125" xfId="1" applyFont="1" applyBorder="1" applyAlignment="1">
      <alignment vertical="top"/>
    </xf>
    <xf numFmtId="166" fontId="212" fillId="0" borderId="20" xfId="1" applyFont="1" applyBorder="1" applyAlignment="1">
      <alignment vertical="top"/>
    </xf>
    <xf numFmtId="166" fontId="212" fillId="28" borderId="23" xfId="1" applyFont="1" applyFill="1" applyBorder="1" applyAlignment="1">
      <alignment horizontal="center" vertical="top"/>
    </xf>
    <xf numFmtId="166" fontId="212" fillId="0" borderId="17" xfId="1" applyFont="1" applyBorder="1" applyAlignment="1">
      <alignment vertical="top"/>
    </xf>
    <xf numFmtId="0" fontId="207" fillId="0" borderId="23" xfId="13" applyFont="1" applyBorder="1" applyAlignment="1">
      <alignment vertical="top" wrapText="1"/>
    </xf>
    <xf numFmtId="0" fontId="207" fillId="0" borderId="125" xfId="13" applyFont="1" applyBorder="1" applyAlignment="1">
      <alignment vertical="top"/>
    </xf>
    <xf numFmtId="0" fontId="207" fillId="0" borderId="20" xfId="13" applyFont="1" applyBorder="1" applyAlignment="1">
      <alignment vertical="top"/>
    </xf>
    <xf numFmtId="0" fontId="207" fillId="28" borderId="23" xfId="13" applyFont="1" applyFill="1" applyBorder="1" applyAlignment="1">
      <alignment horizontal="center" vertical="top"/>
    </xf>
    <xf numFmtId="0" fontId="207" fillId="0" borderId="17" xfId="13" applyFont="1" applyBorder="1" applyAlignment="1">
      <alignment vertical="top"/>
    </xf>
    <xf numFmtId="0" fontId="27" fillId="28" borderId="24" xfId="13" quotePrefix="1" applyFont="1" applyFill="1" applyBorder="1" applyAlignment="1">
      <alignment horizontal="center" vertical="center"/>
    </xf>
    <xf numFmtId="0" fontId="27" fillId="28" borderId="21" xfId="13" quotePrefix="1" applyFont="1" applyFill="1" applyBorder="1" applyAlignment="1">
      <alignment horizontal="center" vertical="center"/>
    </xf>
    <xf numFmtId="0" fontId="27" fillId="28" borderId="23" xfId="13" applyFont="1" applyFill="1" applyBorder="1" applyAlignment="1">
      <alignment horizontal="center" vertical="center"/>
    </xf>
    <xf numFmtId="0" fontId="27" fillId="28" borderId="19" xfId="13" quotePrefix="1" applyFont="1" applyFill="1" applyBorder="1" applyAlignment="1">
      <alignment horizontal="center" vertical="center"/>
    </xf>
    <xf numFmtId="0" fontId="16" fillId="0" borderId="23" xfId="13" applyBorder="1" applyAlignment="1">
      <alignment vertical="top" wrapText="1"/>
    </xf>
    <xf numFmtId="0" fontId="16" fillId="0" borderId="126" xfId="13" applyBorder="1" applyAlignment="1">
      <alignment vertical="top"/>
    </xf>
    <xf numFmtId="0" fontId="218" fillId="28" borderId="87" xfId="13" applyFont="1" applyFill="1" applyBorder="1" applyAlignment="1">
      <alignment horizontal="center" vertical="top"/>
    </xf>
    <xf numFmtId="0" fontId="218" fillId="28" borderId="76" xfId="13" applyFont="1" applyFill="1" applyBorder="1" applyAlignment="1">
      <alignment horizontal="center" vertical="top"/>
    </xf>
    <xf numFmtId="0" fontId="218" fillId="28" borderId="76" xfId="13" applyFont="1" applyFill="1" applyBorder="1" applyAlignment="1">
      <alignment horizontal="center" vertical="top" wrapText="1"/>
    </xf>
    <xf numFmtId="0" fontId="218" fillId="28" borderId="11" xfId="13" applyFont="1" applyFill="1" applyBorder="1" applyAlignment="1">
      <alignment horizontal="center" vertical="top"/>
    </xf>
    <xf numFmtId="0" fontId="41" fillId="0" borderId="19" xfId="0" applyFont="1" applyBorder="1" applyAlignment="1">
      <alignment wrapText="1"/>
    </xf>
    <xf numFmtId="0" fontId="41" fillId="0" borderId="19" xfId="0" applyFont="1" applyBorder="1" applyAlignment="1">
      <alignment horizontal="left" vertical="top" wrapText="1" indent="1"/>
    </xf>
    <xf numFmtId="0" fontId="41" fillId="0" borderId="26" xfId="0" applyFont="1" applyBorder="1" applyAlignment="1">
      <alignment horizontal="left" vertical="top" wrapText="1" indent="1"/>
    </xf>
    <xf numFmtId="0" fontId="16" fillId="0" borderId="17" xfId="0" applyFont="1" applyBorder="1"/>
    <xf numFmtId="0" fontId="16" fillId="0" borderId="0" xfId="0" applyFont="1" applyAlignment="1">
      <alignment vertical="top" wrapText="1"/>
    </xf>
    <xf numFmtId="0" fontId="220" fillId="0" borderId="0" xfId="0" applyFont="1" applyAlignment="1">
      <alignment vertical="center"/>
    </xf>
    <xf numFmtId="0" fontId="0" fillId="0" borderId="127" xfId="0" applyBorder="1"/>
    <xf numFmtId="0" fontId="0" fillId="0" borderId="127" xfId="0" applyBorder="1" applyAlignment="1">
      <alignment vertical="center"/>
    </xf>
    <xf numFmtId="0" fontId="0" fillId="0" borderId="131" xfId="0" applyBorder="1"/>
    <xf numFmtId="0" fontId="0" fillId="0" borderId="132" xfId="0" applyBorder="1"/>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0" borderId="81" xfId="0" applyFont="1" applyBorder="1" applyAlignment="1">
      <alignment horizontal="center" vertical="center" wrapText="1"/>
    </xf>
    <xf numFmtId="0" fontId="18" fillId="0" borderId="19" xfId="0" applyFont="1" applyBorder="1" applyAlignment="1">
      <alignment horizontal="center" wrapText="1"/>
    </xf>
    <xf numFmtId="0" fontId="18" fillId="0" borderId="18" xfId="0" applyFont="1" applyBorder="1" applyAlignment="1">
      <alignment horizontal="center" wrapText="1"/>
    </xf>
    <xf numFmtId="0" fontId="18" fillId="0" borderId="21" xfId="0" applyFont="1" applyBorder="1" applyAlignment="1">
      <alignment horizontal="center" wrapText="1"/>
    </xf>
    <xf numFmtId="0" fontId="0" fillId="0" borderId="0" xfId="0" applyAlignment="1">
      <alignment horizontal="left" vertical="center" wrapText="1"/>
    </xf>
    <xf numFmtId="0" fontId="16" fillId="22" borderId="0" xfId="0" applyFont="1" applyFill="1" applyAlignment="1">
      <alignment vertical="top" wrapText="1"/>
    </xf>
    <xf numFmtId="0" fontId="18" fillId="0" borderId="32" xfId="0" applyFont="1" applyBorder="1" applyAlignment="1">
      <alignment horizontal="center" wrapText="1"/>
    </xf>
    <xf numFmtId="0" fontId="18" fillId="0" borderId="31" xfId="0" applyFont="1" applyBorder="1" applyAlignment="1">
      <alignment horizontal="center" wrapText="1"/>
    </xf>
    <xf numFmtId="0" fontId="87" fillId="0" borderId="17" xfId="0" applyFont="1" applyBorder="1" applyAlignment="1">
      <alignment horizontal="center" wrapText="1"/>
    </xf>
    <xf numFmtId="0" fontId="87" fillId="0" borderId="16" xfId="0" applyFont="1" applyBorder="1" applyAlignment="1">
      <alignment horizontal="center" wrapText="1"/>
    </xf>
    <xf numFmtId="0" fontId="16" fillId="0" borderId="0" xfId="0" applyFont="1" applyAlignment="1">
      <alignment horizontal="left" vertical="top"/>
    </xf>
    <xf numFmtId="0" fontId="0" fillId="0" borderId="0" xfId="0" applyAlignment="1">
      <alignment horizontal="left" wrapText="1"/>
    </xf>
    <xf numFmtId="0" fontId="119" fillId="0" borderId="0" xfId="0" applyFont="1" applyAlignment="1">
      <alignment vertical="top"/>
    </xf>
    <xf numFmtId="0" fontId="32" fillId="0" borderId="0" xfId="0" applyFont="1" applyAlignment="1">
      <alignment horizontal="justify"/>
    </xf>
    <xf numFmtId="0" fontId="41" fillId="0" borderId="0" xfId="0" applyFont="1" applyAlignment="1">
      <alignment horizontal="justify"/>
    </xf>
    <xf numFmtId="0" fontId="41" fillId="0" borderId="0" xfId="0" applyFont="1" applyAlignment="1">
      <alignment horizontal="justify" vertical="top"/>
    </xf>
    <xf numFmtId="0" fontId="41" fillId="0" borderId="0" xfId="0" applyFont="1" applyAlignment="1">
      <alignment horizontal="center"/>
    </xf>
    <xf numFmtId="0" fontId="41" fillId="0" borderId="0" xfId="0" applyFont="1" applyAlignment="1">
      <alignment horizontal="center" vertical="top"/>
    </xf>
    <xf numFmtId="0" fontId="41" fillId="0" borderId="0" xfId="0" applyFont="1" applyAlignment="1">
      <alignment horizontal="right" vertical="top"/>
    </xf>
    <xf numFmtId="0" fontId="41" fillId="0" borderId="0" xfId="0" applyFont="1" applyAlignment="1">
      <alignment horizontal="left" vertical="top"/>
    </xf>
    <xf numFmtId="0" fontId="119" fillId="0" borderId="0" xfId="0" applyFont="1"/>
    <xf numFmtId="0" fontId="32" fillId="0" borderId="0" xfId="0" applyFont="1" applyAlignment="1">
      <alignment horizontal="left" indent="8"/>
    </xf>
    <xf numFmtId="0" fontId="41" fillId="0" borderId="0" xfId="0" quotePrefix="1" applyFont="1" applyAlignment="1">
      <alignment horizontal="justify" vertical="center"/>
    </xf>
    <xf numFmtId="0" fontId="32" fillId="0" borderId="0" xfId="0" applyFont="1" applyAlignment="1">
      <alignment vertical="top"/>
    </xf>
    <xf numFmtId="0" fontId="41" fillId="0" borderId="0" xfId="0" applyFont="1" applyAlignment="1">
      <alignment vertical="center"/>
    </xf>
    <xf numFmtId="0" fontId="32" fillId="0" borderId="0" xfId="0" applyFont="1" applyAlignment="1">
      <alignment vertical="center"/>
    </xf>
    <xf numFmtId="0" fontId="32" fillId="0" borderId="0" xfId="0" applyFont="1" applyAlignment="1">
      <alignment horizontal="left" vertical="center"/>
    </xf>
    <xf numFmtId="0" fontId="41" fillId="0" borderId="0" xfId="0" applyFont="1" applyAlignment="1">
      <alignment horizontal="left" vertical="top" wrapText="1"/>
    </xf>
    <xf numFmtId="0" fontId="41" fillId="0" borderId="0" xfId="0" applyFont="1" applyAlignment="1">
      <alignment horizontal="center" vertical="center"/>
    </xf>
    <xf numFmtId="0" fontId="41" fillId="4" borderId="38" xfId="0" applyFont="1" applyFill="1" applyBorder="1" applyAlignment="1">
      <alignment vertical="top" wrapText="1"/>
    </xf>
    <xf numFmtId="0" fontId="26" fillId="4" borderId="38" xfId="0" applyFont="1" applyFill="1" applyBorder="1" applyAlignment="1" applyProtection="1">
      <alignment vertical="top" wrapText="1"/>
      <protection locked="0"/>
    </xf>
    <xf numFmtId="0" fontId="43" fillId="0" borderId="6" xfId="0" applyFont="1" applyBorder="1" applyAlignment="1" applyProtection="1">
      <alignment horizontal="left" vertical="top" wrapText="1"/>
      <protection locked="0"/>
    </xf>
    <xf numFmtId="0" fontId="224" fillId="0" borderId="0" xfId="14" applyFont="1"/>
    <xf numFmtId="0" fontId="15" fillId="0" borderId="0" xfId="14"/>
    <xf numFmtId="0" fontId="207" fillId="0" borderId="21" xfId="14" applyFont="1" applyBorder="1" applyAlignment="1">
      <alignment horizontal="center" wrapText="1"/>
    </xf>
    <xf numFmtId="0" fontId="207" fillId="0" borderId="24" xfId="14" applyFont="1" applyBorder="1" applyAlignment="1">
      <alignment horizontal="center" wrapText="1"/>
    </xf>
    <xf numFmtId="0" fontId="207" fillId="0" borderId="18" xfId="14" applyFont="1" applyBorder="1"/>
    <xf numFmtId="0" fontId="207" fillId="0" borderId="24" xfId="14" applyFont="1" applyBorder="1"/>
    <xf numFmtId="0" fontId="207" fillId="0" borderId="19" xfId="14" applyFont="1" applyBorder="1"/>
    <xf numFmtId="0" fontId="207" fillId="0" borderId="150" xfId="14" applyFont="1" applyBorder="1"/>
    <xf numFmtId="0" fontId="207" fillId="0" borderId="151" xfId="14" applyFont="1" applyBorder="1"/>
    <xf numFmtId="0" fontId="15" fillId="0" borderId="20" xfId="14" applyBorder="1" applyAlignment="1">
      <alignment horizontal="center"/>
    </xf>
    <xf numFmtId="0" fontId="15" fillId="0" borderId="23" xfId="14" applyBorder="1" applyAlignment="1">
      <alignment horizontal="center"/>
    </xf>
    <xf numFmtId="0" fontId="15" fillId="0" borderId="23" xfId="14" applyBorder="1"/>
    <xf numFmtId="0" fontId="15" fillId="0" borderId="17" xfId="14" applyBorder="1"/>
    <xf numFmtId="0" fontId="15" fillId="0" borderId="152" xfId="14" applyBorder="1"/>
    <xf numFmtId="0" fontId="15" fillId="0" borderId="153" xfId="14" applyBorder="1"/>
    <xf numFmtId="0" fontId="15" fillId="0" borderId="0" xfId="14" applyAlignment="1">
      <alignment horizontal="center"/>
    </xf>
    <xf numFmtId="0" fontId="94" fillId="0" borderId="34" xfId="15" applyFont="1" applyBorder="1" applyAlignment="1">
      <alignment vertical="top" wrapText="1"/>
    </xf>
    <xf numFmtId="0" fontId="16" fillId="0" borderId="0" xfId="15"/>
    <xf numFmtId="0" fontId="26" fillId="0" borderId="0" xfId="15" applyFont="1"/>
    <xf numFmtId="0" fontId="26" fillId="0" borderId="0" xfId="15" applyFont="1" applyAlignment="1">
      <alignment vertical="top"/>
    </xf>
    <xf numFmtId="0" fontId="25" fillId="0" borderId="0" xfId="15" applyFont="1"/>
    <xf numFmtId="49" fontId="16" fillId="0" borderId="0" xfId="15" applyNumberFormat="1"/>
    <xf numFmtId="49" fontId="16" fillId="0" borderId="0" xfId="15" applyNumberFormat="1" applyAlignment="1">
      <alignment horizontal="center" vertical="top"/>
    </xf>
    <xf numFmtId="49" fontId="16" fillId="0" borderId="0" xfId="15" applyNumberFormat="1" applyAlignment="1">
      <alignment horizontal="justify" vertical="top" wrapText="1"/>
    </xf>
    <xf numFmtId="0" fontId="94" fillId="0" borderId="0" xfId="15" applyFont="1" applyAlignment="1">
      <alignment horizontal="left" vertical="top" wrapText="1"/>
    </xf>
    <xf numFmtId="0" fontId="94" fillId="0" borderId="0" xfId="15" applyFont="1" applyAlignment="1">
      <alignment vertical="top" wrapText="1"/>
    </xf>
    <xf numFmtId="49" fontId="26" fillId="0" borderId="0" xfId="15" applyNumberFormat="1" applyFont="1"/>
    <xf numFmtId="0" fontId="94" fillId="0" borderId="0" xfId="15" applyFont="1" applyAlignment="1">
      <alignment wrapText="1"/>
    </xf>
    <xf numFmtId="0" fontId="94" fillId="0" borderId="0" xfId="15" applyFont="1" applyAlignment="1">
      <alignment horizontal="left" wrapText="1"/>
    </xf>
    <xf numFmtId="0" fontId="94" fillId="0" borderId="0" xfId="15" applyFont="1" applyAlignment="1">
      <alignment horizontal="left" wrapText="1" indent="7"/>
    </xf>
    <xf numFmtId="49" fontId="25" fillId="0" borderId="0" xfId="15" applyNumberFormat="1" applyFont="1"/>
    <xf numFmtId="0" fontId="89" fillId="0" borderId="0" xfId="15" applyFont="1" applyAlignment="1">
      <alignment wrapText="1"/>
    </xf>
    <xf numFmtId="49" fontId="16" fillId="0" borderId="0" xfId="15" applyNumberFormat="1" applyAlignment="1">
      <alignment vertical="center"/>
    </xf>
    <xf numFmtId="49" fontId="33" fillId="0" borderId="0" xfId="15" applyNumberFormat="1" applyFont="1" applyAlignment="1">
      <alignment vertical="top"/>
    </xf>
    <xf numFmtId="49" fontId="26" fillId="0" borderId="0" xfId="15" applyNumberFormat="1" applyFont="1" applyAlignment="1">
      <alignment vertical="top"/>
    </xf>
    <xf numFmtId="0" fontId="94" fillId="0" borderId="17" xfId="15" applyFont="1" applyBorder="1" applyAlignment="1">
      <alignment horizontal="left" wrapText="1"/>
    </xf>
    <xf numFmtId="49" fontId="26" fillId="0" borderId="0" xfId="15" applyNumberFormat="1" applyFont="1" applyAlignment="1">
      <alignment horizontal="left" vertical="top"/>
    </xf>
    <xf numFmtId="49" fontId="26" fillId="0" borderId="0" xfId="15" applyNumberFormat="1" applyFont="1" applyAlignment="1">
      <alignment horizontal="center" vertical="top"/>
    </xf>
    <xf numFmtId="49" fontId="26" fillId="0" borderId="0" xfId="15" applyNumberFormat="1" applyFont="1" applyAlignment="1">
      <alignment horizontal="justify" vertical="top"/>
    </xf>
    <xf numFmtId="49" fontId="26" fillId="0" borderId="0" xfId="15" applyNumberFormat="1" applyFont="1" applyAlignment="1">
      <alignment horizontal="center"/>
    </xf>
    <xf numFmtId="49" fontId="16" fillId="0" borderId="0" xfId="15" applyNumberFormat="1" applyAlignment="1">
      <alignment horizontal="center"/>
    </xf>
    <xf numFmtId="49" fontId="16" fillId="0" borderId="17" xfId="15" applyNumberFormat="1" applyBorder="1" applyAlignment="1">
      <alignment horizontal="center"/>
    </xf>
    <xf numFmtId="49" fontId="26" fillId="0" borderId="0" xfId="15" applyNumberFormat="1" applyFont="1" applyAlignment="1">
      <alignment horizontal="right"/>
    </xf>
    <xf numFmtId="49" fontId="26" fillId="0" borderId="0" xfId="15" applyNumberFormat="1" applyFont="1" applyAlignment="1">
      <alignment horizontal="right" vertical="top"/>
    </xf>
    <xf numFmtId="0" fontId="85" fillId="0" borderId="35" xfId="15" applyFont="1" applyBorder="1" applyAlignment="1">
      <alignment vertical="top" wrapText="1"/>
    </xf>
    <xf numFmtId="49" fontId="16" fillId="0" borderId="17" xfId="15" applyNumberFormat="1" applyBorder="1" applyAlignment="1">
      <alignment vertical="top"/>
    </xf>
    <xf numFmtId="49" fontId="16" fillId="0" borderId="0" xfId="15" applyNumberFormat="1" applyAlignment="1">
      <alignment vertical="top"/>
    </xf>
    <xf numFmtId="49" fontId="16" fillId="0" borderId="19" xfId="15" applyNumberFormat="1" applyBorder="1" applyAlignment="1">
      <alignment vertical="top"/>
    </xf>
    <xf numFmtId="49" fontId="16" fillId="0" borderId="18" xfId="15" applyNumberFormat="1" applyBorder="1" applyAlignment="1">
      <alignment vertical="top"/>
    </xf>
    <xf numFmtId="0" fontId="94" fillId="0" borderId="23" xfId="15" applyFont="1" applyBorder="1" applyAlignment="1">
      <alignment vertical="top" wrapText="1"/>
    </xf>
    <xf numFmtId="49" fontId="16" fillId="0" borderId="23" xfId="15" applyNumberFormat="1" applyBorder="1" applyAlignment="1">
      <alignment vertical="top"/>
    </xf>
    <xf numFmtId="49" fontId="16" fillId="0" borderId="24" xfId="15" applyNumberFormat="1" applyBorder="1" applyAlignment="1">
      <alignment vertical="top"/>
    </xf>
    <xf numFmtId="0" fontId="85" fillId="0" borderId="16" xfId="15" applyFont="1" applyBorder="1" applyAlignment="1">
      <alignment horizontal="center" vertical="top" wrapText="1"/>
    </xf>
    <xf numFmtId="0" fontId="89" fillId="0" borderId="23" xfId="15" applyFont="1" applyBorder="1" applyAlignment="1">
      <alignment horizontal="justify" vertical="top" wrapText="1"/>
    </xf>
    <xf numFmtId="0" fontId="16" fillId="0" borderId="23" xfId="0" applyFont="1" applyBorder="1" applyAlignment="1">
      <alignment vertical="top" wrapText="1"/>
    </xf>
    <xf numFmtId="0" fontId="18" fillId="0" borderId="0" xfId="0" applyFont="1" applyAlignment="1">
      <alignment horizontal="left" vertical="top" wrapText="1"/>
    </xf>
    <xf numFmtId="0" fontId="16" fillId="0" borderId="0" xfId="0" applyFont="1" applyAlignment="1">
      <alignment horizontal="left" vertical="top" wrapText="1"/>
    </xf>
    <xf numFmtId="0" fontId="48" fillId="0" borderId="0" xfId="0" applyFont="1" applyAlignment="1">
      <alignment horizontal="left" vertical="top" wrapText="1"/>
    </xf>
    <xf numFmtId="0" fontId="154" fillId="0" borderId="0" xfId="15" applyFont="1" applyAlignment="1">
      <alignment vertical="top" wrapText="1"/>
    </xf>
    <xf numFmtId="0" fontId="26" fillId="0" borderId="0" xfId="15" applyFont="1" applyAlignment="1">
      <alignment vertical="top" wrapText="1"/>
    </xf>
    <xf numFmtId="0" fontId="26" fillId="22" borderId="0" xfId="0" applyFont="1" applyFill="1" applyAlignment="1">
      <alignment horizontal="left" vertical="top" wrapText="1"/>
    </xf>
    <xf numFmtId="0" fontId="94" fillId="22" borderId="0" xfId="15" applyFont="1" applyFill="1" applyAlignment="1">
      <alignment vertical="top" wrapText="1"/>
    </xf>
    <xf numFmtId="0" fontId="26" fillId="22" borderId="0" xfId="15" applyFont="1" applyFill="1" applyAlignment="1">
      <alignment vertical="top" wrapText="1"/>
    </xf>
    <xf numFmtId="0" fontId="154" fillId="22" borderId="0" xfId="15" applyFont="1" applyFill="1" applyAlignment="1">
      <alignment vertical="top" wrapText="1"/>
    </xf>
    <xf numFmtId="0" fontId="0" fillId="22" borderId="13" xfId="0" applyFill="1" applyBorder="1" applyAlignment="1">
      <alignment vertical="top"/>
    </xf>
    <xf numFmtId="0" fontId="0" fillId="18" borderId="69" xfId="0" applyFill="1" applyBorder="1" applyAlignment="1">
      <alignment vertical="top"/>
    </xf>
    <xf numFmtId="0" fontId="0" fillId="22" borderId="7" xfId="0" applyFill="1" applyBorder="1" applyAlignment="1">
      <alignment vertical="top"/>
    </xf>
    <xf numFmtId="0" fontId="22" fillId="22" borderId="6" xfId="0" applyFont="1" applyFill="1" applyBorder="1" applyAlignment="1">
      <alignment vertical="top"/>
    </xf>
    <xf numFmtId="0" fontId="16" fillId="17" borderId="0" xfId="0" applyFont="1" applyFill="1" applyAlignment="1">
      <alignment horizontal="left" vertical="top"/>
    </xf>
    <xf numFmtId="0" fontId="158" fillId="17" borderId="0" xfId="0" applyFont="1" applyFill="1" applyAlignment="1">
      <alignment horizontal="left" vertical="top"/>
    </xf>
    <xf numFmtId="0" fontId="0" fillId="12" borderId="0" xfId="0" applyFill="1" applyAlignment="1">
      <alignment vertical="top"/>
    </xf>
    <xf numFmtId="0" fontId="152" fillId="12" borderId="0" xfId="0" applyFont="1" applyFill="1" applyAlignment="1">
      <alignment vertical="top"/>
    </xf>
    <xf numFmtId="0" fontId="152" fillId="22" borderId="0" xfId="0" applyFont="1" applyFill="1" applyAlignment="1">
      <alignment vertical="top"/>
    </xf>
    <xf numFmtId="0" fontId="31" fillId="0" borderId="0" xfId="0" applyFont="1" applyAlignment="1">
      <alignment horizontal="center" vertical="top"/>
    </xf>
    <xf numFmtId="0" fontId="64" fillId="22" borderId="0" xfId="0" applyFont="1" applyFill="1" applyAlignment="1">
      <alignment vertical="top"/>
    </xf>
    <xf numFmtId="0" fontId="18" fillId="22" borderId="0" xfId="0" applyFont="1" applyFill="1" applyAlignment="1">
      <alignment horizontal="left" vertical="top"/>
    </xf>
    <xf numFmtId="0" fontId="16" fillId="22" borderId="0" xfId="0" applyFont="1" applyFill="1" applyAlignment="1">
      <alignment vertical="top"/>
    </xf>
    <xf numFmtId="0" fontId="16" fillId="22" borderId="10" xfId="0" applyFont="1" applyFill="1" applyBorder="1" applyAlignment="1">
      <alignment vertical="top"/>
    </xf>
    <xf numFmtId="0" fontId="135" fillId="21" borderId="0" xfId="0" applyFont="1" applyFill="1" applyAlignment="1">
      <alignment vertical="top"/>
    </xf>
    <xf numFmtId="0" fontId="16" fillId="18" borderId="0" xfId="0" applyFont="1" applyFill="1" applyAlignment="1">
      <alignment vertical="top"/>
    </xf>
    <xf numFmtId="0" fontId="22" fillId="22" borderId="0" xfId="0" applyFont="1" applyFill="1" applyAlignment="1">
      <alignment vertical="top"/>
    </xf>
    <xf numFmtId="0" fontId="0" fillId="22" borderId="0" xfId="0" quotePrefix="1" applyFill="1" applyAlignment="1" applyProtection="1">
      <alignment horizontal="left" vertical="top" wrapText="1"/>
      <protection locked="0"/>
    </xf>
    <xf numFmtId="0" fontId="16" fillId="4" borderId="72" xfId="0" applyFont="1" applyFill="1" applyBorder="1" applyAlignment="1" applyProtection="1">
      <alignment horizontal="left" vertical="top"/>
      <protection locked="0"/>
    </xf>
    <xf numFmtId="0" fontId="16" fillId="22" borderId="0" xfId="0" applyFont="1" applyFill="1" applyAlignment="1" applyProtection="1">
      <alignment horizontal="left" vertical="top"/>
      <protection locked="0"/>
    </xf>
    <xf numFmtId="0" fontId="16" fillId="22" borderId="10" xfId="0" applyFont="1" applyFill="1" applyBorder="1" applyAlignment="1" applyProtection="1">
      <alignment horizontal="left" vertical="top"/>
      <protection locked="0"/>
    </xf>
    <xf numFmtId="0" fontId="16" fillId="4" borderId="44" xfId="0" applyFont="1" applyFill="1" applyBorder="1" applyAlignment="1" applyProtection="1">
      <alignment horizontal="left" vertical="top"/>
      <protection locked="0"/>
    </xf>
    <xf numFmtId="0" fontId="25" fillId="22" borderId="0" xfId="0" applyFont="1" applyFill="1" applyAlignment="1">
      <alignment vertical="top" wrapText="1"/>
    </xf>
    <xf numFmtId="0" fontId="25" fillId="0" borderId="139" xfId="0" applyFont="1" applyBorder="1" applyAlignment="1">
      <alignment vertical="top" wrapText="1"/>
    </xf>
    <xf numFmtId="0" fontId="25" fillId="22" borderId="0" xfId="0" applyFont="1" applyFill="1" applyAlignment="1" applyProtection="1">
      <alignment horizontal="center" vertical="top" wrapText="1"/>
      <protection locked="0"/>
    </xf>
    <xf numFmtId="0" fontId="135" fillId="22" borderId="0" xfId="0" applyFont="1" applyFill="1" applyAlignment="1">
      <alignment horizontal="left" vertical="top"/>
    </xf>
    <xf numFmtId="0" fontId="22" fillId="0" borderId="12" xfId="0" applyFont="1" applyBorder="1" applyAlignment="1">
      <alignment vertical="top" wrapText="1"/>
    </xf>
    <xf numFmtId="0" fontId="22" fillId="0" borderId="70" xfId="0" applyFont="1" applyBorder="1" applyAlignment="1">
      <alignment vertical="top" wrapText="1"/>
    </xf>
    <xf numFmtId="20" fontId="16" fillId="4" borderId="71" xfId="0" applyNumberFormat="1" applyFont="1" applyFill="1" applyBorder="1" applyAlignment="1" applyProtection="1">
      <alignment horizontal="left" vertical="top" wrapText="1"/>
      <protection locked="0"/>
    </xf>
    <xf numFmtId="20" fontId="16" fillId="22" borderId="0" xfId="0" applyNumberFormat="1" applyFont="1" applyFill="1" applyAlignment="1" applyProtection="1">
      <alignment horizontal="left" vertical="top" wrapText="1"/>
      <protection locked="0"/>
    </xf>
    <xf numFmtId="0" fontId="22" fillId="0" borderId="14" xfId="0" applyFont="1" applyBorder="1" applyAlignment="1">
      <alignment vertical="top" wrapText="1"/>
    </xf>
    <xf numFmtId="0" fontId="22" fillId="0" borderId="72" xfId="0" applyFont="1" applyBorder="1" applyAlignment="1">
      <alignment vertical="top" wrapText="1"/>
    </xf>
    <xf numFmtId="0" fontId="22" fillId="22" borderId="0" xfId="0" applyFont="1" applyFill="1" applyAlignment="1">
      <alignment vertical="top" wrapText="1"/>
    </xf>
    <xf numFmtId="0" fontId="22" fillId="0" borderId="11" xfId="0" applyFont="1" applyBorder="1" applyAlignment="1">
      <alignment vertical="top" wrapText="1"/>
    </xf>
    <xf numFmtId="0" fontId="135" fillId="12" borderId="87" xfId="0" applyFont="1" applyFill="1" applyBorder="1" applyAlignment="1">
      <alignment horizontal="left" vertical="top"/>
    </xf>
    <xf numFmtId="1" fontId="22" fillId="4" borderId="51" xfId="0" applyNumberFormat="1" applyFont="1" applyFill="1" applyBorder="1" applyAlignment="1" applyProtection="1">
      <alignment horizontal="center" vertical="top" wrapText="1"/>
      <protection locked="0"/>
    </xf>
    <xf numFmtId="0" fontId="16" fillId="22" borderId="0" xfId="0" applyFont="1" applyFill="1" applyAlignment="1">
      <alignment horizontal="left" vertical="top" wrapText="1"/>
    </xf>
    <xf numFmtId="0" fontId="150" fillId="22" borderId="0" xfId="0" applyFont="1" applyFill="1" applyAlignment="1">
      <alignment horizontal="left" vertical="top" wrapText="1"/>
    </xf>
    <xf numFmtId="0" fontId="174" fillId="22" borderId="0" xfId="0" applyFont="1" applyFill="1" applyAlignment="1">
      <alignment horizontal="center" vertical="top"/>
    </xf>
    <xf numFmtId="0" fontId="64" fillId="0" borderId="16" xfId="0" applyFont="1" applyBorder="1" applyAlignment="1">
      <alignment vertical="top"/>
    </xf>
    <xf numFmtId="0" fontId="16" fillId="23" borderId="16" xfId="0" applyFont="1" applyFill="1" applyBorder="1" applyAlignment="1" applyProtection="1">
      <alignment horizontal="left" vertical="top"/>
      <protection locked="0"/>
    </xf>
    <xf numFmtId="0" fontId="149" fillId="0" borderId="16" xfId="0" applyFont="1" applyBorder="1" applyAlignment="1">
      <alignment horizontal="center" vertical="top" wrapText="1"/>
    </xf>
    <xf numFmtId="0" fontId="64" fillId="4" borderId="32" xfId="0" applyFont="1" applyFill="1" applyBorder="1" applyAlignment="1" applyProtection="1">
      <alignment horizontal="left" vertical="top"/>
      <protection locked="0"/>
    </xf>
    <xf numFmtId="0" fontId="64" fillId="22" borderId="0" xfId="0" applyFont="1" applyFill="1" applyAlignment="1" applyProtection="1">
      <alignment horizontal="left" vertical="top"/>
      <protection locked="0"/>
    </xf>
    <xf numFmtId="0" fontId="149" fillId="22" borderId="0" xfId="0" applyFont="1" applyFill="1" applyAlignment="1">
      <alignment horizontal="left" vertical="top" wrapText="1"/>
    </xf>
    <xf numFmtId="0" fontId="140" fillId="22" borderId="0" xfId="0" applyFont="1" applyFill="1" applyAlignment="1">
      <alignment horizontal="left" vertical="top" wrapText="1"/>
    </xf>
    <xf numFmtId="0" fontId="140" fillId="22" borderId="0" xfId="0" applyFont="1" applyFill="1" applyAlignment="1">
      <alignment vertical="top" wrapText="1"/>
    </xf>
    <xf numFmtId="0" fontId="16" fillId="4" borderId="16" xfId="0" applyFont="1" applyFill="1" applyBorder="1" applyAlignment="1" applyProtection="1">
      <alignment horizontal="right" vertical="top" wrapText="1"/>
      <protection locked="0"/>
    </xf>
    <xf numFmtId="1" fontId="135" fillId="0" borderId="0" xfId="0" applyNumberFormat="1" applyFont="1" applyAlignment="1" applyProtection="1">
      <alignment horizontal="right" vertical="top"/>
      <protection locked="0"/>
    </xf>
    <xf numFmtId="0" fontId="26" fillId="0" borderId="0" xfId="0" applyFont="1" applyAlignment="1">
      <alignment vertical="top"/>
    </xf>
    <xf numFmtId="0" fontId="139" fillId="22" borderId="6" xfId="0" applyFont="1" applyFill="1" applyBorder="1" applyAlignment="1">
      <alignment vertical="top"/>
    </xf>
    <xf numFmtId="0" fontId="139" fillId="22" borderId="0" xfId="0" applyFont="1" applyFill="1" applyAlignment="1">
      <alignment vertical="top"/>
    </xf>
    <xf numFmtId="0" fontId="139" fillId="22" borderId="0" xfId="0" applyFont="1" applyFill="1" applyAlignment="1">
      <alignment vertical="top" wrapText="1"/>
    </xf>
    <xf numFmtId="0" fontId="139" fillId="22" borderId="10" xfId="0" applyFont="1" applyFill="1" applyBorder="1" applyAlignment="1">
      <alignment vertical="top"/>
    </xf>
    <xf numFmtId="0" fontId="139" fillId="0" borderId="0" xfId="0" applyFont="1" applyAlignment="1">
      <alignment vertical="top"/>
    </xf>
    <xf numFmtId="0" fontId="25" fillId="0" borderId="12" xfId="0" applyFont="1" applyBorder="1" applyAlignment="1">
      <alignment horizontal="left" vertical="top"/>
    </xf>
    <xf numFmtId="0" fontId="139" fillId="0" borderId="70" xfId="0" applyFont="1" applyBorder="1" applyAlignment="1">
      <alignment vertical="top" wrapText="1"/>
    </xf>
    <xf numFmtId="0" fontId="139" fillId="23" borderId="71" xfId="0" applyFont="1" applyFill="1" applyBorder="1" applyAlignment="1">
      <alignment vertical="top" wrapText="1"/>
    </xf>
    <xf numFmtId="0" fontId="138" fillId="22" borderId="0" xfId="0" applyFont="1" applyFill="1" applyAlignment="1">
      <alignment vertical="top" wrapText="1"/>
    </xf>
    <xf numFmtId="0" fontId="139" fillId="18" borderId="0" xfId="0" applyFont="1" applyFill="1" applyAlignment="1">
      <alignment vertical="top"/>
    </xf>
    <xf numFmtId="0" fontId="25" fillId="0" borderId="2" xfId="0" applyFont="1" applyBorder="1" applyAlignment="1">
      <alignment vertical="top"/>
    </xf>
    <xf numFmtId="0" fontId="139" fillId="0" borderId="10" xfId="0" applyFont="1" applyBorder="1" applyAlignment="1">
      <alignment vertical="top"/>
    </xf>
    <xf numFmtId="15" fontId="137" fillId="0" borderId="0" xfId="0" applyNumberFormat="1" applyFont="1" applyAlignment="1">
      <alignment vertical="top"/>
    </xf>
    <xf numFmtId="0" fontId="25" fillId="0" borderId="14" xfId="0" applyFont="1" applyBorder="1" applyAlignment="1">
      <alignment vertical="top"/>
    </xf>
    <xf numFmtId="0" fontId="139" fillId="0" borderId="44" xfId="0" applyFont="1" applyBorder="1" applyAlignment="1">
      <alignment vertical="top" wrapText="1"/>
    </xf>
    <xf numFmtId="0" fontId="139" fillId="23" borderId="9" xfId="0" applyFont="1" applyFill="1" applyBorder="1" applyAlignment="1">
      <alignment vertical="top" wrapText="1"/>
    </xf>
    <xf numFmtId="0" fontId="0" fillId="22" borderId="6" xfId="0" applyFill="1" applyBorder="1" applyAlignment="1">
      <alignment vertical="top" wrapText="1"/>
    </xf>
    <xf numFmtId="0" fontId="0" fillId="22" borderId="0" xfId="0" applyFill="1" applyAlignment="1">
      <alignment vertical="top" wrapText="1"/>
    </xf>
    <xf numFmtId="0" fontId="28" fillId="22" borderId="0" xfId="0" applyFont="1" applyFill="1" applyAlignment="1">
      <alignment horizontal="center" vertical="top" wrapText="1"/>
    </xf>
    <xf numFmtId="0" fontId="28" fillId="18" borderId="0" xfId="0" applyFont="1" applyFill="1" applyAlignment="1">
      <alignment vertical="top" wrapText="1"/>
    </xf>
    <xf numFmtId="0" fontId="28" fillId="22" borderId="10" xfId="0" applyFont="1" applyFill="1" applyBorder="1" applyAlignment="1">
      <alignment vertical="top" wrapText="1"/>
    </xf>
    <xf numFmtId="0" fontId="82" fillId="18" borderId="0" xfId="0" applyFont="1" applyFill="1" applyAlignment="1" applyProtection="1">
      <alignment vertical="top" wrapText="1"/>
      <protection locked="0"/>
    </xf>
    <xf numFmtId="0" fontId="82" fillId="22" borderId="10" xfId="0" applyFont="1" applyFill="1" applyBorder="1" applyAlignment="1" applyProtection="1">
      <alignment vertical="top" wrapText="1"/>
      <protection locked="0"/>
    </xf>
    <xf numFmtId="0" fontId="32" fillId="22" borderId="0" xfId="0" applyFont="1" applyFill="1" applyAlignment="1">
      <alignment horizontal="center" vertical="top" wrapText="1"/>
    </xf>
    <xf numFmtId="0" fontId="16" fillId="0" borderId="0" xfId="0" applyFont="1" applyAlignment="1">
      <alignment horizontal="right" vertical="top" wrapText="1"/>
    </xf>
    <xf numFmtId="0" fontId="146" fillId="26" borderId="0" xfId="0" applyFont="1" applyFill="1" applyAlignment="1" applyProtection="1">
      <alignment vertical="top"/>
      <protection locked="0"/>
    </xf>
    <xf numFmtId="0" fontId="41" fillId="4" borderId="77" xfId="0" applyFont="1" applyFill="1" applyBorder="1" applyAlignment="1">
      <alignment vertical="top" wrapText="1"/>
    </xf>
    <xf numFmtId="0" fontId="0" fillId="14" borderId="0" xfId="0" applyFill="1" applyAlignment="1">
      <alignment vertical="top" wrapText="1"/>
    </xf>
    <xf numFmtId="0" fontId="41" fillId="4" borderId="41" xfId="0" applyFont="1" applyFill="1" applyBorder="1" applyAlignment="1">
      <alignment vertical="top" wrapText="1"/>
    </xf>
    <xf numFmtId="0" fontId="33" fillId="22" borderId="0" xfId="0" applyFont="1" applyFill="1" applyAlignment="1">
      <alignment horizontal="left" vertical="top" wrapText="1"/>
    </xf>
    <xf numFmtId="0" fontId="81" fillId="18" borderId="0" xfId="0" applyFont="1" applyFill="1" applyAlignment="1">
      <alignment vertical="top" wrapText="1"/>
    </xf>
    <xf numFmtId="0" fontId="81" fillId="22" borderId="10" xfId="0" applyFont="1" applyFill="1" applyBorder="1" applyAlignment="1">
      <alignment vertical="top" wrapText="1"/>
    </xf>
    <xf numFmtId="9" fontId="25" fillId="22" borderId="0" xfId="0" applyNumberFormat="1" applyFont="1" applyFill="1" applyAlignment="1">
      <alignment horizontal="center" vertical="top" wrapText="1"/>
    </xf>
    <xf numFmtId="0" fontId="25" fillId="18" borderId="0" xfId="0" applyFont="1" applyFill="1" applyAlignment="1">
      <alignment vertical="top" wrapText="1"/>
    </xf>
    <xf numFmtId="0" fontId="25" fillId="22" borderId="10" xfId="0" applyFont="1" applyFill="1" applyBorder="1" applyAlignment="1">
      <alignment vertical="top" wrapText="1"/>
    </xf>
    <xf numFmtId="9" fontId="18" fillId="0" borderId="0" xfId="0" applyNumberFormat="1" applyFont="1" applyAlignment="1">
      <alignment horizontal="left" vertical="top" wrapText="1"/>
    </xf>
    <xf numFmtId="0" fontId="58" fillId="0" borderId="12" xfId="0" applyFont="1" applyBorder="1" applyAlignment="1">
      <alignment vertical="top"/>
    </xf>
    <xf numFmtId="0" fontId="58" fillId="0" borderId="70" xfId="0" applyFont="1" applyBorder="1" applyAlignment="1">
      <alignment vertical="top"/>
    </xf>
    <xf numFmtId="0" fontId="58" fillId="0" borderId="71" xfId="0" applyFont="1" applyBorder="1" applyAlignment="1">
      <alignment vertical="top"/>
    </xf>
    <xf numFmtId="0" fontId="58" fillId="22" borderId="0" xfId="0" applyFont="1" applyFill="1" applyAlignment="1">
      <alignment vertical="top"/>
    </xf>
    <xf numFmtId="0" fontId="58" fillId="18" borderId="0" xfId="0" applyFont="1" applyFill="1" applyAlignment="1">
      <alignment vertical="top"/>
    </xf>
    <xf numFmtId="0" fontId="58" fillId="22" borderId="10" xfId="0" applyFont="1" applyFill="1" applyBorder="1" applyAlignment="1">
      <alignment vertical="top"/>
    </xf>
    <xf numFmtId="0" fontId="58" fillId="0" borderId="0" xfId="0" applyFont="1" applyAlignment="1">
      <alignment vertical="top"/>
    </xf>
    <xf numFmtId="0" fontId="0" fillId="22" borderId="6" xfId="0" applyFill="1" applyBorder="1" applyAlignment="1">
      <alignment horizontal="left" vertical="top" wrapText="1"/>
    </xf>
    <xf numFmtId="0" fontId="0" fillId="22" borderId="0" xfId="0" applyFill="1" applyAlignment="1">
      <alignment horizontal="left" vertical="top" wrapText="1"/>
    </xf>
    <xf numFmtId="0" fontId="82" fillId="18" borderId="0" xfId="0" applyFont="1" applyFill="1" applyAlignment="1" applyProtection="1">
      <alignment horizontal="left" vertical="top" wrapText="1"/>
      <protection locked="0"/>
    </xf>
    <xf numFmtId="0" fontId="146" fillId="18" borderId="0" xfId="0" applyFont="1" applyFill="1" applyAlignment="1" applyProtection="1">
      <alignment horizontal="left" vertical="top"/>
      <protection locked="0"/>
    </xf>
    <xf numFmtId="0" fontId="82" fillId="22" borderId="10" xfId="0" applyFont="1" applyFill="1" applyBorder="1" applyAlignment="1" applyProtection="1">
      <alignment horizontal="left" vertical="top" wrapText="1"/>
      <protection locked="0"/>
    </xf>
    <xf numFmtId="0" fontId="146" fillId="22" borderId="10" xfId="0" applyFont="1" applyFill="1" applyBorder="1" applyAlignment="1" applyProtection="1">
      <alignment horizontal="left" vertical="top"/>
      <protection locked="0"/>
    </xf>
    <xf numFmtId="0" fontId="137" fillId="0" borderId="0" xfId="0" applyFont="1" applyAlignment="1">
      <alignment horizontal="right" vertical="top" wrapText="1"/>
    </xf>
    <xf numFmtId="0" fontId="58" fillId="22" borderId="0" xfId="0" applyFont="1" applyFill="1" applyAlignment="1">
      <alignment horizontal="left" vertical="top" wrapText="1"/>
    </xf>
    <xf numFmtId="0" fontId="58" fillId="18" borderId="0" xfId="0" applyFont="1" applyFill="1" applyAlignment="1">
      <alignment horizontal="left" vertical="top" wrapText="1"/>
    </xf>
    <xf numFmtId="0" fontId="58" fillId="22" borderId="10" xfId="0" applyFont="1" applyFill="1" applyBorder="1" applyAlignment="1">
      <alignment horizontal="left" vertical="top" wrapText="1"/>
    </xf>
    <xf numFmtId="0" fontId="58" fillId="0" borderId="0" xfId="0" applyFont="1" applyAlignment="1">
      <alignment horizontal="left" vertical="top" wrapText="1"/>
    </xf>
    <xf numFmtId="0" fontId="41" fillId="0" borderId="0" xfId="0" applyFont="1" applyAlignment="1" applyProtection="1">
      <alignment horizontal="left" vertical="top" wrapText="1"/>
      <protection locked="0"/>
    </xf>
    <xf numFmtId="0" fontId="48" fillId="0" borderId="0" xfId="0" applyFont="1" applyAlignment="1" applyProtection="1">
      <alignment horizontal="left" vertical="top" wrapText="1"/>
      <protection locked="0"/>
    </xf>
    <xf numFmtId="0" fontId="58" fillId="0" borderId="0" xfId="0" applyFont="1" applyAlignment="1">
      <alignment horizontal="left" vertical="top"/>
    </xf>
    <xf numFmtId="0" fontId="140" fillId="0" borderId="0" xfId="0" applyFont="1" applyAlignment="1">
      <alignment horizontal="right" vertical="top" wrapText="1"/>
    </xf>
    <xf numFmtId="0" fontId="58" fillId="0" borderId="2" xfId="0" applyFont="1" applyBorder="1" applyAlignment="1">
      <alignment horizontal="left" vertical="top"/>
    </xf>
    <xf numFmtId="0" fontId="58" fillId="0" borderId="16" xfId="0" applyFont="1" applyBorder="1" applyAlignment="1">
      <alignment horizontal="left" vertical="top"/>
    </xf>
    <xf numFmtId="0" fontId="58" fillId="0" borderId="38" xfId="0" applyFont="1" applyBorder="1" applyAlignment="1">
      <alignment horizontal="left" vertical="top"/>
    </xf>
    <xf numFmtId="0" fontId="58" fillId="22" borderId="0" xfId="0" applyFont="1" applyFill="1" applyAlignment="1">
      <alignment horizontal="left" vertical="top"/>
    </xf>
    <xf numFmtId="0" fontId="58" fillId="18" borderId="0" xfId="0" applyFont="1" applyFill="1" applyAlignment="1" applyProtection="1">
      <alignment horizontal="left" vertical="top"/>
      <protection locked="0"/>
    </xf>
    <xf numFmtId="0" fontId="58" fillId="22" borderId="10" xfId="0" applyFont="1" applyFill="1" applyBorder="1" applyAlignment="1" applyProtection="1">
      <alignment horizontal="left" vertical="top"/>
      <protection locked="0"/>
    </xf>
    <xf numFmtId="0" fontId="58" fillId="0" borderId="0" xfId="0" applyFont="1" applyAlignment="1" applyProtection="1">
      <alignment horizontal="left" vertical="top"/>
      <protection locked="0"/>
    </xf>
    <xf numFmtId="0" fontId="104" fillId="18" borderId="0" xfId="0" applyFont="1" applyFill="1" applyAlignment="1">
      <alignment horizontal="left" vertical="top" wrapText="1"/>
    </xf>
    <xf numFmtId="0" fontId="104" fillId="22" borderId="10" xfId="0" applyFont="1" applyFill="1" applyBorder="1" applyAlignment="1">
      <alignment horizontal="left" vertical="top" wrapText="1"/>
    </xf>
    <xf numFmtId="0" fontId="58" fillId="18" borderId="0" xfId="0" applyFont="1" applyFill="1" applyAlignment="1">
      <alignment horizontal="left" vertical="top"/>
    </xf>
    <xf numFmtId="0" fontId="58" fillId="22" borderId="10" xfId="0" applyFont="1" applyFill="1" applyBorder="1" applyAlignment="1">
      <alignment horizontal="left" vertical="top"/>
    </xf>
    <xf numFmtId="0" fontId="0" fillId="22" borderId="6" xfId="0" applyFill="1" applyBorder="1" applyAlignment="1">
      <alignment horizontal="left" vertical="top"/>
    </xf>
    <xf numFmtId="0" fontId="0" fillId="22" borderId="0" xfId="0" applyFill="1" applyAlignment="1">
      <alignment horizontal="left" vertical="top"/>
    </xf>
    <xf numFmtId="0" fontId="41" fillId="22" borderId="0" xfId="0" applyFont="1" applyFill="1" applyAlignment="1">
      <alignment horizontal="center" vertical="top" wrapText="1"/>
    </xf>
    <xf numFmtId="0" fontId="159" fillId="22" borderId="0" xfId="0" applyFont="1" applyFill="1" applyAlignment="1">
      <alignment horizontal="center" vertical="top" wrapText="1"/>
    </xf>
    <xf numFmtId="0" fontId="18" fillId="2" borderId="63" xfId="0" applyFont="1" applyFill="1" applyBorder="1" applyAlignment="1">
      <alignment horizontal="left" vertical="top"/>
    </xf>
    <xf numFmtId="0" fontId="18" fillId="2" borderId="78" xfId="0" applyFont="1" applyFill="1" applyBorder="1" applyAlignment="1">
      <alignment horizontal="left" vertical="top"/>
    </xf>
    <xf numFmtId="0" fontId="18" fillId="2" borderId="62" xfId="0" applyFont="1" applyFill="1" applyBorder="1" applyAlignment="1">
      <alignment horizontal="left" vertical="top"/>
    </xf>
    <xf numFmtId="0" fontId="16" fillId="0" borderId="2" xfId="0" applyFont="1" applyBorder="1" applyAlignment="1">
      <alignment vertical="top" wrapText="1"/>
    </xf>
    <xf numFmtId="0" fontId="22" fillId="0" borderId="2" xfId="0" applyFont="1" applyBorder="1" applyAlignment="1">
      <alignment vertical="top" wrapText="1"/>
    </xf>
    <xf numFmtId="0" fontId="66" fillId="22" borderId="0" xfId="0" applyFont="1" applyFill="1" applyAlignment="1" applyProtection="1">
      <alignment horizontal="left" vertical="top"/>
      <protection locked="0"/>
    </xf>
    <xf numFmtId="0" fontId="64" fillId="0" borderId="4" xfId="0" applyFont="1" applyBorder="1" applyAlignment="1">
      <alignment vertical="top"/>
    </xf>
    <xf numFmtId="0" fontId="22" fillId="0" borderId="3" xfId="0" applyFont="1" applyBorder="1" applyAlignment="1">
      <alignment vertical="top" wrapText="1"/>
    </xf>
    <xf numFmtId="0" fontId="25" fillId="2" borderId="15" xfId="0" applyFont="1" applyFill="1" applyBorder="1" applyAlignment="1">
      <alignment vertical="top" wrapText="1"/>
    </xf>
    <xf numFmtId="0" fontId="66" fillId="22" borderId="6" xfId="0" applyFont="1" applyFill="1" applyBorder="1" applyAlignment="1">
      <alignment horizontal="left" vertical="top" wrapText="1"/>
    </xf>
    <xf numFmtId="0" fontId="66" fillId="22" borderId="0" xfId="0" applyFont="1" applyFill="1" applyAlignment="1">
      <alignment horizontal="left" vertical="top" wrapText="1"/>
    </xf>
    <xf numFmtId="49" fontId="66" fillId="22" borderId="0" xfId="0" applyNumberFormat="1" applyFont="1" applyFill="1" applyAlignment="1">
      <alignment horizontal="left" vertical="top" wrapText="1"/>
    </xf>
    <xf numFmtId="49" fontId="137" fillId="22" borderId="0" xfId="0" applyNumberFormat="1" applyFont="1" applyFill="1" applyAlignment="1" applyProtection="1">
      <alignment horizontal="left" vertical="top" wrapText="1"/>
      <protection locked="0"/>
    </xf>
    <xf numFmtId="0" fontId="137" fillId="22" borderId="0" xfId="0" applyFont="1" applyFill="1" applyAlignment="1">
      <alignment vertical="top"/>
    </xf>
    <xf numFmtId="0" fontId="22" fillId="0" borderId="8" xfId="0" applyFont="1" applyBorder="1" applyAlignment="1">
      <alignment vertical="top" wrapText="1"/>
    </xf>
    <xf numFmtId="9" fontId="16" fillId="18" borderId="0" xfId="0" applyNumberFormat="1" applyFont="1" applyFill="1" applyAlignment="1">
      <alignment vertical="top"/>
    </xf>
    <xf numFmtId="0" fontId="41" fillId="18" borderId="0" xfId="0" applyFont="1" applyFill="1" applyAlignment="1">
      <alignment vertical="top"/>
    </xf>
    <xf numFmtId="0" fontId="41" fillId="22" borderId="10" xfId="0" applyFont="1" applyFill="1" applyBorder="1" applyAlignment="1">
      <alignment vertical="top"/>
    </xf>
    <xf numFmtId="0" fontId="22" fillId="0" borderId="62" xfId="0" applyFont="1" applyBorder="1" applyAlignment="1">
      <alignment horizontal="left" vertical="top"/>
    </xf>
    <xf numFmtId="0" fontId="22" fillId="22" borderId="0" xfId="0" applyFont="1" applyFill="1" applyAlignment="1">
      <alignment horizontal="left" vertical="top"/>
    </xf>
    <xf numFmtId="0" fontId="16" fillId="0" borderId="2" xfId="0" applyFont="1" applyBorder="1" applyAlignment="1">
      <alignment vertical="top"/>
    </xf>
    <xf numFmtId="0" fontId="25" fillId="22" borderId="0" xfId="0" applyFont="1" applyFill="1" applyAlignment="1">
      <alignment vertical="top"/>
    </xf>
    <xf numFmtId="0" fontId="16" fillId="0" borderId="14" xfId="0" applyFont="1" applyBorder="1" applyAlignment="1">
      <alignment vertical="top" wrapText="1"/>
    </xf>
    <xf numFmtId="0" fontId="25" fillId="0" borderId="4" xfId="0" applyFont="1" applyBorder="1" applyAlignment="1">
      <alignment vertical="top" wrapText="1"/>
    </xf>
    <xf numFmtId="0" fontId="25" fillId="0" borderId="3" xfId="0" applyFont="1" applyBorder="1" applyAlignment="1">
      <alignment vertical="top" wrapText="1"/>
    </xf>
    <xf numFmtId="0" fontId="25" fillId="0" borderId="14" xfId="0" applyFont="1" applyBorder="1" applyAlignment="1">
      <alignment vertical="top" wrapText="1"/>
    </xf>
    <xf numFmtId="168" fontId="16" fillId="23" borderId="62" xfId="0" applyNumberFormat="1" applyFont="1" applyFill="1" applyBorder="1" applyAlignment="1" applyProtection="1">
      <alignment horizontal="left" vertical="top"/>
      <protection locked="0"/>
    </xf>
    <xf numFmtId="168" fontId="0" fillId="0" borderId="0" xfId="0" applyNumberFormat="1" applyAlignment="1" applyProtection="1">
      <alignment vertical="top"/>
      <protection locked="0"/>
    </xf>
    <xf numFmtId="0" fontId="49" fillId="22" borderId="6" xfId="0" applyFont="1" applyFill="1" applyBorder="1" applyAlignment="1">
      <alignment vertical="top"/>
    </xf>
    <xf numFmtId="0" fontId="49" fillId="22" borderId="0" xfId="0" applyFont="1" applyFill="1" applyAlignment="1">
      <alignment vertical="top"/>
    </xf>
    <xf numFmtId="0" fontId="25" fillId="0" borderId="33" xfId="0" applyFont="1" applyBorder="1" applyAlignment="1">
      <alignment horizontal="center" vertical="top" wrapText="1"/>
    </xf>
    <xf numFmtId="0" fontId="64" fillId="0" borderId="36" xfId="0" applyFont="1" applyBorder="1" applyAlignment="1">
      <alignment vertical="top"/>
    </xf>
    <xf numFmtId="0" fontId="150" fillId="22" borderId="0" xfId="0" applyFont="1" applyFill="1" applyAlignment="1" applyProtection="1">
      <alignment horizontal="left" vertical="top" wrapText="1"/>
      <protection locked="0"/>
    </xf>
    <xf numFmtId="0" fontId="22" fillId="18" borderId="0" xfId="0" quotePrefix="1" applyFont="1" applyFill="1" applyAlignment="1">
      <alignment horizontal="left" vertical="top"/>
    </xf>
    <xf numFmtId="0" fontId="22" fillId="22" borderId="10" xfId="0" quotePrefix="1" applyFont="1" applyFill="1" applyBorder="1" applyAlignment="1">
      <alignment horizontal="left" vertical="top"/>
    </xf>
    <xf numFmtId="0" fontId="64" fillId="22" borderId="10" xfId="0" applyFont="1" applyFill="1" applyBorder="1" applyAlignment="1">
      <alignment vertical="top"/>
    </xf>
    <xf numFmtId="0" fontId="22" fillId="22" borderId="0" xfId="0" quotePrefix="1" applyFont="1" applyFill="1" applyAlignment="1">
      <alignment horizontal="left" vertical="top"/>
    </xf>
    <xf numFmtId="0" fontId="18" fillId="18" borderId="0" xfId="0" applyFont="1" applyFill="1" applyAlignment="1">
      <alignment horizontal="left" vertical="top" wrapText="1"/>
    </xf>
    <xf numFmtId="0" fontId="18" fillId="22" borderId="10" xfId="0" applyFont="1" applyFill="1" applyBorder="1" applyAlignment="1">
      <alignment horizontal="left" vertical="top" wrapText="1"/>
    </xf>
    <xf numFmtId="0" fontId="22" fillId="0" borderId="33" xfId="0" applyFont="1" applyBorder="1" applyAlignment="1">
      <alignment horizontal="left" vertical="top"/>
    </xf>
    <xf numFmtId="0" fontId="22" fillId="0" borderId="36" xfId="0" applyFont="1" applyBorder="1" applyAlignment="1">
      <alignment horizontal="left" vertical="top"/>
    </xf>
    <xf numFmtId="0" fontId="22" fillId="22" borderId="0" xfId="0" applyFont="1" applyFill="1" applyAlignment="1">
      <alignment horizontal="left" vertical="top" wrapText="1"/>
    </xf>
    <xf numFmtId="0" fontId="25" fillId="22" borderId="0" xfId="0" applyFont="1" applyFill="1" applyAlignment="1">
      <alignment horizontal="center" vertical="top" wrapText="1"/>
    </xf>
    <xf numFmtId="0" fontId="175" fillId="22" borderId="0" xfId="0" applyFont="1" applyFill="1" applyAlignment="1">
      <alignment horizontal="center" vertical="top" wrapText="1"/>
    </xf>
    <xf numFmtId="0" fontId="141" fillId="22" borderId="0" xfId="0" applyFont="1" applyFill="1" applyAlignment="1">
      <alignment horizontal="left" vertical="top" wrapText="1"/>
    </xf>
    <xf numFmtId="9" fontId="26" fillId="0" borderId="0" xfId="16" applyFont="1" applyFill="1" applyBorder="1" applyAlignment="1">
      <alignment horizontal="left" vertical="top" wrapText="1"/>
    </xf>
    <xf numFmtId="0" fontId="17" fillId="0" borderId="0" xfId="0" applyFont="1" applyAlignment="1">
      <alignment vertical="top"/>
    </xf>
    <xf numFmtId="0" fontId="18" fillId="0" borderId="0" xfId="0" applyFont="1" applyAlignment="1">
      <alignment horizontal="center" vertical="top" wrapText="1"/>
    </xf>
    <xf numFmtId="0" fontId="18" fillId="22" borderId="0" xfId="0" applyFont="1" applyFill="1" applyAlignment="1">
      <alignment horizontal="center" vertical="top" wrapText="1"/>
    </xf>
    <xf numFmtId="0" fontId="17" fillId="22" borderId="10" xfId="0" applyFont="1" applyFill="1" applyBorder="1" applyAlignment="1">
      <alignment vertical="top"/>
    </xf>
    <xf numFmtId="0" fontId="99" fillId="0" borderId="6" xfId="0" applyFont="1" applyBorder="1" applyAlignment="1" applyProtection="1">
      <alignment horizontal="left" vertical="top" wrapText="1"/>
      <protection locked="0"/>
    </xf>
    <xf numFmtId="0" fontId="25" fillId="0" borderId="10" xfId="0" applyFont="1" applyBorder="1" applyAlignment="1">
      <alignment vertical="top" wrapText="1"/>
    </xf>
    <xf numFmtId="0" fontId="25" fillId="22" borderId="0" xfId="0" applyFont="1" applyFill="1" applyAlignment="1">
      <alignment horizontal="right" vertical="top"/>
    </xf>
    <xf numFmtId="0" fontId="16" fillId="4" borderId="2" xfId="0" applyFont="1" applyFill="1" applyBorder="1" applyAlignment="1" applyProtection="1">
      <alignment horizontal="center" vertical="top"/>
      <protection locked="0"/>
    </xf>
    <xf numFmtId="0" fontId="16" fillId="4" borderId="28" xfId="0" applyFont="1" applyFill="1" applyBorder="1" applyAlignment="1" applyProtection="1">
      <alignment horizontal="center" vertical="top"/>
      <protection locked="0"/>
    </xf>
    <xf numFmtId="0" fontId="16" fillId="4" borderId="14" xfId="0" applyFont="1" applyFill="1" applyBorder="1" applyAlignment="1" applyProtection="1">
      <alignment horizontal="center" vertical="top"/>
      <protection locked="0"/>
    </xf>
    <xf numFmtId="0" fontId="16" fillId="4" borderId="147" xfId="0" applyFont="1" applyFill="1" applyBorder="1" applyAlignment="1" applyProtection="1">
      <alignment horizontal="center" vertical="top"/>
      <protection locked="0"/>
    </xf>
    <xf numFmtId="168" fontId="16" fillId="0" borderId="0" xfId="0" applyNumberFormat="1" applyFont="1" applyAlignment="1">
      <alignment vertical="top"/>
    </xf>
    <xf numFmtId="0" fontId="66" fillId="23" borderId="148" xfId="0" applyFont="1" applyFill="1" applyBorder="1" applyAlignment="1" applyProtection="1">
      <alignment horizontal="left" vertical="top" wrapText="1"/>
      <protection locked="0"/>
    </xf>
    <xf numFmtId="0" fontId="66" fillId="23" borderId="28" xfId="0" applyFont="1" applyFill="1" applyBorder="1" applyAlignment="1" applyProtection="1">
      <alignment horizontal="left" vertical="top" wrapText="1"/>
      <protection locked="0"/>
    </xf>
    <xf numFmtId="0" fontId="22" fillId="23" borderId="28" xfId="0" applyFont="1" applyFill="1" applyBorder="1" applyAlignment="1" applyProtection="1">
      <alignment horizontal="right" vertical="top" wrapText="1"/>
      <protection locked="0"/>
    </xf>
    <xf numFmtId="0" fontId="25" fillId="0" borderId="15" xfId="0" applyFont="1" applyBorder="1" applyAlignment="1">
      <alignment vertical="top" wrapText="1"/>
    </xf>
    <xf numFmtId="10" fontId="22" fillId="23" borderId="117" xfId="0" applyNumberFormat="1" applyFont="1" applyFill="1" applyBorder="1" applyAlignment="1" applyProtection="1">
      <alignment horizontal="left" vertical="top" wrapText="1"/>
      <protection locked="0"/>
    </xf>
    <xf numFmtId="0" fontId="22" fillId="0" borderId="25" xfId="0" applyFont="1" applyBorder="1" applyAlignment="1">
      <alignment vertical="top" wrapText="1"/>
    </xf>
    <xf numFmtId="0" fontId="22" fillId="23" borderId="82" xfId="0" applyFont="1" applyFill="1" applyBorder="1" applyAlignment="1" applyProtection="1">
      <alignment horizontal="left" vertical="top" wrapText="1"/>
      <protection locked="0"/>
    </xf>
    <xf numFmtId="0" fontId="16" fillId="0" borderId="4" xfId="0" applyFont="1" applyBorder="1" applyAlignment="1">
      <alignment vertical="top" wrapText="1"/>
    </xf>
    <xf numFmtId="0" fontId="16" fillId="0" borderId="3" xfId="0" applyFont="1" applyBorder="1" applyAlignment="1">
      <alignment vertical="top" wrapText="1"/>
    </xf>
    <xf numFmtId="0" fontId="22" fillId="0" borderId="1" xfId="0" applyFont="1" applyBorder="1" applyAlignment="1">
      <alignment vertical="top"/>
    </xf>
    <xf numFmtId="164" fontId="66" fillId="22" borderId="0" xfId="3" applyNumberFormat="1" applyFont="1" applyFill="1" applyBorder="1" applyAlignment="1" applyProtection="1">
      <alignment horizontal="left" vertical="top" wrapText="1"/>
      <protection locked="0"/>
    </xf>
    <xf numFmtId="0" fontId="16" fillId="0" borderId="5" xfId="0" applyFont="1" applyBorder="1" applyAlignment="1">
      <alignment vertical="top" wrapText="1"/>
    </xf>
    <xf numFmtId="0" fontId="66" fillId="4" borderId="1" xfId="0" applyFont="1" applyFill="1" applyBorder="1" applyAlignment="1" applyProtection="1">
      <alignment horizontal="left" vertical="top" wrapText="1"/>
      <protection locked="0"/>
    </xf>
    <xf numFmtId="0" fontId="48" fillId="18" borderId="0" xfId="0" applyFont="1" applyFill="1" applyAlignment="1">
      <alignment vertical="top" wrapText="1"/>
    </xf>
    <xf numFmtId="0" fontId="48" fillId="22" borderId="10" xfId="0" applyFont="1" applyFill="1" applyBorder="1" applyAlignment="1">
      <alignment vertical="top" wrapText="1"/>
    </xf>
    <xf numFmtId="0" fontId="25" fillId="0" borderId="12" xfId="0" applyFont="1" applyBorder="1" applyAlignment="1">
      <alignment vertical="top"/>
    </xf>
    <xf numFmtId="0" fontId="22" fillId="4" borderId="2" xfId="0" applyFont="1" applyFill="1" applyBorder="1" applyAlignment="1" applyProtection="1">
      <alignment horizontal="left" vertical="top"/>
      <protection locked="0"/>
    </xf>
    <xf numFmtId="0" fontId="66" fillId="4" borderId="2" xfId="0" applyFont="1" applyFill="1" applyBorder="1" applyAlignment="1" applyProtection="1">
      <alignment horizontal="left" vertical="top"/>
      <protection locked="0"/>
    </xf>
    <xf numFmtId="0" fontId="66" fillId="4" borderId="65" xfId="0" applyFont="1" applyFill="1" applyBorder="1" applyAlignment="1" applyProtection="1">
      <alignment horizontal="left" vertical="top"/>
      <protection locked="0"/>
    </xf>
    <xf numFmtId="0" fontId="66" fillId="4" borderId="14" xfId="0" applyFont="1" applyFill="1" applyBorder="1" applyAlignment="1" applyProtection="1">
      <alignment horizontal="left" vertical="top"/>
      <protection locked="0"/>
    </xf>
    <xf numFmtId="0" fontId="138" fillId="22" borderId="0" xfId="0" applyFont="1" applyFill="1" applyAlignment="1">
      <alignment vertical="top"/>
    </xf>
    <xf numFmtId="0" fontId="22" fillId="4" borderId="3" xfId="0" applyFont="1" applyFill="1" applyBorder="1" applyAlignment="1" applyProtection="1">
      <alignment vertical="top"/>
      <protection locked="0"/>
    </xf>
    <xf numFmtId="0" fontId="22" fillId="4" borderId="33" xfId="0" applyFont="1" applyFill="1" applyBorder="1" applyAlignment="1" applyProtection="1">
      <alignment vertical="top"/>
      <protection locked="0"/>
    </xf>
    <xf numFmtId="0" fontId="22" fillId="4" borderId="36" xfId="0" applyFont="1" applyFill="1" applyBorder="1" applyAlignment="1" applyProtection="1">
      <alignment vertical="top"/>
      <protection locked="0"/>
    </xf>
    <xf numFmtId="0" fontId="16" fillId="4" borderId="3" xfId="0" applyFont="1" applyFill="1" applyBorder="1" applyAlignment="1" applyProtection="1">
      <alignment vertical="top"/>
      <protection locked="0"/>
    </xf>
    <xf numFmtId="0" fontId="22" fillId="4" borderId="5" xfId="0" applyFont="1" applyFill="1" applyBorder="1" applyAlignment="1" applyProtection="1">
      <alignment vertical="top"/>
      <protection locked="0"/>
    </xf>
    <xf numFmtId="0" fontId="22" fillId="4" borderId="39" xfId="0" applyFont="1" applyFill="1" applyBorder="1" applyAlignment="1" applyProtection="1">
      <alignment vertical="top"/>
      <protection locked="0"/>
    </xf>
    <xf numFmtId="0" fontId="22" fillId="4" borderId="41" xfId="0" applyFont="1" applyFill="1" applyBorder="1" applyAlignment="1" applyProtection="1">
      <alignment vertical="top"/>
      <protection locked="0"/>
    </xf>
    <xf numFmtId="0" fontId="22" fillId="10" borderId="13" xfId="0" applyFont="1" applyFill="1" applyBorder="1" applyAlignment="1">
      <alignment vertical="top"/>
    </xf>
    <xf numFmtId="0" fontId="22" fillId="10" borderId="69" xfId="0" applyFont="1" applyFill="1" applyBorder="1" applyAlignment="1">
      <alignment vertical="top"/>
    </xf>
    <xf numFmtId="0" fontId="22" fillId="10" borderId="7" xfId="0" applyFont="1" applyFill="1" applyBorder="1" applyAlignment="1">
      <alignment vertical="top"/>
    </xf>
    <xf numFmtId="0" fontId="64" fillId="0" borderId="40" xfId="0" applyFont="1" applyBorder="1" applyAlignment="1">
      <alignment vertical="top"/>
    </xf>
    <xf numFmtId="0" fontId="64" fillId="0" borderId="34" xfId="0" applyFont="1" applyBorder="1" applyAlignment="1">
      <alignment vertical="top"/>
    </xf>
    <xf numFmtId="0" fontId="64" fillId="0" borderId="77" xfId="0" applyFont="1" applyBorder="1" applyAlignment="1">
      <alignment vertical="top"/>
    </xf>
    <xf numFmtId="0" fontId="26" fillId="0" borderId="6" xfId="0" applyFont="1" applyBorder="1" applyAlignment="1">
      <alignment vertical="top"/>
    </xf>
    <xf numFmtId="0" fontId="17" fillId="0" borderId="10" xfId="0" applyFont="1" applyBorder="1" applyAlignment="1">
      <alignment vertical="top"/>
    </xf>
    <xf numFmtId="0" fontId="17" fillId="22" borderId="0" xfId="0" applyFont="1" applyFill="1" applyAlignment="1">
      <alignment vertical="top"/>
    </xf>
    <xf numFmtId="0" fontId="64" fillId="0" borderId="6" xfId="0" applyFont="1" applyBorder="1" applyAlignment="1">
      <alignment vertical="top"/>
    </xf>
    <xf numFmtId="0" fontId="64" fillId="0" borderId="0" xfId="0" applyFont="1" applyAlignment="1">
      <alignment vertical="top"/>
    </xf>
    <xf numFmtId="0" fontId="64" fillId="0" borderId="10" xfId="0" applyFont="1" applyBorder="1" applyAlignment="1">
      <alignment vertical="top"/>
    </xf>
    <xf numFmtId="0" fontId="64" fillId="0" borderId="8" xfId="0" applyFont="1" applyBorder="1" applyAlignment="1">
      <alignment vertical="top"/>
    </xf>
    <xf numFmtId="0" fontId="64" fillId="0" borderId="44" xfId="0" applyFont="1" applyBorder="1" applyAlignment="1">
      <alignment vertical="top"/>
    </xf>
    <xf numFmtId="0" fontId="64" fillId="0" borderId="9" xfId="0" applyFont="1" applyBorder="1" applyAlignment="1">
      <alignment vertical="top"/>
    </xf>
    <xf numFmtId="0" fontId="25" fillId="22" borderId="12" xfId="0" applyFont="1" applyFill="1" applyBorder="1" applyAlignment="1">
      <alignment vertical="top"/>
    </xf>
    <xf numFmtId="0" fontId="25" fillId="22" borderId="2" xfId="0" applyFont="1" applyFill="1" applyBorder="1" applyAlignment="1">
      <alignment vertical="top"/>
    </xf>
    <xf numFmtId="0" fontId="64" fillId="0" borderId="18" xfId="0" applyFont="1" applyBorder="1" applyAlignment="1">
      <alignment vertical="top"/>
    </xf>
    <xf numFmtId="0" fontId="64" fillId="0" borderId="49" xfId="0" applyFont="1" applyBorder="1" applyAlignment="1">
      <alignment vertical="top"/>
    </xf>
    <xf numFmtId="0" fontId="25" fillId="0" borderId="65" xfId="0" applyFont="1" applyBorder="1" applyAlignment="1">
      <alignment horizontal="center" vertical="top"/>
    </xf>
    <xf numFmtId="0" fontId="64" fillId="0" borderId="2" xfId="0" applyFont="1" applyBorder="1" applyAlignment="1">
      <alignment vertical="top" wrapText="1"/>
    </xf>
    <xf numFmtId="0" fontId="64" fillId="0" borderId="2" xfId="0" applyFont="1" applyBorder="1" applyAlignment="1">
      <alignment vertical="top"/>
    </xf>
    <xf numFmtId="0" fontId="16" fillId="0" borderId="14" xfId="0" applyFont="1" applyBorder="1" applyAlignment="1">
      <alignment vertical="top"/>
    </xf>
    <xf numFmtId="0" fontId="64" fillId="0" borderId="12" xfId="0" applyFont="1" applyBorder="1" applyAlignment="1">
      <alignment vertical="top"/>
    </xf>
    <xf numFmtId="0" fontId="0" fillId="22" borderId="8" xfId="0" applyFill="1" applyBorder="1" applyAlignment="1">
      <alignment vertical="top"/>
    </xf>
    <xf numFmtId="0" fontId="0" fillId="22" borderId="44" xfId="0" applyFill="1" applyBorder="1" applyAlignment="1">
      <alignment vertical="top"/>
    </xf>
    <xf numFmtId="0" fontId="64" fillId="22" borderId="44" xfId="0" applyFont="1" applyFill="1" applyBorder="1" applyAlignment="1">
      <alignment vertical="top"/>
    </xf>
    <xf numFmtId="0" fontId="0" fillId="22" borderId="9" xfId="0" applyFill="1" applyBorder="1" applyAlignment="1">
      <alignment vertical="top"/>
    </xf>
    <xf numFmtId="0" fontId="16" fillId="22" borderId="0" xfId="15" applyFill="1" applyAlignment="1">
      <alignment horizontal="center" vertical="top"/>
    </xf>
    <xf numFmtId="0" fontId="25" fillId="0" borderId="12" xfId="0" applyFont="1" applyBorder="1" applyAlignment="1">
      <alignment vertical="center" wrapText="1"/>
    </xf>
    <xf numFmtId="0" fontId="25" fillId="0" borderId="2" xfId="0" applyFont="1" applyBorder="1" applyAlignment="1">
      <alignment vertical="center" wrapText="1"/>
    </xf>
    <xf numFmtId="0" fontId="25" fillId="0" borderId="16" xfId="0" applyFont="1" applyBorder="1" applyAlignment="1">
      <alignment vertical="center" wrapText="1"/>
    </xf>
    <xf numFmtId="0" fontId="25" fillId="0" borderId="72" xfId="0" applyFont="1" applyBorder="1" applyAlignment="1">
      <alignment vertical="center"/>
    </xf>
    <xf numFmtId="0" fontId="16" fillId="4" borderId="51" xfId="0" applyFont="1" applyFill="1" applyBorder="1" applyAlignment="1" applyProtection="1">
      <alignment horizontal="left" vertical="center"/>
      <protection locked="0"/>
    </xf>
    <xf numFmtId="0" fontId="221" fillId="21" borderId="0" xfId="0" applyFont="1" applyFill="1" applyAlignment="1">
      <alignment horizontal="left" vertical="center"/>
    </xf>
    <xf numFmtId="0" fontId="227" fillId="17" borderId="0" xfId="0" applyFont="1" applyFill="1" applyAlignment="1">
      <alignment horizontal="left" vertical="top"/>
    </xf>
    <xf numFmtId="4" fontId="25" fillId="4" borderId="72" xfId="0" applyNumberFormat="1" applyFont="1" applyFill="1" applyBorder="1" applyAlignment="1" applyProtection="1">
      <alignment horizontal="left" vertical="center" wrapText="1"/>
      <protection locked="0"/>
    </xf>
    <xf numFmtId="0" fontId="25" fillId="0" borderId="72" xfId="0" applyFont="1" applyBorder="1" applyAlignment="1">
      <alignment vertical="center" wrapText="1"/>
    </xf>
    <xf numFmtId="0" fontId="135" fillId="12" borderId="51" xfId="0" applyFont="1" applyFill="1" applyBorder="1" applyAlignment="1">
      <alignment horizontal="left" vertical="center"/>
    </xf>
    <xf numFmtId="0" fontId="222" fillId="0" borderId="0" xfId="15" applyFont="1" applyAlignment="1">
      <alignment vertical="top"/>
    </xf>
    <xf numFmtId="0" fontId="16" fillId="0" borderId="0" xfId="15" applyAlignment="1">
      <alignment vertical="top"/>
    </xf>
    <xf numFmtId="0" fontId="228" fillId="0" borderId="0" xfId="15" applyFont="1" applyAlignment="1">
      <alignment vertical="top"/>
    </xf>
    <xf numFmtId="0" fontId="228" fillId="19" borderId="0" xfId="15" applyFont="1" applyFill="1" applyAlignment="1">
      <alignment horizontal="left" vertical="top"/>
    </xf>
    <xf numFmtId="0" fontId="228" fillId="0" borderId="0" xfId="15" applyFont="1" applyAlignment="1">
      <alignment horizontal="left" vertical="top"/>
    </xf>
    <xf numFmtId="0" fontId="227" fillId="0" borderId="0" xfId="15" applyFont="1" applyAlignment="1">
      <alignment horizontal="left" vertical="top"/>
    </xf>
    <xf numFmtId="0" fontId="16" fillId="23" borderId="32" xfId="15" applyFill="1" applyBorder="1" applyAlignment="1">
      <alignment vertical="top" wrapText="1"/>
    </xf>
    <xf numFmtId="0" fontId="16" fillId="23" borderId="32" xfId="15" applyFill="1" applyBorder="1" applyAlignment="1">
      <alignment horizontal="center" vertical="top" wrapText="1"/>
    </xf>
    <xf numFmtId="0" fontId="16" fillId="23" borderId="16" xfId="15" applyFill="1" applyBorder="1" applyAlignment="1">
      <alignment vertical="top" wrapText="1"/>
    </xf>
    <xf numFmtId="0" fontId="16" fillId="0" borderId="0" xfId="15" applyAlignment="1">
      <alignment horizontal="left" vertical="top" wrapText="1"/>
    </xf>
    <xf numFmtId="0" fontId="16" fillId="0" borderId="0" xfId="15" applyAlignment="1">
      <alignment vertical="top" wrapText="1"/>
    </xf>
    <xf numFmtId="0" fontId="16" fillId="0" borderId="0" xfId="15" applyAlignment="1">
      <alignment horizontal="left" vertical="top"/>
    </xf>
    <xf numFmtId="0" fontId="41" fillId="0" borderId="0" xfId="7" applyFont="1" applyAlignment="1">
      <alignment vertical="center"/>
    </xf>
    <xf numFmtId="0" fontId="22" fillId="29" borderId="0" xfId="0" applyFont="1" applyFill="1"/>
    <xf numFmtId="0" fontId="31" fillId="29" borderId="0" xfId="0" applyFont="1" applyFill="1" applyAlignment="1">
      <alignment horizontal="center" vertical="center"/>
    </xf>
    <xf numFmtId="0" fontId="0" fillId="29" borderId="0" xfId="0" applyFill="1"/>
    <xf numFmtId="0" fontId="125" fillId="0" borderId="0" xfId="0" applyFont="1" applyAlignment="1">
      <alignment wrapText="1"/>
    </xf>
    <xf numFmtId="0" fontId="138" fillId="22" borderId="0" xfId="0" applyFont="1" applyFill="1" applyAlignment="1">
      <alignment horizontal="left"/>
    </xf>
    <xf numFmtId="0" fontId="229" fillId="0" borderId="0" xfId="0" applyFont="1" applyAlignment="1">
      <alignment horizontal="center" vertical="top" wrapText="1"/>
    </xf>
    <xf numFmtId="0" fontId="26" fillId="0" borderId="33" xfId="0" applyFont="1" applyBorder="1" applyAlignment="1">
      <alignment vertical="top"/>
    </xf>
    <xf numFmtId="0" fontId="26" fillId="0" borderId="31" xfId="0" applyFont="1" applyBorder="1" applyAlignment="1">
      <alignment vertical="top"/>
    </xf>
    <xf numFmtId="0" fontId="26" fillId="0" borderId="32" xfId="0" applyFont="1" applyBorder="1" applyAlignment="1">
      <alignment vertical="center"/>
    </xf>
    <xf numFmtId="0" fontId="143" fillId="0" borderId="23" xfId="0" applyFont="1" applyBorder="1" applyAlignment="1">
      <alignment horizontal="right" vertical="center" wrapText="1"/>
    </xf>
    <xf numFmtId="0" fontId="141" fillId="23" borderId="24" xfId="0" applyFont="1" applyFill="1" applyBorder="1" applyAlignment="1">
      <alignment horizontal="center" vertical="center" wrapText="1"/>
    </xf>
    <xf numFmtId="0" fontId="57" fillId="23" borderId="16" xfId="0" applyFont="1" applyFill="1" applyBorder="1" applyAlignment="1" applyProtection="1">
      <alignment horizontal="left" vertical="center" wrapText="1"/>
      <protection locked="0"/>
    </xf>
    <xf numFmtId="0" fontId="16" fillId="22" borderId="0" xfId="0" applyFont="1" applyFill="1" applyAlignment="1">
      <alignment vertical="center"/>
    </xf>
    <xf numFmtId="0" fontId="0" fillId="22" borderId="0" xfId="0" applyFill="1" applyAlignment="1">
      <alignment vertical="center"/>
    </xf>
    <xf numFmtId="0" fontId="57" fillId="0" borderId="16" xfId="0" applyFont="1" applyBorder="1" applyAlignment="1" applyProtection="1">
      <alignment horizontal="left" vertical="center" wrapText="1"/>
      <protection locked="0"/>
    </xf>
    <xf numFmtId="0" fontId="57" fillId="23" borderId="24" xfId="0" applyFont="1" applyFill="1" applyBorder="1" applyAlignment="1" applyProtection="1">
      <alignment horizontal="left" vertical="center" wrapText="1"/>
      <protection locked="0"/>
    </xf>
    <xf numFmtId="0" fontId="57" fillId="22" borderId="0" xfId="0" applyFont="1" applyFill="1" applyAlignment="1" applyProtection="1">
      <alignment horizontal="left" vertical="center" wrapText="1"/>
      <protection locked="0"/>
    </xf>
    <xf numFmtId="165" fontId="57" fillId="23" borderId="16" xfId="3" applyFont="1" applyFill="1" applyBorder="1" applyAlignment="1" applyProtection="1">
      <alignment horizontal="left" vertical="center" wrapText="1"/>
      <protection locked="0"/>
    </xf>
    <xf numFmtId="0" fontId="57" fillId="23" borderId="16" xfId="0" applyFont="1" applyFill="1" applyBorder="1" applyAlignment="1">
      <alignment horizontal="left" vertical="center" wrapText="1"/>
    </xf>
    <xf numFmtId="165" fontId="26" fillId="23" borderId="31" xfId="3" applyFont="1" applyFill="1" applyBorder="1" applyAlignment="1">
      <alignment horizontal="left" vertical="center" wrapText="1"/>
    </xf>
    <xf numFmtId="0" fontId="26" fillId="23" borderId="31" xfId="0" applyFont="1" applyFill="1" applyBorder="1" applyAlignment="1">
      <alignment horizontal="right" vertical="center" wrapText="1"/>
    </xf>
    <xf numFmtId="0" fontId="226" fillId="12" borderId="0" xfId="0" applyFont="1" applyFill="1" applyAlignment="1">
      <alignment horizontal="right" vertical="center" wrapText="1"/>
    </xf>
    <xf numFmtId="0" fontId="226" fillId="12" borderId="122" xfId="0" applyFont="1" applyFill="1" applyBorder="1" applyAlignment="1">
      <alignment horizontal="right" vertical="center" wrapText="1"/>
    </xf>
    <xf numFmtId="9" fontId="26" fillId="20" borderId="0" xfId="16" applyFont="1" applyFill="1" applyBorder="1" applyAlignment="1">
      <alignment horizontal="left" vertical="center" wrapText="1"/>
    </xf>
    <xf numFmtId="0" fontId="135" fillId="12" borderId="13" xfId="0" applyFont="1" applyFill="1" applyBorder="1" applyAlignment="1">
      <alignment horizontal="left" vertical="top"/>
    </xf>
    <xf numFmtId="0" fontId="25" fillId="5" borderId="53" xfId="0" applyFont="1" applyFill="1" applyBorder="1" applyAlignment="1">
      <alignment horizontal="center" vertical="center"/>
    </xf>
    <xf numFmtId="0" fontId="41" fillId="4" borderId="38" xfId="0" applyFont="1" applyFill="1" applyBorder="1" applyAlignment="1">
      <alignment horizontal="right" vertical="top" wrapText="1"/>
    </xf>
    <xf numFmtId="0" fontId="47" fillId="4" borderId="38" xfId="0" applyFont="1" applyFill="1" applyBorder="1" applyAlignment="1">
      <alignment horizontal="right" vertical="top" wrapText="1"/>
    </xf>
    <xf numFmtId="0" fontId="0" fillId="22" borderId="6" xfId="0" applyFill="1" applyBorder="1" applyAlignment="1">
      <alignment vertical="center"/>
    </xf>
    <xf numFmtId="0" fontId="82" fillId="18" borderId="0" xfId="0" applyFont="1" applyFill="1" applyAlignment="1" applyProtection="1">
      <alignment vertical="center" wrapText="1"/>
      <protection locked="0"/>
    </xf>
    <xf numFmtId="0" fontId="82" fillId="22" borderId="10" xfId="0" applyFont="1" applyFill="1" applyBorder="1" applyAlignment="1" applyProtection="1">
      <alignment vertical="center" wrapText="1"/>
      <protection locked="0"/>
    </xf>
    <xf numFmtId="0" fontId="159" fillId="22" borderId="0" xfId="0" applyFont="1" applyFill="1" applyAlignment="1">
      <alignment horizontal="center" vertical="center" wrapText="1"/>
    </xf>
    <xf numFmtId="0" fontId="41" fillId="4" borderId="32" xfId="0" applyFont="1" applyFill="1" applyBorder="1" applyAlignment="1">
      <alignment horizontal="right" vertical="top" wrapText="1"/>
    </xf>
    <xf numFmtId="0" fontId="58" fillId="0" borderId="149" xfId="0" applyFont="1" applyBorder="1" applyAlignment="1">
      <alignment horizontal="left" vertical="top"/>
    </xf>
    <xf numFmtId="0" fontId="192" fillId="12" borderId="112" xfId="0" applyFont="1" applyFill="1" applyBorder="1" applyAlignment="1">
      <alignment horizontal="left" vertical="top" wrapText="1"/>
    </xf>
    <xf numFmtId="0" fontId="168" fillId="0" borderId="38" xfId="0" applyFont="1" applyBorder="1" applyAlignment="1">
      <alignment horizontal="center" vertical="center" wrapText="1"/>
    </xf>
    <xf numFmtId="0" fontId="47" fillId="22" borderId="0" xfId="0" applyFont="1" applyFill="1" applyAlignment="1">
      <alignment horizontal="left" vertical="top" wrapText="1"/>
    </xf>
    <xf numFmtId="49" fontId="135" fillId="12" borderId="62" xfId="0" applyNumberFormat="1" applyFont="1" applyFill="1" applyBorder="1" applyAlignment="1" applyProtection="1">
      <alignment horizontal="center" vertical="top" wrapText="1"/>
      <protection locked="0"/>
    </xf>
    <xf numFmtId="0" fontId="22" fillId="0" borderId="2" xfId="0" applyFont="1" applyBorder="1" applyAlignment="1">
      <alignment horizontal="right" vertical="top" wrapText="1"/>
    </xf>
    <xf numFmtId="0" fontId="22" fillId="0" borderId="14" xfId="0" applyFont="1" applyBorder="1" applyAlignment="1">
      <alignment horizontal="right" vertical="top" wrapText="1"/>
    </xf>
    <xf numFmtId="164" fontId="22" fillId="4" borderId="1" xfId="0" applyNumberFormat="1" applyFont="1" applyFill="1" applyBorder="1" applyAlignment="1" applyProtection="1">
      <alignment vertical="top" wrapText="1"/>
      <protection locked="0"/>
    </xf>
    <xf numFmtId="0" fontId="22" fillId="0" borderId="75" xfId="0" applyFont="1" applyBorder="1" applyAlignment="1">
      <alignment vertical="top"/>
    </xf>
    <xf numFmtId="10" fontId="22" fillId="4" borderId="1" xfId="0" applyNumberFormat="1" applyFont="1" applyFill="1" applyBorder="1" applyAlignment="1" applyProtection="1">
      <alignment vertical="top" wrapText="1"/>
      <protection locked="0"/>
    </xf>
    <xf numFmtId="0" fontId="22" fillId="4" borderId="1" xfId="0" applyFont="1" applyFill="1" applyBorder="1" applyAlignment="1">
      <alignment horizontal="center" vertical="center"/>
    </xf>
    <xf numFmtId="0" fontId="27" fillId="22" borderId="0" xfId="0" applyFont="1" applyFill="1" applyAlignment="1">
      <alignment vertical="top" wrapText="1"/>
    </xf>
    <xf numFmtId="0" fontId="52" fillId="22" borderId="0" xfId="0" applyFont="1" applyFill="1" applyAlignment="1">
      <alignment horizontal="right" vertical="top"/>
    </xf>
    <xf numFmtId="0" fontId="25" fillId="22" borderId="0" xfId="0" applyFont="1" applyFill="1" applyAlignment="1">
      <alignment horizontal="center" vertical="top"/>
    </xf>
    <xf numFmtId="0" fontId="22" fillId="0" borderId="3" xfId="0" applyFont="1" applyBorder="1" applyAlignment="1">
      <alignment horizontal="left" vertical="center"/>
    </xf>
    <xf numFmtId="0" fontId="26" fillId="4" borderId="3" xfId="0" applyFont="1" applyFill="1" applyBorder="1" applyAlignment="1" applyProtection="1">
      <alignment horizontal="left" vertical="top" wrapText="1"/>
      <protection locked="0"/>
    </xf>
    <xf numFmtId="0" fontId="26" fillId="4" borderId="33" xfId="0" applyFont="1" applyFill="1" applyBorder="1" applyAlignment="1" applyProtection="1">
      <alignment horizontal="left" vertical="top" wrapText="1"/>
      <protection locked="0"/>
    </xf>
    <xf numFmtId="0" fontId="25" fillId="0" borderId="3" xfId="0" applyFont="1" applyBorder="1" applyAlignment="1">
      <alignment horizontal="left" vertical="top" wrapText="1"/>
    </xf>
    <xf numFmtId="0" fontId="25" fillId="0" borderId="36" xfId="0" applyFont="1" applyBorder="1" applyAlignment="1">
      <alignment horizontal="left" vertical="top" wrapText="1"/>
    </xf>
    <xf numFmtId="0" fontId="26" fillId="23" borderId="16" xfId="0" applyFont="1" applyFill="1" applyBorder="1" applyAlignment="1">
      <alignment horizontal="left" vertical="center" wrapText="1"/>
    </xf>
    <xf numFmtId="0" fontId="26" fillId="0" borderId="16" xfId="0" applyFont="1" applyBorder="1" applyAlignment="1">
      <alignment horizontal="left" vertical="center" wrapText="1"/>
    </xf>
    <xf numFmtId="9" fontId="26" fillId="23" borderId="16" xfId="16" applyFont="1" applyFill="1" applyBorder="1" applyAlignment="1">
      <alignment horizontal="left" vertical="center" wrapText="1"/>
    </xf>
    <xf numFmtId="0" fontId="16" fillId="4" borderId="51" xfId="0" applyFont="1" applyFill="1" applyBorder="1" applyAlignment="1" applyProtection="1">
      <alignment horizontal="left" vertical="top" wrapText="1"/>
      <protection locked="0"/>
    </xf>
    <xf numFmtId="0" fontId="26" fillId="0" borderId="16" xfId="0" applyFont="1" applyBorder="1" applyAlignment="1" applyProtection="1">
      <alignment horizontal="left" vertical="center" wrapText="1"/>
      <protection locked="0"/>
    </xf>
    <xf numFmtId="0" fontId="66" fillId="4" borderId="62" xfId="0" applyFont="1" applyFill="1" applyBorder="1" applyAlignment="1" applyProtection="1">
      <alignment horizontal="left" vertical="top" wrapText="1"/>
      <protection locked="0"/>
    </xf>
    <xf numFmtId="0" fontId="22" fillId="0" borderId="3" xfId="0" applyFont="1" applyBorder="1" applyAlignment="1">
      <alignment horizontal="left" vertical="top"/>
    </xf>
    <xf numFmtId="0" fontId="26" fillId="0" borderId="0" xfId="0" applyFont="1" applyAlignment="1">
      <alignment horizontal="left" vertical="top" wrapText="1"/>
    </xf>
    <xf numFmtId="0" fontId="25" fillId="22" borderId="0" xfId="0" applyFont="1" applyFill="1" applyAlignment="1">
      <alignment horizontal="right" vertical="top" wrapText="1"/>
    </xf>
    <xf numFmtId="0" fontId="25" fillId="22" borderId="10" xfId="0" applyFont="1" applyFill="1" applyBorder="1" applyAlignment="1">
      <alignment horizontal="right" vertical="top" wrapText="1"/>
    </xf>
    <xf numFmtId="164" fontId="135" fillId="12" borderId="53" xfId="3" applyNumberFormat="1" applyFont="1" applyFill="1" applyBorder="1" applyAlignment="1" applyProtection="1">
      <alignment horizontal="center" vertical="center" wrapText="1"/>
      <protection locked="0"/>
    </xf>
    <xf numFmtId="169" fontId="0" fillId="22" borderId="0" xfId="0" applyNumberFormat="1" applyFill="1" applyAlignment="1">
      <alignment vertical="top"/>
    </xf>
    <xf numFmtId="0" fontId="33" fillId="22" borderId="0" xfId="0" applyFont="1" applyFill="1" applyAlignment="1">
      <alignment horizontal="right" vertical="top"/>
    </xf>
    <xf numFmtId="0" fontId="135" fillId="12" borderId="69" xfId="0" applyFont="1" applyFill="1" applyBorder="1" applyAlignment="1">
      <alignment vertical="top"/>
    </xf>
    <xf numFmtId="0" fontId="151" fillId="12" borderId="69" xfId="0" applyFont="1" applyFill="1" applyBorder="1" applyAlignment="1">
      <alignment vertical="top"/>
    </xf>
    <xf numFmtId="0" fontId="151" fillId="22" borderId="69" xfId="0" applyFont="1" applyFill="1" applyBorder="1" applyAlignment="1">
      <alignment vertical="top"/>
    </xf>
    <xf numFmtId="0" fontId="27" fillId="22" borderId="10" xfId="0" applyFont="1" applyFill="1" applyBorder="1" applyAlignment="1">
      <alignment vertical="top" wrapText="1"/>
    </xf>
    <xf numFmtId="0" fontId="33" fillId="0" borderId="0" xfId="0" applyFont="1" applyAlignment="1">
      <alignment horizontal="justify" vertical="center"/>
    </xf>
    <xf numFmtId="0" fontId="26" fillId="0" borderId="0" xfId="0" applyFont="1" applyAlignment="1">
      <alignment vertical="center"/>
    </xf>
    <xf numFmtId="0" fontId="26" fillId="23" borderId="0" xfId="15" applyFont="1" applyFill="1" applyAlignment="1">
      <alignment vertical="top"/>
    </xf>
    <xf numFmtId="0" fontId="94" fillId="22" borderId="10" xfId="15" applyFont="1" applyFill="1" applyBorder="1" applyAlignment="1">
      <alignment vertical="top" wrapText="1"/>
    </xf>
    <xf numFmtId="0" fontId="26" fillId="22" borderId="10" xfId="15" applyFont="1" applyFill="1" applyBorder="1" applyAlignment="1">
      <alignment vertical="top" wrapText="1"/>
    </xf>
    <xf numFmtId="0" fontId="154" fillId="22" borderId="10" xfId="15" applyFont="1" applyFill="1" applyBorder="1" applyAlignment="1">
      <alignment vertical="top" wrapText="1"/>
    </xf>
    <xf numFmtId="0" fontId="18" fillId="22" borderId="6" xfId="0" applyFont="1" applyFill="1" applyBorder="1" applyAlignment="1">
      <alignment horizontal="left" vertical="top" wrapText="1"/>
    </xf>
    <xf numFmtId="0" fontId="18" fillId="22" borderId="0" xfId="0" applyFont="1" applyFill="1" applyAlignment="1">
      <alignment horizontal="left" vertical="top" wrapText="1"/>
    </xf>
    <xf numFmtId="0" fontId="26" fillId="22" borderId="10" xfId="0" applyFont="1" applyFill="1" applyBorder="1" applyAlignment="1">
      <alignment horizontal="left" vertical="top" wrapText="1"/>
    </xf>
    <xf numFmtId="0" fontId="26" fillId="22" borderId="6" xfId="0" applyFont="1" applyFill="1" applyBorder="1" applyAlignment="1">
      <alignment horizontal="left" vertical="top" wrapText="1"/>
    </xf>
    <xf numFmtId="0" fontId="231" fillId="22" borderId="0" xfId="0" applyFont="1" applyFill="1" applyAlignment="1">
      <alignment horizontal="left" wrapText="1"/>
    </xf>
    <xf numFmtId="0" fontId="26" fillId="22" borderId="0" xfId="0" applyFont="1" applyFill="1" applyAlignment="1">
      <alignment horizontal="left" vertical="center" wrapText="1"/>
    </xf>
    <xf numFmtId="0" fontId="25" fillId="20" borderId="0" xfId="15" applyFont="1" applyFill="1" applyAlignment="1">
      <alignment vertical="center"/>
    </xf>
    <xf numFmtId="0" fontId="26" fillId="22" borderId="0" xfId="0" applyFont="1" applyFill="1" applyAlignment="1">
      <alignment vertical="top" wrapText="1"/>
    </xf>
    <xf numFmtId="0" fontId="26" fillId="22" borderId="10" xfId="0" applyFont="1" applyFill="1" applyBorder="1" applyAlignment="1">
      <alignment vertical="top" wrapText="1"/>
    </xf>
    <xf numFmtId="0" fontId="25" fillId="20" borderId="0" xfId="15" applyFont="1" applyFill="1" applyAlignment="1">
      <alignment vertical="top"/>
    </xf>
    <xf numFmtId="0" fontId="16" fillId="22" borderId="6" xfId="15" applyFill="1" applyBorder="1" applyAlignment="1">
      <alignment horizontal="center" vertical="top"/>
    </xf>
    <xf numFmtId="0" fontId="25" fillId="22" borderId="10" xfId="0" applyFont="1" applyFill="1" applyBorder="1" applyAlignment="1">
      <alignment vertical="top"/>
    </xf>
    <xf numFmtId="169" fontId="0" fillId="22" borderId="10" xfId="0" applyNumberFormat="1" applyFill="1" applyBorder="1" applyAlignment="1">
      <alignment vertical="top"/>
    </xf>
    <xf numFmtId="0" fontId="16" fillId="0" borderId="1" xfId="0" applyFont="1" applyBorder="1" applyAlignment="1">
      <alignment vertical="top"/>
    </xf>
    <xf numFmtId="0" fontId="16" fillId="0" borderId="148" xfId="0" applyFont="1" applyBorder="1" applyAlignment="1">
      <alignment vertical="top" wrapText="1"/>
    </xf>
    <xf numFmtId="0" fontId="16" fillId="0" borderId="28" xfId="0" applyFont="1" applyBorder="1" applyAlignment="1">
      <alignment vertical="top" wrapText="1"/>
    </xf>
    <xf numFmtId="0" fontId="135" fillId="12" borderId="147" xfId="0" applyFont="1" applyFill="1" applyBorder="1" applyAlignment="1" applyProtection="1">
      <alignment horizontal="left" vertical="top" wrapText="1"/>
      <protection locked="0"/>
    </xf>
    <xf numFmtId="0" fontId="135" fillId="12" borderId="155" xfId="0" applyFont="1" applyFill="1" applyBorder="1" applyAlignment="1">
      <alignment horizontal="center" vertical="top" wrapText="1"/>
    </xf>
    <xf numFmtId="0" fontId="135" fillId="12" borderId="156" xfId="0" applyFont="1" applyFill="1" applyBorder="1" applyAlignment="1">
      <alignment horizontal="center" vertical="top" wrapText="1"/>
    </xf>
    <xf numFmtId="0" fontId="22" fillId="23" borderId="38" xfId="0" applyFont="1" applyFill="1" applyBorder="1" applyAlignment="1">
      <alignment vertical="top" wrapText="1"/>
    </xf>
    <xf numFmtId="0" fontId="64" fillId="22" borderId="10" xfId="0" applyFont="1" applyFill="1" applyBorder="1" applyAlignment="1" applyProtection="1">
      <alignment horizontal="left" vertical="top"/>
      <protection locked="0"/>
    </xf>
    <xf numFmtId="0" fontId="64" fillId="4" borderId="44" xfId="0" applyFont="1" applyFill="1" applyBorder="1" applyAlignment="1" applyProtection="1">
      <alignment horizontal="left" vertical="top"/>
      <protection locked="0"/>
    </xf>
    <xf numFmtId="0" fontId="64" fillId="22" borderId="9" xfId="0" applyFont="1" applyFill="1" applyBorder="1" applyAlignment="1" applyProtection="1">
      <alignment horizontal="left" vertical="top"/>
      <protection locked="0"/>
    </xf>
    <xf numFmtId="0" fontId="22" fillId="0" borderId="29" xfId="0" applyFont="1" applyBorder="1" applyAlignment="1">
      <alignment vertical="top" wrapText="1"/>
    </xf>
    <xf numFmtId="0" fontId="22" fillId="0" borderId="76" xfId="0" applyFont="1" applyBorder="1" applyAlignment="1">
      <alignment vertical="top"/>
    </xf>
    <xf numFmtId="0" fontId="0" fillId="0" borderId="62" xfId="0" applyBorder="1" applyAlignment="1">
      <alignment vertical="top"/>
    </xf>
    <xf numFmtId="0" fontId="22" fillId="23" borderId="71" xfId="0" applyFont="1" applyFill="1" applyBorder="1" applyAlignment="1">
      <alignment vertical="top"/>
    </xf>
    <xf numFmtId="0" fontId="22" fillId="23" borderId="38" xfId="0" applyFont="1" applyFill="1" applyBorder="1" applyAlignment="1">
      <alignment vertical="top"/>
    </xf>
    <xf numFmtId="0" fontId="22" fillId="23" borderId="51" xfId="0" applyFont="1" applyFill="1" applyBorder="1" applyAlignment="1">
      <alignment vertical="top"/>
    </xf>
    <xf numFmtId="172" fontId="137" fillId="4" borderId="87" xfId="1" applyNumberFormat="1" applyFont="1" applyFill="1" applyBorder="1" applyAlignment="1" applyProtection="1">
      <alignment horizontal="left" vertical="top" wrapText="1"/>
      <protection locked="0"/>
    </xf>
    <xf numFmtId="0" fontId="66" fillId="4" borderId="7" xfId="1" applyNumberFormat="1" applyFont="1" applyFill="1" applyBorder="1" applyAlignment="1" applyProtection="1">
      <alignment vertical="top" wrapText="1"/>
      <protection locked="0"/>
    </xf>
    <xf numFmtId="0" fontId="0" fillId="23" borderId="7" xfId="0" applyFill="1" applyBorder="1" applyAlignment="1">
      <alignment horizontal="left" vertical="top"/>
    </xf>
    <xf numFmtId="0" fontId="22" fillId="22" borderId="33" xfId="0" applyFont="1" applyFill="1" applyBorder="1" applyAlignment="1">
      <alignment vertical="top" wrapText="1"/>
    </xf>
    <xf numFmtId="10" fontId="16" fillId="23" borderId="38" xfId="0" applyNumberFormat="1" applyFont="1" applyFill="1" applyBorder="1" applyAlignment="1" applyProtection="1">
      <alignment horizontal="left" vertical="top" wrapText="1"/>
      <protection locked="0"/>
    </xf>
    <xf numFmtId="169" fontId="0" fillId="23" borderId="1" xfId="0" applyNumberFormat="1" applyFill="1" applyBorder="1" applyAlignment="1">
      <alignment vertical="top"/>
    </xf>
    <xf numFmtId="0" fontId="94" fillId="0" borderId="0" xfId="15" applyFont="1" applyAlignment="1">
      <alignment horizontal="justify" vertical="top" wrapText="1"/>
    </xf>
    <xf numFmtId="0" fontId="85" fillId="0" borderId="31" xfId="15" applyFont="1" applyBorder="1" applyAlignment="1">
      <alignment horizontal="center" vertical="top" wrapText="1"/>
    </xf>
    <xf numFmtId="0" fontId="94" fillId="0" borderId="22" xfId="15" applyFont="1" applyBorder="1" applyAlignment="1">
      <alignment horizontal="center" vertical="top" wrapText="1"/>
    </xf>
    <xf numFmtId="0" fontId="94" fillId="0" borderId="23" xfId="15" applyFont="1" applyBorder="1" applyAlignment="1">
      <alignment horizontal="center" vertical="top" wrapText="1"/>
    </xf>
    <xf numFmtId="0" fontId="16" fillId="0" borderId="0" xfId="0" applyFont="1" applyAlignment="1">
      <alignment horizontal="center" vertical="center"/>
    </xf>
    <xf numFmtId="0" fontId="161" fillId="0" borderId="0" xfId="0" applyFont="1" applyAlignment="1">
      <alignment horizontal="left" vertical="top" wrapText="1"/>
    </xf>
    <xf numFmtId="0" fontId="143" fillId="0" borderId="0" xfId="0" applyFont="1" applyAlignment="1">
      <alignment horizontal="center" vertical="center" wrapText="1"/>
    </xf>
    <xf numFmtId="0" fontId="26" fillId="0" borderId="0" xfId="0" applyFont="1" applyAlignment="1">
      <alignment horizontal="justify" vertical="top" wrapText="1"/>
    </xf>
    <xf numFmtId="0" fontId="143" fillId="0" borderId="31" xfId="0" applyFont="1" applyBorder="1" applyAlignment="1">
      <alignment horizontal="left" vertical="center" wrapText="1"/>
    </xf>
    <xf numFmtId="49" fontId="143" fillId="0" borderId="0" xfId="15" applyNumberFormat="1" applyFont="1" applyAlignment="1">
      <alignment horizontal="center"/>
    </xf>
    <xf numFmtId="49" fontId="143" fillId="0" borderId="0" xfId="15" applyNumberFormat="1" applyFont="1" applyAlignment="1">
      <alignment horizontal="center" vertical="top"/>
    </xf>
    <xf numFmtId="0" fontId="142" fillId="0" borderId="0" xfId="15" applyFont="1" applyAlignment="1">
      <alignment horizontal="justify" vertical="top" wrapText="1"/>
    </xf>
    <xf numFmtId="0" fontId="142" fillId="0" borderId="0" xfId="15" applyFont="1" applyAlignment="1">
      <alignment vertical="top"/>
    </xf>
    <xf numFmtId="49" fontId="16" fillId="0" borderId="26" xfId="15" applyNumberFormat="1" applyBorder="1" applyAlignment="1">
      <alignment vertical="top"/>
    </xf>
    <xf numFmtId="49" fontId="16" fillId="0" borderId="34" xfId="15" applyNumberFormat="1" applyBorder="1" applyAlignment="1">
      <alignment vertical="top"/>
    </xf>
    <xf numFmtId="49" fontId="16" fillId="0" borderId="22" xfId="15" applyNumberFormat="1" applyBorder="1" applyAlignment="1">
      <alignment vertical="top"/>
    </xf>
    <xf numFmtId="0" fontId="12" fillId="0" borderId="0" xfId="14" applyFont="1"/>
    <xf numFmtId="165" fontId="12" fillId="0" borderId="17" xfId="14" applyNumberFormat="1" applyFont="1" applyBorder="1"/>
    <xf numFmtId="0" fontId="12" fillId="0" borderId="23" xfId="14" applyFont="1" applyBorder="1"/>
    <xf numFmtId="0" fontId="12" fillId="0" borderId="17" xfId="14" applyFont="1" applyBorder="1"/>
    <xf numFmtId="0" fontId="18" fillId="0" borderId="0" xfId="0" applyFont="1" applyAlignment="1">
      <alignment horizontal="justify" wrapText="1"/>
    </xf>
    <xf numFmtId="0" fontId="0" fillId="0" borderId="34" xfId="0" applyBorder="1" applyAlignment="1">
      <alignment wrapText="1"/>
    </xf>
    <xf numFmtId="0" fontId="0" fillId="0" borderId="35" xfId="0" applyBorder="1" applyAlignment="1">
      <alignment wrapText="1"/>
    </xf>
    <xf numFmtId="0" fontId="17" fillId="0" borderId="19" xfId="0" applyFont="1" applyBorder="1" applyAlignment="1">
      <alignment wrapText="1"/>
    </xf>
    <xf numFmtId="0" fontId="47" fillId="0" borderId="0" xfId="0" applyFont="1" applyAlignment="1">
      <alignment vertical="top" wrapText="1"/>
    </xf>
    <xf numFmtId="0" fontId="26" fillId="0" borderId="0" xfId="0" applyFont="1" applyAlignment="1">
      <alignment wrapText="1"/>
    </xf>
    <xf numFmtId="0" fontId="41" fillId="4" borderId="164" xfId="0" quotePrefix="1" applyFont="1" applyFill="1" applyBorder="1" applyAlignment="1">
      <alignment vertical="top" wrapText="1"/>
    </xf>
    <xf numFmtId="168" fontId="135" fillId="12" borderId="112" xfId="0" applyNumberFormat="1" applyFont="1" applyFill="1" applyBorder="1" applyAlignment="1">
      <alignment vertical="top"/>
    </xf>
    <xf numFmtId="168" fontId="0" fillId="0" borderId="0" xfId="0" applyNumberFormat="1"/>
    <xf numFmtId="0" fontId="235" fillId="0" borderId="0" xfId="0" applyFont="1"/>
    <xf numFmtId="1" fontId="143" fillId="0" borderId="32" xfId="0" applyNumberFormat="1" applyFont="1" applyBorder="1" applyAlignment="1">
      <alignment horizontal="center" vertical="center" wrapText="1"/>
    </xf>
    <xf numFmtId="0" fontId="142" fillId="0" borderId="0" xfId="0" applyFont="1" applyAlignment="1">
      <alignment horizontal="center"/>
    </xf>
    <xf numFmtId="0" fontId="162" fillId="0" borderId="0" xfId="0" applyFont="1" applyAlignment="1">
      <alignment horizontal="center" vertical="center"/>
    </xf>
    <xf numFmtId="0" fontId="167" fillId="0" borderId="0" xfId="0" applyFont="1" applyAlignment="1">
      <alignment horizontal="left" vertical="center" wrapText="1"/>
    </xf>
    <xf numFmtId="0" fontId="160" fillId="0" borderId="0" xfId="0" applyFont="1" applyAlignment="1">
      <alignment vertical="center" wrapText="1"/>
    </xf>
    <xf numFmtId="0" fontId="171" fillId="0" borderId="0" xfId="0" applyFont="1" applyAlignment="1">
      <alignment horizontal="left" vertical="center" wrapText="1"/>
    </xf>
    <xf numFmtId="0" fontId="160" fillId="0" borderId="0" xfId="0" applyFont="1" applyAlignment="1">
      <alignment horizontal="center" vertical="center" wrapText="1"/>
    </xf>
    <xf numFmtId="0" fontId="192" fillId="12" borderId="112" xfId="0" applyFont="1" applyFill="1" applyBorder="1" applyAlignment="1">
      <alignment horizontal="right" vertical="top" wrapText="1"/>
    </xf>
    <xf numFmtId="0" fontId="16" fillId="0" borderId="0" xfId="0" applyFont="1" applyAlignment="1">
      <alignment horizontal="center"/>
    </xf>
    <xf numFmtId="0" fontId="26" fillId="0" borderId="0" xfId="0" applyFont="1" applyAlignment="1">
      <alignment horizontal="right" vertical="top" wrapText="1"/>
    </xf>
    <xf numFmtId="0" fontId="31" fillId="0" borderId="0" xfId="0" applyFont="1" applyAlignment="1">
      <alignment vertical="top"/>
    </xf>
    <xf numFmtId="166" fontId="213" fillId="0" borderId="16" xfId="19" applyFont="1" applyFill="1" applyBorder="1" applyAlignment="1">
      <alignment horizontal="center" vertical="center"/>
    </xf>
    <xf numFmtId="0" fontId="16" fillId="0" borderId="0" xfId="0" quotePrefix="1" applyFont="1" applyAlignment="1">
      <alignment horizontal="center" vertical="top"/>
    </xf>
    <xf numFmtId="0" fontId="16" fillId="0" borderId="0" xfId="0" quotePrefix="1" applyFont="1" applyAlignment="1">
      <alignment horizontal="right"/>
    </xf>
    <xf numFmtId="49" fontId="214" fillId="22" borderId="0" xfId="13" applyNumberFormat="1" applyFont="1" applyFill="1" applyAlignment="1">
      <alignment horizontal="center" vertical="top"/>
    </xf>
    <xf numFmtId="0" fontId="211" fillId="22" borderId="0" xfId="13" applyFont="1" applyFill="1" applyAlignment="1">
      <alignment vertical="top" wrapText="1"/>
    </xf>
    <xf numFmtId="166" fontId="213" fillId="0" borderId="19" xfId="1" applyFont="1" applyBorder="1" applyAlignment="1">
      <alignment horizontal="center" vertical="top"/>
    </xf>
    <xf numFmtId="166" fontId="213" fillId="0" borderId="17" xfId="1" applyFont="1" applyBorder="1" applyAlignment="1">
      <alignment horizontal="center" vertical="top"/>
    </xf>
    <xf numFmtId="0" fontId="211" fillId="22" borderId="0" xfId="13" applyFont="1" applyFill="1" applyAlignment="1">
      <alignment horizontal="right" vertical="top" wrapText="1"/>
    </xf>
    <xf numFmtId="166" fontId="212" fillId="0" borderId="17" xfId="19" applyFont="1" applyBorder="1" applyAlignment="1">
      <alignment vertical="top"/>
    </xf>
    <xf numFmtId="0" fontId="219" fillId="22" borderId="0" xfId="13" applyFont="1" applyFill="1" applyAlignment="1">
      <alignment vertical="top"/>
    </xf>
    <xf numFmtId="0" fontId="137" fillId="22" borderId="0" xfId="13" applyFont="1" applyFill="1" applyAlignment="1">
      <alignment vertical="top" wrapText="1"/>
    </xf>
    <xf numFmtId="0" fontId="16" fillId="22" borderId="0" xfId="13" applyFill="1" applyAlignment="1">
      <alignment horizontal="center" vertical="top"/>
    </xf>
    <xf numFmtId="0" fontId="16" fillId="22" borderId="0" xfId="13" applyFill="1" applyAlignment="1">
      <alignment vertical="top"/>
    </xf>
    <xf numFmtId="0" fontId="218" fillId="28" borderId="81" xfId="13" applyFont="1" applyFill="1" applyBorder="1" applyAlignment="1">
      <alignment horizontal="center" vertical="top" wrapText="1"/>
    </xf>
    <xf numFmtId="0" fontId="218" fillId="22" borderId="0" xfId="13" applyFont="1" applyFill="1" applyAlignment="1">
      <alignment horizontal="center" vertical="top" wrapText="1"/>
    </xf>
    <xf numFmtId="0" fontId="27" fillId="22" borderId="0" xfId="13" applyFont="1" applyFill="1" applyAlignment="1">
      <alignment horizontal="center" vertical="center"/>
    </xf>
    <xf numFmtId="0" fontId="212" fillId="22" borderId="0" xfId="13" applyFont="1" applyFill="1" applyAlignment="1">
      <alignment vertical="top"/>
    </xf>
    <xf numFmtId="0" fontId="207" fillId="22" borderId="0" xfId="13" applyFont="1" applyFill="1" applyAlignment="1">
      <alignment horizontal="center" vertical="top"/>
    </xf>
    <xf numFmtId="0" fontId="207" fillId="22" borderId="0" xfId="13" applyFont="1" applyFill="1" applyAlignment="1">
      <alignment vertical="top"/>
    </xf>
    <xf numFmtId="166" fontId="212" fillId="22" borderId="0" xfId="19" applyFont="1" applyFill="1" applyBorder="1" applyAlignment="1">
      <alignment horizontal="center" vertical="top"/>
    </xf>
    <xf numFmtId="166" fontId="212" fillId="22" borderId="0" xfId="19" applyFont="1" applyFill="1" applyBorder="1" applyAlignment="1">
      <alignment vertical="top"/>
    </xf>
    <xf numFmtId="166" fontId="233" fillId="30" borderId="17" xfId="19" applyFont="1" applyFill="1" applyBorder="1" applyAlignment="1">
      <alignment horizontal="center" vertical="center"/>
    </xf>
    <xf numFmtId="166" fontId="213" fillId="22" borderId="0" xfId="19" applyFont="1" applyFill="1" applyBorder="1" applyAlignment="1">
      <alignment horizontal="center" vertical="top"/>
    </xf>
    <xf numFmtId="166" fontId="213" fillId="0" borderId="16" xfId="19" applyFont="1" applyFill="1" applyBorder="1" applyAlignment="1">
      <alignment vertical="top"/>
    </xf>
    <xf numFmtId="166" fontId="213" fillId="0" borderId="17" xfId="19" applyFont="1" applyBorder="1" applyAlignment="1">
      <alignment vertical="top"/>
    </xf>
    <xf numFmtId="166" fontId="213" fillId="22" borderId="0" xfId="19" applyFont="1" applyFill="1" applyBorder="1" applyAlignment="1">
      <alignment vertical="top"/>
    </xf>
    <xf numFmtId="172" fontId="213" fillId="22" borderId="0" xfId="19" applyNumberFormat="1" applyFont="1" applyFill="1" applyBorder="1" applyAlignment="1">
      <alignment horizontal="center" vertical="top"/>
    </xf>
    <xf numFmtId="0" fontId="0" fillId="0" borderId="13" xfId="0" applyBorder="1"/>
    <xf numFmtId="0" fontId="0" fillId="0" borderId="69" xfId="0" applyBorder="1" applyAlignment="1">
      <alignment vertical="top"/>
    </xf>
    <xf numFmtId="0" fontId="0" fillId="0" borderId="69" xfId="0" applyBorder="1"/>
    <xf numFmtId="0" fontId="0" fillId="0" borderId="7" xfId="0" applyBorder="1"/>
    <xf numFmtId="0" fontId="0" fillId="0" borderId="6" xfId="0" applyBorder="1"/>
    <xf numFmtId="0" fontId="0" fillId="0" borderId="10" xfId="0" applyBorder="1"/>
    <xf numFmtId="0" fontId="0" fillId="0" borderId="8" xfId="0" applyBorder="1"/>
    <xf numFmtId="0" fontId="0" fillId="0" borderId="9" xfId="0" applyBorder="1"/>
    <xf numFmtId="0" fontId="0" fillId="0" borderId="6" xfId="0" applyBorder="1" applyAlignment="1">
      <alignment horizontal="left" vertical="center"/>
    </xf>
    <xf numFmtId="0" fontId="0" fillId="0" borderId="10" xfId="0" applyBorder="1" applyAlignment="1">
      <alignment horizontal="left" vertical="center"/>
    </xf>
    <xf numFmtId="0" fontId="0" fillId="0" borderId="8" xfId="0" applyBorder="1" applyAlignment="1">
      <alignment horizontal="left" vertical="center"/>
    </xf>
    <xf numFmtId="0" fontId="0" fillId="0" borderId="44" xfId="0" applyBorder="1" applyAlignment="1">
      <alignment horizontal="left" vertical="center"/>
    </xf>
    <xf numFmtId="168" fontId="0" fillId="0" borderId="44" xfId="0" applyNumberFormat="1" applyBorder="1" applyAlignment="1">
      <alignment horizontal="left" vertical="center"/>
    </xf>
    <xf numFmtId="0" fontId="0" fillId="0" borderId="9" xfId="0" applyBorder="1" applyAlignment="1">
      <alignment horizontal="left" vertical="center"/>
    </xf>
    <xf numFmtId="0" fontId="31" fillId="0" borderId="69" xfId="0" applyFont="1" applyBorder="1" applyAlignment="1">
      <alignment vertical="top"/>
    </xf>
    <xf numFmtId="0" fontId="0" fillId="0" borderId="44" xfId="0" applyBorder="1" applyAlignment="1">
      <alignment vertical="top"/>
    </xf>
    <xf numFmtId="0" fontId="0" fillId="0" borderId="44" xfId="0" applyBorder="1"/>
    <xf numFmtId="0" fontId="0" fillId="0" borderId="6" xfId="0" applyBorder="1" applyAlignment="1">
      <alignment horizontal="left" vertical="top"/>
    </xf>
    <xf numFmtId="0" fontId="0" fillId="0" borderId="10" xfId="0" applyBorder="1" applyAlignment="1">
      <alignment horizontal="left" vertical="top"/>
    </xf>
    <xf numFmtId="0" fontId="0" fillId="0" borderId="6" xfId="0" applyBorder="1" applyAlignment="1">
      <alignment vertical="top"/>
    </xf>
    <xf numFmtId="0" fontId="0" fillId="0" borderId="10" xfId="0" applyBorder="1" applyAlignment="1">
      <alignment vertical="top"/>
    </xf>
    <xf numFmtId="0" fontId="0" fillId="0" borderId="6" xfId="0" applyBorder="1" applyAlignment="1">
      <alignment vertical="center"/>
    </xf>
    <xf numFmtId="0" fontId="0" fillId="0" borderId="10" xfId="0" applyBorder="1" applyAlignment="1">
      <alignment vertical="center"/>
    </xf>
    <xf numFmtId="0" fontId="25" fillId="23" borderId="16" xfId="0" applyFont="1" applyFill="1" applyBorder="1" applyAlignment="1">
      <alignment horizontal="left" vertical="top" wrapText="1"/>
    </xf>
    <xf numFmtId="0" fontId="135" fillId="12" borderId="19" xfId="0" applyFont="1" applyFill="1" applyBorder="1" applyAlignment="1">
      <alignment vertical="top"/>
    </xf>
    <xf numFmtId="0" fontId="162" fillId="0" borderId="2" xfId="0" applyFont="1" applyBorder="1" applyAlignment="1">
      <alignment vertical="center" wrapText="1"/>
    </xf>
    <xf numFmtId="0" fontId="162" fillId="0" borderId="8" xfId="0" applyFont="1" applyBorder="1" applyAlignment="1">
      <alignment vertical="center" wrapText="1"/>
    </xf>
    <xf numFmtId="0" fontId="162" fillId="0" borderId="14" xfId="0" applyFont="1" applyBorder="1" applyAlignment="1">
      <alignment vertical="center" wrapText="1"/>
    </xf>
    <xf numFmtId="167" fontId="162" fillId="4" borderId="70" xfId="0" applyNumberFormat="1" applyFont="1" applyFill="1" applyBorder="1" applyAlignment="1" applyProtection="1">
      <alignment horizontal="left" vertical="top" wrapText="1"/>
      <protection locked="0"/>
    </xf>
    <xf numFmtId="0" fontId="143" fillId="0" borderId="12" xfId="0" applyFont="1" applyBorder="1" applyAlignment="1">
      <alignment vertical="top" wrapText="1"/>
    </xf>
    <xf numFmtId="0" fontId="162" fillId="0" borderId="12" xfId="0" applyFont="1" applyBorder="1" applyAlignment="1">
      <alignment vertical="top" wrapText="1"/>
    </xf>
    <xf numFmtId="0" fontId="162" fillId="4" borderId="70" xfId="0" applyFont="1" applyFill="1" applyBorder="1" applyAlignment="1" applyProtection="1">
      <alignment horizontal="left" vertical="top"/>
      <protection locked="0"/>
    </xf>
    <xf numFmtId="0" fontId="162" fillId="0" borderId="14" xfId="0" applyFont="1" applyBorder="1" applyAlignment="1">
      <alignment vertical="top" wrapText="1"/>
    </xf>
    <xf numFmtId="0" fontId="162" fillId="0" borderId="65" xfId="0" applyFont="1" applyBorder="1" applyAlignment="1">
      <alignment vertical="top" wrapText="1"/>
    </xf>
    <xf numFmtId="20" fontId="143" fillId="23" borderId="16" xfId="0" applyNumberFormat="1" applyFont="1" applyFill="1" applyBorder="1" applyAlignment="1">
      <alignment horizontal="left"/>
    </xf>
    <xf numFmtId="0" fontId="143" fillId="22" borderId="0" xfId="0" applyFont="1" applyFill="1"/>
    <xf numFmtId="0" fontId="143" fillId="22" borderId="0" xfId="0" applyFont="1" applyFill="1" applyAlignment="1">
      <alignment vertical="top"/>
    </xf>
    <xf numFmtId="0" fontId="168" fillId="23" borderId="38" xfId="0" applyFont="1" applyFill="1" applyBorder="1" applyAlignment="1">
      <alignment horizontal="center" vertical="top" wrapText="1"/>
    </xf>
    <xf numFmtId="0" fontId="162" fillId="23" borderId="38" xfId="0" applyFont="1" applyFill="1" applyBorder="1" applyAlignment="1">
      <alignment horizontal="center" vertical="top" wrapText="1"/>
    </xf>
    <xf numFmtId="0" fontId="168" fillId="23" borderId="38" xfId="0" quotePrefix="1" applyFont="1" applyFill="1" applyBorder="1" applyAlignment="1">
      <alignment horizontal="center" vertical="top" wrapText="1"/>
    </xf>
    <xf numFmtId="0" fontId="168" fillId="23" borderId="51" xfId="0" quotePrefix="1" applyFont="1" applyFill="1" applyBorder="1" applyAlignment="1">
      <alignment horizontal="center" vertical="top" wrapText="1"/>
    </xf>
    <xf numFmtId="0" fontId="192" fillId="12" borderId="16" xfId="0" applyFont="1" applyFill="1" applyBorder="1" applyAlignment="1">
      <alignment horizontal="right" vertical="center" wrapText="1"/>
    </xf>
    <xf numFmtId="0" fontId="25" fillId="2" borderId="13" xfId="0" applyFont="1" applyFill="1" applyBorder="1" applyAlignment="1">
      <alignment vertical="center" wrapText="1"/>
    </xf>
    <xf numFmtId="172" fontId="16" fillId="4" borderId="71" xfId="1" applyNumberFormat="1" applyFont="1" applyFill="1" applyBorder="1" applyAlignment="1" applyProtection="1">
      <alignment horizontal="right" vertical="top" wrapText="1"/>
      <protection locked="0"/>
    </xf>
    <xf numFmtId="9" fontId="16" fillId="4" borderId="38" xfId="1" applyNumberFormat="1" applyFont="1" applyFill="1" applyBorder="1" applyAlignment="1" applyProtection="1">
      <alignment horizontal="center" vertical="top" wrapText="1"/>
      <protection locked="0"/>
    </xf>
    <xf numFmtId="0" fontId="16" fillId="23" borderId="60" xfId="0" applyFont="1" applyFill="1" applyBorder="1" applyAlignment="1" applyProtection="1">
      <alignment horizontal="left" vertical="top" wrapText="1"/>
      <protection locked="0"/>
    </xf>
    <xf numFmtId="0" fontId="16" fillId="4" borderId="2" xfId="15" applyFill="1" applyBorder="1" applyAlignment="1" applyProtection="1">
      <alignment horizontal="left" vertical="center"/>
      <protection locked="0"/>
    </xf>
    <xf numFmtId="0" fontId="16" fillId="18" borderId="0" xfId="15" applyFill="1" applyAlignment="1">
      <alignment vertical="center"/>
    </xf>
    <xf numFmtId="0" fontId="16" fillId="0" borderId="16" xfId="15" applyBorder="1" applyAlignment="1">
      <alignment vertical="center"/>
    </xf>
    <xf numFmtId="0" fontId="25" fillId="0" borderId="16" xfId="15" applyFont="1" applyBorder="1" applyAlignment="1">
      <alignment horizontal="left" vertical="top"/>
    </xf>
    <xf numFmtId="0" fontId="16" fillId="18" borderId="16" xfId="15" applyFill="1" applyBorder="1" applyAlignment="1">
      <alignment vertical="center"/>
    </xf>
    <xf numFmtId="14" fontId="16" fillId="4" borderId="2" xfId="15" applyNumberFormat="1" applyFill="1" applyBorder="1" applyAlignment="1" applyProtection="1">
      <alignment horizontal="left" vertical="center"/>
      <protection locked="0"/>
    </xf>
    <xf numFmtId="0" fontId="22" fillId="0" borderId="0" xfId="10" applyFont="1" applyAlignment="1">
      <alignment horizontal="justify" vertical="center" wrapText="1"/>
    </xf>
    <xf numFmtId="0" fontId="22" fillId="0" borderId="45" xfId="0" applyFont="1" applyBorder="1" applyAlignment="1">
      <alignment horizontal="left" vertical="top"/>
    </xf>
    <xf numFmtId="0" fontId="22" fillId="0" borderId="45" xfId="0" applyFont="1" applyBorder="1" applyAlignment="1">
      <alignment horizontal="right"/>
    </xf>
    <xf numFmtId="0" fontId="27" fillId="0" borderId="45" xfId="0" applyFont="1" applyBorder="1" applyAlignment="1">
      <alignment horizontal="right"/>
    </xf>
    <xf numFmtId="0" fontId="17" fillId="0" borderId="17" xfId="0" applyFont="1" applyBorder="1" applyAlignment="1">
      <alignment vertical="top"/>
    </xf>
    <xf numFmtId="0" fontId="154" fillId="0" borderId="0" xfId="0" applyFont="1" applyAlignment="1">
      <alignment vertical="top" wrapText="1"/>
    </xf>
    <xf numFmtId="0" fontId="162" fillId="0" borderId="0" xfId="0" applyFont="1" applyAlignment="1">
      <alignment horizontal="left" vertical="top" wrapText="1"/>
    </xf>
    <xf numFmtId="0" fontId="25" fillId="0" borderId="18" xfId="0" applyFont="1" applyBorder="1" applyAlignment="1">
      <alignment horizontal="center" vertical="center"/>
    </xf>
    <xf numFmtId="0" fontId="17" fillId="0" borderId="18" xfId="0" applyFont="1" applyBorder="1" applyAlignment="1">
      <alignment horizontal="left" vertical="top" wrapText="1"/>
    </xf>
    <xf numFmtId="0" fontId="17" fillId="0" borderId="44" xfId="0" applyFont="1" applyBorder="1" applyAlignment="1">
      <alignment horizontal="center" vertical="top" wrapText="1"/>
    </xf>
    <xf numFmtId="9" fontId="16" fillId="23" borderId="16" xfId="15" applyNumberFormat="1" applyFill="1" applyBorder="1" applyAlignment="1">
      <alignment horizontal="center" vertical="top" wrapText="1"/>
    </xf>
    <xf numFmtId="0" fontId="27" fillId="0" borderId="24" xfId="0" applyFont="1" applyBorder="1" applyAlignment="1" applyProtection="1">
      <alignment horizontal="center" vertical="center"/>
      <protection locked="0"/>
    </xf>
    <xf numFmtId="0" fontId="27" fillId="0" borderId="19" xfId="0" applyFont="1" applyBorder="1" applyAlignment="1" applyProtection="1">
      <alignment horizontal="center" vertical="center"/>
      <protection locked="0"/>
    </xf>
    <xf numFmtId="0" fontId="143" fillId="0" borderId="33" xfId="0" applyFont="1" applyBorder="1" applyAlignment="1">
      <alignment horizontal="right" vertical="center"/>
    </xf>
    <xf numFmtId="0" fontId="0" fillId="0" borderId="32" xfId="0" applyBorder="1" applyAlignment="1" applyProtection="1">
      <alignment vertical="center"/>
      <protection locked="0"/>
    </xf>
    <xf numFmtId="0" fontId="0" fillId="0" borderId="33" xfId="0" applyBorder="1" applyAlignment="1" applyProtection="1">
      <alignment vertical="center"/>
      <protection locked="0"/>
    </xf>
    <xf numFmtId="0" fontId="0" fillId="0" borderId="33" xfId="0" applyBorder="1" applyAlignment="1" applyProtection="1">
      <alignment horizontal="right" vertical="center"/>
      <protection locked="0"/>
    </xf>
    <xf numFmtId="0" fontId="27" fillId="0" borderId="24" xfId="0" applyFont="1" applyBorder="1" applyAlignment="1" applyProtection="1">
      <alignment horizontal="center" vertical="top"/>
      <protection locked="0"/>
    </xf>
    <xf numFmtId="0" fontId="27" fillId="0" borderId="19" xfId="0" applyFont="1" applyBorder="1" applyAlignment="1" applyProtection="1">
      <alignment horizontal="center" vertical="top"/>
      <protection locked="0"/>
    </xf>
    <xf numFmtId="0" fontId="28" fillId="0" borderId="17" xfId="0" applyFont="1" applyBorder="1" applyAlignment="1" applyProtection="1">
      <alignment horizontal="left" vertical="top"/>
      <protection locked="0"/>
    </xf>
    <xf numFmtId="0" fontId="28" fillId="0" borderId="23" xfId="0" applyFont="1" applyBorder="1" applyAlignment="1" applyProtection="1">
      <alignment horizontal="left" vertical="top"/>
      <protection locked="0"/>
    </xf>
    <xf numFmtId="0" fontId="0" fillId="0" borderId="23" xfId="0" applyBorder="1" applyAlignment="1">
      <alignment vertical="top" wrapText="1"/>
    </xf>
    <xf numFmtId="0" fontId="0" fillId="0" borderId="17" xfId="0" applyBorder="1" applyAlignment="1" applyProtection="1">
      <alignment horizontal="center" vertical="top"/>
      <protection locked="0"/>
    </xf>
    <xf numFmtId="0" fontId="16" fillId="0" borderId="23" xfId="0" applyFont="1" applyBorder="1" applyAlignment="1" applyProtection="1">
      <alignment horizontal="center" vertical="top"/>
      <protection locked="0"/>
    </xf>
    <xf numFmtId="0" fontId="143" fillId="0" borderId="18" xfId="0" applyFont="1" applyBorder="1" applyAlignment="1">
      <alignment vertical="top" wrapText="1"/>
    </xf>
    <xf numFmtId="0" fontId="0" fillId="0" borderId="18" xfId="0" applyBorder="1" applyAlignment="1">
      <alignment horizontal="right" vertical="top"/>
    </xf>
    <xf numFmtId="0" fontId="0" fillId="0" borderId="0" xfId="0" applyAlignment="1" applyProtection="1">
      <alignment vertical="top"/>
      <protection locked="0"/>
    </xf>
    <xf numFmtId="0" fontId="0" fillId="0" borderId="23" xfId="0" applyBorder="1" applyAlignment="1" applyProtection="1">
      <alignment horizontal="left" vertical="top"/>
      <protection locked="0"/>
    </xf>
    <xf numFmtId="0" fontId="43" fillId="0" borderId="23" xfId="0" applyFont="1" applyBorder="1" applyAlignment="1">
      <alignment vertical="top" wrapText="1"/>
    </xf>
    <xf numFmtId="0" fontId="17" fillId="0" borderId="6" xfId="0" applyFont="1" applyBorder="1" applyAlignment="1">
      <alignment horizontal="center" vertical="top" wrapText="1"/>
    </xf>
    <xf numFmtId="0" fontId="17" fillId="0" borderId="53" xfId="0" applyFont="1" applyBorder="1" applyAlignment="1">
      <alignment horizontal="center" vertical="top" wrapText="1"/>
    </xf>
    <xf numFmtId="0" fontId="17" fillId="0" borderId="52" xfId="0" applyFont="1" applyBorder="1" applyAlignment="1">
      <alignment horizontal="center" vertical="top" wrapText="1"/>
    </xf>
    <xf numFmtId="0" fontId="17" fillId="0" borderId="29" xfId="0" applyFont="1" applyBorder="1" applyAlignment="1">
      <alignment horizontal="center" vertical="top" wrapText="1"/>
    </xf>
    <xf numFmtId="0" fontId="0" fillId="0" borderId="6" xfId="0" applyBorder="1" applyAlignment="1">
      <alignment vertical="top" wrapText="1"/>
    </xf>
    <xf numFmtId="0" fontId="168" fillId="0" borderId="22" xfId="0" applyFont="1" applyBorder="1" applyAlignment="1">
      <alignment vertical="top"/>
    </xf>
    <xf numFmtId="0" fontId="143" fillId="0" borderId="34" xfId="0" applyFont="1" applyBorder="1" applyAlignment="1">
      <alignment vertical="top"/>
    </xf>
    <xf numFmtId="0" fontId="0" fillId="0" borderId="22" xfId="0" applyBorder="1" applyAlignment="1" applyProtection="1">
      <alignment horizontal="center" vertical="top"/>
      <protection locked="0"/>
    </xf>
    <xf numFmtId="0" fontId="0" fillId="0" borderId="22" xfId="0" applyBorder="1" applyAlignment="1" applyProtection="1">
      <alignment vertical="top"/>
      <protection locked="0"/>
    </xf>
    <xf numFmtId="0" fontId="168" fillId="0" borderId="24" xfId="0" applyFont="1" applyBorder="1" applyAlignment="1">
      <alignment vertical="top"/>
    </xf>
    <xf numFmtId="0" fontId="143" fillId="0" borderId="22" xfId="0" applyFont="1" applyBorder="1" applyAlignment="1">
      <alignment vertical="top" wrapText="1"/>
    </xf>
    <xf numFmtId="0" fontId="143" fillId="0" borderId="34" xfId="0" applyFont="1" applyBorder="1" applyAlignment="1">
      <alignment vertical="top" wrapText="1"/>
    </xf>
    <xf numFmtId="0" fontId="0" fillId="0" borderId="22" xfId="0" applyBorder="1" applyAlignment="1">
      <alignment vertical="top" wrapText="1"/>
    </xf>
    <xf numFmtId="0" fontId="26" fillId="0" borderId="24" xfId="0" applyFont="1" applyBorder="1" applyAlignment="1">
      <alignment vertical="top"/>
    </xf>
    <xf numFmtId="0" fontId="26" fillId="0" borderId="22" xfId="0" applyFont="1" applyBorder="1" applyAlignment="1">
      <alignment vertical="top"/>
    </xf>
    <xf numFmtId="0" fontId="0" fillId="0" borderId="34" xfId="0" applyBorder="1" applyAlignment="1">
      <alignment horizontal="right" vertical="top"/>
    </xf>
    <xf numFmtId="0" fontId="0" fillId="0" borderId="34" xfId="0" applyBorder="1" applyAlignment="1" applyProtection="1">
      <alignment horizontal="right" vertical="top"/>
      <protection locked="0"/>
    </xf>
    <xf numFmtId="0" fontId="25" fillId="0" borderId="34" xfId="0" applyFont="1" applyBorder="1" applyAlignment="1">
      <alignment vertical="top"/>
    </xf>
    <xf numFmtId="0" fontId="27" fillId="0" borderId="22" xfId="0" applyFont="1" applyBorder="1" applyAlignment="1" applyProtection="1">
      <alignment horizontal="center" vertical="top"/>
      <protection locked="0"/>
    </xf>
    <xf numFmtId="0" fontId="26" fillId="0" borderId="6" xfId="0" applyFont="1" applyBorder="1" applyAlignment="1" applyProtection="1">
      <alignment vertical="top"/>
      <protection locked="0"/>
    </xf>
    <xf numFmtId="0" fontId="25" fillId="0" borderId="0" xfId="0" applyFont="1" applyAlignment="1" applyProtection="1">
      <alignment horizontal="center" vertical="top"/>
      <protection locked="0"/>
    </xf>
    <xf numFmtId="0" fontId="26" fillId="0" borderId="8" xfId="0" applyFont="1" applyBorder="1" applyAlignment="1" applyProtection="1">
      <alignment vertical="top"/>
      <protection locked="0"/>
    </xf>
    <xf numFmtId="0" fontId="0" fillId="0" borderId="44" xfId="0" applyBorder="1" applyAlignment="1" applyProtection="1">
      <alignment vertical="top"/>
      <protection locked="0"/>
    </xf>
    <xf numFmtId="0" fontId="0" fillId="0" borderId="9" xfId="0" applyBorder="1" applyAlignment="1">
      <alignment vertical="top"/>
    </xf>
    <xf numFmtId="0" fontId="26" fillId="0" borderId="23" xfId="0" applyFont="1" applyBorder="1" applyAlignment="1">
      <alignment vertical="top"/>
    </xf>
    <xf numFmtId="0" fontId="33" fillId="0" borderId="23" xfId="0" applyFont="1" applyBorder="1" applyAlignment="1">
      <alignment horizontal="center" vertical="top"/>
    </xf>
    <xf numFmtId="0" fontId="0" fillId="0" borderId="0" xfId="0" applyAlignment="1">
      <alignment horizontal="justify" vertical="top" wrapText="1"/>
    </xf>
    <xf numFmtId="0" fontId="33" fillId="0" borderId="23" xfId="0" applyFont="1" applyBorder="1" applyAlignment="1">
      <alignment vertical="top"/>
    </xf>
    <xf numFmtId="0" fontId="168" fillId="0" borderId="23" xfId="0" applyFont="1" applyBorder="1" applyAlignment="1">
      <alignment horizontal="center" vertical="top"/>
    </xf>
    <xf numFmtId="0" fontId="168" fillId="0" borderId="23" xfId="0" applyFont="1" applyBorder="1" applyAlignment="1">
      <alignment vertical="top"/>
    </xf>
    <xf numFmtId="0" fontId="168" fillId="0" borderId="0" xfId="0" applyFont="1" applyAlignment="1">
      <alignment vertical="top"/>
    </xf>
    <xf numFmtId="0" fontId="142" fillId="0" borderId="23" xfId="0" applyFont="1" applyBorder="1" applyAlignment="1">
      <alignment vertical="top"/>
    </xf>
    <xf numFmtId="0" fontId="168" fillId="0" borderId="0" xfId="0" applyFont="1" applyAlignment="1" applyProtection="1">
      <alignment vertical="top"/>
      <protection locked="0"/>
    </xf>
    <xf numFmtId="0" fontId="22" fillId="0" borderId="23" xfId="0" applyFont="1" applyBorder="1" applyAlignment="1">
      <alignment vertical="top"/>
    </xf>
    <xf numFmtId="0" fontId="0" fillId="0" borderId="23" xfId="0" applyBorder="1" applyAlignment="1">
      <alignment vertical="top"/>
    </xf>
    <xf numFmtId="0" fontId="16" fillId="0" borderId="0" xfId="0" applyFont="1" applyAlignment="1">
      <alignment horizontal="justify" vertical="top"/>
    </xf>
    <xf numFmtId="0" fontId="43" fillId="0" borderId="0" xfId="0" applyFont="1" applyAlignment="1">
      <alignment vertical="top"/>
    </xf>
    <xf numFmtId="0" fontId="43" fillId="0" borderId="0" xfId="0" applyFont="1" applyAlignment="1">
      <alignment horizontal="justify" vertical="top" wrapText="1"/>
    </xf>
    <xf numFmtId="0" fontId="49" fillId="0" borderId="17" xfId="0" applyFont="1" applyBorder="1" applyAlignment="1">
      <alignment vertical="top" wrapText="1"/>
    </xf>
    <xf numFmtId="0" fontId="17" fillId="0" borderId="17" xfId="0" applyFont="1" applyBorder="1" applyAlignment="1">
      <alignment vertical="top" wrapText="1"/>
    </xf>
    <xf numFmtId="0" fontId="17" fillId="0" borderId="17" xfId="0" applyFont="1" applyBorder="1" applyAlignment="1">
      <alignment horizontal="right" vertical="top" wrapText="1"/>
    </xf>
    <xf numFmtId="0" fontId="17" fillId="0" borderId="18" xfId="0" applyFont="1" applyBorder="1" applyAlignment="1">
      <alignment horizontal="center" vertical="top" wrapText="1"/>
    </xf>
    <xf numFmtId="0" fontId="17" fillId="0" borderId="21" xfId="0" applyFont="1" applyBorder="1" applyAlignment="1">
      <alignment vertical="top" wrapText="1"/>
    </xf>
    <xf numFmtId="0" fontId="0" fillId="0" borderId="181" xfId="0" applyBorder="1" applyAlignment="1" applyProtection="1">
      <alignment vertical="top"/>
      <protection locked="0"/>
    </xf>
    <xf numFmtId="0" fontId="0" fillId="0" borderId="17" xfId="0" applyBorder="1" applyAlignment="1" applyProtection="1">
      <alignment horizontal="left" vertical="top" wrapText="1"/>
      <protection locked="0"/>
    </xf>
    <xf numFmtId="0" fontId="0" fillId="0" borderId="181" xfId="0" applyBorder="1" applyAlignment="1">
      <alignment vertical="top" wrapText="1"/>
    </xf>
    <xf numFmtId="0" fontId="0" fillId="0" borderId="26" xfId="0" applyBorder="1" applyAlignment="1" applyProtection="1">
      <alignment vertical="top"/>
      <protection locked="0"/>
    </xf>
    <xf numFmtId="0" fontId="27" fillId="0" borderId="26" xfId="0" applyFont="1" applyBorder="1" applyAlignment="1" applyProtection="1">
      <alignment horizontal="center" vertical="top"/>
      <protection locked="0"/>
    </xf>
    <xf numFmtId="0" fontId="16" fillId="0" borderId="153" xfId="15" applyBorder="1" applyAlignment="1">
      <alignment vertical="top" wrapText="1"/>
    </xf>
    <xf numFmtId="0" fontId="0" fillId="0" borderId="17" xfId="0" applyBorder="1" applyAlignment="1" applyProtection="1">
      <alignment horizontal="justify" vertical="top" wrapText="1"/>
      <protection locked="0"/>
    </xf>
    <xf numFmtId="0" fontId="0" fillId="0" borderId="182" xfId="0" applyBorder="1" applyAlignment="1" applyProtection="1">
      <alignment vertical="center"/>
      <protection locked="0"/>
    </xf>
    <xf numFmtId="0" fontId="27" fillId="0" borderId="181" xfId="0" applyFont="1" applyBorder="1" applyAlignment="1" applyProtection="1">
      <alignment horizontal="center" vertical="top"/>
      <protection locked="0"/>
    </xf>
    <xf numFmtId="0" fontId="26" fillId="0" borderId="24" xfId="0" applyFont="1" applyBorder="1" applyAlignment="1">
      <alignment vertical="center"/>
    </xf>
    <xf numFmtId="0" fontId="27" fillId="0" borderId="184" xfId="0" applyFont="1" applyBorder="1" applyAlignment="1" applyProtection="1">
      <alignment horizontal="center" vertical="top"/>
      <protection locked="0"/>
    </xf>
    <xf numFmtId="0" fontId="25" fillId="0" borderId="44" xfId="0" applyFont="1" applyBorder="1" applyAlignment="1" applyProtection="1">
      <alignment horizontal="center" vertical="center"/>
      <protection locked="0"/>
    </xf>
    <xf numFmtId="0" fontId="168" fillId="0" borderId="16" xfId="0" applyFont="1" applyBorder="1" applyAlignment="1">
      <alignment vertical="center"/>
    </xf>
    <xf numFmtId="0" fontId="0" fillId="0" borderId="183" xfId="0" applyBorder="1" applyAlignment="1">
      <alignment vertical="top" wrapText="1"/>
    </xf>
    <xf numFmtId="49" fontId="27" fillId="0" borderId="62" xfId="10" applyNumberFormat="1" applyFont="1" applyBorder="1" applyAlignment="1">
      <alignment horizontal="right" vertical="top" wrapText="1"/>
    </xf>
    <xf numFmtId="0" fontId="28" fillId="0" borderId="181" xfId="0" applyFont="1" applyBorder="1" applyAlignment="1" applyProtection="1">
      <alignment horizontal="left" vertical="top"/>
      <protection locked="0"/>
    </xf>
    <xf numFmtId="0" fontId="0" fillId="0" borderId="183" xfId="0" applyBorder="1" applyAlignment="1" applyProtection="1">
      <alignment vertical="top"/>
      <protection locked="0"/>
    </xf>
    <xf numFmtId="0" fontId="27" fillId="0" borderId="183" xfId="0" applyFont="1" applyBorder="1" applyAlignment="1" applyProtection="1">
      <alignment horizontal="center" vertical="top"/>
      <protection locked="0"/>
    </xf>
    <xf numFmtId="0" fontId="27" fillId="0" borderId="184" xfId="0" applyFont="1" applyBorder="1" applyAlignment="1" applyProtection="1">
      <alignment horizontal="center" vertical="center"/>
      <protection locked="0"/>
    </xf>
    <xf numFmtId="0" fontId="16" fillId="0" borderId="180" xfId="15" applyBorder="1" applyAlignment="1">
      <alignment horizontal="right" vertical="top" wrapText="1"/>
    </xf>
    <xf numFmtId="0" fontId="137" fillId="0" borderId="185" xfId="0" applyFont="1" applyBorder="1" applyAlignment="1">
      <alignment horizontal="left" vertical="top"/>
    </xf>
    <xf numFmtId="0" fontId="137" fillId="0" borderId="186" xfId="0" applyFont="1" applyBorder="1" applyAlignment="1">
      <alignment horizontal="left" vertical="top"/>
    </xf>
    <xf numFmtId="0" fontId="137" fillId="0" borderId="187" xfId="0" applyFont="1" applyBorder="1" applyAlignment="1">
      <alignment horizontal="left" vertical="top"/>
    </xf>
    <xf numFmtId="0" fontId="16" fillId="0" borderId="185" xfId="0" applyFont="1" applyBorder="1" applyAlignment="1">
      <alignment horizontal="left" vertical="top" wrapText="1"/>
    </xf>
    <xf numFmtId="0" fontId="16" fillId="0" borderId="186" xfId="0" applyFont="1" applyBorder="1" applyAlignment="1">
      <alignment horizontal="left" vertical="top" wrapText="1"/>
    </xf>
    <xf numFmtId="0" fontId="16" fillId="0" borderId="187" xfId="0" applyFont="1" applyBorder="1" applyAlignment="1">
      <alignment horizontal="left" vertical="top" wrapText="1"/>
    </xf>
    <xf numFmtId="0" fontId="0" fillId="0" borderId="189" xfId="0" applyBorder="1"/>
    <xf numFmtId="0" fontId="16" fillId="0" borderId="44" xfId="0" applyFont="1" applyBorder="1" applyAlignment="1">
      <alignment horizontal="left" vertical="top" wrapText="1"/>
    </xf>
    <xf numFmtId="0" fontId="25" fillId="0" borderId="69" xfId="0" applyFont="1" applyBorder="1" applyAlignment="1">
      <alignment vertical="top"/>
    </xf>
    <xf numFmtId="0" fontId="16" fillId="0" borderId="6" xfId="15" applyBorder="1" applyAlignment="1">
      <alignment vertical="top"/>
    </xf>
    <xf numFmtId="0" fontId="16" fillId="0" borderId="10" xfId="15" applyBorder="1" applyAlignment="1">
      <alignment vertical="top"/>
    </xf>
    <xf numFmtId="0" fontId="143" fillId="0" borderId="0" xfId="0" quotePrefix="1" applyFont="1" applyAlignment="1">
      <alignment horizontal="center" vertical="center" wrapText="1"/>
    </xf>
    <xf numFmtId="0" fontId="25" fillId="0" borderId="0" xfId="0" applyFont="1" applyAlignment="1">
      <alignment horizontal="left" vertical="top" wrapText="1"/>
    </xf>
    <xf numFmtId="0" fontId="25" fillId="0" borderId="34" xfId="0" applyFont="1" applyBorder="1" applyAlignment="1">
      <alignment horizontal="left" vertical="top"/>
    </xf>
    <xf numFmtId="0" fontId="52" fillId="0" borderId="0" xfId="0" quotePrefix="1" applyFont="1" applyAlignment="1">
      <alignment horizontal="left" vertical="top"/>
    </xf>
    <xf numFmtId="0" fontId="240" fillId="0" borderId="0" xfId="0" applyFont="1" applyAlignment="1">
      <alignment horizontal="justify" vertical="top" wrapText="1"/>
    </xf>
    <xf numFmtId="0" fontId="230" fillId="0" borderId="0" xfId="0" applyFont="1" applyAlignment="1">
      <alignment horizontal="left" vertical="top" wrapText="1"/>
    </xf>
    <xf numFmtId="0" fontId="241" fillId="0" borderId="0" xfId="0" applyFont="1" applyAlignment="1">
      <alignment horizontal="justify" vertical="top" wrapText="1"/>
    </xf>
    <xf numFmtId="0" fontId="16" fillId="0" borderId="23" xfId="0" applyFont="1" applyBorder="1" applyAlignment="1">
      <alignment vertical="top"/>
    </xf>
    <xf numFmtId="168" fontId="143" fillId="23" borderId="112" xfId="0" applyNumberFormat="1" applyFont="1" applyFill="1" applyBorder="1" applyAlignment="1">
      <alignment vertical="top"/>
    </xf>
    <xf numFmtId="0" fontId="137" fillId="0" borderId="0" xfId="0" applyFont="1" applyAlignment="1">
      <alignment vertical="center"/>
    </xf>
    <xf numFmtId="0" fontId="16" fillId="4" borderId="33" xfId="0" applyFont="1" applyFill="1" applyBorder="1" applyAlignment="1" applyProtection="1">
      <alignment vertical="top"/>
      <protection locked="0"/>
    </xf>
    <xf numFmtId="0" fontId="137" fillId="0" borderId="17" xfId="0" applyFont="1" applyBorder="1" applyAlignment="1">
      <alignment horizontal="left" vertical="center"/>
    </xf>
    <xf numFmtId="0" fontId="142" fillId="0" borderId="16" xfId="0" applyFont="1" applyBorder="1" applyAlignment="1">
      <alignment horizontal="center" vertical="center" wrapText="1"/>
    </xf>
    <xf numFmtId="0" fontId="16" fillId="0" borderId="7" xfId="0" applyFont="1" applyBorder="1" applyAlignment="1">
      <alignment vertical="top"/>
    </xf>
    <xf numFmtId="0" fontId="22" fillId="0" borderId="148" xfId="0" applyFont="1" applyBorder="1" applyAlignment="1">
      <alignment vertical="top" wrapText="1"/>
    </xf>
    <xf numFmtId="167" fontId="16" fillId="23" borderId="147" xfId="0" applyNumberFormat="1" applyFont="1" applyFill="1" applyBorder="1" applyAlignment="1" applyProtection="1">
      <alignment horizontal="left" vertical="top" wrapText="1"/>
      <protection locked="0"/>
    </xf>
    <xf numFmtId="0" fontId="18" fillId="0" borderId="0" xfId="0" applyFont="1" applyAlignment="1">
      <alignment horizontal="left" vertical="center" wrapText="1" indent="1"/>
    </xf>
    <xf numFmtId="0" fontId="18" fillId="0" borderId="20" xfId="0" applyFont="1" applyBorder="1" applyAlignment="1">
      <alignment horizontal="left" vertical="center" wrapText="1" indent="1"/>
    </xf>
    <xf numFmtId="0" fontId="41" fillId="0" borderId="23" xfId="0" applyFont="1" applyBorder="1" applyAlignment="1">
      <alignment vertical="top" wrapText="1"/>
    </xf>
    <xf numFmtId="0" fontId="41" fillId="0" borderId="24" xfId="0" applyFont="1" applyBorder="1" applyAlignment="1">
      <alignment vertical="top" wrapText="1"/>
    </xf>
    <xf numFmtId="0" fontId="18" fillId="0" borderId="20" xfId="0" applyFont="1" applyBorder="1" applyAlignment="1">
      <alignment horizontal="left" wrapText="1"/>
    </xf>
    <xf numFmtId="0" fontId="18" fillId="0" borderId="20" xfId="0" applyFont="1" applyBorder="1" applyAlignment="1">
      <alignment horizontal="left" vertical="top" wrapText="1"/>
    </xf>
    <xf numFmtId="0" fontId="41" fillId="0" borderId="17" xfId="0" applyFont="1" applyBorder="1" applyAlignment="1">
      <alignment horizontal="justify" vertical="top" wrapText="1"/>
    </xf>
    <xf numFmtId="0" fontId="16" fillId="0" borderId="0" xfId="0" applyFont="1" applyAlignment="1">
      <alignment horizontal="right" vertical="center"/>
    </xf>
    <xf numFmtId="0" fontId="27" fillId="0" borderId="0" xfId="0" applyFont="1" applyAlignment="1" applyProtection="1">
      <alignment horizontal="center" vertical="top"/>
      <protection locked="0"/>
    </xf>
    <xf numFmtId="0" fontId="32" fillId="0" borderId="22" xfId="0" quotePrefix="1" applyFont="1" applyBorder="1" applyAlignment="1">
      <alignment horizontal="right" vertical="top" wrapText="1"/>
    </xf>
    <xf numFmtId="0" fontId="32" fillId="0" borderId="22" xfId="0" quotePrefix="1" applyFont="1" applyBorder="1" applyAlignment="1">
      <alignment horizontal="right" wrapText="1"/>
    </xf>
    <xf numFmtId="0" fontId="18" fillId="0" borderId="22" xfId="0" quotePrefix="1" applyFont="1" applyBorder="1" applyAlignment="1">
      <alignment wrapText="1"/>
    </xf>
    <xf numFmtId="0" fontId="32" fillId="0" borderId="23" xfId="0" quotePrefix="1" applyFont="1" applyBorder="1" applyAlignment="1">
      <alignment horizontal="right" vertical="top" wrapText="1"/>
    </xf>
    <xf numFmtId="0" fontId="32" fillId="0" borderId="23" xfId="0" quotePrefix="1" applyFont="1" applyBorder="1" applyAlignment="1">
      <alignment horizontal="right" wrapText="1"/>
    </xf>
    <xf numFmtId="0" fontId="162" fillId="0" borderId="33" xfId="0" applyFont="1" applyBorder="1" applyAlignment="1">
      <alignment horizontal="left" vertical="center" wrapText="1"/>
    </xf>
    <xf numFmtId="0" fontId="162" fillId="0" borderId="31" xfId="0" applyFont="1" applyBorder="1" applyAlignment="1">
      <alignment horizontal="center" vertical="center" wrapText="1"/>
    </xf>
    <xf numFmtId="0" fontId="166" fillId="0" borderId="0" xfId="0" applyFont="1"/>
    <xf numFmtId="0" fontId="166" fillId="0" borderId="0" xfId="0" applyFont="1" applyAlignment="1">
      <alignment vertical="center"/>
    </xf>
    <xf numFmtId="0" fontId="245" fillId="0" borderId="0" xfId="0" applyFont="1"/>
    <xf numFmtId="0" fontId="137" fillId="0" borderId="0" xfId="0" applyFont="1" applyAlignment="1">
      <alignment horizontal="left" vertical="top"/>
    </xf>
    <xf numFmtId="0" fontId="16" fillId="0" borderId="18" xfId="0" applyFont="1" applyBorder="1" applyAlignment="1">
      <alignment horizontal="left" vertical="top"/>
    </xf>
    <xf numFmtId="0" fontId="0" fillId="0" borderId="18" xfId="0" applyBorder="1" applyAlignment="1">
      <alignment horizontal="left" vertical="top"/>
    </xf>
    <xf numFmtId="0" fontId="25" fillId="0" borderId="0" xfId="0" quotePrefix="1" applyFont="1" applyAlignment="1">
      <alignment horizontal="left" vertical="top"/>
    </xf>
    <xf numFmtId="0" fontId="0" fillId="0" borderId="26" xfId="0"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0" fillId="0" borderId="17" xfId="0" applyBorder="1" applyAlignment="1">
      <alignment horizontal="left" vertical="top"/>
    </xf>
    <xf numFmtId="0" fontId="0" fillId="0" borderId="20" xfId="0" applyBorder="1" applyAlignment="1">
      <alignment horizontal="left" vertical="top"/>
    </xf>
    <xf numFmtId="0" fontId="0" fillId="0" borderId="19" xfId="0" applyBorder="1" applyAlignment="1">
      <alignment horizontal="left" vertical="top"/>
    </xf>
    <xf numFmtId="0" fontId="0" fillId="0" borderId="21" xfId="0" applyBorder="1" applyAlignment="1">
      <alignment horizontal="left" vertical="top"/>
    </xf>
    <xf numFmtId="0" fontId="67" fillId="0" borderId="0" xfId="0" applyFont="1" applyAlignment="1">
      <alignment horizontal="left" vertical="top"/>
    </xf>
    <xf numFmtId="0" fontId="247" fillId="0" borderId="0" xfId="0" applyFont="1" applyAlignment="1">
      <alignment horizontal="left" vertical="top"/>
    </xf>
    <xf numFmtId="0" fontId="16" fillId="0" borderId="0" xfId="0" quotePrefix="1" applyFont="1" applyAlignment="1">
      <alignment horizontal="left" vertical="top"/>
    </xf>
    <xf numFmtId="0" fontId="28" fillId="0" borderId="0" xfId="0" applyFont="1" applyAlignment="1">
      <alignment horizontal="left" vertical="top"/>
    </xf>
    <xf numFmtId="0" fontId="16" fillId="0" borderId="33" xfId="0" applyFont="1" applyBorder="1" applyAlignment="1">
      <alignment horizontal="left" vertical="top"/>
    </xf>
    <xf numFmtId="0" fontId="0" fillId="0" borderId="33" xfId="0" applyBorder="1" applyAlignment="1">
      <alignment horizontal="left" vertical="top"/>
    </xf>
    <xf numFmtId="0" fontId="248" fillId="0" borderId="0" xfId="0" applyFont="1" applyAlignment="1">
      <alignment horizontal="center" vertical="top"/>
    </xf>
    <xf numFmtId="0" fontId="31" fillId="0" borderId="0" xfId="0" applyFont="1" applyAlignment="1">
      <alignment horizontal="left" vertical="top"/>
    </xf>
    <xf numFmtId="0" fontId="205" fillId="0" borderId="0" xfId="0" applyFont="1" applyAlignment="1">
      <alignment vertical="center"/>
    </xf>
    <xf numFmtId="0" fontId="206" fillId="31" borderId="1" xfId="0" applyFont="1" applyFill="1" applyBorder="1" applyAlignment="1">
      <alignment horizontal="justify" vertical="center" wrapText="1"/>
    </xf>
    <xf numFmtId="0" fontId="206" fillId="31" borderId="62" xfId="0" applyFont="1" applyFill="1" applyBorder="1" applyAlignment="1">
      <alignment horizontal="justify" vertical="center" wrapText="1"/>
    </xf>
    <xf numFmtId="0" fontId="206" fillId="0" borderId="29" xfId="0" applyFont="1" applyBorder="1" applyAlignment="1">
      <alignment vertical="center" wrapText="1"/>
    </xf>
    <xf numFmtId="0" fontId="205" fillId="0" borderId="9" xfId="0" applyFont="1" applyBorder="1" applyAlignment="1">
      <alignment vertical="center" wrapText="1"/>
    </xf>
    <xf numFmtId="0" fontId="205" fillId="0" borderId="29" xfId="0" applyFont="1" applyBorder="1" applyAlignment="1">
      <alignment vertical="center" wrapText="1"/>
    </xf>
    <xf numFmtId="0" fontId="206" fillId="0" borderId="9" xfId="0" applyFont="1" applyBorder="1" applyAlignment="1">
      <alignment vertical="center" wrapText="1"/>
    </xf>
    <xf numFmtId="0" fontId="205" fillId="32" borderId="9" xfId="0" applyFont="1" applyFill="1" applyBorder="1" applyAlignment="1">
      <alignment vertical="center" wrapText="1"/>
    </xf>
    <xf numFmtId="0" fontId="205" fillId="0" borderId="0" xfId="0" applyFont="1" applyAlignment="1">
      <alignment horizontal="left" vertical="center"/>
    </xf>
    <xf numFmtId="0" fontId="0" fillId="0" borderId="18" xfId="0" applyBorder="1" applyAlignment="1">
      <alignment horizontal="left" vertical="center"/>
    </xf>
    <xf numFmtId="0" fontId="249" fillId="0" borderId="0" xfId="15" applyFont="1" applyAlignment="1">
      <alignment vertical="center"/>
    </xf>
    <xf numFmtId="0" fontId="250" fillId="0" borderId="0" xfId="15" applyFont="1"/>
    <xf numFmtId="0" fontId="250" fillId="0" borderId="0" xfId="15" applyFont="1" applyAlignment="1">
      <alignment horizontal="center"/>
    </xf>
    <xf numFmtId="0" fontId="250" fillId="0" borderId="0" xfId="15" applyFont="1" applyAlignment="1">
      <alignment wrapText="1"/>
    </xf>
    <xf numFmtId="0" fontId="250" fillId="0" borderId="0" xfId="15" applyFont="1" applyAlignment="1">
      <alignment horizontal="center" wrapText="1"/>
    </xf>
    <xf numFmtId="0" fontId="251" fillId="0" borderId="0" xfId="15" applyFont="1"/>
    <xf numFmtId="0" fontId="252" fillId="0" borderId="0" xfId="15" applyFont="1"/>
    <xf numFmtId="0" fontId="252" fillId="0" borderId="0" xfId="15" applyFont="1" applyAlignment="1">
      <alignment horizontal="center"/>
    </xf>
    <xf numFmtId="0" fontId="252" fillId="0" borderId="0" xfId="15" applyFont="1" applyAlignment="1">
      <alignment wrapText="1"/>
    </xf>
    <xf numFmtId="166" fontId="253" fillId="0" borderId="0" xfId="799" applyFont="1" applyAlignment="1">
      <alignment horizontal="left"/>
    </xf>
    <xf numFmtId="0" fontId="252" fillId="0" borderId="0" xfId="15" applyFont="1" applyAlignment="1">
      <alignment horizontal="center" wrapText="1"/>
    </xf>
    <xf numFmtId="0" fontId="254" fillId="0" borderId="0" xfId="15" applyFont="1"/>
    <xf numFmtId="0" fontId="254" fillId="0" borderId="18" xfId="15" applyFont="1" applyBorder="1"/>
    <xf numFmtId="0" fontId="182" fillId="0" borderId="18" xfId="15" applyFont="1" applyBorder="1"/>
    <xf numFmtId="0" fontId="254" fillId="0" borderId="18" xfId="15" applyFont="1" applyBorder="1" applyAlignment="1">
      <alignment wrapText="1"/>
    </xf>
    <xf numFmtId="0" fontId="254" fillId="0" borderId="0" xfId="15" applyFont="1" applyAlignment="1">
      <alignment wrapText="1"/>
    </xf>
    <xf numFmtId="0" fontId="254" fillId="0" borderId="0" xfId="15" applyFont="1" applyAlignment="1">
      <alignment horizontal="center" wrapText="1"/>
    </xf>
    <xf numFmtId="0" fontId="182" fillId="0" borderId="0" xfId="15" applyFont="1"/>
    <xf numFmtId="166" fontId="253" fillId="0" borderId="0" xfId="799" applyFont="1" applyAlignment="1">
      <alignment vertical="center"/>
    </xf>
    <xf numFmtId="166" fontId="255" fillId="0" borderId="0" xfId="799" applyFont="1" applyAlignment="1">
      <alignment horizontal="left"/>
    </xf>
    <xf numFmtId="0" fontId="160" fillId="0" borderId="0" xfId="15" applyFont="1"/>
    <xf numFmtId="0" fontId="212" fillId="19" borderId="16" xfId="15" applyFont="1" applyFill="1" applyBorder="1" applyAlignment="1">
      <alignment horizontal="center" vertical="top" textRotation="90" wrapText="1"/>
    </xf>
    <xf numFmtId="0" fontId="212" fillId="19" borderId="16" xfId="15" applyFont="1" applyFill="1" applyBorder="1" applyAlignment="1">
      <alignment horizontal="center" vertical="top" wrapText="1"/>
    </xf>
    <xf numFmtId="0" fontId="207" fillId="19" borderId="16" xfId="798" applyFont="1" applyFill="1" applyBorder="1" applyAlignment="1">
      <alignment horizontal="center" vertical="top" wrapText="1"/>
    </xf>
    <xf numFmtId="0" fontId="207" fillId="19" borderId="16" xfId="798" applyFont="1" applyFill="1" applyBorder="1" applyAlignment="1">
      <alignment horizontal="center" vertical="top" textRotation="90" wrapText="1"/>
    </xf>
    <xf numFmtId="0" fontId="6" fillId="0" borderId="0" xfId="15" applyFont="1"/>
    <xf numFmtId="0" fontId="218" fillId="0" borderId="16" xfId="15" applyFont="1" applyBorder="1" applyAlignment="1">
      <alignment horizontal="left" vertical="top"/>
    </xf>
    <xf numFmtId="0" fontId="252" fillId="0" borderId="16" xfId="15" applyFont="1" applyBorder="1" applyAlignment="1">
      <alignment vertical="top"/>
    </xf>
    <xf numFmtId="0" fontId="252" fillId="0" borderId="16" xfId="15" applyFont="1" applyBorder="1" applyAlignment="1">
      <alignment horizontal="center" vertical="top"/>
    </xf>
    <xf numFmtId="0" fontId="252" fillId="0" borderId="16" xfId="15" applyFont="1" applyBorder="1" applyAlignment="1">
      <alignment vertical="top" wrapText="1"/>
    </xf>
    <xf numFmtId="0" fontId="252" fillId="0" borderId="0" xfId="15" applyFont="1" applyAlignment="1">
      <alignment vertical="top" wrapText="1"/>
    </xf>
    <xf numFmtId="0" fontId="252" fillId="0" borderId="0" xfId="15" applyFont="1" applyAlignment="1">
      <alignment vertical="top"/>
    </xf>
    <xf numFmtId="0" fontId="252" fillId="0" borderId="16" xfId="798" applyFont="1" applyBorder="1" applyAlignment="1">
      <alignment vertical="top" wrapText="1"/>
    </xf>
    <xf numFmtId="0" fontId="218" fillId="0" borderId="16" xfId="798" applyFont="1" applyBorder="1" applyAlignment="1">
      <alignment vertical="top" wrapText="1"/>
    </xf>
    <xf numFmtId="0" fontId="256" fillId="0" borderId="0" xfId="15" applyFont="1" applyAlignment="1">
      <alignment horizontal="left" indent="6"/>
    </xf>
    <xf numFmtId="0" fontId="16" fillId="0" borderId="0" xfId="15" applyAlignment="1">
      <alignment horizontal="left" indent="12"/>
    </xf>
    <xf numFmtId="0" fontId="142" fillId="0" borderId="0" xfId="15" applyFont="1"/>
    <xf numFmtId="0" fontId="257" fillId="0" borderId="0" xfId="15" applyFont="1"/>
    <xf numFmtId="0" fontId="257" fillId="0" borderId="0" xfId="15" applyFont="1" applyAlignment="1">
      <alignment horizontal="center"/>
    </xf>
    <xf numFmtId="0" fontId="44" fillId="0" borderId="0" xfId="15" applyFont="1"/>
    <xf numFmtId="0" fontId="143" fillId="0" borderId="0" xfId="15" applyFont="1" applyAlignment="1">
      <alignment wrapText="1"/>
    </xf>
    <xf numFmtId="0" fontId="143" fillId="0" borderId="0" xfId="15" applyFont="1"/>
    <xf numFmtId="0" fontId="258" fillId="0" borderId="0" xfId="15" applyFont="1" applyAlignment="1">
      <alignment horizontal="left" indent="12"/>
    </xf>
    <xf numFmtId="0" fontId="16" fillId="0" borderId="0" xfId="15" applyAlignment="1">
      <alignment wrapText="1"/>
    </xf>
    <xf numFmtId="0" fontId="16" fillId="0" borderId="0" xfId="15" applyAlignment="1">
      <alignment horizontal="center" wrapText="1"/>
    </xf>
    <xf numFmtId="0" fontId="207" fillId="0" borderId="0" xfId="15" applyFont="1"/>
    <xf numFmtId="0" fontId="6" fillId="0" borderId="0" xfId="15" applyFont="1" applyAlignment="1">
      <alignment horizontal="center"/>
    </xf>
    <xf numFmtId="0" fontId="6" fillId="0" borderId="0" xfId="15" applyFont="1" applyAlignment="1">
      <alignment wrapText="1"/>
    </xf>
    <xf numFmtId="0" fontId="6" fillId="0" borderId="0" xfId="798" applyAlignment="1">
      <alignment wrapText="1"/>
    </xf>
    <xf numFmtId="0" fontId="6" fillId="0" borderId="0" xfId="15" applyFont="1" applyAlignment="1">
      <alignment horizontal="center" wrapText="1"/>
    </xf>
    <xf numFmtId="0" fontId="6" fillId="0" borderId="0" xfId="15" applyFont="1" applyAlignment="1">
      <alignment horizontal="left"/>
    </xf>
    <xf numFmtId="0" fontId="207" fillId="0" borderId="0" xfId="798" applyFont="1" applyAlignment="1">
      <alignment wrapText="1"/>
    </xf>
    <xf numFmtId="0" fontId="252" fillId="0" borderId="0" xfId="798" applyFont="1" applyAlignment="1">
      <alignment wrapText="1"/>
    </xf>
    <xf numFmtId="166" fontId="253" fillId="0" borderId="0" xfId="799" applyFont="1" applyBorder="1" applyAlignment="1">
      <alignment horizontal="left"/>
    </xf>
    <xf numFmtId="0" fontId="16" fillId="0" borderId="16" xfId="15" applyBorder="1" applyAlignment="1">
      <alignment horizontal="left"/>
    </xf>
    <xf numFmtId="0" fontId="16" fillId="0" borderId="16" xfId="15" applyBorder="1"/>
    <xf numFmtId="0" fontId="16" fillId="0" borderId="0" xfId="15" applyAlignment="1">
      <alignment horizontal="left"/>
    </xf>
    <xf numFmtId="0" fontId="16" fillId="0" borderId="16" xfId="15" applyBorder="1" applyAlignment="1">
      <alignment wrapText="1"/>
    </xf>
    <xf numFmtId="0" fontId="25" fillId="0" borderId="16" xfId="15" applyFont="1" applyBorder="1"/>
    <xf numFmtId="0" fontId="137" fillId="0" borderId="2" xfId="0" applyFont="1" applyBorder="1" applyAlignment="1">
      <alignment vertical="top" wrapText="1"/>
    </xf>
    <xf numFmtId="0" fontId="41" fillId="0" borderId="0" xfId="0" applyFont="1" applyAlignment="1">
      <alignment horizontal="left" vertical="center"/>
    </xf>
    <xf numFmtId="0" fontId="22" fillId="0" borderId="2" xfId="0" applyFont="1" applyBorder="1" applyAlignment="1">
      <alignment vertical="center" wrapText="1"/>
    </xf>
    <xf numFmtId="0" fontId="75" fillId="0" borderId="0" xfId="0" applyFont="1" applyAlignment="1">
      <alignment vertical="center" wrapText="1"/>
    </xf>
    <xf numFmtId="168" fontId="64" fillId="22" borderId="0" xfId="0" applyNumberFormat="1" applyFont="1" applyFill="1" applyAlignment="1">
      <alignment vertical="top"/>
    </xf>
    <xf numFmtId="0" fontId="135" fillId="22" borderId="0" xfId="0" applyFont="1" applyFill="1" applyAlignment="1">
      <alignment vertical="top" wrapText="1"/>
    </xf>
    <xf numFmtId="0" fontId="16" fillId="4" borderId="36" xfId="0" applyFont="1" applyFill="1" applyBorder="1" applyAlignment="1" applyProtection="1">
      <alignment horizontal="center" vertical="top"/>
      <protection locked="0"/>
    </xf>
    <xf numFmtId="0" fontId="16" fillId="22" borderId="0" xfId="1" applyNumberFormat="1" applyFont="1" applyFill="1" applyBorder="1" applyAlignment="1" applyProtection="1">
      <alignment vertical="top"/>
      <protection locked="0"/>
    </xf>
    <xf numFmtId="168" fontId="25" fillId="22" borderId="0" xfId="0" applyNumberFormat="1" applyFont="1" applyFill="1" applyAlignment="1">
      <alignment vertical="top" wrapText="1"/>
    </xf>
    <xf numFmtId="168" fontId="25" fillId="22" borderId="10" xfId="0" applyNumberFormat="1" applyFont="1" applyFill="1" applyBorder="1" applyAlignment="1">
      <alignment vertical="top" wrapText="1"/>
    </xf>
    <xf numFmtId="49" fontId="17" fillId="0" borderId="0" xfId="0" applyNumberFormat="1" applyFont="1"/>
    <xf numFmtId="0" fontId="25" fillId="25" borderId="16" xfId="15" applyFont="1" applyFill="1" applyBorder="1" applyAlignment="1">
      <alignment horizontal="center" vertical="center"/>
    </xf>
    <xf numFmtId="0" fontId="25" fillId="25" borderId="16" xfId="15" applyFont="1" applyFill="1" applyBorder="1" applyAlignment="1">
      <alignment horizontal="center" vertical="center" wrapText="1"/>
    </xf>
    <xf numFmtId="0" fontId="6" fillId="0" borderId="0" xfId="15" applyFont="1" applyAlignment="1">
      <alignment horizontal="center" vertical="top" wrapText="1"/>
    </xf>
    <xf numFmtId="0" fontId="6" fillId="0" borderId="0" xfId="15" applyFont="1" applyAlignment="1">
      <alignment horizontal="center" vertical="top"/>
    </xf>
    <xf numFmtId="0" fontId="16" fillId="0" borderId="0" xfId="15" applyAlignment="1">
      <alignment horizontal="center" vertical="center"/>
    </xf>
    <xf numFmtId="0" fontId="16" fillId="0" borderId="0" xfId="0" applyFont="1" applyAlignment="1">
      <alignment horizontal="left" vertical="center" wrapText="1"/>
    </xf>
    <xf numFmtId="0" fontId="16" fillId="0" borderId="53" xfId="0" applyFont="1" applyBorder="1"/>
    <xf numFmtId="0" fontId="16" fillId="0" borderId="25" xfId="0" applyFont="1" applyBorder="1" applyAlignment="1">
      <alignment vertical="top" wrapText="1"/>
    </xf>
    <xf numFmtId="0" fontId="22" fillId="0" borderId="65" xfId="0" applyFont="1" applyBorder="1" applyAlignment="1">
      <alignment vertical="top" wrapText="1"/>
    </xf>
    <xf numFmtId="0" fontId="22" fillId="0" borderId="40" xfId="0" applyFont="1" applyBorder="1" applyAlignment="1">
      <alignment vertical="top" wrapText="1"/>
    </xf>
    <xf numFmtId="0" fontId="16" fillId="0" borderId="65" xfId="0" applyFont="1" applyBorder="1" applyAlignment="1">
      <alignment vertical="top" wrapText="1"/>
    </xf>
    <xf numFmtId="0" fontId="137" fillId="0" borderId="12" xfId="0" applyFont="1" applyBorder="1" applyAlignment="1">
      <alignment vertical="top" wrapText="1"/>
    </xf>
    <xf numFmtId="167" fontId="200" fillId="0" borderId="33" xfId="0" applyNumberFormat="1" applyFont="1" applyBorder="1" applyAlignment="1">
      <alignment vertical="center"/>
    </xf>
    <xf numFmtId="167" fontId="200" fillId="0" borderId="31" xfId="0" applyNumberFormat="1" applyFont="1" applyBorder="1" applyAlignment="1">
      <alignment vertical="center"/>
    </xf>
    <xf numFmtId="0" fontId="137" fillId="22" borderId="6" xfId="0" applyFont="1" applyFill="1" applyBorder="1" applyAlignment="1">
      <alignment vertical="center"/>
    </xf>
    <xf numFmtId="0" fontId="137" fillId="22" borderId="0" xfId="0" applyFont="1" applyFill="1" applyAlignment="1">
      <alignment vertical="center"/>
    </xf>
    <xf numFmtId="0" fontId="139" fillId="22" borderId="0" xfId="0" applyFont="1" applyFill="1" applyAlignment="1">
      <alignment vertical="center" wrapText="1"/>
    </xf>
    <xf numFmtId="168" fontId="137" fillId="12" borderId="112" xfId="0" applyNumberFormat="1" applyFont="1" applyFill="1" applyBorder="1" applyAlignment="1">
      <alignment vertical="center"/>
    </xf>
    <xf numFmtId="168" fontId="137" fillId="23" borderId="112" xfId="0" applyNumberFormat="1" applyFont="1" applyFill="1" applyBorder="1" applyAlignment="1">
      <alignment vertical="center"/>
    </xf>
    <xf numFmtId="0" fontId="162" fillId="0" borderId="33" xfId="0" applyFont="1" applyBorder="1" applyAlignment="1">
      <alignment horizontal="center" vertical="center" wrapText="1"/>
    </xf>
    <xf numFmtId="0" fontId="143" fillId="0" borderId="32" xfId="0" applyFont="1" applyBorder="1" applyAlignment="1">
      <alignment horizontal="left" vertical="top" wrapText="1"/>
    </xf>
    <xf numFmtId="0" fontId="143" fillId="0" borderId="33" xfId="0" applyFont="1" applyBorder="1" applyAlignment="1">
      <alignment horizontal="left" vertical="top" wrapText="1"/>
    </xf>
    <xf numFmtId="0" fontId="143" fillId="0" borderId="31" xfId="0" applyFont="1" applyBorder="1" applyAlignment="1">
      <alignment horizontal="left" vertical="top" wrapText="1"/>
    </xf>
    <xf numFmtId="0" fontId="143" fillId="0" borderId="26" xfId="0" applyFont="1" applyBorder="1" applyAlignment="1">
      <alignment horizontal="left" vertical="top" wrapText="1"/>
    </xf>
    <xf numFmtId="0" fontId="143" fillId="0" borderId="34" xfId="0" applyFont="1" applyBorder="1" applyAlignment="1">
      <alignment horizontal="left" vertical="top" wrapText="1"/>
    </xf>
    <xf numFmtId="0" fontId="143" fillId="0" borderId="35" xfId="0" applyFont="1" applyBorder="1" applyAlignment="1">
      <alignment horizontal="left" vertical="top" wrapText="1"/>
    </xf>
    <xf numFmtId="0" fontId="162" fillId="0" borderId="0" xfId="0" applyFont="1" applyAlignment="1">
      <alignment horizontal="left" vertical="center" wrapText="1"/>
    </xf>
    <xf numFmtId="0" fontId="162" fillId="0" borderId="0" xfId="0" applyFont="1" applyAlignment="1">
      <alignment vertical="top" wrapText="1"/>
    </xf>
    <xf numFmtId="0" fontId="162" fillId="0" borderId="0" xfId="0" applyFont="1" applyAlignment="1">
      <alignment horizontal="left" vertical="top"/>
    </xf>
    <xf numFmtId="0" fontId="143" fillId="0" borderId="0" xfId="0" applyFont="1" applyAlignment="1">
      <alignment horizontal="left" vertical="top"/>
    </xf>
    <xf numFmtId="0" fontId="143" fillId="0" borderId="0" xfId="0" applyFont="1" applyAlignment="1">
      <alignment horizontal="left" vertical="center" wrapText="1"/>
    </xf>
    <xf numFmtId="0" fontId="16" fillId="0" borderId="0" xfId="0" applyFont="1" applyAlignment="1">
      <alignment horizontal="justify" vertical="center" wrapText="1"/>
    </xf>
    <xf numFmtId="0" fontId="25" fillId="0" borderId="0" xfId="9" applyFont="1" applyAlignment="1">
      <alignment horizontal="justify" vertical="center" wrapText="1"/>
    </xf>
    <xf numFmtId="0" fontId="16" fillId="0" borderId="0" xfId="9" applyFont="1" applyAlignment="1">
      <alignment horizontal="justify" vertical="center" wrapText="1"/>
    </xf>
    <xf numFmtId="0" fontId="0" fillId="0" borderId="23" xfId="0" applyBorder="1"/>
    <xf numFmtId="0" fontId="0" fillId="0" borderId="23" xfId="0" applyBorder="1" applyAlignment="1" applyProtection="1">
      <alignment horizontal="center"/>
      <protection locked="0"/>
    </xf>
    <xf numFmtId="0" fontId="0" fillId="0" borderId="23" xfId="0" applyBorder="1" applyProtection="1">
      <protection locked="0"/>
    </xf>
    <xf numFmtId="0" fontId="0" fillId="0" borderId="17" xfId="0" applyBorder="1" applyProtection="1">
      <protection locked="0"/>
    </xf>
    <xf numFmtId="0" fontId="0" fillId="0" borderId="181" xfId="0" applyBorder="1" applyProtection="1">
      <protection locked="0"/>
    </xf>
    <xf numFmtId="0" fontId="26" fillId="0" borderId="23" xfId="0" applyFont="1" applyBorder="1"/>
    <xf numFmtId="0" fontId="0" fillId="0" borderId="196" xfId="0" applyBorder="1" applyAlignment="1" applyProtection="1">
      <alignment vertical="top"/>
      <protection locked="0"/>
    </xf>
    <xf numFmtId="0" fontId="27" fillId="0" borderId="151" xfId="0" applyFont="1" applyBorder="1" applyAlignment="1" applyProtection="1">
      <alignment horizontal="center" vertical="top"/>
      <protection locked="0"/>
    </xf>
    <xf numFmtId="0" fontId="119" fillId="0" borderId="9" xfId="0" applyFont="1" applyBorder="1" applyAlignment="1">
      <alignment horizontal="left" vertical="top" wrapText="1"/>
    </xf>
    <xf numFmtId="0" fontId="32" fillId="0" borderId="8" xfId="0" applyFont="1" applyBorder="1" applyAlignment="1">
      <alignment horizontal="center" vertical="top" wrapText="1"/>
    </xf>
    <xf numFmtId="0" fontId="51" fillId="24" borderId="16" xfId="0" applyFont="1" applyFill="1" applyBorder="1" applyAlignment="1">
      <alignment horizontal="center" vertical="top" wrapText="1"/>
    </xf>
    <xf numFmtId="0" fontId="41" fillId="19" borderId="16" xfId="0" applyFont="1" applyFill="1" applyBorder="1" applyAlignment="1">
      <alignment horizontal="center" vertical="center" wrapText="1"/>
    </xf>
    <xf numFmtId="0" fontId="32" fillId="22" borderId="16" xfId="0" applyFont="1" applyFill="1" applyBorder="1" applyAlignment="1">
      <alignment horizontal="center" vertical="top" wrapText="1"/>
    </xf>
    <xf numFmtId="0" fontId="41" fillId="22" borderId="16" xfId="0" applyFont="1" applyFill="1" applyBorder="1" applyAlignment="1">
      <alignment horizontal="center" vertical="top" wrapText="1"/>
    </xf>
    <xf numFmtId="168" fontId="16" fillId="0" borderId="169" xfId="0" applyNumberFormat="1" applyFont="1" applyBorder="1" applyAlignment="1">
      <alignment horizontal="center" vertical="center"/>
    </xf>
    <xf numFmtId="49" fontId="17" fillId="0" borderId="0" xfId="0" applyNumberFormat="1" applyFont="1" applyAlignment="1">
      <alignment horizontal="left" wrapText="1"/>
    </xf>
    <xf numFmtId="0" fontId="18" fillId="0" borderId="0" xfId="0" applyFont="1" applyAlignment="1">
      <alignment horizontal="left" vertical="center" wrapText="1" indent="2"/>
    </xf>
    <xf numFmtId="0" fontId="16" fillId="0" borderId="16" xfId="0" applyFont="1" applyBorder="1" applyAlignment="1">
      <alignment horizontal="center" vertical="center" wrapText="1"/>
    </xf>
    <xf numFmtId="1" fontId="16" fillId="0" borderId="16" xfId="0" applyNumberFormat="1" applyFont="1" applyBorder="1" applyAlignment="1">
      <alignment horizontal="center" vertical="center" wrapText="1"/>
    </xf>
    <xf numFmtId="0" fontId="16" fillId="0" borderId="16" xfId="0" applyFont="1" applyBorder="1" applyAlignment="1">
      <alignment vertical="center" wrapText="1"/>
    </xf>
    <xf numFmtId="0" fontId="43" fillId="0" borderId="0" xfId="0" applyFont="1" applyAlignment="1">
      <alignment horizontal="center" vertical="center"/>
    </xf>
    <xf numFmtId="0" fontId="142" fillId="0" borderId="17" xfId="0" applyFont="1" applyBorder="1" applyAlignment="1">
      <alignment vertical="top"/>
    </xf>
    <xf numFmtId="0" fontId="143" fillId="0" borderId="20" xfId="0" applyFont="1" applyBorder="1" applyAlignment="1">
      <alignment vertical="top"/>
    </xf>
    <xf numFmtId="0" fontId="143" fillId="0" borderId="16" xfId="0" applyFont="1" applyBorder="1" applyAlignment="1">
      <alignment vertical="top"/>
    </xf>
    <xf numFmtId="0" fontId="177" fillId="0" borderId="0" xfId="0" applyFont="1" applyAlignment="1">
      <alignment horizontal="left"/>
    </xf>
    <xf numFmtId="167" fontId="161" fillId="0" borderId="32" xfId="0" applyNumberFormat="1" applyFont="1" applyBorder="1" applyAlignment="1">
      <alignment vertical="center"/>
    </xf>
    <xf numFmtId="0" fontId="161" fillId="0" borderId="63" xfId="0" applyFont="1" applyBorder="1" applyAlignment="1">
      <alignment vertical="center" wrapText="1"/>
    </xf>
    <xf numFmtId="0" fontId="161" fillId="0" borderId="87" xfId="0" applyFont="1" applyBorder="1" applyAlignment="1">
      <alignment vertical="center" wrapText="1"/>
    </xf>
    <xf numFmtId="0" fontId="161" fillId="0" borderId="12" xfId="0" applyFont="1" applyBorder="1" applyAlignment="1">
      <alignment wrapText="1"/>
    </xf>
    <xf numFmtId="0" fontId="161" fillId="0" borderId="71" xfId="0" applyFont="1" applyBorder="1" applyAlignment="1">
      <alignment horizontal="left" wrapText="1" indent="1"/>
    </xf>
    <xf numFmtId="0" fontId="161" fillId="0" borderId="0" xfId="0" applyFont="1" applyAlignment="1">
      <alignment horizontal="left" wrapText="1" indent="1"/>
    </xf>
    <xf numFmtId="0" fontId="161" fillId="0" borderId="0" xfId="0" applyFont="1" applyAlignment="1">
      <alignment horizontal="left" wrapText="1"/>
    </xf>
    <xf numFmtId="0" fontId="161" fillId="0" borderId="0" xfId="0" applyFont="1" applyAlignment="1">
      <alignment horizontal="left"/>
    </xf>
    <xf numFmtId="0" fontId="143" fillId="0" borderId="23" xfId="0" applyFont="1" applyBorder="1" applyAlignment="1">
      <alignment vertical="top"/>
    </xf>
    <xf numFmtId="0" fontId="162" fillId="0" borderId="0" xfId="9" applyFont="1" applyAlignment="1">
      <alignment horizontal="justify" vertical="top" wrapText="1"/>
    </xf>
    <xf numFmtId="0" fontId="142" fillId="0" borderId="0" xfId="9" applyFont="1">
      <alignment horizontal="justify" vertical="top"/>
    </xf>
    <xf numFmtId="0" fontId="162" fillId="0" borderId="0" xfId="0" quotePrefix="1" applyFont="1" applyAlignment="1">
      <alignment vertical="top"/>
    </xf>
    <xf numFmtId="0" fontId="199" fillId="0" borderId="0" xfId="0" applyFont="1" applyAlignment="1">
      <alignment vertical="top" wrapText="1"/>
    </xf>
    <xf numFmtId="0" fontId="4" fillId="0" borderId="0" xfId="23" applyFont="1" applyAlignment="1">
      <alignment vertical="top"/>
    </xf>
    <xf numFmtId="0" fontId="199" fillId="0" borderId="0" xfId="0" applyFont="1" applyAlignment="1">
      <alignment vertical="top"/>
    </xf>
    <xf numFmtId="0" fontId="143" fillId="0" borderId="34" xfId="0" applyFont="1" applyBorder="1" applyAlignment="1">
      <alignment horizontal="right" vertical="top"/>
    </xf>
    <xf numFmtId="0" fontId="143" fillId="0" borderId="18" xfId="0" applyFont="1" applyBorder="1" applyAlignment="1">
      <alignment horizontal="right" vertical="top"/>
    </xf>
    <xf numFmtId="0" fontId="199" fillId="0" borderId="0" xfId="0" applyFont="1" applyAlignment="1">
      <alignment horizontal="justify" vertical="top"/>
    </xf>
    <xf numFmtId="0" fontId="142" fillId="0" borderId="23" xfId="0" applyFont="1" applyBorder="1" applyAlignment="1">
      <alignment horizontal="right" vertical="top"/>
    </xf>
    <xf numFmtId="0" fontId="142" fillId="0" borderId="23" xfId="0" applyFont="1" applyBorder="1"/>
    <xf numFmtId="0" fontId="142" fillId="0" borderId="0" xfId="0" applyFont="1" applyAlignment="1">
      <alignment horizontal="justify" vertical="top"/>
    </xf>
    <xf numFmtId="0" fontId="260" fillId="0" borderId="0" xfId="0" applyFont="1" applyAlignment="1">
      <alignment horizontal="justify" vertical="top" wrapText="1"/>
    </xf>
    <xf numFmtId="0" fontId="4" fillId="0" borderId="0" xfId="14" applyFont="1"/>
    <xf numFmtId="0" fontId="168" fillId="0" borderId="16" xfId="0" applyFont="1" applyBorder="1" applyAlignment="1">
      <alignment horizontal="center" vertical="center"/>
    </xf>
    <xf numFmtId="0" fontId="54" fillId="33" borderId="16" xfId="15" applyFont="1" applyFill="1" applyBorder="1" applyAlignment="1">
      <alignment vertical="center"/>
    </xf>
    <xf numFmtId="0" fontId="54" fillId="33" borderId="16" xfId="15" applyFont="1" applyFill="1" applyBorder="1" applyAlignment="1">
      <alignment horizontal="left" vertical="center"/>
    </xf>
    <xf numFmtId="0" fontId="45" fillId="0" borderId="16" xfId="15" applyFont="1" applyBorder="1" applyAlignment="1">
      <alignment vertical="center"/>
    </xf>
    <xf numFmtId="0" fontId="44" fillId="0" borderId="0" xfId="15" applyFont="1" applyAlignment="1">
      <alignment horizontal="left" vertical="center"/>
    </xf>
    <xf numFmtId="0" fontId="16" fillId="0" borderId="0" xfId="15" applyAlignment="1">
      <alignment vertical="center"/>
    </xf>
    <xf numFmtId="0" fontId="44" fillId="0" borderId="0" xfId="15" applyFont="1" applyAlignment="1">
      <alignment vertical="center"/>
    </xf>
    <xf numFmtId="0" fontId="45" fillId="0" borderId="16" xfId="15" applyFont="1" applyBorder="1" applyAlignment="1">
      <alignment horizontal="left" vertical="center"/>
    </xf>
    <xf numFmtId="0" fontId="210" fillId="0" borderId="16" xfId="798" applyFont="1" applyBorder="1" applyAlignment="1">
      <alignment vertical="center"/>
    </xf>
    <xf numFmtId="0" fontId="0" fillId="0" borderId="0" xfId="0" applyAlignment="1">
      <alignment horizontal="center" vertical="center" wrapText="1"/>
    </xf>
    <xf numFmtId="0" fontId="0" fillId="0" borderId="34" xfId="0" applyBorder="1" applyAlignment="1">
      <alignment horizontal="left" vertical="center"/>
    </xf>
    <xf numFmtId="0" fontId="25" fillId="0" borderId="18" xfId="0" applyFont="1" applyBorder="1"/>
    <xf numFmtId="0" fontId="252" fillId="0" borderId="18" xfId="15" applyFont="1" applyBorder="1"/>
    <xf numFmtId="0" fontId="16" fillId="0" borderId="18" xfId="15" applyBorder="1"/>
    <xf numFmtId="0" fontId="3" fillId="0" borderId="0" xfId="15" applyFont="1"/>
    <xf numFmtId="0" fontId="3" fillId="0" borderId="0" xfId="15" applyFont="1" applyAlignment="1">
      <alignment horizontal="left"/>
    </xf>
    <xf numFmtId="0" fontId="135" fillId="11" borderId="148" xfId="0" applyFont="1" applyFill="1" applyBorder="1" applyAlignment="1">
      <alignment vertical="top"/>
    </xf>
    <xf numFmtId="0" fontId="143" fillId="0" borderId="16" xfId="7" applyFont="1" applyBorder="1" applyAlignment="1">
      <alignment horizontal="left" vertical="center" wrapText="1"/>
    </xf>
    <xf numFmtId="170" fontId="135" fillId="12" borderId="71" xfId="0" applyNumberFormat="1" applyFont="1" applyFill="1" applyBorder="1" applyAlignment="1">
      <alignment horizontal="left" vertical="top"/>
    </xf>
    <xf numFmtId="0" fontId="263" fillId="22" borderId="0" xfId="13" applyFont="1" applyFill="1" applyAlignment="1">
      <alignment vertical="top"/>
    </xf>
    <xf numFmtId="0" fontId="143" fillId="0" borderId="26" xfId="7" applyFont="1" applyBorder="1" applyAlignment="1">
      <alignment horizontal="left" vertical="center" wrapText="1"/>
    </xf>
    <xf numFmtId="0" fontId="143" fillId="0" borderId="32" xfId="7" applyFont="1" applyBorder="1" applyAlignment="1">
      <alignment vertical="center"/>
    </xf>
    <xf numFmtId="0" fontId="143" fillId="0" borderId="31" xfId="7" applyFont="1" applyBorder="1" applyAlignment="1">
      <alignment vertical="center"/>
    </xf>
    <xf numFmtId="0" fontId="143" fillId="0" borderId="31" xfId="7" applyFont="1" applyBorder="1" applyAlignment="1">
      <alignment vertical="center" wrapText="1"/>
    </xf>
    <xf numFmtId="0" fontId="158" fillId="30" borderId="0" xfId="0" applyFont="1" applyFill="1" applyAlignment="1">
      <alignment horizontal="left" vertical="top"/>
    </xf>
    <xf numFmtId="0" fontId="16" fillId="30" borderId="0" xfId="0" applyFont="1" applyFill="1" applyAlignment="1">
      <alignment horizontal="left" vertical="top"/>
    </xf>
    <xf numFmtId="168" fontId="135" fillId="12" borderId="112" xfId="0" applyNumberFormat="1" applyFont="1" applyFill="1" applyBorder="1" applyAlignment="1">
      <alignment vertical="center"/>
    </xf>
    <xf numFmtId="167" fontId="135" fillId="12" borderId="112" xfId="0" applyNumberFormat="1" applyFont="1" applyFill="1" applyBorder="1" applyAlignment="1">
      <alignment vertical="center"/>
    </xf>
    <xf numFmtId="166" fontId="0" fillId="0" borderId="0" xfId="1" applyFont="1" applyAlignment="1">
      <alignment vertical="top"/>
    </xf>
    <xf numFmtId="175" fontId="135" fillId="12" borderId="112" xfId="1" applyNumberFormat="1" applyFont="1" applyFill="1" applyBorder="1" applyAlignment="1">
      <alignment vertical="center"/>
    </xf>
    <xf numFmtId="0" fontId="264" fillId="24" borderId="0" xfId="0" applyFont="1" applyFill="1"/>
    <xf numFmtId="0" fontId="174" fillId="21" borderId="0" xfId="0" applyFont="1" applyFill="1" applyAlignment="1">
      <alignment horizontal="center" vertical="top"/>
    </xf>
    <xf numFmtId="0" fontId="139" fillId="2" borderId="15" xfId="0" applyFont="1" applyFill="1" applyBorder="1" applyAlignment="1">
      <alignment vertical="top" wrapText="1"/>
    </xf>
    <xf numFmtId="0" fontId="137" fillId="22" borderId="6" xfId="0" applyFont="1" applyFill="1" applyBorder="1" applyAlignment="1">
      <alignment horizontal="left" vertical="top" wrapText="1"/>
    </xf>
    <xf numFmtId="0" fontId="137" fillId="22" borderId="0" xfId="0" applyFont="1" applyFill="1" applyAlignment="1">
      <alignment horizontal="left" vertical="top" wrapText="1"/>
    </xf>
    <xf numFmtId="0" fontId="137" fillId="0" borderId="14" xfId="0" applyFont="1" applyBorder="1" applyAlignment="1">
      <alignment vertical="top" wrapText="1"/>
    </xf>
    <xf numFmtId="0" fontId="16" fillId="22" borderId="0" xfId="15" applyFill="1" applyAlignment="1">
      <alignment vertical="top"/>
    </xf>
    <xf numFmtId="0" fontId="25" fillId="23" borderId="0" xfId="0" applyFont="1" applyFill="1"/>
    <xf numFmtId="0" fontId="0" fillId="23" borderId="0" xfId="0" applyFill="1"/>
    <xf numFmtId="0" fontId="16" fillId="23" borderId="0" xfId="0" applyFont="1" applyFill="1" applyAlignment="1">
      <alignment vertical="center" wrapText="1"/>
    </xf>
    <xf numFmtId="0" fontId="16" fillId="23" borderId="0" xfId="0" applyFont="1" applyFill="1" applyAlignment="1">
      <alignment vertical="top" wrapText="1"/>
    </xf>
    <xf numFmtId="0" fontId="16" fillId="0" borderId="0" xfId="0" applyFont="1" applyAlignment="1">
      <alignment horizontal="justify"/>
    </xf>
    <xf numFmtId="0" fontId="16" fillId="23" borderId="0" xfId="0" applyFont="1" applyFill="1" applyAlignment="1">
      <alignment horizontal="justify"/>
    </xf>
    <xf numFmtId="0" fontId="16" fillId="0" borderId="0" xfId="0" applyFont="1" applyAlignment="1">
      <alignment horizontal="center" vertical="top" wrapText="1"/>
    </xf>
    <xf numFmtId="0" fontId="0" fillId="18" borderId="0" xfId="0" applyFill="1" applyAlignment="1">
      <alignment vertical="center"/>
    </xf>
    <xf numFmtId="0" fontId="16" fillId="23" borderId="0" xfId="0" applyFont="1" applyFill="1"/>
    <xf numFmtId="0" fontId="16" fillId="23" borderId="53" xfId="0" applyFont="1" applyFill="1" applyBorder="1" applyAlignment="1">
      <alignment vertical="center" wrapText="1"/>
    </xf>
    <xf numFmtId="0" fontId="16" fillId="23" borderId="147" xfId="0" applyFont="1" applyFill="1" applyBorder="1" applyAlignment="1">
      <alignment vertical="center" wrapText="1"/>
    </xf>
    <xf numFmtId="0" fontId="16" fillId="23" borderId="15" xfId="0" applyFont="1" applyFill="1" applyBorder="1" applyAlignment="1">
      <alignment vertical="center" wrapText="1"/>
    </xf>
    <xf numFmtId="0" fontId="16" fillId="0" borderId="32" xfId="15" applyBorder="1" applyAlignment="1">
      <alignment vertical="top" wrapText="1"/>
    </xf>
    <xf numFmtId="0" fontId="25" fillId="0" borderId="16" xfId="15" applyFont="1" applyBorder="1" applyAlignment="1">
      <alignment horizontal="right" vertical="top" wrapText="1"/>
    </xf>
    <xf numFmtId="0" fontId="16" fillId="0" borderId="16" xfId="15" applyBorder="1" applyAlignment="1">
      <alignment vertical="top" wrapText="1"/>
    </xf>
    <xf numFmtId="0" fontId="16" fillId="0" borderId="180" xfId="15" applyBorder="1" applyAlignment="1">
      <alignment vertical="top" wrapText="1"/>
    </xf>
    <xf numFmtId="0" fontId="143" fillId="0" borderId="32" xfId="0" applyFont="1" applyBorder="1" applyAlignment="1">
      <alignment vertical="top"/>
    </xf>
    <xf numFmtId="0" fontId="27" fillId="0" borderId="16" xfId="0" applyFont="1" applyBorder="1" applyAlignment="1" applyProtection="1">
      <alignment horizontal="center" vertical="top"/>
      <protection locked="0"/>
    </xf>
    <xf numFmtId="0" fontId="27" fillId="0" borderId="32" xfId="0" applyFont="1" applyBorder="1" applyAlignment="1" applyProtection="1">
      <alignment horizontal="center" vertical="top"/>
      <protection locked="0"/>
    </xf>
    <xf numFmtId="0" fontId="27" fillId="0" borderId="180" xfId="0" applyFont="1" applyBorder="1" applyAlignment="1" applyProtection="1">
      <alignment horizontal="center" vertical="top"/>
      <protection locked="0"/>
    </xf>
    <xf numFmtId="4" fontId="210" fillId="28" borderId="62" xfId="13" applyNumberFormat="1" applyFont="1" applyFill="1" applyBorder="1" applyAlignment="1">
      <alignment vertical="center"/>
    </xf>
    <xf numFmtId="0" fontId="143" fillId="0" borderId="22" xfId="7" quotePrefix="1" applyFont="1" applyBorder="1" applyAlignment="1">
      <alignment vertical="top"/>
    </xf>
    <xf numFmtId="0" fontId="143" fillId="0" borderId="23" xfId="7" quotePrefix="1" applyFont="1" applyBorder="1" applyAlignment="1">
      <alignment vertical="top"/>
    </xf>
    <xf numFmtId="0" fontId="143" fillId="0" borderId="24" xfId="7" quotePrefix="1" applyFont="1" applyBorder="1" applyAlignment="1">
      <alignment vertical="top"/>
    </xf>
    <xf numFmtId="0" fontId="143" fillId="0" borderId="26" xfId="7" applyFont="1" applyBorder="1" applyAlignment="1">
      <alignment vertical="top"/>
    </xf>
    <xf numFmtId="0" fontId="143" fillId="0" borderId="33" xfId="7" applyFont="1" applyBorder="1" applyAlignment="1">
      <alignment vertical="top" wrapText="1"/>
    </xf>
    <xf numFmtId="0" fontId="139" fillId="0" borderId="63" xfId="0" applyFont="1" applyBorder="1" applyAlignment="1">
      <alignment vertical="center"/>
    </xf>
    <xf numFmtId="0" fontId="16" fillId="4" borderId="72" xfId="0" applyFont="1" applyFill="1" applyBorder="1" applyAlignment="1" applyProtection="1">
      <alignment vertical="top" wrapText="1"/>
      <protection locked="0"/>
    </xf>
    <xf numFmtId="0" fontId="16" fillId="4" borderId="39" xfId="0" applyFont="1" applyFill="1" applyBorder="1" applyAlignment="1" applyProtection="1">
      <alignment vertical="top" wrapText="1"/>
      <protection locked="0"/>
    </xf>
    <xf numFmtId="0" fontId="16" fillId="4" borderId="41" xfId="0" applyFont="1" applyFill="1" applyBorder="1" applyAlignment="1" applyProtection="1">
      <alignment vertical="top" wrapText="1"/>
      <protection locked="0"/>
    </xf>
    <xf numFmtId="0" fontId="66" fillId="22" borderId="69" xfId="0" applyFont="1" applyFill="1" applyBorder="1" applyAlignment="1">
      <alignment horizontal="left" vertical="top" wrapText="1"/>
    </xf>
    <xf numFmtId="0" fontId="25" fillId="22" borderId="69" xfId="0" applyFont="1" applyFill="1" applyBorder="1" applyAlignment="1">
      <alignment vertical="top" wrapText="1"/>
    </xf>
    <xf numFmtId="0" fontId="25" fillId="22" borderId="7" xfId="0" applyFont="1" applyFill="1" applyBorder="1" applyAlignment="1">
      <alignment vertical="top" wrapText="1"/>
    </xf>
    <xf numFmtId="0" fontId="25" fillId="2" borderId="1" xfId="15" applyFont="1" applyFill="1" applyBorder="1" applyAlignment="1">
      <alignment vertical="center" wrapText="1"/>
    </xf>
    <xf numFmtId="0" fontId="25" fillId="0" borderId="12" xfId="0" applyFont="1" applyBorder="1" applyAlignment="1">
      <alignment horizontal="center" vertical="top" wrapText="1"/>
    </xf>
    <xf numFmtId="0" fontId="25" fillId="0" borderId="42" xfId="0" applyFont="1" applyBorder="1" applyAlignment="1">
      <alignment horizontal="center" vertical="top" wrapText="1"/>
    </xf>
    <xf numFmtId="0" fontId="25" fillId="0" borderId="12" xfId="0" applyFont="1" applyBorder="1" applyAlignment="1">
      <alignment horizontal="right" vertical="top" wrapText="1"/>
    </xf>
    <xf numFmtId="0" fontId="16" fillId="4" borderId="42" xfId="0" applyFont="1" applyFill="1" applyBorder="1" applyAlignment="1" applyProtection="1">
      <alignment horizontal="center" vertical="top"/>
      <protection locked="0"/>
    </xf>
    <xf numFmtId="0" fontId="162" fillId="0" borderId="2" xfId="0" applyFont="1" applyBorder="1" applyAlignment="1">
      <alignment horizontal="right" vertical="top" wrapText="1"/>
    </xf>
    <xf numFmtId="0" fontId="162" fillId="0" borderId="8" xfId="0" applyFont="1" applyBorder="1" applyAlignment="1">
      <alignment horizontal="right" vertical="top" wrapText="1"/>
    </xf>
    <xf numFmtId="0" fontId="16" fillId="4" borderId="51" xfId="1" applyNumberFormat="1" applyFont="1" applyFill="1" applyBorder="1" applyAlignment="1" applyProtection="1">
      <alignment horizontal="center" vertical="top"/>
      <protection locked="0"/>
    </xf>
    <xf numFmtId="0" fontId="25" fillId="0" borderId="13" xfId="0" applyFont="1" applyBorder="1" applyAlignment="1">
      <alignment horizontal="left" vertical="top" wrapText="1"/>
    </xf>
    <xf numFmtId="0" fontId="25" fillId="0" borderId="69" xfId="0" applyFont="1" applyBorder="1" applyAlignment="1">
      <alignment horizontal="left" vertical="top" wrapText="1"/>
    </xf>
    <xf numFmtId="0" fontId="25" fillId="0" borderId="7" xfId="0" applyFont="1" applyBorder="1" applyAlignment="1">
      <alignment horizontal="left" vertical="top" wrapText="1"/>
    </xf>
    <xf numFmtId="0" fontId="25" fillId="0" borderId="6" xfId="0" applyFont="1" applyBorder="1" applyAlignment="1">
      <alignment horizontal="left" vertical="top" wrapText="1"/>
    </xf>
    <xf numFmtId="0" fontId="25" fillId="0" borderId="10" xfId="0" applyFont="1" applyBorder="1" applyAlignment="1">
      <alignment horizontal="left" vertical="top" wrapText="1"/>
    </xf>
    <xf numFmtId="0" fontId="25" fillId="0" borderId="6" xfId="0" applyFont="1" applyBorder="1" applyAlignment="1">
      <alignment horizontal="right" vertical="top" wrapText="1"/>
    </xf>
    <xf numFmtId="0" fontId="25" fillId="0" borderId="8" xfId="0" applyFont="1" applyBorder="1" applyAlignment="1">
      <alignment horizontal="left" vertical="top" wrapText="1"/>
    </xf>
    <xf numFmtId="0" fontId="25" fillId="23" borderId="115" xfId="0" applyFont="1" applyFill="1" applyBorder="1" applyAlignment="1">
      <alignment horizontal="left" vertical="top" wrapText="1"/>
    </xf>
    <xf numFmtId="0" fontId="25" fillId="0" borderId="44" xfId="0" applyFont="1" applyBorder="1" applyAlignment="1">
      <alignment horizontal="left" vertical="top" wrapText="1"/>
    </xf>
    <xf numFmtId="0" fontId="25" fillId="0" borderId="9" xfId="0" applyFont="1" applyBorder="1" applyAlignment="1">
      <alignment horizontal="left" vertical="top" wrapText="1"/>
    </xf>
    <xf numFmtId="0" fontId="18" fillId="0" borderId="22" xfId="0" applyFont="1" applyBorder="1" applyAlignment="1">
      <alignment horizontal="left" vertical="center" wrapText="1"/>
    </xf>
    <xf numFmtId="0" fontId="17" fillId="0" borderId="18" xfId="0" applyFont="1" applyBorder="1" applyAlignment="1">
      <alignment horizontal="justify" vertical="top" wrapText="1"/>
    </xf>
    <xf numFmtId="0" fontId="0" fillId="0" borderId="0" xfId="0" applyProtection="1">
      <protection locked="0"/>
    </xf>
    <xf numFmtId="0" fontId="163" fillId="0" borderId="17" xfId="0" applyFont="1" applyBorder="1" applyAlignment="1" applyProtection="1">
      <alignment horizontal="center"/>
      <protection locked="0"/>
    </xf>
    <xf numFmtId="0" fontId="163" fillId="0" borderId="0" xfId="0" applyFont="1" applyAlignment="1" applyProtection="1">
      <alignment horizontal="center"/>
      <protection locked="0"/>
    </xf>
    <xf numFmtId="0" fontId="143" fillId="0" borderId="20" xfId="0" applyFont="1" applyBorder="1" applyProtection="1">
      <protection locked="0"/>
    </xf>
    <xf numFmtId="0" fontId="144" fillId="0" borderId="17" xfId="0" applyFont="1" applyBorder="1" applyProtection="1">
      <protection locked="0"/>
    </xf>
    <xf numFmtId="0" fontId="141" fillId="0" borderId="0" xfId="0" applyFont="1" applyProtection="1">
      <protection locked="0"/>
    </xf>
    <xf numFmtId="0" fontId="141" fillId="0" borderId="20" xfId="0" applyFont="1" applyBorder="1" applyProtection="1">
      <protection locked="0"/>
    </xf>
    <xf numFmtId="0" fontId="144" fillId="0" borderId="17" xfId="0" applyFont="1" applyBorder="1" applyAlignment="1" applyProtection="1">
      <alignment horizontal="center"/>
      <protection locked="0"/>
    </xf>
    <xf numFmtId="0" fontId="144" fillId="0" borderId="16" xfId="0" applyFont="1" applyBorder="1" applyAlignment="1" applyProtection="1">
      <alignment wrapText="1"/>
      <protection locked="0"/>
    </xf>
    <xf numFmtId="0" fontId="144" fillId="0" borderId="17" xfId="0" applyFont="1" applyBorder="1" applyAlignment="1" applyProtection="1">
      <alignment wrapText="1"/>
      <protection locked="0"/>
    </xf>
    <xf numFmtId="0" fontId="32" fillId="0" borderId="0" xfId="0" applyFont="1" applyAlignment="1" applyProtection="1">
      <alignment horizontal="justify" wrapText="1"/>
      <protection locked="0"/>
    </xf>
    <xf numFmtId="0" fontId="71" fillId="0" borderId="0" xfId="0" applyFont="1" applyProtection="1">
      <protection locked="0"/>
    </xf>
    <xf numFmtId="0" fontId="71" fillId="0" borderId="20" xfId="0" applyFont="1" applyBorder="1" applyProtection="1">
      <protection locked="0"/>
    </xf>
    <xf numFmtId="0" fontId="144" fillId="0" borderId="16" xfId="0" applyFont="1" applyBorder="1" applyAlignment="1" applyProtection="1">
      <alignment horizontal="left" vertical="center" wrapText="1"/>
      <protection locked="0"/>
    </xf>
    <xf numFmtId="0" fontId="141" fillId="0" borderId="17" xfId="0" applyFont="1" applyBorder="1" applyProtection="1">
      <protection locked="0"/>
    </xf>
    <xf numFmtId="0" fontId="170" fillId="0" borderId="26" xfId="0" applyFont="1" applyBorder="1" applyAlignment="1" applyProtection="1">
      <alignment vertical="top" wrapText="1"/>
      <protection locked="0"/>
    </xf>
    <xf numFmtId="0" fontId="144" fillId="0" borderId="17" xfId="0" applyFont="1" applyBorder="1" applyAlignment="1" applyProtection="1">
      <alignment vertical="top" wrapText="1"/>
      <protection locked="0"/>
    </xf>
    <xf numFmtId="0" fontId="71" fillId="0" borderId="17" xfId="0" applyFont="1" applyBorder="1" applyProtection="1">
      <protection locked="0"/>
    </xf>
    <xf numFmtId="0" fontId="48" fillId="0" borderId="0" xfId="0" applyFont="1" applyAlignment="1" applyProtection="1">
      <alignment vertical="top" wrapText="1"/>
      <protection locked="0"/>
    </xf>
    <xf numFmtId="0" fontId="48" fillId="0" borderId="20" xfId="0" applyFont="1" applyBorder="1" applyAlignment="1" applyProtection="1">
      <alignment vertical="top" wrapText="1"/>
      <protection locked="0"/>
    </xf>
    <xf numFmtId="0" fontId="41" fillId="0" borderId="17" xfId="0" applyFont="1" applyBorder="1" applyAlignment="1" applyProtection="1">
      <alignment vertical="center" wrapText="1"/>
      <protection locked="0"/>
    </xf>
    <xf numFmtId="0" fontId="32" fillId="0" borderId="0" xfId="0" applyFont="1" applyAlignment="1" applyProtection="1">
      <alignment vertical="center"/>
      <protection locked="0"/>
    </xf>
    <xf numFmtId="0" fontId="71" fillId="0" borderId="0" xfId="0" applyFont="1" applyAlignment="1" applyProtection="1">
      <alignment horizontal="right" vertical="center"/>
      <protection locked="0"/>
    </xf>
    <xf numFmtId="0" fontId="71" fillId="0" borderId="0" xfId="0" applyFont="1" applyAlignment="1" applyProtection="1">
      <alignment vertical="center"/>
      <protection locked="0"/>
    </xf>
    <xf numFmtId="0" fontId="71" fillId="0" borderId="20" xfId="0" applyFont="1" applyBorder="1" applyAlignment="1" applyProtection="1">
      <alignment vertical="center"/>
      <protection locked="0"/>
    </xf>
    <xf numFmtId="0" fontId="32" fillId="0" borderId="17" xfId="0" applyFont="1" applyBorder="1" applyAlignment="1" applyProtection="1">
      <alignment horizontal="left" vertical="top" wrapText="1" indent="4"/>
      <protection locked="0"/>
    </xf>
    <xf numFmtId="0" fontId="170" fillId="0" borderId="17" xfId="0" applyFont="1" applyBorder="1" applyAlignment="1" applyProtection="1">
      <alignment vertical="top" wrapText="1"/>
      <protection locked="0"/>
    </xf>
    <xf numFmtId="0" fontId="141" fillId="0" borderId="17" xfId="0" applyFont="1" applyBorder="1" applyAlignment="1" applyProtection="1">
      <alignment vertical="top" wrapText="1"/>
      <protection locked="0"/>
    </xf>
    <xf numFmtId="0" fontId="141" fillId="0" borderId="19" xfId="0" applyFont="1" applyBorder="1" applyAlignment="1" applyProtection="1">
      <alignment vertical="top" wrapText="1"/>
      <protection locked="0"/>
    </xf>
    <xf numFmtId="0" fontId="141" fillId="0" borderId="26" xfId="0" applyFont="1" applyBorder="1" applyAlignment="1" applyProtection="1">
      <alignment vertical="top" wrapText="1"/>
      <protection locked="0"/>
    </xf>
    <xf numFmtId="0" fontId="41" fillId="0" borderId="17" xfId="0" applyFont="1" applyBorder="1" applyAlignment="1" applyProtection="1">
      <alignment vertical="top" wrapText="1"/>
      <protection locked="0"/>
    </xf>
    <xf numFmtId="0" fontId="32" fillId="0" borderId="17" xfId="0" applyFont="1" applyBorder="1" applyAlignment="1" applyProtection="1">
      <alignment vertical="top" wrapText="1"/>
      <protection locked="0"/>
    </xf>
    <xf numFmtId="0" fontId="41" fillId="0" borderId="20" xfId="0" applyFont="1" applyBorder="1" applyAlignment="1" applyProtection="1">
      <alignment horizontal="left" vertical="top" wrapText="1"/>
      <protection locked="0"/>
    </xf>
    <xf numFmtId="49" fontId="48" fillId="0" borderId="0" xfId="0" applyNumberFormat="1" applyFont="1" applyAlignment="1" applyProtection="1">
      <alignment horizontal="left" vertical="top" wrapText="1"/>
      <protection locked="0"/>
    </xf>
    <xf numFmtId="14" fontId="137" fillId="0" borderId="0" xfId="0" applyNumberFormat="1" applyFont="1" applyProtection="1">
      <protection locked="0"/>
    </xf>
    <xf numFmtId="0" fontId="170" fillId="0" borderId="23" xfId="0" applyFont="1" applyBorder="1" applyAlignment="1" applyProtection="1">
      <alignment vertical="top" wrapText="1"/>
      <protection locked="0"/>
    </xf>
    <xf numFmtId="0" fontId="47" fillId="0" borderId="23" xfId="0" applyFont="1" applyBorder="1" applyAlignment="1" applyProtection="1">
      <alignment vertical="top" wrapText="1"/>
      <protection locked="0"/>
    </xf>
    <xf numFmtId="0" fontId="41" fillId="0" borderId="0" xfId="0" applyFont="1" applyAlignment="1" applyProtection="1">
      <alignment vertical="top" wrapText="1"/>
      <protection locked="0"/>
    </xf>
    <xf numFmtId="15" fontId="32" fillId="0" borderId="0" xfId="0" applyNumberFormat="1" applyFont="1" applyProtection="1">
      <protection locked="0"/>
    </xf>
    <xf numFmtId="0" fontId="32" fillId="0" borderId="17"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32" fillId="0" borderId="20" xfId="0" applyFont="1" applyBorder="1" applyAlignment="1" applyProtection="1">
      <alignment horizontal="left" vertical="top" wrapText="1"/>
      <protection locked="0"/>
    </xf>
    <xf numFmtId="0" fontId="71" fillId="0" borderId="23" xfId="0" applyFont="1" applyBorder="1" applyAlignment="1" applyProtection="1">
      <alignment vertical="top" wrapText="1"/>
      <protection locked="0"/>
    </xf>
    <xf numFmtId="0" fontId="41" fillId="0" borderId="0" xfId="0" applyFont="1" applyAlignment="1" applyProtection="1">
      <alignment horizontal="right" vertical="top" wrapText="1"/>
      <protection locked="0"/>
    </xf>
    <xf numFmtId="0" fontId="71" fillId="0" borderId="24" xfId="0" applyFont="1" applyBorder="1" applyAlignment="1" applyProtection="1">
      <alignment vertical="top" wrapText="1"/>
      <protection locked="0"/>
    </xf>
    <xf numFmtId="0" fontId="41" fillId="0" borderId="19" xfId="0" applyFont="1" applyBorder="1" applyAlignment="1" applyProtection="1">
      <alignment vertical="top" wrapText="1"/>
      <protection locked="0"/>
    </xf>
    <xf numFmtId="49" fontId="32" fillId="0" borderId="18" xfId="0" applyNumberFormat="1" applyFont="1" applyBorder="1" applyAlignment="1" applyProtection="1">
      <alignment vertical="top" wrapText="1"/>
      <protection locked="0"/>
    </xf>
    <xf numFmtId="0" fontId="32" fillId="0" borderId="18" xfId="0" applyFont="1" applyBorder="1" applyAlignment="1" applyProtection="1">
      <alignment vertical="top" wrapText="1"/>
      <protection locked="0"/>
    </xf>
    <xf numFmtId="0" fontId="41" fillId="0" borderId="18" xfId="0" applyFont="1" applyBorder="1" applyAlignment="1" applyProtection="1">
      <alignment vertical="top" wrapText="1"/>
      <protection locked="0"/>
    </xf>
    <xf numFmtId="0" fontId="41" fillId="0" borderId="21" xfId="0" applyFont="1" applyBorder="1" applyAlignment="1" applyProtection="1">
      <alignment vertical="top" wrapText="1"/>
      <protection locked="0"/>
    </xf>
    <xf numFmtId="0" fontId="41" fillId="0" borderId="22" xfId="0" applyFont="1" applyBorder="1" applyAlignment="1" applyProtection="1">
      <alignment vertical="top" wrapText="1"/>
      <protection locked="0"/>
    </xf>
    <xf numFmtId="0" fontId="41" fillId="0" borderId="19" xfId="0" applyFont="1" applyBorder="1" applyAlignment="1" applyProtection="1">
      <alignment vertical="center" wrapText="1"/>
      <protection locked="0"/>
    </xf>
    <xf numFmtId="0" fontId="71" fillId="0" borderId="18" xfId="0" applyFont="1" applyBorder="1" applyAlignment="1" applyProtection="1">
      <alignment horizontal="right" vertical="center"/>
      <protection locked="0"/>
    </xf>
    <xf numFmtId="0" fontId="71" fillId="0" borderId="21" xfId="0" applyFont="1" applyBorder="1" applyProtection="1">
      <protection locked="0"/>
    </xf>
    <xf numFmtId="0" fontId="71" fillId="0" borderId="18" xfId="0" applyFont="1" applyBorder="1" applyAlignment="1" applyProtection="1">
      <alignment horizontal="right"/>
      <protection locked="0"/>
    </xf>
    <xf numFmtId="0" fontId="32" fillId="0" borderId="21" xfId="0" applyFont="1" applyBorder="1" applyProtection="1">
      <protection locked="0"/>
    </xf>
    <xf numFmtId="0" fontId="41" fillId="0" borderId="18" xfId="0" applyFont="1" applyBorder="1" applyAlignment="1" applyProtection="1">
      <alignment horizontal="right"/>
      <protection locked="0"/>
    </xf>
    <xf numFmtId="0" fontId="51" fillId="0" borderId="21" xfId="0" applyFont="1" applyBorder="1" applyProtection="1">
      <protection locked="0"/>
    </xf>
    <xf numFmtId="0" fontId="32" fillId="0" borderId="26" xfId="0" applyFont="1" applyBorder="1" applyProtection="1">
      <protection locked="0"/>
    </xf>
    <xf numFmtId="0" fontId="48" fillId="0" borderId="34" xfId="0" applyFont="1" applyBorder="1" applyAlignment="1" applyProtection="1">
      <alignment horizontal="left"/>
      <protection locked="0"/>
    </xf>
    <xf numFmtId="0" fontId="41" fillId="0" borderId="34" xfId="0" applyFont="1" applyBorder="1" applyAlignment="1" applyProtection="1">
      <alignment horizontal="right"/>
      <protection locked="0"/>
    </xf>
    <xf numFmtId="49" fontId="48" fillId="0" borderId="34" xfId="0" applyNumberFormat="1" applyFont="1" applyBorder="1" applyAlignment="1" applyProtection="1">
      <alignment horizontal="left"/>
      <protection locked="0"/>
    </xf>
    <xf numFmtId="0" fontId="51" fillId="0" borderId="35" xfId="0" applyFont="1" applyBorder="1" applyProtection="1">
      <protection locked="0"/>
    </xf>
    <xf numFmtId="0" fontId="71" fillId="0" borderId="19" xfId="0" applyFont="1" applyBorder="1" applyAlignment="1" applyProtection="1">
      <alignment vertical="top" wrapText="1"/>
      <protection locked="0"/>
    </xf>
    <xf numFmtId="49" fontId="48" fillId="0" borderId="18" xfId="0" applyNumberFormat="1" applyFont="1" applyBorder="1" applyAlignment="1" applyProtection="1">
      <alignment horizontal="left"/>
      <protection locked="0"/>
    </xf>
    <xf numFmtId="0" fontId="48" fillId="0" borderId="18" xfId="0" applyFont="1" applyBorder="1" applyAlignment="1" applyProtection="1">
      <alignment horizontal="left"/>
      <protection locked="0"/>
    </xf>
    <xf numFmtId="0" fontId="71" fillId="0" borderId="0" xfId="0" applyFont="1" applyAlignment="1" applyProtection="1">
      <alignment horizontal="left"/>
      <protection locked="0"/>
    </xf>
    <xf numFmtId="0" fontId="71" fillId="0" borderId="20" xfId="0" applyFont="1" applyBorder="1" applyAlignment="1" applyProtection="1">
      <alignment horizontal="left"/>
      <protection locked="0"/>
    </xf>
    <xf numFmtId="0" fontId="41" fillId="0" borderId="18" xfId="0" applyFont="1" applyBorder="1" applyAlignment="1" applyProtection="1">
      <alignment horizontal="left" vertical="top" wrapText="1"/>
      <protection locked="0"/>
    </xf>
    <xf numFmtId="0" fontId="41" fillId="0" borderId="18" xfId="0" applyFont="1" applyBorder="1" applyAlignment="1" applyProtection="1">
      <alignment horizontal="right" vertical="top" wrapText="1"/>
      <protection locked="0"/>
    </xf>
    <xf numFmtId="0" fontId="48" fillId="0" borderId="21" xfId="0" applyFont="1" applyBorder="1" applyAlignment="1" applyProtection="1">
      <alignment horizontal="left" vertical="top" wrapText="1"/>
      <protection locked="0"/>
    </xf>
    <xf numFmtId="0" fontId="159" fillId="0" borderId="0" xfId="0" applyFont="1" applyAlignment="1" applyProtection="1">
      <alignment horizontal="left" vertical="top" wrapText="1"/>
      <protection locked="0"/>
    </xf>
    <xf numFmtId="0" fontId="159" fillId="0" borderId="0" xfId="0" applyFont="1" applyAlignment="1" applyProtection="1">
      <alignment horizontal="left"/>
      <protection locked="0"/>
    </xf>
    <xf numFmtId="0" fontId="159" fillId="0" borderId="20" xfId="0" applyFont="1" applyBorder="1" applyAlignment="1" applyProtection="1">
      <alignment horizontal="left"/>
      <protection locked="0"/>
    </xf>
    <xf numFmtId="0" fontId="159" fillId="0" borderId="0" xfId="0" applyFont="1" applyAlignment="1" applyProtection="1">
      <alignment vertical="top" wrapText="1"/>
      <protection locked="0"/>
    </xf>
    <xf numFmtId="0" fontId="159" fillId="0" borderId="0" xfId="0" applyFont="1" applyProtection="1">
      <protection locked="0"/>
    </xf>
    <xf numFmtId="0" fontId="159" fillId="0" borderId="20" xfId="0" applyFont="1" applyBorder="1" applyProtection="1">
      <protection locked="0"/>
    </xf>
    <xf numFmtId="0" fontId="159" fillId="0" borderId="18" xfId="0" applyFont="1" applyBorder="1" applyAlignment="1" applyProtection="1">
      <alignment horizontal="left" vertical="top" wrapText="1"/>
      <protection locked="0"/>
    </xf>
    <xf numFmtId="0" fontId="159" fillId="0" borderId="18" xfId="0" applyFont="1" applyBorder="1" applyAlignment="1" applyProtection="1">
      <alignment horizontal="right" vertical="top" wrapText="1"/>
      <protection locked="0"/>
    </xf>
    <xf numFmtId="0" fontId="242" fillId="0" borderId="21" xfId="0" applyFont="1" applyBorder="1" applyAlignment="1" applyProtection="1">
      <alignment horizontal="left" vertical="top" wrapText="1"/>
      <protection locked="0"/>
    </xf>
    <xf numFmtId="0" fontId="141" fillId="0" borderId="32" xfId="0" applyFont="1" applyBorder="1" applyAlignment="1" applyProtection="1">
      <alignment vertical="center" wrapText="1"/>
      <protection locked="0"/>
    </xf>
    <xf numFmtId="0" fontId="0" fillId="0" borderId="0" xfId="0" applyAlignment="1" applyProtection="1">
      <alignment vertical="center"/>
      <protection locked="0"/>
    </xf>
    <xf numFmtId="49" fontId="144" fillId="0" borderId="0" xfId="0" applyNumberFormat="1" applyFont="1" applyAlignment="1" applyProtection="1">
      <alignment horizontal="left" vertical="top" wrapText="1"/>
      <protection locked="0"/>
    </xf>
    <xf numFmtId="49" fontId="144" fillId="0" borderId="20" xfId="0" applyNumberFormat="1" applyFont="1" applyBorder="1" applyAlignment="1" applyProtection="1">
      <alignment horizontal="left" vertical="top" wrapText="1"/>
      <protection locked="0"/>
    </xf>
    <xf numFmtId="0" fontId="170" fillId="0" borderId="19" xfId="0" applyFont="1" applyBorder="1" applyAlignment="1" applyProtection="1">
      <alignment vertical="top" wrapText="1"/>
      <protection locked="0"/>
    </xf>
    <xf numFmtId="0" fontId="141" fillId="0" borderId="19" xfId="0" applyFont="1" applyBorder="1" applyAlignment="1" applyProtection="1">
      <alignment horizontal="left" vertical="top" wrapText="1"/>
      <protection locked="0"/>
    </xf>
    <xf numFmtId="0" fontId="141" fillId="0" borderId="18" xfId="0" applyFont="1" applyBorder="1" applyAlignment="1" applyProtection="1">
      <alignment horizontal="left" vertical="top" wrapText="1"/>
      <protection locked="0"/>
    </xf>
    <xf numFmtId="49" fontId="144" fillId="0" borderId="18" xfId="0" applyNumberFormat="1" applyFont="1" applyBorder="1" applyAlignment="1" applyProtection="1">
      <alignment horizontal="left" vertical="top" wrapText="1"/>
      <protection locked="0"/>
    </xf>
    <xf numFmtId="49" fontId="144" fillId="0" borderId="21" xfId="0" applyNumberFormat="1" applyFont="1" applyBorder="1" applyAlignment="1" applyProtection="1">
      <alignment horizontal="left" vertical="top" wrapText="1"/>
      <protection locked="0"/>
    </xf>
    <xf numFmtId="0" fontId="143" fillId="0" borderId="32" xfId="0" applyFont="1" applyBorder="1" applyProtection="1">
      <protection locked="0"/>
    </xf>
    <xf numFmtId="0" fontId="141" fillId="0" borderId="26" xfId="0" applyFont="1" applyBorder="1" applyAlignment="1" applyProtection="1">
      <alignment horizontal="left" vertical="top" wrapText="1"/>
      <protection locked="0"/>
    </xf>
    <xf numFmtId="0" fontId="141" fillId="0" borderId="34" xfId="0" applyFont="1" applyBorder="1" applyAlignment="1" applyProtection="1">
      <alignment horizontal="left" vertical="top" wrapText="1"/>
      <protection locked="0"/>
    </xf>
    <xf numFmtId="49" fontId="144" fillId="0" borderId="34" xfId="0" applyNumberFormat="1" applyFont="1" applyBorder="1" applyAlignment="1" applyProtection="1">
      <alignment horizontal="left" vertical="top" wrapText="1"/>
      <protection locked="0"/>
    </xf>
    <xf numFmtId="49" fontId="144" fillId="0" borderId="35" xfId="0" applyNumberFormat="1" applyFont="1" applyBorder="1" applyAlignment="1" applyProtection="1">
      <alignment horizontal="left" vertical="top" wrapText="1"/>
      <protection locked="0"/>
    </xf>
    <xf numFmtId="0" fontId="141" fillId="0" borderId="0" xfId="0" applyFont="1" applyAlignment="1" applyProtection="1">
      <alignment horizontal="left" vertical="top" wrapText="1"/>
      <protection locked="0"/>
    </xf>
    <xf numFmtId="0" fontId="143" fillId="0" borderId="26" xfId="0" applyFont="1" applyBorder="1" applyProtection="1">
      <protection locked="0"/>
    </xf>
    <xf numFmtId="0" fontId="170" fillId="0" borderId="22" xfId="0" applyFont="1" applyBorder="1" applyAlignment="1" applyProtection="1">
      <alignment vertical="top" wrapText="1"/>
      <protection locked="0"/>
    </xf>
    <xf numFmtId="0" fontId="143" fillId="0" borderId="23" xfId="0" applyFont="1" applyBorder="1" applyProtection="1">
      <protection locked="0"/>
    </xf>
    <xf numFmtId="0" fontId="172" fillId="0" borderId="17" xfId="0" applyFont="1" applyBorder="1" applyAlignment="1" applyProtection="1">
      <alignment horizontal="left" vertical="top" wrapText="1"/>
      <protection locked="0"/>
    </xf>
    <xf numFmtId="0" fontId="172" fillId="0" borderId="0" xfId="0" applyFont="1" applyAlignment="1" applyProtection="1">
      <alignment horizontal="left" vertical="top" wrapText="1"/>
      <protection locked="0"/>
    </xf>
    <xf numFmtId="0" fontId="172" fillId="0" borderId="20" xfId="0" applyFont="1" applyBorder="1" applyAlignment="1" applyProtection="1">
      <alignment horizontal="left" vertical="top" wrapText="1"/>
      <protection locked="0"/>
    </xf>
    <xf numFmtId="0" fontId="141" fillId="0" borderId="17" xfId="0" applyFont="1" applyBorder="1" applyAlignment="1" applyProtection="1">
      <alignment horizontal="left" vertical="top" wrapText="1"/>
      <protection locked="0"/>
    </xf>
    <xf numFmtId="0" fontId="141" fillId="0" borderId="23" xfId="0" applyFont="1" applyBorder="1" applyProtection="1">
      <protection locked="0"/>
    </xf>
    <xf numFmtId="0" fontId="41" fillId="0" borderId="0" xfId="0" applyFont="1" applyProtection="1">
      <protection locked="0"/>
    </xf>
    <xf numFmtId="0" fontId="41" fillId="0" borderId="0" xfId="0" applyFont="1" applyAlignment="1" applyProtection="1">
      <alignment vertical="top"/>
      <protection locked="0"/>
    </xf>
    <xf numFmtId="0" fontId="143" fillId="0" borderId="17" xfId="0" applyFont="1" applyBorder="1" applyProtection="1">
      <protection locked="0"/>
    </xf>
    <xf numFmtId="0" fontId="143" fillId="0" borderId="0" xfId="0" applyFont="1" applyProtection="1">
      <protection locked="0"/>
    </xf>
    <xf numFmtId="0" fontId="170" fillId="0" borderId="24" xfId="0" applyFont="1" applyBorder="1" applyAlignment="1" applyProtection="1">
      <alignment vertical="top" wrapText="1"/>
      <protection locked="0"/>
    </xf>
    <xf numFmtId="0" fontId="141" fillId="0" borderId="16" xfId="0" applyFont="1" applyBorder="1" applyAlignment="1" applyProtection="1">
      <alignment horizontal="center" vertical="top" wrapText="1"/>
      <protection locked="0"/>
    </xf>
    <xf numFmtId="0" fontId="141" fillId="0" borderId="18" xfId="0" applyFont="1" applyBorder="1" applyAlignment="1" applyProtection="1">
      <alignment vertical="top" wrapText="1"/>
      <protection locked="0"/>
    </xf>
    <xf numFmtId="0" fontId="141" fillId="0" borderId="21" xfId="0" applyFont="1" applyBorder="1" applyAlignment="1" applyProtection="1">
      <alignment vertical="top" wrapText="1"/>
      <protection locked="0"/>
    </xf>
    <xf numFmtId="0" fontId="143" fillId="0" borderId="22" xfId="0" applyFont="1" applyBorder="1" applyProtection="1">
      <protection locked="0"/>
    </xf>
    <xf numFmtId="0" fontId="141" fillId="0" borderId="0" xfId="0" applyFont="1" applyAlignment="1" applyProtection="1">
      <alignment vertical="top" wrapText="1"/>
      <protection locked="0"/>
    </xf>
    <xf numFmtId="0" fontId="141" fillId="0" borderId="23" xfId="0" applyFont="1" applyBorder="1" applyAlignment="1" applyProtection="1">
      <alignment vertical="top" wrapText="1"/>
      <protection locked="0"/>
    </xf>
    <xf numFmtId="0" fontId="171" fillId="0" borderId="0" xfId="0" applyFont="1" applyAlignment="1" applyProtection="1">
      <alignment horizontal="left" vertical="top" wrapText="1"/>
      <protection locked="0"/>
    </xf>
    <xf numFmtId="0" fontId="171" fillId="0" borderId="20" xfId="0" applyFont="1" applyBorder="1" applyAlignment="1" applyProtection="1">
      <alignment horizontal="left" vertical="top" wrapText="1"/>
      <protection locked="0"/>
    </xf>
    <xf numFmtId="0" fontId="144" fillId="0" borderId="0" xfId="0" applyFont="1" applyAlignment="1" applyProtection="1">
      <alignment vertical="top" wrapText="1"/>
      <protection locked="0"/>
    </xf>
    <xf numFmtId="0" fontId="144" fillId="0" borderId="20" xfId="0" applyFont="1" applyBorder="1" applyAlignment="1" applyProtection="1">
      <alignment vertical="top" wrapText="1"/>
      <protection locked="0"/>
    </xf>
    <xf numFmtId="0" fontId="171" fillId="0" borderId="0" xfId="0" applyFont="1" applyAlignment="1" applyProtection="1">
      <alignment vertical="top" wrapText="1"/>
      <protection locked="0"/>
    </xf>
    <xf numFmtId="0" fontId="171" fillId="0" borderId="20" xfId="0" applyFont="1" applyBorder="1" applyAlignment="1" applyProtection="1">
      <alignment vertical="top" wrapText="1"/>
      <protection locked="0"/>
    </xf>
    <xf numFmtId="0" fontId="141" fillId="0" borderId="20" xfId="0" applyFont="1" applyBorder="1" applyAlignment="1" applyProtection="1">
      <alignment vertical="top" wrapText="1"/>
      <protection locked="0"/>
    </xf>
    <xf numFmtId="0" fontId="141" fillId="0" borderId="24" xfId="0" applyFont="1" applyBorder="1" applyAlignment="1" applyProtection="1">
      <alignment vertical="top" wrapText="1"/>
      <protection locked="0"/>
    </xf>
    <xf numFmtId="49" fontId="171" fillId="0" borderId="18" xfId="0" applyNumberFormat="1" applyFont="1" applyBorder="1" applyProtection="1">
      <protection locked="0"/>
    </xf>
    <xf numFmtId="0" fontId="171" fillId="0" borderId="18" xfId="0" applyFont="1" applyBorder="1" applyProtection="1">
      <protection locked="0"/>
    </xf>
    <xf numFmtId="0" fontId="171" fillId="0" borderId="21" xfId="0" applyFont="1" applyBorder="1" applyProtection="1">
      <protection locked="0"/>
    </xf>
    <xf numFmtId="0" fontId="141" fillId="0" borderId="22" xfId="0" applyFont="1" applyBorder="1" applyAlignment="1" applyProtection="1">
      <alignment vertical="top" wrapText="1"/>
      <protection locked="0"/>
    </xf>
    <xf numFmtId="0" fontId="171" fillId="0" borderId="34" xfId="0" applyFont="1" applyBorder="1" applyProtection="1">
      <protection locked="0"/>
    </xf>
    <xf numFmtId="15" fontId="171" fillId="0" borderId="34" xfId="0" applyNumberFormat="1" applyFont="1" applyBorder="1" applyAlignment="1" applyProtection="1">
      <alignment horizontal="left" vertical="top" wrapText="1"/>
      <protection locked="0"/>
    </xf>
    <xf numFmtId="49" fontId="171" fillId="0" borderId="34" xfId="0" applyNumberFormat="1" applyFont="1" applyBorder="1" applyProtection="1">
      <protection locked="0"/>
    </xf>
    <xf numFmtId="0" fontId="171" fillId="0" borderId="35" xfId="0" applyFont="1" applyBorder="1" applyProtection="1">
      <protection locked="0"/>
    </xf>
    <xf numFmtId="49" fontId="171" fillId="0" borderId="0" xfId="0" applyNumberFormat="1" applyFont="1" applyProtection="1">
      <protection locked="0"/>
    </xf>
    <xf numFmtId="0" fontId="171" fillId="0" borderId="0" xfId="0" applyFont="1" applyProtection="1">
      <protection locked="0"/>
    </xf>
    <xf numFmtId="0" fontId="171" fillId="0" borderId="20" xfId="0" applyFont="1" applyBorder="1" applyProtection="1">
      <protection locked="0"/>
    </xf>
    <xf numFmtId="15" fontId="171" fillId="0" borderId="18" xfId="0" applyNumberFormat="1" applyFont="1" applyBorder="1" applyAlignment="1" applyProtection="1">
      <alignment horizontal="left" vertical="top" wrapText="1"/>
      <protection locked="0"/>
    </xf>
    <xf numFmtId="0" fontId="171" fillId="0" borderId="17" xfId="0" applyFont="1" applyBorder="1" applyAlignment="1" applyProtection="1">
      <alignment vertical="top" wrapText="1"/>
      <protection locked="0"/>
    </xf>
    <xf numFmtId="0" fontId="71" fillId="0" borderId="22" xfId="0" applyFont="1" applyBorder="1" applyAlignment="1" applyProtection="1">
      <alignment vertical="top" wrapText="1"/>
      <protection locked="0"/>
    </xf>
    <xf numFmtId="0" fontId="0" fillId="0" borderId="20" xfId="0" applyBorder="1" applyProtection="1">
      <protection locked="0"/>
    </xf>
    <xf numFmtId="0" fontId="48" fillId="0" borderId="19" xfId="0" applyFont="1" applyBorder="1" applyAlignment="1" applyProtection="1">
      <alignment vertical="top" wrapText="1"/>
      <protection locked="0"/>
    </xf>
    <xf numFmtId="0" fontId="48" fillId="0" borderId="18" xfId="0" applyFont="1" applyBorder="1" applyAlignment="1" applyProtection="1">
      <alignment vertical="top" wrapText="1"/>
      <protection locked="0"/>
    </xf>
    <xf numFmtId="0" fontId="48" fillId="0" borderId="21" xfId="0" applyFont="1" applyBorder="1" applyAlignment="1" applyProtection="1">
      <alignment vertical="top" wrapText="1"/>
      <protection locked="0"/>
    </xf>
    <xf numFmtId="0" fontId="0" fillId="0" borderId="0" xfId="0" applyAlignment="1" applyProtection="1">
      <alignment vertical="top" wrapText="1"/>
      <protection locked="0"/>
    </xf>
    <xf numFmtId="0" fontId="141" fillId="0" borderId="16" xfId="0" applyFont="1" applyBorder="1" applyAlignment="1" applyProtection="1">
      <alignment vertical="top" wrapText="1"/>
      <protection locked="0"/>
    </xf>
    <xf numFmtId="0" fontId="41" fillId="0" borderId="19" xfId="0" applyFont="1" applyBorder="1" applyAlignment="1" applyProtection="1">
      <alignment horizontal="left" vertical="top" wrapText="1"/>
      <protection locked="0"/>
    </xf>
    <xf numFmtId="0" fontId="41" fillId="0" borderId="21" xfId="0" applyFont="1" applyBorder="1" applyAlignment="1" applyProtection="1">
      <alignment horizontal="left" vertical="top" wrapText="1"/>
      <protection locked="0"/>
    </xf>
    <xf numFmtId="14" fontId="183" fillId="0" borderId="0" xfId="0" applyNumberFormat="1" applyFont="1" applyProtection="1">
      <protection locked="0"/>
    </xf>
    <xf numFmtId="0" fontId="170" fillId="0" borderId="24" xfId="0" applyFont="1" applyBorder="1" applyAlignment="1" applyProtection="1">
      <alignment vertical="center" wrapText="1"/>
      <protection locked="0"/>
    </xf>
    <xf numFmtId="0" fontId="48" fillId="0" borderId="20" xfId="0" applyFont="1" applyBorder="1" applyAlignment="1" applyProtection="1">
      <alignment horizontal="left" vertical="top" wrapText="1"/>
      <protection locked="0"/>
    </xf>
    <xf numFmtId="0" fontId="47" fillId="0" borderId="24" xfId="0" applyFont="1" applyBorder="1" applyAlignment="1" applyProtection="1">
      <alignment vertical="top" wrapText="1"/>
      <protection locked="0"/>
    </xf>
    <xf numFmtId="0" fontId="48" fillId="0" borderId="18" xfId="0" applyFont="1" applyBorder="1" applyAlignment="1" applyProtection="1">
      <alignment horizontal="left" vertical="top" wrapText="1"/>
      <protection locked="0"/>
    </xf>
    <xf numFmtId="0" fontId="71" fillId="0" borderId="18" xfId="0" applyFont="1" applyBorder="1" applyProtection="1">
      <protection locked="0"/>
    </xf>
    <xf numFmtId="0" fontId="47" fillId="0" borderId="22" xfId="0" applyFont="1" applyBorder="1" applyAlignment="1" applyProtection="1">
      <alignment vertical="top" wrapText="1"/>
      <protection locked="0"/>
    </xf>
    <xf numFmtId="0" fontId="41" fillId="0" borderId="0" xfId="0" applyFont="1" applyAlignment="1" applyProtection="1">
      <alignment horizontal="left" vertical="top" wrapText="1" indent="10"/>
      <protection locked="0"/>
    </xf>
    <xf numFmtId="0" fontId="41" fillId="0" borderId="0" xfId="0" applyFont="1" applyAlignment="1" applyProtection="1">
      <alignment horizontal="left" vertical="top" wrapText="1" indent="8"/>
      <protection locked="0"/>
    </xf>
    <xf numFmtId="0" fontId="48" fillId="0" borderId="16" xfId="0" applyFont="1" applyBorder="1" applyAlignment="1" applyProtection="1">
      <alignment vertical="top" wrapText="1"/>
      <protection locked="0"/>
    </xf>
    <xf numFmtId="0" fontId="41" fillId="0" borderId="23" xfId="0" applyFont="1" applyBorder="1" applyAlignment="1" applyProtection="1">
      <alignment vertical="top" wrapText="1"/>
      <protection locked="0"/>
    </xf>
    <xf numFmtId="0" fontId="41" fillId="0" borderId="18" xfId="0" applyFont="1" applyBorder="1" applyAlignment="1" applyProtection="1">
      <alignment horizontal="left" vertical="top" wrapText="1" indent="3"/>
      <protection locked="0"/>
    </xf>
    <xf numFmtId="0" fontId="141" fillId="0" borderId="35" xfId="0" applyFont="1" applyBorder="1" applyProtection="1">
      <protection locked="0"/>
    </xf>
    <xf numFmtId="0" fontId="141" fillId="0" borderId="20" xfId="0" applyFont="1" applyBorder="1" applyAlignment="1" applyProtection="1">
      <alignment horizontal="left" vertical="top" wrapText="1"/>
      <protection locked="0"/>
    </xf>
    <xf numFmtId="0" fontId="141" fillId="0" borderId="21" xfId="0" applyFont="1" applyBorder="1" applyAlignment="1" applyProtection="1">
      <alignment horizontal="left" vertical="top" wrapText="1"/>
      <protection locked="0"/>
    </xf>
    <xf numFmtId="0" fontId="141" fillId="0" borderId="35" xfId="0" applyFont="1" applyBorder="1" applyAlignment="1" applyProtection="1">
      <alignment horizontal="left" vertical="top" wrapText="1"/>
      <protection locked="0"/>
    </xf>
    <xf numFmtId="164" fontId="171" fillId="0" borderId="0" xfId="0" applyNumberFormat="1" applyFont="1" applyAlignment="1" applyProtection="1">
      <alignment vertical="top" wrapText="1"/>
      <protection locked="0"/>
    </xf>
    <xf numFmtId="0" fontId="141" fillId="0" borderId="22" xfId="0" applyFont="1" applyBorder="1" applyAlignment="1" applyProtection="1">
      <alignment wrapText="1"/>
      <protection locked="0"/>
    </xf>
    <xf numFmtId="0" fontId="141" fillId="0" borderId="23" xfId="0" applyFont="1" applyBorder="1" applyAlignment="1" applyProtection="1">
      <alignment wrapText="1"/>
      <protection locked="0"/>
    </xf>
    <xf numFmtId="0" fontId="171" fillId="0" borderId="22" xfId="0" applyFont="1" applyBorder="1" applyAlignment="1" applyProtection="1">
      <alignment vertical="top" wrapText="1"/>
      <protection locked="0"/>
    </xf>
    <xf numFmtId="0" fontId="170" fillId="0" borderId="17" xfId="0" applyFont="1" applyBorder="1" applyAlignment="1" applyProtection="1">
      <alignment wrapText="1"/>
      <protection locked="0"/>
    </xf>
    <xf numFmtId="168" fontId="171" fillId="0" borderId="20" xfId="0" applyNumberFormat="1" applyFont="1" applyBorder="1" applyAlignment="1" applyProtection="1">
      <alignment vertical="top" wrapText="1"/>
      <protection locked="0"/>
    </xf>
    <xf numFmtId="164" fontId="171" fillId="0" borderId="20" xfId="0" applyNumberFormat="1" applyFont="1" applyBorder="1" applyAlignment="1" applyProtection="1">
      <alignment vertical="top" wrapText="1"/>
      <protection locked="0"/>
    </xf>
    <xf numFmtId="0" fontId="141" fillId="0" borderId="24" xfId="0" applyFont="1" applyBorder="1" applyAlignment="1" applyProtection="1">
      <alignment wrapText="1"/>
      <protection locked="0"/>
    </xf>
    <xf numFmtId="0" fontId="170" fillId="0" borderId="23" xfId="0" applyFont="1" applyBorder="1" applyAlignment="1" applyProtection="1">
      <alignment wrapText="1"/>
      <protection locked="0"/>
    </xf>
    <xf numFmtId="0" fontId="170" fillId="0" borderId="24" xfId="0" applyFont="1" applyBorder="1" applyAlignment="1" applyProtection="1">
      <alignment wrapText="1"/>
      <protection locked="0"/>
    </xf>
    <xf numFmtId="164" fontId="171" fillId="0" borderId="26" xfId="0" applyNumberFormat="1" applyFont="1" applyBorder="1" applyAlignment="1" applyProtection="1">
      <alignment horizontal="left" vertical="top" wrapText="1"/>
      <protection locked="0"/>
    </xf>
    <xf numFmtId="0" fontId="171" fillId="0" borderId="34" xfId="0" applyFont="1" applyBorder="1" applyAlignment="1" applyProtection="1">
      <alignment horizontal="left" vertical="top" wrapText="1"/>
      <protection locked="0"/>
    </xf>
    <xf numFmtId="0" fontId="171" fillId="0" borderId="35" xfId="0" applyFont="1" applyBorder="1" applyAlignment="1" applyProtection="1">
      <alignment horizontal="left" vertical="top" wrapText="1"/>
      <protection locked="0"/>
    </xf>
    <xf numFmtId="0" fontId="170" fillId="0" borderId="22" xfId="0" applyFont="1" applyBorder="1" applyAlignment="1" applyProtection="1">
      <alignment wrapText="1"/>
      <protection locked="0"/>
    </xf>
    <xf numFmtId="0" fontId="171" fillId="0" borderId="17" xfId="0" applyFont="1" applyBorder="1" applyAlignment="1" applyProtection="1">
      <alignment horizontal="left" vertical="top" wrapText="1"/>
      <protection locked="0"/>
    </xf>
    <xf numFmtId="0" fontId="170" fillId="0" borderId="26" xfId="0" applyFont="1" applyBorder="1" applyAlignment="1" applyProtection="1">
      <alignment wrapText="1"/>
      <protection locked="0"/>
    </xf>
    <xf numFmtId="0" fontId="171" fillId="0" borderId="26" xfId="0" applyFont="1" applyBorder="1" applyAlignment="1" applyProtection="1">
      <alignment horizontal="left" vertical="top" wrapText="1"/>
      <protection locked="0"/>
    </xf>
    <xf numFmtId="0" fontId="141" fillId="0" borderId="34" xfId="0" applyFont="1" applyBorder="1" applyProtection="1">
      <protection locked="0"/>
    </xf>
    <xf numFmtId="0" fontId="170" fillId="0" borderId="17" xfId="0" applyFont="1" applyBorder="1" applyAlignment="1" applyProtection="1">
      <alignment vertical="center" wrapText="1"/>
      <protection locked="0"/>
    </xf>
    <xf numFmtId="0" fontId="141" fillId="0" borderId="0" xfId="0" applyFont="1" applyAlignment="1" applyProtection="1">
      <alignment vertical="center"/>
      <protection locked="0"/>
    </xf>
    <xf numFmtId="0" fontId="141" fillId="0" borderId="20" xfId="0" applyFont="1" applyBorder="1" applyAlignment="1" applyProtection="1">
      <alignment vertical="center"/>
      <protection locked="0"/>
    </xf>
    <xf numFmtId="0" fontId="170" fillId="0" borderId="19" xfId="0" applyFont="1" applyBorder="1" applyAlignment="1" applyProtection="1">
      <alignment wrapText="1"/>
      <protection locked="0"/>
    </xf>
    <xf numFmtId="0" fontId="171" fillId="0" borderId="19" xfId="0" applyFont="1" applyBorder="1" applyAlignment="1" applyProtection="1">
      <alignment horizontal="left" vertical="top" wrapText="1"/>
      <protection locked="0"/>
    </xf>
    <xf numFmtId="0" fontId="141" fillId="0" borderId="18" xfId="0" applyFont="1" applyBorder="1" applyProtection="1">
      <protection locked="0"/>
    </xf>
    <xf numFmtId="0" fontId="141" fillId="0" borderId="21" xfId="0" applyFont="1" applyBorder="1" applyProtection="1">
      <protection locked="0"/>
    </xf>
    <xf numFmtId="0" fontId="170" fillId="0" borderId="23" xfId="0" applyFont="1" applyBorder="1" applyAlignment="1" applyProtection="1">
      <alignment vertical="center" wrapText="1"/>
      <protection locked="0"/>
    </xf>
    <xf numFmtId="0" fontId="137" fillId="0" borderId="0" xfId="0" applyFont="1" applyAlignment="1" applyProtection="1">
      <alignment horizontal="center" vertical="center"/>
      <protection locked="0"/>
    </xf>
    <xf numFmtId="0" fontId="170" fillId="0" borderId="0" xfId="0" applyFont="1" applyAlignment="1" applyProtection="1">
      <alignment horizontal="left" vertical="top"/>
      <protection locked="0"/>
    </xf>
    <xf numFmtId="0" fontId="155" fillId="0" borderId="0" xfId="0" applyFont="1" applyAlignment="1" applyProtection="1">
      <alignment vertical="center" wrapText="1"/>
      <protection locked="0"/>
    </xf>
    <xf numFmtId="0" fontId="144" fillId="0" borderId="16" xfId="0" applyFont="1" applyBorder="1" applyAlignment="1" applyProtection="1">
      <alignment horizontal="center" vertical="top" wrapText="1"/>
      <protection locked="0"/>
    </xf>
    <xf numFmtId="0" fontId="141" fillId="9" borderId="0" xfId="0" applyFont="1" applyFill="1" applyAlignment="1" applyProtection="1">
      <alignment vertical="top" wrapText="1"/>
      <protection locked="0"/>
    </xf>
    <xf numFmtId="0" fontId="141" fillId="9" borderId="0" xfId="0" applyFont="1" applyFill="1" applyProtection="1">
      <protection locked="0"/>
    </xf>
    <xf numFmtId="0" fontId="141" fillId="9" borderId="20" xfId="0" applyFont="1" applyFill="1" applyBorder="1" applyProtection="1">
      <protection locked="0"/>
    </xf>
    <xf numFmtId="0" fontId="141" fillId="9" borderId="0" xfId="0" applyFont="1" applyFill="1" applyAlignment="1" applyProtection="1">
      <alignment horizontal="left" vertical="top" wrapText="1" indent="2"/>
      <protection locked="0"/>
    </xf>
    <xf numFmtId="0" fontId="141" fillId="9" borderId="0" xfId="0" applyFont="1" applyFill="1" applyAlignment="1" applyProtection="1">
      <alignment horizontal="left" indent="1"/>
      <protection locked="0"/>
    </xf>
    <xf numFmtId="0" fontId="141" fillId="9" borderId="20" xfId="0" applyFont="1" applyFill="1" applyBorder="1" applyAlignment="1" applyProtection="1">
      <alignment horizontal="left" indent="1"/>
      <protection locked="0"/>
    </xf>
    <xf numFmtId="0" fontId="144" fillId="0" borderId="26" xfId="0" applyFont="1" applyBorder="1" applyAlignment="1" applyProtection="1">
      <alignment vertical="top" wrapText="1"/>
      <protection locked="0"/>
    </xf>
    <xf numFmtId="0" fontId="184" fillId="0" borderId="17" xfId="0" applyFont="1" applyBorder="1" applyAlignment="1" applyProtection="1">
      <alignment vertical="top" wrapText="1"/>
      <protection locked="0"/>
    </xf>
    <xf numFmtId="0" fontId="170" fillId="0" borderId="17" xfId="0" applyFont="1" applyBorder="1" applyAlignment="1" applyProtection="1">
      <alignment vertical="top"/>
      <protection locked="0"/>
    </xf>
    <xf numFmtId="0" fontId="141" fillId="0" borderId="0" xfId="0" applyFont="1" applyAlignment="1" applyProtection="1">
      <alignment horizontal="left" vertical="top" wrapText="1" indent="3"/>
      <protection locked="0"/>
    </xf>
    <xf numFmtId="0" fontId="143" fillId="0" borderId="19" xfId="0" applyFont="1" applyBorder="1" applyProtection="1">
      <protection locked="0"/>
    </xf>
    <xf numFmtId="0" fontId="144" fillId="0" borderId="17" xfId="0" applyFont="1" applyBorder="1" applyAlignment="1" applyProtection="1">
      <alignment horizontal="left" vertical="top" wrapText="1" indent="6"/>
      <protection locked="0"/>
    </xf>
    <xf numFmtId="0" fontId="144" fillId="0" borderId="0" xfId="0" applyFont="1" applyAlignment="1" applyProtection="1">
      <alignment horizontal="left" vertical="top" wrapText="1" indent="6"/>
      <protection locked="0"/>
    </xf>
    <xf numFmtId="0" fontId="144" fillId="0" borderId="20" xfId="0" applyFont="1" applyBorder="1" applyAlignment="1" applyProtection="1">
      <alignment horizontal="left" vertical="top" wrapText="1" indent="6"/>
      <protection locked="0"/>
    </xf>
    <xf numFmtId="0" fontId="143" fillId="0" borderId="17" xfId="0" applyFont="1" applyBorder="1" applyAlignment="1" applyProtection="1">
      <alignment horizontal="center" vertical="top"/>
      <protection locked="0"/>
    </xf>
    <xf numFmtId="0" fontId="141" fillId="0" borderId="17" xfId="0" applyFont="1" applyBorder="1" applyAlignment="1" applyProtection="1">
      <alignment horizontal="left" vertical="top" wrapText="1" indent="8"/>
      <protection locked="0"/>
    </xf>
    <xf numFmtId="0" fontId="144" fillId="0" borderId="26" xfId="0" applyFont="1" applyBorder="1" applyAlignment="1" applyProtection="1">
      <alignment horizontal="left" vertical="top" wrapText="1" indent="6"/>
      <protection locked="0"/>
    </xf>
    <xf numFmtId="0" fontId="144" fillId="0" borderId="34" xfId="0" applyFont="1" applyBorder="1" applyAlignment="1" applyProtection="1">
      <alignment horizontal="left" vertical="top" wrapText="1" indent="6"/>
      <protection locked="0"/>
    </xf>
    <xf numFmtId="0" fontId="144" fillId="0" borderId="35" xfId="0" applyFont="1" applyBorder="1" applyAlignment="1" applyProtection="1">
      <alignment horizontal="left" vertical="top" wrapText="1" indent="6"/>
      <protection locked="0"/>
    </xf>
    <xf numFmtId="0" fontId="141" fillId="0" borderId="17" xfId="0" applyFont="1" applyBorder="1" applyAlignment="1" applyProtection="1">
      <alignment horizontal="left" vertical="center" wrapText="1"/>
      <protection locked="0"/>
    </xf>
    <xf numFmtId="0" fontId="167" fillId="0" borderId="0" xfId="0" applyFont="1" applyAlignment="1" applyProtection="1">
      <alignment vertical="center"/>
      <protection locked="0"/>
    </xf>
    <xf numFmtId="0" fontId="170" fillId="0" borderId="0" xfId="0" applyFont="1" applyAlignment="1" applyProtection="1">
      <alignment vertical="center" wrapText="1"/>
      <protection locked="0"/>
    </xf>
    <xf numFmtId="0" fontId="170" fillId="0" borderId="20" xfId="0" applyFont="1" applyBorder="1" applyAlignment="1" applyProtection="1">
      <alignment vertical="center" wrapText="1"/>
      <protection locked="0"/>
    </xf>
    <xf numFmtId="0" fontId="184" fillId="0" borderId="23" xfId="0" applyFont="1" applyBorder="1" applyAlignment="1" applyProtection="1">
      <alignment vertical="top" wrapText="1"/>
      <protection locked="0"/>
    </xf>
    <xf numFmtId="0" fontId="141" fillId="0" borderId="17" xfId="0" quotePrefix="1" applyFont="1" applyBorder="1" applyAlignment="1" applyProtection="1">
      <alignment horizontal="center" vertical="top" wrapText="1"/>
      <protection locked="0"/>
    </xf>
    <xf numFmtId="0" fontId="16" fillId="0" borderId="0" xfId="0" applyFont="1" applyAlignment="1" applyProtection="1">
      <alignment vertical="top"/>
      <protection locked="0"/>
    </xf>
    <xf numFmtId="0" fontId="172" fillId="0" borderId="17" xfId="0" quotePrefix="1" applyFont="1" applyBorder="1" applyAlignment="1" applyProtection="1">
      <alignment horizontal="left" vertical="top" wrapText="1"/>
      <protection locked="0"/>
    </xf>
    <xf numFmtId="0" fontId="172" fillId="0" borderId="0" xfId="0" quotePrefix="1" applyFont="1" applyAlignment="1" applyProtection="1">
      <alignment horizontal="left" vertical="top" wrapText="1"/>
      <protection locked="0"/>
    </xf>
    <xf numFmtId="173" fontId="0" fillId="0" borderId="0" xfId="0" applyNumberFormat="1" applyAlignment="1" applyProtection="1">
      <alignment horizontal="center" vertical="center"/>
      <protection locked="0"/>
    </xf>
    <xf numFmtId="173" fontId="16" fillId="0" borderId="0" xfId="0" applyNumberFormat="1" applyFont="1" applyAlignment="1" applyProtection="1">
      <alignment horizontal="center" vertical="center"/>
      <protection locked="0"/>
    </xf>
    <xf numFmtId="0" fontId="16" fillId="0" borderId="0" xfId="0" applyFont="1" applyProtection="1">
      <protection locked="0"/>
    </xf>
    <xf numFmtId="0" fontId="142" fillId="0" borderId="0" xfId="0" quotePrefix="1" applyFont="1" applyAlignment="1" applyProtection="1">
      <alignment horizontal="center" vertical="top" wrapText="1"/>
      <protection locked="0"/>
    </xf>
    <xf numFmtId="0" fontId="142" fillId="0" borderId="0" xfId="0" applyFont="1" applyAlignment="1" applyProtection="1">
      <alignment vertical="top"/>
      <protection locked="0"/>
    </xf>
    <xf numFmtId="0" fontId="246" fillId="0" borderId="0" xfId="0" quotePrefix="1" applyFont="1" applyAlignment="1" applyProtection="1">
      <alignment horizontal="left" vertical="top" wrapText="1"/>
      <protection locked="0"/>
    </xf>
    <xf numFmtId="0" fontId="142" fillId="0" borderId="0" xfId="0" applyFont="1" applyAlignment="1" applyProtection="1">
      <alignment horizontal="left" vertical="top" wrapText="1"/>
      <protection locked="0"/>
    </xf>
    <xf numFmtId="0" fontId="142" fillId="0" borderId="20" xfId="0" applyFont="1" applyBorder="1" applyAlignment="1" applyProtection="1">
      <alignment horizontal="left" vertical="top" wrapText="1"/>
      <protection locked="0"/>
    </xf>
    <xf numFmtId="0" fontId="141" fillId="0" borderId="0" xfId="0" quotePrefix="1" applyFont="1" applyAlignment="1" applyProtection="1">
      <alignment horizontal="center" vertical="top" wrapText="1"/>
      <protection locked="0"/>
    </xf>
    <xf numFmtId="0" fontId="172" fillId="0" borderId="19" xfId="0" quotePrefix="1" applyFont="1" applyBorder="1" applyAlignment="1" applyProtection="1">
      <alignment horizontal="left" vertical="top" wrapText="1"/>
      <protection locked="0"/>
    </xf>
    <xf numFmtId="0" fontId="172" fillId="0" borderId="18" xfId="0" quotePrefix="1" applyFont="1" applyBorder="1" applyAlignment="1" applyProtection="1">
      <alignment horizontal="left" vertical="top" wrapText="1"/>
      <protection locked="0"/>
    </xf>
    <xf numFmtId="0" fontId="142" fillId="0" borderId="18" xfId="0" quotePrefix="1" applyFont="1" applyBorder="1" applyAlignment="1" applyProtection="1">
      <alignment horizontal="center" vertical="top" wrapText="1"/>
      <protection locked="0"/>
    </xf>
    <xf numFmtId="0" fontId="206" fillId="0" borderId="0" xfId="0" applyFont="1" applyAlignment="1" applyProtection="1">
      <alignment vertical="center" wrapText="1"/>
      <protection locked="0"/>
    </xf>
    <xf numFmtId="0" fontId="172" fillId="0" borderId="26" xfId="0" quotePrefix="1" applyFont="1" applyBorder="1" applyAlignment="1" applyProtection="1">
      <alignment horizontal="left" vertical="top" wrapText="1"/>
      <protection locked="0"/>
    </xf>
    <xf numFmtId="0" fontId="172" fillId="0" borderId="34" xfId="0" quotePrefix="1" applyFont="1" applyBorder="1" applyAlignment="1" applyProtection="1">
      <alignment horizontal="left" vertical="top" wrapText="1"/>
      <protection locked="0"/>
    </xf>
    <xf numFmtId="0" fontId="142" fillId="0" borderId="34" xfId="0" quotePrefix="1" applyFont="1" applyBorder="1" applyAlignment="1" applyProtection="1">
      <alignment horizontal="center" vertical="top" wrapText="1"/>
      <protection locked="0"/>
    </xf>
    <xf numFmtId="0" fontId="205" fillId="0" borderId="0" xfId="0" applyFont="1" applyAlignment="1" applyProtection="1">
      <alignment vertical="center" wrapText="1"/>
      <protection locked="0"/>
    </xf>
    <xf numFmtId="0" fontId="142" fillId="0" borderId="16" xfId="0" applyFont="1" applyBorder="1" applyAlignment="1" applyProtection="1">
      <alignment horizontal="center" vertical="center"/>
      <protection locked="0"/>
    </xf>
    <xf numFmtId="0" fontId="142" fillId="0" borderId="16" xfId="0" quotePrefix="1" applyFont="1" applyBorder="1" applyAlignment="1" applyProtection="1">
      <alignment horizontal="left" vertical="center" wrapText="1"/>
      <protection locked="0"/>
    </xf>
    <xf numFmtId="0" fontId="142" fillId="0" borderId="16" xfId="0" applyFont="1" applyBorder="1" applyAlignment="1" applyProtection="1">
      <alignment vertical="center"/>
      <protection locked="0"/>
    </xf>
    <xf numFmtId="0" fontId="142" fillId="0" borderId="16" xfId="0" quotePrefix="1" applyFont="1" applyBorder="1" applyAlignment="1" applyProtection="1">
      <alignment horizontal="center" vertical="center" wrapText="1"/>
      <protection locked="0"/>
    </xf>
    <xf numFmtId="0" fontId="143" fillId="0" borderId="0" xfId="0" quotePrefix="1" applyFont="1" applyAlignment="1" applyProtection="1">
      <alignment horizontal="right" vertical="top" wrapText="1"/>
      <protection locked="0"/>
    </xf>
    <xf numFmtId="0" fontId="143" fillId="0" borderId="0" xfId="0" quotePrefix="1" applyFont="1" applyAlignment="1" applyProtection="1">
      <alignment horizontal="left" vertical="top" wrapText="1"/>
      <protection locked="0"/>
    </xf>
    <xf numFmtId="0" fontId="142" fillId="0" borderId="16" xfId="0" applyFont="1" applyBorder="1" applyAlignment="1" applyProtection="1">
      <alignment horizontal="center" vertical="center" wrapText="1"/>
      <protection locked="0"/>
    </xf>
    <xf numFmtId="0" fontId="141" fillId="0" borderId="19" xfId="0" applyFont="1" applyBorder="1" applyAlignment="1" applyProtection="1">
      <alignment horizontal="center" vertical="top" wrapText="1"/>
      <protection locked="0"/>
    </xf>
    <xf numFmtId="0" fontId="32" fillId="0" borderId="16" xfId="0" applyFont="1" applyBorder="1" applyProtection="1">
      <protection locked="0"/>
    </xf>
    <xf numFmtId="0" fontId="32" fillId="0" borderId="0" xfId="0" applyFont="1" applyAlignment="1" applyProtection="1">
      <alignment vertical="top" wrapText="1"/>
      <protection locked="0"/>
    </xf>
    <xf numFmtId="0" fontId="144" fillId="0" borderId="24" xfId="0" quotePrefix="1" applyFont="1" applyBorder="1" applyAlignment="1" applyProtection="1">
      <alignment horizontal="right" vertical="center" wrapText="1"/>
      <protection locked="0"/>
    </xf>
    <xf numFmtId="0" fontId="32" fillId="0" borderId="66" xfId="0" applyFont="1" applyBorder="1" applyAlignment="1" applyProtection="1">
      <alignment vertical="top" wrapText="1"/>
      <protection locked="0"/>
    </xf>
    <xf numFmtId="0" fontId="32" fillId="0" borderId="67" xfId="0" applyFont="1" applyBorder="1" applyAlignment="1" applyProtection="1">
      <alignment vertical="top" wrapText="1"/>
      <protection locked="0"/>
    </xf>
    <xf numFmtId="0" fontId="41" fillId="0" borderId="27" xfId="0" applyFont="1" applyBorder="1" applyAlignment="1" applyProtection="1">
      <alignment vertical="top" wrapText="1"/>
      <protection locked="0"/>
    </xf>
    <xf numFmtId="0" fontId="242" fillId="0" borderId="27" xfId="0" applyFont="1" applyBorder="1" applyAlignment="1" applyProtection="1">
      <alignment vertical="top" wrapText="1"/>
      <protection locked="0"/>
    </xf>
    <xf numFmtId="0" fontId="48" fillId="0" borderId="27" xfId="0" applyFont="1" applyBorder="1" applyAlignment="1" applyProtection="1">
      <alignment vertical="top" wrapText="1"/>
      <protection locked="0"/>
    </xf>
    <xf numFmtId="0" fontId="48" fillId="0" borderId="68" xfId="0" applyFont="1" applyBorder="1" applyAlignment="1" applyProtection="1">
      <alignment vertical="top" wrapText="1"/>
      <protection locked="0"/>
    </xf>
    <xf numFmtId="0" fontId="41" fillId="0" borderId="17" xfId="0" applyFont="1" applyBorder="1" applyAlignment="1" applyProtection="1">
      <alignment horizontal="left" vertical="top" wrapText="1" indent="4"/>
      <protection locked="0"/>
    </xf>
    <xf numFmtId="0" fontId="32" fillId="0" borderId="19" xfId="0" applyFont="1" applyBorder="1" applyAlignment="1" applyProtection="1">
      <alignment horizontal="left" vertical="top" wrapText="1" indent="4"/>
      <protection locked="0"/>
    </xf>
    <xf numFmtId="0" fontId="41" fillId="0" borderId="23"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41" fillId="0" borderId="22" xfId="0" applyFont="1" applyBorder="1" applyAlignment="1" applyProtection="1">
      <alignment vertical="center" wrapText="1"/>
      <protection locked="0"/>
    </xf>
    <xf numFmtId="0" fontId="32" fillId="9" borderId="16" xfId="0" applyFont="1" applyFill="1" applyBorder="1" applyAlignment="1" applyProtection="1">
      <alignment vertical="center" wrapText="1"/>
      <protection locked="0"/>
    </xf>
    <xf numFmtId="0" fontId="0" fillId="0" borderId="34" xfId="0" applyBorder="1" applyProtection="1">
      <protection locked="0"/>
    </xf>
    <xf numFmtId="0" fontId="32" fillId="0" borderId="35" xfId="0" applyFont="1" applyBorder="1" applyAlignment="1" applyProtection="1">
      <alignment vertical="center" wrapText="1"/>
      <protection locked="0"/>
    </xf>
    <xf numFmtId="0" fontId="41" fillId="0" borderId="23" xfId="0" applyFont="1" applyBorder="1" applyAlignment="1" applyProtection="1">
      <alignment vertical="center" wrapText="1"/>
      <protection locked="0"/>
    </xf>
    <xf numFmtId="0" fontId="41" fillId="9" borderId="17" xfId="0" applyFont="1" applyFill="1" applyBorder="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32" fillId="9" borderId="0" xfId="0" applyFont="1" applyFill="1" applyAlignment="1" applyProtection="1">
      <alignment vertical="center" wrapText="1"/>
      <protection locked="0"/>
    </xf>
    <xf numFmtId="0" fontId="32" fillId="0" borderId="20" xfId="0" applyFont="1" applyBorder="1" applyAlignment="1" applyProtection="1">
      <alignment vertical="center" wrapText="1"/>
      <protection locked="0"/>
    </xf>
    <xf numFmtId="0" fontId="41" fillId="0" borderId="23" xfId="0" applyFont="1" applyBorder="1" applyAlignment="1" applyProtection="1">
      <alignment vertical="top"/>
      <protection locked="0"/>
    </xf>
    <xf numFmtId="0" fontId="41" fillId="0" borderId="17" xfId="0" applyFont="1" applyBorder="1" applyProtection="1">
      <protection locked="0"/>
    </xf>
    <xf numFmtId="0" fontId="41" fillId="0" borderId="22" xfId="0" applyFont="1" applyBorder="1" applyProtection="1">
      <protection locked="0"/>
    </xf>
    <xf numFmtId="0" fontId="143" fillId="0" borderId="0" xfId="0" applyFont="1" applyAlignment="1" applyProtection="1">
      <alignment horizontal="left" vertical="top" wrapText="1"/>
      <protection locked="0"/>
    </xf>
    <xf numFmtId="0" fontId="41" fillId="0" borderId="23" xfId="0" applyFont="1" applyBorder="1" applyProtection="1">
      <protection locked="0"/>
    </xf>
    <xf numFmtId="0" fontId="179" fillId="0" borderId="26" xfId="0" applyFont="1" applyBorder="1" applyAlignment="1" applyProtection="1">
      <alignment horizontal="left" vertical="center" wrapText="1"/>
      <protection locked="0"/>
    </xf>
    <xf numFmtId="0" fontId="179" fillId="0" borderId="34" xfId="0" applyFont="1" applyBorder="1" applyAlignment="1" applyProtection="1">
      <alignment horizontal="left" vertical="center" wrapText="1"/>
      <protection locked="0"/>
    </xf>
    <xf numFmtId="0" fontId="179" fillId="0" borderId="34" xfId="0" applyFont="1" applyBorder="1" applyAlignment="1" applyProtection="1">
      <alignment horizontal="center" vertical="center" wrapText="1"/>
      <protection locked="0"/>
    </xf>
    <xf numFmtId="0" fontId="179" fillId="0" borderId="35" xfId="0" applyFont="1" applyBorder="1" applyAlignment="1" applyProtection="1">
      <alignment horizontal="center" vertical="center" wrapText="1"/>
      <protection locked="0"/>
    </xf>
    <xf numFmtId="0" fontId="142" fillId="0" borderId="0" xfId="0" applyFont="1" applyAlignment="1" applyProtection="1">
      <alignment vertical="center" wrapText="1"/>
      <protection locked="0"/>
    </xf>
    <xf numFmtId="0" fontId="179" fillId="0" borderId="17" xfId="0"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Font="1" applyAlignment="1" applyProtection="1">
      <alignment horizontal="center" vertical="center" wrapText="1"/>
      <protection locked="0"/>
    </xf>
    <xf numFmtId="0" fontId="26" fillId="0" borderId="20" xfId="0" applyFont="1" applyBorder="1" applyProtection="1">
      <protection locked="0"/>
    </xf>
    <xf numFmtId="0" fontId="179" fillId="0" borderId="20" xfId="0" applyFont="1" applyBorder="1" applyAlignment="1" applyProtection="1">
      <alignment horizontal="center" vertical="center" wrapText="1"/>
      <protection locked="0"/>
    </xf>
    <xf numFmtId="0" fontId="41" fillId="0" borderId="24" xfId="0" applyFont="1" applyBorder="1" applyProtection="1">
      <protection locked="0"/>
    </xf>
    <xf numFmtId="0" fontId="32" fillId="0" borderId="22" xfId="0" applyFont="1" applyBorder="1" applyAlignment="1" applyProtection="1">
      <alignment vertical="top" wrapText="1"/>
      <protection locked="0"/>
    </xf>
    <xf numFmtId="0" fontId="32" fillId="0" borderId="23" xfId="0" applyFont="1" applyBorder="1" applyAlignment="1" applyProtection="1">
      <alignment vertical="top" wrapText="1"/>
      <protection locked="0"/>
    </xf>
    <xf numFmtId="0" fontId="142" fillId="0" borderId="17" xfId="0" quotePrefix="1" applyFont="1" applyBorder="1" applyAlignment="1" applyProtection="1">
      <alignment vertical="center" wrapText="1"/>
      <protection locked="0"/>
    </xf>
    <xf numFmtId="0" fontId="142" fillId="0" borderId="0" xfId="0" quotePrefix="1" applyFont="1" applyAlignment="1" applyProtection="1">
      <alignment vertical="center" wrapText="1"/>
      <protection locked="0"/>
    </xf>
    <xf numFmtId="0" fontId="179" fillId="0" borderId="20" xfId="0" applyFont="1" applyBorder="1" applyAlignment="1" applyProtection="1">
      <alignment horizontal="left" vertical="center" wrapText="1"/>
      <protection locked="0"/>
    </xf>
    <xf numFmtId="0" fontId="142" fillId="0" borderId="17" xfId="0" quotePrefix="1" applyFont="1" applyBorder="1" applyAlignment="1" applyProtection="1">
      <alignment horizontal="left" vertical="center" wrapText="1"/>
      <protection locked="0"/>
    </xf>
    <xf numFmtId="0" fontId="142" fillId="0" borderId="0" xfId="0" quotePrefix="1" applyFont="1" applyAlignment="1" applyProtection="1">
      <alignment horizontal="left" vertical="center" wrapText="1"/>
      <protection locked="0"/>
    </xf>
    <xf numFmtId="0" fontId="142" fillId="0" borderId="20" xfId="0" quotePrefix="1" applyFont="1" applyBorder="1" applyAlignment="1" applyProtection="1">
      <alignment horizontal="left" vertical="center" wrapText="1"/>
      <protection locked="0"/>
    </xf>
    <xf numFmtId="0" fontId="154" fillId="0" borderId="17" xfId="0" quotePrefix="1" applyFont="1" applyBorder="1" applyAlignment="1" applyProtection="1">
      <alignment horizontal="left" vertical="top" wrapText="1"/>
      <protection locked="0"/>
    </xf>
    <xf numFmtId="0" fontId="154" fillId="0" borderId="0" xfId="0" quotePrefix="1" applyFont="1" applyAlignment="1" applyProtection="1">
      <alignment horizontal="left" vertical="top" wrapText="1"/>
      <protection locked="0"/>
    </xf>
    <xf numFmtId="0" fontId="142" fillId="0" borderId="19" xfId="0" applyFont="1" applyBorder="1" applyAlignment="1" applyProtection="1">
      <alignment vertical="center" wrapText="1"/>
      <protection locked="0"/>
    </xf>
    <xf numFmtId="0" fontId="142" fillId="0" borderId="18" xfId="0" applyFont="1" applyBorder="1" applyAlignment="1" applyProtection="1">
      <alignment vertical="center" wrapText="1"/>
      <protection locked="0"/>
    </xf>
    <xf numFmtId="0" fontId="179" fillId="0" borderId="21" xfId="0" applyFont="1" applyBorder="1" applyAlignment="1" applyProtection="1">
      <alignment horizontal="center" vertical="center" wrapText="1"/>
      <protection locked="0"/>
    </xf>
    <xf numFmtId="0" fontId="26" fillId="0" borderId="34" xfId="0" applyFont="1" applyBorder="1" applyProtection="1">
      <protection locked="0"/>
    </xf>
    <xf numFmtId="0" fontId="26" fillId="0" borderId="35" xfId="0" applyFont="1" applyBorder="1" applyProtection="1">
      <protection locked="0"/>
    </xf>
    <xf numFmtId="0" fontId="142" fillId="0" borderId="17" xfId="0" applyFont="1" applyBorder="1" applyAlignment="1" applyProtection="1">
      <alignment vertical="center" wrapText="1"/>
      <protection locked="0"/>
    </xf>
    <xf numFmtId="0" fontId="179" fillId="0" borderId="20" xfId="0" applyFont="1" applyBorder="1" applyAlignment="1" applyProtection="1">
      <alignment horizontal="center" vertical="top" wrapText="1"/>
      <protection locked="0"/>
    </xf>
    <xf numFmtId="0" fontId="41" fillId="0" borderId="20" xfId="0" applyFont="1" applyBorder="1" applyProtection="1">
      <protection locked="0"/>
    </xf>
    <xf numFmtId="0" fontId="32" fillId="0" borderId="0" xfId="0" applyFont="1" applyAlignment="1" applyProtection="1">
      <alignment horizontal="right" vertical="center" wrapText="1"/>
      <protection locked="0"/>
    </xf>
    <xf numFmtId="0" fontId="25" fillId="0" borderId="16" xfId="0" applyFont="1" applyBorder="1" applyAlignment="1" applyProtection="1">
      <alignment horizontal="left" indent="2"/>
      <protection locked="0"/>
    </xf>
    <xf numFmtId="0" fontId="32" fillId="0" borderId="0" xfId="0" applyFont="1" applyAlignment="1" applyProtection="1">
      <alignment horizontal="right" vertical="top" wrapText="1"/>
      <protection locked="0"/>
    </xf>
    <xf numFmtId="0" fontId="16" fillId="0" borderId="20" xfId="0" applyFont="1" applyBorder="1" applyAlignment="1" applyProtection="1">
      <alignment vertical="top" wrapText="1"/>
      <protection locked="0"/>
    </xf>
    <xf numFmtId="0" fontId="143" fillId="0" borderId="0" xfId="0" applyFont="1" applyAlignment="1" applyProtection="1">
      <alignment wrapText="1"/>
      <protection locked="0"/>
    </xf>
    <xf numFmtId="0" fontId="25" fillId="0" borderId="20" xfId="0" applyFont="1" applyBorder="1" applyAlignment="1" applyProtection="1">
      <alignment horizontal="center" vertical="center" wrapText="1"/>
      <protection locked="0"/>
    </xf>
    <xf numFmtId="0" fontId="144" fillId="0" borderId="0" xfId="0" applyFont="1" applyAlignment="1" applyProtection="1">
      <alignment horizontal="left" vertical="center" wrapText="1"/>
      <protection locked="0"/>
    </xf>
    <xf numFmtId="0" fontId="142" fillId="0" borderId="0" xfId="0" applyFont="1" applyAlignment="1" applyProtection="1">
      <alignment horizontal="right" vertical="center" wrapText="1"/>
      <protection locked="0"/>
    </xf>
    <xf numFmtId="0" fontId="144" fillId="0" borderId="0" xfId="0" applyFont="1" applyAlignment="1" applyProtection="1">
      <alignment horizontal="right" vertical="top" wrapText="1"/>
      <protection locked="0"/>
    </xf>
    <xf numFmtId="0" fontId="138" fillId="0" borderId="20" xfId="0" applyFont="1" applyBorder="1" applyAlignment="1" applyProtection="1">
      <alignment horizontal="center" vertical="center" wrapText="1"/>
      <protection locked="0"/>
    </xf>
    <xf numFmtId="0" fontId="0" fillId="0" borderId="16" xfId="0" applyBorder="1" applyProtection="1">
      <protection locked="0"/>
    </xf>
    <xf numFmtId="0" fontId="48" fillId="0" borderId="27" xfId="0" applyFont="1" applyBorder="1" applyAlignment="1" applyProtection="1">
      <alignment horizontal="left" vertical="top" wrapText="1"/>
      <protection locked="0"/>
    </xf>
    <xf numFmtId="0" fontId="48" fillId="0" borderId="68" xfId="0" applyFont="1" applyBorder="1" applyAlignment="1" applyProtection="1">
      <alignment horizontal="left" vertical="top" wrapText="1"/>
      <protection locked="0"/>
    </xf>
    <xf numFmtId="0" fontId="41" fillId="0" borderId="26" xfId="0" applyFont="1" applyBorder="1" applyAlignment="1" applyProtection="1">
      <alignment vertical="top" wrapText="1"/>
      <protection locked="0"/>
    </xf>
    <xf numFmtId="0" fontId="41" fillId="0" borderId="34" xfId="0" applyFont="1" applyBorder="1" applyProtection="1">
      <protection locked="0"/>
    </xf>
    <xf numFmtId="0" fontId="41" fillId="0" borderId="35" xfId="0" applyFont="1" applyBorder="1" applyProtection="1">
      <protection locked="0"/>
    </xf>
    <xf numFmtId="0" fontId="41" fillId="0" borderId="0" xfId="0" applyFont="1" applyAlignment="1" applyProtection="1">
      <alignment vertical="center"/>
      <protection locked="0"/>
    </xf>
    <xf numFmtId="0" fontId="41" fillId="0" borderId="20" xfId="0" applyFont="1" applyBorder="1" applyAlignment="1" applyProtection="1">
      <alignment vertical="center"/>
      <protection locked="0"/>
    </xf>
    <xf numFmtId="0" fontId="41" fillId="0" borderId="17" xfId="0" applyFont="1" applyBorder="1" applyAlignment="1" applyProtection="1">
      <alignment horizontal="left" vertical="top" wrapText="1" indent="2"/>
      <protection locked="0"/>
    </xf>
    <xf numFmtId="0" fontId="41" fillId="0" borderId="17" xfId="0" applyFont="1" applyBorder="1" applyAlignment="1" applyProtection="1">
      <alignment horizontal="left" vertical="top" wrapText="1" indent="15"/>
      <protection locked="0"/>
    </xf>
    <xf numFmtId="0" fontId="41" fillId="0" borderId="20" xfId="0" applyFont="1" applyBorder="1" applyAlignment="1" applyProtection="1">
      <alignment vertical="top" wrapText="1"/>
      <protection locked="0"/>
    </xf>
    <xf numFmtId="0" fontId="32" fillId="0" borderId="24" xfId="0" applyFont="1" applyBorder="1" applyAlignment="1" applyProtection="1">
      <alignment vertical="top" wrapText="1"/>
      <protection locked="0"/>
    </xf>
    <xf numFmtId="0" fontId="41" fillId="0" borderId="18" xfId="0" applyFont="1" applyBorder="1" applyAlignment="1" applyProtection="1">
      <alignment vertical="top"/>
      <protection locked="0"/>
    </xf>
    <xf numFmtId="0" fontId="161" fillId="0" borderId="23" xfId="0" quotePrefix="1" applyFont="1" applyBorder="1" applyAlignment="1">
      <alignment horizontal="center" vertical="top" wrapText="1"/>
    </xf>
    <xf numFmtId="0" fontId="145" fillId="0" borderId="0" xfId="13" applyFont="1"/>
    <xf numFmtId="0" fontId="267" fillId="0" borderId="0" xfId="13" applyFont="1"/>
    <xf numFmtId="0" fontId="141" fillId="0" borderId="0" xfId="13" quotePrefix="1" applyFont="1" applyAlignment="1">
      <alignment vertical="top"/>
    </xf>
    <xf numFmtId="0" fontId="141" fillId="0" borderId="0" xfId="13" quotePrefix="1" applyFont="1" applyAlignment="1">
      <alignment horizontal="left" vertical="top"/>
    </xf>
    <xf numFmtId="0" fontId="141" fillId="0" borderId="0" xfId="13" applyFont="1" applyAlignment="1">
      <alignment horizontal="left" vertical="top" wrapText="1"/>
    </xf>
    <xf numFmtId="0" fontId="41" fillId="0" borderId="0" xfId="1069" applyFont="1" applyAlignment="1">
      <alignment horizontal="left" vertical="top"/>
    </xf>
    <xf numFmtId="0" fontId="141" fillId="0" borderId="34" xfId="10" applyFont="1" applyBorder="1" applyAlignment="1">
      <alignment vertical="center"/>
    </xf>
    <xf numFmtId="1" fontId="135" fillId="12" borderId="156" xfId="0" applyNumberFormat="1" applyFont="1" applyFill="1" applyBorder="1" applyAlignment="1">
      <alignment horizontal="center" vertical="top" wrapText="1"/>
    </xf>
    <xf numFmtId="0" fontId="61" fillId="0" borderId="0" xfId="0" applyFont="1" applyAlignment="1">
      <alignment horizontal="left" vertical="top"/>
    </xf>
    <xf numFmtId="0" fontId="43" fillId="0" borderId="0" xfId="0" applyFont="1" applyAlignment="1">
      <alignment horizontal="left" vertical="top"/>
    </xf>
    <xf numFmtId="0" fontId="25" fillId="0" borderId="18" xfId="0" applyFont="1" applyBorder="1" applyAlignment="1">
      <alignment horizontal="left" vertical="top"/>
    </xf>
    <xf numFmtId="0" fontId="25" fillId="0" borderId="16" xfId="0" applyFont="1" applyBorder="1" applyAlignment="1">
      <alignment horizontal="left" vertical="top"/>
    </xf>
    <xf numFmtId="0" fontId="25" fillId="0" borderId="33" xfId="0" applyFont="1" applyBorder="1" applyAlignment="1">
      <alignment horizontal="left" vertical="top"/>
    </xf>
    <xf numFmtId="0" fontId="206" fillId="0" borderId="0" xfId="0" applyFont="1" applyAlignment="1">
      <alignment vertical="center"/>
    </xf>
    <xf numFmtId="0" fontId="268" fillId="0" borderId="0" xfId="15" applyFont="1" applyAlignment="1">
      <alignment vertical="center"/>
    </xf>
    <xf numFmtId="0" fontId="167" fillId="0" borderId="0" xfId="15" applyFont="1" applyAlignment="1">
      <alignment horizontal="left" vertical="top" wrapText="1"/>
    </xf>
    <xf numFmtId="0" fontId="1" fillId="0" borderId="0" xfId="14" applyFont="1"/>
    <xf numFmtId="9" fontId="141" fillId="16" borderId="0" xfId="0" applyNumberFormat="1" applyFont="1" applyFill="1" applyAlignment="1" applyProtection="1">
      <alignment horizontal="left" vertical="top" wrapText="1"/>
      <protection locked="0"/>
    </xf>
    <xf numFmtId="0" fontId="141" fillId="16" borderId="0" xfId="0" applyFont="1" applyFill="1" applyAlignment="1" applyProtection="1">
      <alignment vertical="top" wrapText="1"/>
      <protection locked="0"/>
    </xf>
    <xf numFmtId="0" fontId="141" fillId="16" borderId="0" xfId="0" applyFont="1" applyFill="1" applyAlignment="1" applyProtection="1">
      <alignment horizontal="left" vertical="center" wrapText="1"/>
      <protection locked="0"/>
    </xf>
    <xf numFmtId="9" fontId="41" fillId="16" borderId="0" xfId="0" applyNumberFormat="1" applyFont="1" applyFill="1" applyAlignment="1" applyProtection="1">
      <alignment horizontal="left" vertical="top" wrapText="1"/>
      <protection locked="0"/>
    </xf>
    <xf numFmtId="10" fontId="171" fillId="16" borderId="16" xfId="0" applyNumberFormat="1" applyFont="1" applyFill="1" applyBorder="1" applyAlignment="1">
      <alignment horizontal="center" vertical="center" wrapText="1"/>
    </xf>
    <xf numFmtId="0" fontId="32" fillId="16" borderId="16" xfId="0" applyFont="1" applyFill="1" applyBorder="1" applyAlignment="1">
      <alignment horizontal="center" vertical="center" wrapText="1"/>
    </xf>
    <xf numFmtId="0" fontId="26" fillId="16" borderId="16" xfId="0" quotePrefix="1" applyFont="1" applyFill="1" applyBorder="1" applyAlignment="1">
      <alignment horizontal="center" vertical="center" wrapText="1"/>
    </xf>
    <xf numFmtId="0" fontId="142" fillId="16" borderId="16" xfId="0" applyFont="1" applyFill="1" applyBorder="1" applyAlignment="1">
      <alignment horizontal="center" vertical="center" wrapText="1"/>
    </xf>
    <xf numFmtId="0" fontId="143" fillId="0" borderId="0" xfId="15" applyFont="1" applyAlignment="1">
      <alignment vertical="center"/>
    </xf>
    <xf numFmtId="0" fontId="162" fillId="0" borderId="0" xfId="15" applyFont="1" applyAlignment="1">
      <alignment horizontal="left" vertical="center" wrapText="1"/>
    </xf>
    <xf numFmtId="0" fontId="162" fillId="0" borderId="0" xfId="15" applyFont="1"/>
    <xf numFmtId="0" fontId="162" fillId="0" borderId="0" xfId="15" applyFont="1" applyAlignment="1">
      <alignment horizontal="left" wrapText="1"/>
    </xf>
    <xf numFmtId="0" fontId="270" fillId="0" borderId="0" xfId="0" applyFont="1" applyAlignment="1">
      <alignment vertical="top"/>
    </xf>
    <xf numFmtId="0" fontId="25" fillId="0" borderId="0" xfId="15" applyFont="1" applyAlignment="1">
      <alignment horizontal="left" vertical="top" wrapText="1"/>
    </xf>
    <xf numFmtId="0" fontId="16" fillId="0" borderId="0" xfId="15" applyAlignment="1">
      <alignment horizontal="justify" vertical="top"/>
    </xf>
    <xf numFmtId="0" fontId="161" fillId="0" borderId="5" xfId="0" applyFont="1" applyBorder="1" applyAlignment="1">
      <alignment wrapText="1"/>
    </xf>
    <xf numFmtId="0" fontId="161" fillId="0" borderId="51" xfId="0" applyFont="1" applyBorder="1" applyAlignment="1">
      <alignment horizontal="left" wrapText="1" indent="1"/>
    </xf>
    <xf numFmtId="0" fontId="144" fillId="0" borderId="0" xfId="0" applyFont="1" applyAlignment="1">
      <alignment horizontal="left" wrapText="1"/>
    </xf>
    <xf numFmtId="0" fontId="144" fillId="0" borderId="16" xfId="0" applyFont="1" applyBorder="1" applyAlignment="1">
      <alignment vertical="top" wrapText="1"/>
    </xf>
    <xf numFmtId="0" fontId="141" fillId="0" borderId="16" xfId="0" applyFont="1" applyBorder="1" applyAlignment="1">
      <alignment vertical="top" wrapText="1"/>
    </xf>
    <xf numFmtId="0" fontId="141" fillId="0" borderId="0" xfId="0" applyFont="1" applyAlignment="1">
      <alignment horizontal="center" vertical="center" wrapText="1"/>
    </xf>
    <xf numFmtId="0" fontId="162" fillId="0" borderId="0" xfId="0" applyFont="1" applyAlignment="1">
      <alignment vertical="center"/>
    </xf>
    <xf numFmtId="0" fontId="141" fillId="0" borderId="0" xfId="0" applyFont="1" applyAlignment="1" applyProtection="1">
      <alignment horizontal="left" wrapText="1"/>
      <protection locked="0"/>
    </xf>
    <xf numFmtId="0" fontId="0" fillId="35" borderId="0" xfId="0" applyFill="1"/>
    <xf numFmtId="0" fontId="16" fillId="4" borderId="16" xfId="0" applyFont="1" applyFill="1" applyBorder="1" applyAlignment="1" applyProtection="1">
      <alignment horizontal="left" vertical="center" wrapText="1"/>
      <protection locked="0"/>
    </xf>
    <xf numFmtId="0" fontId="41" fillId="0" borderId="24" xfId="0" applyFont="1" applyBorder="1" applyAlignment="1" applyProtection="1">
      <alignment vertical="top" wrapText="1"/>
      <protection locked="0"/>
    </xf>
    <xf numFmtId="0" fontId="280" fillId="0" borderId="0" xfId="0" applyFont="1" applyAlignment="1">
      <alignment wrapText="1"/>
    </xf>
    <xf numFmtId="0" fontId="276" fillId="0" borderId="0" xfId="0" applyFont="1" applyAlignment="1">
      <alignment wrapText="1"/>
    </xf>
    <xf numFmtId="0" fontId="281" fillId="0" borderId="0" xfId="0" applyFont="1" applyAlignment="1">
      <alignment wrapText="1"/>
    </xf>
    <xf numFmtId="0" fontId="280" fillId="0" borderId="0" xfId="0" applyFont="1"/>
    <xf numFmtId="0" fontId="280" fillId="0" borderId="16" xfId="0" applyFont="1" applyBorder="1"/>
    <xf numFmtId="0" fontId="280" fillId="0" borderId="16" xfId="0" applyFont="1" applyBorder="1" applyAlignment="1">
      <alignment wrapText="1"/>
    </xf>
    <xf numFmtId="0" fontId="277" fillId="0" borderId="0" xfId="0" applyFont="1" applyAlignment="1">
      <alignment vertical="center" wrapText="1"/>
    </xf>
    <xf numFmtId="0" fontId="280" fillId="0" borderId="24" xfId="0" applyFont="1" applyBorder="1"/>
    <xf numFmtId="0" fontId="275" fillId="0" borderId="0" xfId="0" applyFont="1" applyAlignment="1">
      <alignment vertical="top"/>
    </xf>
    <xf numFmtId="0" fontId="143" fillId="0" borderId="17" xfId="0" applyFont="1" applyBorder="1" applyAlignment="1">
      <alignment horizontal="center" vertical="top" wrapText="1"/>
    </xf>
    <xf numFmtId="0" fontId="143" fillId="0" borderId="17" xfId="0" applyFont="1" applyBorder="1" applyAlignment="1">
      <alignment horizontal="center" vertical="center" wrapText="1"/>
    </xf>
    <xf numFmtId="0" fontId="143" fillId="0" borderId="17" xfId="0" applyFont="1" applyBorder="1" applyAlignment="1">
      <alignment vertical="top"/>
    </xf>
    <xf numFmtId="0" fontId="143" fillId="0" borderId="17" xfId="0" applyFont="1" applyBorder="1" applyAlignment="1">
      <alignment horizontal="right" vertical="top" wrapText="1"/>
    </xf>
    <xf numFmtId="0" fontId="143" fillId="0" borderId="17" xfId="0" applyFont="1" applyBorder="1" applyAlignment="1">
      <alignment horizontal="right" vertical="center" wrapText="1"/>
    </xf>
    <xf numFmtId="0" fontId="143" fillId="0" borderId="17" xfId="0" applyFont="1" applyBorder="1" applyAlignment="1">
      <alignment horizontal="right" vertical="top"/>
    </xf>
    <xf numFmtId="0" fontId="143" fillId="0" borderId="19" xfId="0" applyFont="1" applyBorder="1" applyAlignment="1">
      <alignment vertical="top" wrapText="1"/>
    </xf>
    <xf numFmtId="0" fontId="161" fillId="0" borderId="32" xfId="0" applyFont="1" applyBorder="1" applyAlignment="1">
      <alignment vertical="center" wrapText="1"/>
    </xf>
    <xf numFmtId="0" fontId="161" fillId="0" borderId="31" xfId="0" applyFont="1" applyBorder="1" applyAlignment="1">
      <alignment vertical="center" wrapText="1"/>
    </xf>
    <xf numFmtId="0" fontId="144" fillId="0" borderId="31" xfId="0" applyFont="1" applyBorder="1" applyAlignment="1">
      <alignment vertical="top"/>
    </xf>
    <xf numFmtId="0" fontId="143" fillId="0" borderId="17" xfId="0" applyFont="1" applyBorder="1" applyAlignment="1">
      <alignment horizontal="center" vertical="top"/>
    </xf>
    <xf numFmtId="0" fontId="22" fillId="0" borderId="38" xfId="0" applyFont="1" applyBorder="1" applyAlignment="1" applyProtection="1">
      <alignment horizontal="left" vertical="top" wrapText="1"/>
      <protection locked="0"/>
    </xf>
    <xf numFmtId="49" fontId="144" fillId="16" borderId="22" xfId="0" quotePrefix="1" applyNumberFormat="1" applyFont="1" applyFill="1" applyBorder="1" applyAlignment="1" applyProtection="1">
      <alignment horizontal="center" vertical="center"/>
      <protection locked="0"/>
    </xf>
    <xf numFmtId="0" fontId="71" fillId="0" borderId="0" xfId="0" applyFont="1" applyAlignment="1" applyProtection="1">
      <alignment vertical="top" wrapText="1"/>
      <protection locked="0"/>
    </xf>
    <xf numFmtId="0" fontId="71" fillId="0" borderId="0" xfId="0" applyFont="1" applyAlignment="1" applyProtection="1">
      <alignment vertical="center" wrapText="1"/>
      <protection locked="0"/>
    </xf>
    <xf numFmtId="0" fontId="144" fillId="0" borderId="0" xfId="0" applyFont="1" applyAlignment="1" applyProtection="1">
      <alignment wrapText="1"/>
      <protection locked="0"/>
    </xf>
    <xf numFmtId="0" fontId="71" fillId="0" borderId="17" xfId="0" applyFont="1" applyBorder="1" applyAlignment="1" applyProtection="1">
      <alignment vertical="top" wrapText="1"/>
      <protection locked="0"/>
    </xf>
    <xf numFmtId="0" fontId="51" fillId="0" borderId="20" xfId="0" quotePrefix="1" applyFont="1" applyBorder="1" applyAlignment="1" applyProtection="1">
      <alignment horizontal="left" vertical="top" wrapText="1"/>
      <protection locked="0"/>
    </xf>
    <xf numFmtId="0" fontId="273" fillId="0" borderId="0" xfId="0" applyFont="1"/>
    <xf numFmtId="0" fontId="284" fillId="0" borderId="0" xfId="0" applyFont="1" applyAlignment="1">
      <alignment vertical="center" wrapText="1"/>
    </xf>
    <xf numFmtId="0" fontId="273" fillId="0" borderId="0" xfId="0" applyFont="1" applyAlignment="1">
      <alignment vertical="center" wrapText="1"/>
    </xf>
    <xf numFmtId="0" fontId="274" fillId="0" borderId="0" xfId="0" applyFont="1" applyAlignment="1">
      <alignment vertical="center" wrapText="1"/>
    </xf>
    <xf numFmtId="0" fontId="286" fillId="0" borderId="0" xfId="0" applyFont="1" applyAlignment="1">
      <alignment vertical="center" wrapText="1"/>
    </xf>
    <xf numFmtId="0" fontId="288" fillId="0" borderId="0" xfId="5" applyFont="1" applyFill="1" applyBorder="1" applyAlignment="1" applyProtection="1">
      <alignment vertical="center" wrapText="1"/>
    </xf>
    <xf numFmtId="0" fontId="273" fillId="39" borderId="0" xfId="0" applyFont="1" applyFill="1" applyAlignment="1">
      <alignment vertical="center" wrapText="1"/>
    </xf>
    <xf numFmtId="0" fontId="274" fillId="39" borderId="0" xfId="0" applyFont="1" applyFill="1" applyAlignment="1">
      <alignment vertical="center" wrapText="1"/>
    </xf>
    <xf numFmtId="0" fontId="161" fillId="0" borderId="32" xfId="0" applyFont="1" applyBorder="1" applyAlignment="1">
      <alignment horizontal="left" vertical="top"/>
    </xf>
    <xf numFmtId="0" fontId="143" fillId="0" borderId="16" xfId="0" applyFont="1" applyBorder="1" applyAlignment="1">
      <alignment horizontal="left" vertical="top" wrapText="1"/>
    </xf>
    <xf numFmtId="0" fontId="143" fillId="0" borderId="24" xfId="0" applyFont="1" applyBorder="1" applyAlignment="1">
      <alignment horizontal="left" vertical="top" wrapText="1"/>
    </xf>
    <xf numFmtId="0" fontId="143" fillId="0" borderId="23" xfId="0" applyFont="1" applyBorder="1" applyAlignment="1">
      <alignment horizontal="left" vertical="top" wrapText="1"/>
    </xf>
    <xf numFmtId="0" fontId="143" fillId="0" borderId="22" xfId="0" applyFont="1" applyBorder="1" applyAlignment="1">
      <alignment horizontal="left" vertical="top" wrapText="1"/>
    </xf>
    <xf numFmtId="0" fontId="143" fillId="0" borderId="19" xfId="0" applyFont="1" applyBorder="1" applyAlignment="1">
      <alignment horizontal="left" vertical="top"/>
    </xf>
    <xf numFmtId="0" fontId="16" fillId="0" borderId="17" xfId="0" applyFont="1" applyBorder="1" applyAlignment="1">
      <alignment horizontal="left" vertical="top"/>
    </xf>
    <xf numFmtId="0" fontId="17" fillId="0" borderId="17" xfId="0" applyFont="1" applyBorder="1"/>
    <xf numFmtId="0" fontId="0" fillId="0" borderId="17" xfId="0" quotePrefix="1" applyBorder="1" applyAlignment="1">
      <alignment vertical="top"/>
    </xf>
    <xf numFmtId="0" fontId="16" fillId="0" borderId="17" xfId="0" applyFont="1" applyBorder="1" applyAlignment="1">
      <alignment horizontal="justify" vertical="center" wrapText="1"/>
    </xf>
    <xf numFmtId="0" fontId="143" fillId="0" borderId="17" xfId="0" quotePrefix="1" applyFont="1" applyBorder="1" applyAlignment="1">
      <alignment vertical="top"/>
    </xf>
    <xf numFmtId="0" fontId="16" fillId="0" borderId="17" xfId="0" applyFont="1" applyBorder="1" applyAlignment="1">
      <alignment vertical="top" wrapText="1"/>
    </xf>
    <xf numFmtId="0" fontId="16" fillId="0" borderId="20" xfId="0" applyFont="1" applyBorder="1" applyAlignment="1">
      <alignment horizontal="justify" vertical="top" wrapText="1"/>
    </xf>
    <xf numFmtId="0" fontId="16" fillId="0" borderId="17" xfId="0" applyFont="1" applyBorder="1" applyAlignment="1">
      <alignment vertical="top"/>
    </xf>
    <xf numFmtId="0" fontId="16" fillId="0" borderId="18" xfId="0" applyFont="1" applyBorder="1"/>
    <xf numFmtId="0" fontId="16" fillId="0" borderId="21" xfId="0" applyFont="1" applyBorder="1"/>
    <xf numFmtId="0" fontId="70" fillId="0" borderId="217" xfId="0" applyFont="1" applyBorder="1" applyAlignment="1">
      <alignment horizontal="left" vertical="top"/>
    </xf>
    <xf numFmtId="0" fontId="41" fillId="0" borderId="217" xfId="0" applyFont="1" applyBorder="1" applyAlignment="1">
      <alignment horizontal="left" vertical="top"/>
    </xf>
    <xf numFmtId="0" fontId="17" fillId="0" borderId="225" xfId="0" applyFont="1" applyBorder="1" applyAlignment="1">
      <alignment horizontal="left" vertical="top"/>
    </xf>
    <xf numFmtId="49" fontId="16" fillId="4" borderId="38" xfId="0" quotePrefix="1" applyNumberFormat="1" applyFont="1" applyFill="1" applyBorder="1" applyAlignment="1" applyProtection="1">
      <alignment horizontal="left" vertical="center" wrapText="1"/>
      <protection locked="0"/>
    </xf>
    <xf numFmtId="0" fontId="32" fillId="0" borderId="0" xfId="0" applyFont="1" applyAlignment="1">
      <alignment vertical="top" wrapText="1"/>
    </xf>
    <xf numFmtId="0" fontId="0" fillId="42" borderId="16" xfId="0" applyFill="1" applyBorder="1" applyAlignment="1">
      <alignment horizontal="center" vertical="top" wrapText="1"/>
    </xf>
    <xf numFmtId="0" fontId="138" fillId="42" borderId="16" xfId="0" applyFont="1" applyFill="1" applyBorder="1" applyAlignment="1">
      <alignment horizontal="center" vertical="top" wrapText="1"/>
    </xf>
    <xf numFmtId="0" fontId="25" fillId="44" borderId="226" xfId="0" applyFont="1" applyFill="1" applyBorder="1" applyAlignment="1">
      <alignment horizontal="left" vertical="top" wrapText="1"/>
    </xf>
    <xf numFmtId="0" fontId="302" fillId="0" borderId="0" xfId="0" applyFont="1"/>
    <xf numFmtId="0" fontId="273" fillId="0" borderId="0" xfId="0" applyFont="1" applyAlignment="1">
      <alignment vertical="top"/>
    </xf>
    <xf numFmtId="0" fontId="302" fillId="0" borderId="0" xfId="0" applyFont="1" applyAlignment="1">
      <alignment vertical="top"/>
    </xf>
    <xf numFmtId="0" fontId="302" fillId="0" borderId="0" xfId="0" applyFont="1" applyAlignment="1">
      <alignment vertical="top" wrapText="1"/>
    </xf>
    <xf numFmtId="0" fontId="273" fillId="0" borderId="2" xfId="0" applyFont="1" applyBorder="1" applyAlignment="1">
      <alignment horizontal="center" vertical="top"/>
    </xf>
    <xf numFmtId="0" fontId="273" fillId="0" borderId="2" xfId="0" applyFont="1" applyBorder="1" applyAlignment="1">
      <alignment vertical="top"/>
    </xf>
    <xf numFmtId="0" fontId="302" fillId="0" borderId="2" xfId="0" applyFont="1" applyBorder="1" applyAlignment="1">
      <alignment vertical="top"/>
    </xf>
    <xf numFmtId="0" fontId="302" fillId="0" borderId="14" xfId="0" applyFont="1" applyBorder="1" applyAlignment="1">
      <alignment vertical="top"/>
    </xf>
    <xf numFmtId="0" fontId="0" fillId="0" borderId="16" xfId="0" applyBorder="1" applyAlignment="1">
      <alignment horizontal="center" vertical="top" wrapText="1"/>
    </xf>
    <xf numFmtId="0" fontId="0" fillId="0" borderId="16" xfId="0" applyBorder="1" applyAlignment="1">
      <alignment wrapText="1"/>
    </xf>
    <xf numFmtId="0" fontId="16" fillId="0" borderId="16" xfId="0" applyFont="1" applyBorder="1" applyAlignment="1">
      <alignment horizontal="center" vertical="top" wrapText="1"/>
    </xf>
    <xf numFmtId="0" fontId="143" fillId="0" borderId="16" xfId="7" applyFont="1" applyBorder="1" applyAlignment="1">
      <alignment vertical="top"/>
    </xf>
    <xf numFmtId="0" fontId="22" fillId="0" borderId="16" xfId="7" applyBorder="1" applyAlignment="1">
      <alignment horizontal="left" vertical="top"/>
    </xf>
    <xf numFmtId="0" fontId="273" fillId="0" borderId="32" xfId="0" applyFont="1" applyBorder="1" applyAlignment="1">
      <alignment vertical="top" wrapText="1"/>
    </xf>
    <xf numFmtId="0" fontId="302" fillId="0" borderId="32" xfId="0" applyFont="1" applyBorder="1" applyAlignment="1">
      <alignment vertical="top" wrapText="1"/>
    </xf>
    <xf numFmtId="0" fontId="302" fillId="0" borderId="37" xfId="0" applyFont="1" applyBorder="1" applyAlignment="1">
      <alignment vertical="top" wrapText="1"/>
    </xf>
    <xf numFmtId="0" fontId="162" fillId="0" borderId="22" xfId="0" applyFont="1" applyBorder="1" applyAlignment="1">
      <alignment horizontal="center" vertical="center" wrapText="1"/>
    </xf>
    <xf numFmtId="0" fontId="274" fillId="0" borderId="32" xfId="0" quotePrefix="1" applyFont="1" applyBorder="1" applyAlignment="1">
      <alignment vertical="center" wrapText="1"/>
    </xf>
    <xf numFmtId="0" fontId="273" fillId="0" borderId="25" xfId="0" applyFont="1" applyBorder="1" applyAlignment="1">
      <alignment horizontal="center" vertical="top"/>
    </xf>
    <xf numFmtId="0" fontId="301" fillId="0" borderId="228" xfId="0" applyFont="1" applyBorder="1" applyAlignment="1">
      <alignment horizontal="left" vertical="center"/>
    </xf>
    <xf numFmtId="0" fontId="143" fillId="0" borderId="16" xfId="0" applyFont="1" applyBorder="1" applyAlignment="1">
      <alignment horizontal="center" vertical="top" wrapText="1"/>
    </xf>
    <xf numFmtId="0" fontId="280" fillId="0" borderId="19" xfId="0" applyFont="1" applyBorder="1" applyAlignment="1">
      <alignment horizontal="left" vertical="top" wrapText="1"/>
    </xf>
    <xf numFmtId="0" fontId="280" fillId="0" borderId="32" xfId="0" applyFont="1" applyBorder="1" applyAlignment="1">
      <alignment vertical="top" wrapText="1"/>
    </xf>
    <xf numFmtId="0" fontId="0" fillId="0" borderId="226" xfId="0" applyBorder="1" applyAlignment="1">
      <alignment horizontal="left" vertical="top" wrapText="1"/>
    </xf>
    <xf numFmtId="0" fontId="304" fillId="0" borderId="16" xfId="7" applyFont="1" applyBorder="1" applyAlignment="1">
      <alignment horizontal="left" vertical="top" wrapText="1"/>
    </xf>
    <xf numFmtId="0" fontId="304" fillId="47" borderId="31" xfId="7" applyFont="1" applyFill="1" applyBorder="1" applyAlignment="1">
      <alignment horizontal="left" vertical="top"/>
    </xf>
    <xf numFmtId="0" fontId="143" fillId="47" borderId="16" xfId="7" applyFont="1" applyFill="1" applyBorder="1" applyAlignment="1">
      <alignment horizontal="left" vertical="top"/>
    </xf>
    <xf numFmtId="0" fontId="307" fillId="48" borderId="16" xfId="7" applyFont="1" applyFill="1" applyBorder="1" applyAlignment="1">
      <alignment horizontal="center" vertical="top" wrapText="1"/>
    </xf>
    <xf numFmtId="0" fontId="307" fillId="48" borderId="16" xfId="7" applyFont="1" applyFill="1" applyBorder="1" applyAlignment="1">
      <alignment horizontal="center"/>
    </xf>
    <xf numFmtId="0" fontId="98" fillId="48" borderId="16" xfId="7" applyFont="1" applyFill="1" applyBorder="1" applyAlignment="1">
      <alignment horizontal="center"/>
    </xf>
    <xf numFmtId="0" fontId="142" fillId="0" borderId="33" xfId="0" applyFont="1" applyBorder="1" applyAlignment="1">
      <alignment vertical="center" wrapText="1"/>
    </xf>
    <xf numFmtId="0" fontId="142" fillId="0" borderId="31" xfId="0" applyFont="1" applyBorder="1" applyAlignment="1">
      <alignment vertical="center" wrapText="1"/>
    </xf>
    <xf numFmtId="0" fontId="273" fillId="0" borderId="19" xfId="0" applyFont="1" applyBorder="1" applyAlignment="1">
      <alignment vertical="top" wrapText="1"/>
    </xf>
    <xf numFmtId="0" fontId="289" fillId="0" borderId="229" xfId="0" applyFont="1" applyBorder="1" applyAlignment="1">
      <alignment horizontal="left" vertical="center"/>
    </xf>
    <xf numFmtId="0" fontId="289" fillId="0" borderId="228" xfId="0" applyFont="1" applyBorder="1" applyAlignment="1">
      <alignment horizontal="left" vertical="center"/>
    </xf>
    <xf numFmtId="0" fontId="280" fillId="0" borderId="48" xfId="0" applyFont="1" applyBorder="1" applyAlignment="1">
      <alignment horizontal="center" vertical="center"/>
    </xf>
    <xf numFmtId="0" fontId="280" fillId="0" borderId="232" xfId="0" applyFont="1" applyBorder="1" applyAlignment="1">
      <alignment horizontal="left" vertical="center" wrapText="1"/>
    </xf>
    <xf numFmtId="0" fontId="280" fillId="0" borderId="3" xfId="0" applyFont="1" applyBorder="1" applyAlignment="1">
      <alignment horizontal="center" vertical="center"/>
    </xf>
    <xf numFmtId="0" fontId="280" fillId="0" borderId="233" xfId="0" applyFont="1" applyBorder="1" applyAlignment="1">
      <alignment vertical="center" wrapText="1"/>
    </xf>
    <xf numFmtId="0" fontId="280" fillId="0" borderId="234" xfId="0" applyFont="1" applyBorder="1" applyAlignment="1">
      <alignment vertical="center" wrapText="1"/>
    </xf>
    <xf numFmtId="0" fontId="161" fillId="0" borderId="17" xfId="0" applyFont="1" applyBorder="1" applyAlignment="1">
      <alignment horizontal="center" vertical="center" wrapText="1"/>
    </xf>
    <xf numFmtId="0" fontId="144" fillId="0" borderId="32" xfId="0" applyFont="1" applyBorder="1" applyAlignment="1" applyProtection="1">
      <alignment wrapText="1"/>
      <protection locked="0"/>
    </xf>
    <xf numFmtId="0" fontId="304" fillId="0" borderId="0" xfId="0" quotePrefix="1" applyFont="1" applyAlignment="1">
      <alignment horizontal="center" vertical="top"/>
    </xf>
    <xf numFmtId="0" fontId="309" fillId="13" borderId="0" xfId="0" applyFont="1" applyFill="1"/>
    <xf numFmtId="0" fontId="310" fillId="20" borderId="0" xfId="15" applyFont="1" applyFill="1"/>
    <xf numFmtId="0" fontId="309" fillId="20" borderId="0" xfId="0" applyFont="1" applyFill="1"/>
    <xf numFmtId="0" fontId="310" fillId="20" borderId="0" xfId="0" applyFont="1" applyFill="1" applyAlignment="1">
      <alignment vertical="center"/>
    </xf>
    <xf numFmtId="0" fontId="310" fillId="9" borderId="0" xfId="0" applyFont="1" applyFill="1" applyAlignment="1">
      <alignment vertical="center"/>
    </xf>
    <xf numFmtId="0" fontId="311" fillId="20" borderId="8" xfId="15" applyFont="1" applyFill="1" applyBorder="1" applyAlignment="1">
      <alignment horizontal="center" vertical="center" wrapText="1"/>
    </xf>
    <xf numFmtId="0" fontId="311" fillId="20" borderId="44" xfId="15" applyFont="1" applyFill="1" applyBorder="1" applyAlignment="1">
      <alignment horizontal="center" vertical="center" wrapText="1"/>
    </xf>
    <xf numFmtId="0" fontId="311" fillId="20" borderId="9" xfId="15" applyFont="1" applyFill="1" applyBorder="1" applyAlignment="1">
      <alignment horizontal="center" vertical="center" wrapText="1"/>
    </xf>
    <xf numFmtId="0" fontId="310" fillId="9" borderId="0" xfId="13" applyFont="1" applyFill="1" applyAlignment="1">
      <alignment vertical="center"/>
    </xf>
    <xf numFmtId="0" fontId="310" fillId="9" borderId="6" xfId="13" applyFont="1" applyFill="1" applyBorder="1" applyAlignment="1">
      <alignment vertical="center"/>
    </xf>
    <xf numFmtId="0" fontId="310" fillId="9" borderId="10" xfId="13" applyFont="1" applyFill="1" applyBorder="1" applyAlignment="1">
      <alignment vertical="center"/>
    </xf>
    <xf numFmtId="0" fontId="309" fillId="9" borderId="0" xfId="13" applyFont="1" applyFill="1" applyAlignment="1">
      <alignment vertical="center"/>
    </xf>
    <xf numFmtId="0" fontId="309" fillId="9" borderId="6" xfId="13" applyFont="1" applyFill="1" applyBorder="1" applyAlignment="1">
      <alignment vertical="center"/>
    </xf>
    <xf numFmtId="0" fontId="310" fillId="9" borderId="0" xfId="13" applyFont="1" applyFill="1" applyAlignment="1">
      <alignment horizontal="right" vertical="center"/>
    </xf>
    <xf numFmtId="0" fontId="309" fillId="9" borderId="16" xfId="13" applyFont="1" applyFill="1" applyBorder="1" applyAlignment="1">
      <alignment vertical="center"/>
    </xf>
    <xf numFmtId="0" fontId="309" fillId="9" borderId="10" xfId="13" applyFont="1" applyFill="1" applyBorder="1" applyAlignment="1">
      <alignment vertical="center"/>
    </xf>
    <xf numFmtId="0" fontId="309" fillId="9" borderId="32" xfId="13" applyFont="1" applyFill="1" applyBorder="1" applyAlignment="1">
      <alignment vertical="center"/>
    </xf>
    <xf numFmtId="0" fontId="309" fillId="9" borderId="33" xfId="13" applyFont="1" applyFill="1" applyBorder="1" applyAlignment="1">
      <alignment vertical="center"/>
    </xf>
    <xf numFmtId="0" fontId="309" fillId="9" borderId="31" xfId="13" applyFont="1" applyFill="1" applyBorder="1" applyAlignment="1">
      <alignment vertical="center"/>
    </xf>
    <xf numFmtId="0" fontId="310" fillId="9" borderId="32" xfId="13" applyFont="1" applyFill="1" applyBorder="1" applyAlignment="1">
      <alignment vertical="center"/>
    </xf>
    <xf numFmtId="0" fontId="310" fillId="9" borderId="33" xfId="13" applyFont="1" applyFill="1" applyBorder="1" applyAlignment="1">
      <alignment vertical="center"/>
    </xf>
    <xf numFmtId="0" fontId="310" fillId="9" borderId="31" xfId="13" applyFont="1" applyFill="1" applyBorder="1" applyAlignment="1">
      <alignment vertical="center"/>
    </xf>
    <xf numFmtId="0" fontId="310" fillId="9" borderId="0" xfId="13" applyFont="1" applyFill="1" applyAlignment="1">
      <alignment horizontal="right" vertical="center" wrapText="1"/>
    </xf>
    <xf numFmtId="0" fontId="310" fillId="9" borderId="6" xfId="13" applyFont="1" applyFill="1" applyBorder="1" applyAlignment="1">
      <alignment horizontal="right" vertical="center" wrapText="1"/>
    </xf>
    <xf numFmtId="0" fontId="309" fillId="9" borderId="34" xfId="13" applyFont="1" applyFill="1" applyBorder="1" applyAlignment="1">
      <alignment vertical="center"/>
    </xf>
    <xf numFmtId="0" fontId="309" fillId="9" borderId="18" xfId="13" applyFont="1" applyFill="1" applyBorder="1" applyAlignment="1">
      <alignment vertical="center"/>
    </xf>
    <xf numFmtId="0" fontId="310" fillId="9" borderId="16" xfId="13" applyFont="1" applyFill="1" applyBorder="1" applyAlignment="1">
      <alignment vertical="center"/>
    </xf>
    <xf numFmtId="0" fontId="309" fillId="9" borderId="17" xfId="13" applyFont="1" applyFill="1" applyBorder="1" applyAlignment="1">
      <alignment vertical="center"/>
    </xf>
    <xf numFmtId="0" fontId="310" fillId="9" borderId="20" xfId="13" applyFont="1" applyFill="1" applyBorder="1" applyAlignment="1">
      <alignment vertical="center"/>
    </xf>
    <xf numFmtId="0" fontId="309" fillId="9" borderId="0" xfId="13" applyFont="1" applyFill="1" applyAlignment="1">
      <alignment horizontal="right" vertical="center"/>
    </xf>
    <xf numFmtId="0" fontId="309" fillId="9" borderId="16" xfId="13" applyFont="1" applyFill="1" applyBorder="1" applyAlignment="1">
      <alignment horizontal="center" vertical="center"/>
    </xf>
    <xf numFmtId="0" fontId="309" fillId="9" borderId="16" xfId="13" quotePrefix="1" applyFont="1" applyFill="1" applyBorder="1" applyAlignment="1">
      <alignment horizontal="center" vertical="center"/>
    </xf>
    <xf numFmtId="0" fontId="309" fillId="9" borderId="0" xfId="13" quotePrefix="1" applyFont="1" applyFill="1" applyAlignment="1">
      <alignment horizontal="center" vertical="center"/>
    </xf>
    <xf numFmtId="0" fontId="309" fillId="9" borderId="38" xfId="13" applyFont="1" applyFill="1" applyBorder="1" applyAlignment="1">
      <alignment vertical="center"/>
    </xf>
    <xf numFmtId="0" fontId="313" fillId="9" borderId="0" xfId="13" applyFont="1" applyFill="1" applyAlignment="1">
      <alignment horizontal="center" vertical="center"/>
    </xf>
    <xf numFmtId="0" fontId="309" fillId="9" borderId="0" xfId="13" applyFont="1" applyFill="1" applyAlignment="1">
      <alignment horizontal="center" vertical="center"/>
    </xf>
    <xf numFmtId="0" fontId="313" fillId="9" borderId="0" xfId="13" applyFont="1" applyFill="1" applyAlignment="1">
      <alignment vertical="center"/>
    </xf>
    <xf numFmtId="0" fontId="314" fillId="9" borderId="0" xfId="13" applyFont="1" applyFill="1" applyAlignment="1">
      <alignment vertical="center"/>
    </xf>
    <xf numFmtId="0" fontId="310" fillId="9" borderId="0" xfId="13" applyFont="1" applyFill="1" applyAlignment="1">
      <alignment vertical="center" wrapText="1"/>
    </xf>
    <xf numFmtId="0" fontId="310" fillId="9" borderId="8" xfId="13" applyFont="1" applyFill="1" applyBorder="1" applyAlignment="1">
      <alignment vertical="center"/>
    </xf>
    <xf numFmtId="0" fontId="310" fillId="9" borderId="44" xfId="13" applyFont="1" applyFill="1" applyBorder="1" applyAlignment="1">
      <alignment vertical="center"/>
    </xf>
    <xf numFmtId="0" fontId="310" fillId="9" borderId="9" xfId="13" applyFont="1" applyFill="1" applyBorder="1" applyAlignment="1">
      <alignment vertical="center"/>
    </xf>
    <xf numFmtId="0" fontId="309" fillId="0" borderId="0" xfId="13" applyFont="1"/>
    <xf numFmtId="0" fontId="310" fillId="9" borderId="235" xfId="13" applyFont="1" applyFill="1" applyBorder="1" applyAlignment="1">
      <alignment vertical="center"/>
    </xf>
    <xf numFmtId="0" fontId="310" fillId="9" borderId="236" xfId="13" applyFont="1" applyFill="1" applyBorder="1" applyAlignment="1">
      <alignment vertical="center"/>
    </xf>
    <xf numFmtId="0" fontId="310" fillId="9" borderId="237" xfId="13" applyFont="1" applyFill="1" applyBorder="1" applyAlignment="1">
      <alignment vertical="center"/>
    </xf>
    <xf numFmtId="0" fontId="309" fillId="0" borderId="0" xfId="0" applyFont="1"/>
    <xf numFmtId="0" fontId="310" fillId="9" borderId="6" xfId="0" applyFont="1" applyFill="1" applyBorder="1" applyAlignment="1">
      <alignment vertical="center"/>
    </xf>
    <xf numFmtId="0" fontId="310" fillId="9" borderId="10" xfId="0" applyFont="1" applyFill="1" applyBorder="1" applyAlignment="1">
      <alignment vertical="center"/>
    </xf>
    <xf numFmtId="0" fontId="310" fillId="9" borderId="0" xfId="0" applyFont="1" applyFill="1" applyAlignment="1">
      <alignment vertical="center" wrapText="1"/>
    </xf>
    <xf numFmtId="0" fontId="310" fillId="9" borderId="0" xfId="0" applyFont="1" applyFill="1" applyAlignment="1">
      <alignment horizontal="right" vertical="center"/>
    </xf>
    <xf numFmtId="0" fontId="315" fillId="9" borderId="16" xfId="0" applyFont="1" applyFill="1" applyBorder="1" applyAlignment="1">
      <alignment vertical="center"/>
    </xf>
    <xf numFmtId="0" fontId="309" fillId="9" borderId="0" xfId="0" applyFont="1" applyFill="1" applyAlignment="1">
      <alignment vertical="center"/>
    </xf>
    <xf numFmtId="0" fontId="309" fillId="9" borderId="0" xfId="0" applyFont="1" applyFill="1" applyAlignment="1">
      <alignment horizontal="right" vertical="center"/>
    </xf>
    <xf numFmtId="0" fontId="310" fillId="9" borderId="0" xfId="0" applyFont="1" applyFill="1" applyAlignment="1">
      <alignment horizontal="center" vertical="center"/>
    </xf>
    <xf numFmtId="0" fontId="309" fillId="9" borderId="16" xfId="0" applyFont="1" applyFill="1" applyBorder="1" applyAlignment="1">
      <alignment vertical="center"/>
    </xf>
    <xf numFmtId="0" fontId="310" fillId="9" borderId="32" xfId="0" applyFont="1" applyFill="1" applyBorder="1" applyAlignment="1">
      <alignment vertical="center"/>
    </xf>
    <xf numFmtId="0" fontId="310" fillId="9" borderId="33" xfId="0" applyFont="1" applyFill="1" applyBorder="1" applyAlignment="1">
      <alignment vertical="center"/>
    </xf>
    <xf numFmtId="0" fontId="310" fillId="9" borderId="31" xfId="0" applyFont="1" applyFill="1" applyBorder="1" applyAlignment="1">
      <alignment vertical="center"/>
    </xf>
    <xf numFmtId="0" fontId="309" fillId="9" borderId="32" xfId="0" applyFont="1" applyFill="1" applyBorder="1" applyAlignment="1">
      <alignment vertical="center"/>
    </xf>
    <xf numFmtId="0" fontId="309" fillId="9" borderId="31" xfId="0" applyFont="1" applyFill="1" applyBorder="1" applyAlignment="1">
      <alignment vertical="center"/>
    </xf>
    <xf numFmtId="0" fontId="309" fillId="9" borderId="33" xfId="0" applyFont="1" applyFill="1" applyBorder="1" applyAlignment="1">
      <alignment vertical="center"/>
    </xf>
    <xf numFmtId="0" fontId="309" fillId="9" borderId="16" xfId="0" applyFont="1" applyFill="1" applyBorder="1" applyAlignment="1">
      <alignment horizontal="center" vertical="center"/>
    </xf>
    <xf numFmtId="0" fontId="309" fillId="9" borderId="16" xfId="0" quotePrefix="1" applyFont="1" applyFill="1" applyBorder="1" applyAlignment="1">
      <alignment horizontal="center" vertical="center"/>
    </xf>
    <xf numFmtId="0" fontId="310" fillId="9" borderId="16" xfId="0" applyFont="1" applyFill="1" applyBorder="1" applyAlignment="1">
      <alignment vertical="center"/>
    </xf>
    <xf numFmtId="0" fontId="309" fillId="9" borderId="0" xfId="0" quotePrefix="1" applyFont="1" applyFill="1" applyAlignment="1">
      <alignment horizontal="center" vertical="center"/>
    </xf>
    <xf numFmtId="0" fontId="316" fillId="20" borderId="0" xfId="0" applyFont="1" applyFill="1" applyAlignment="1">
      <alignment vertical="center"/>
    </xf>
    <xf numFmtId="0" fontId="310" fillId="20" borderId="10" xfId="0" applyFont="1" applyFill="1" applyBorder="1" applyAlignment="1">
      <alignment vertical="center"/>
    </xf>
    <xf numFmtId="0" fontId="313" fillId="9" borderId="0" xfId="0" applyFont="1" applyFill="1" applyAlignment="1">
      <alignment horizontal="center" vertical="center"/>
    </xf>
    <xf numFmtId="0" fontId="309" fillId="9" borderId="0" xfId="0" applyFont="1" applyFill="1" applyAlignment="1">
      <alignment horizontal="center" vertical="center"/>
    </xf>
    <xf numFmtId="0" fontId="313" fillId="9" borderId="0" xfId="0" applyFont="1" applyFill="1" applyAlignment="1">
      <alignment vertical="center"/>
    </xf>
    <xf numFmtId="0" fontId="314" fillId="9" borderId="0" xfId="0" applyFont="1" applyFill="1" applyAlignment="1">
      <alignment vertical="center"/>
    </xf>
    <xf numFmtId="0" fontId="310" fillId="20" borderId="0" xfId="0" applyFont="1" applyFill="1" applyAlignment="1">
      <alignment horizontal="center" vertical="center"/>
    </xf>
    <xf numFmtId="0" fontId="310" fillId="20" borderId="16" xfId="0" applyFont="1" applyFill="1" applyBorder="1" applyAlignment="1">
      <alignment vertical="center"/>
    </xf>
    <xf numFmtId="0" fontId="317" fillId="20" borderId="0" xfId="0" applyFont="1" applyFill="1" applyAlignment="1">
      <alignment vertical="center"/>
    </xf>
    <xf numFmtId="0" fontId="310" fillId="0" borderId="0" xfId="0" applyFont="1" applyAlignment="1">
      <alignment horizontal="right"/>
    </xf>
    <xf numFmtId="0" fontId="310" fillId="9" borderId="26" xfId="0" applyFont="1" applyFill="1" applyBorder="1" applyAlignment="1">
      <alignment vertical="center"/>
    </xf>
    <xf numFmtId="0" fontId="310" fillId="9" borderId="34" xfId="0" applyFont="1" applyFill="1" applyBorder="1" applyAlignment="1">
      <alignment vertical="center"/>
    </xf>
    <xf numFmtId="0" fontId="310" fillId="20" borderId="35" xfId="0" applyFont="1" applyFill="1" applyBorder="1" applyAlignment="1">
      <alignment vertical="center"/>
    </xf>
    <xf numFmtId="0" fontId="310" fillId="9" borderId="17" xfId="0" applyFont="1" applyFill="1" applyBorder="1" applyAlignment="1">
      <alignment vertical="center"/>
    </xf>
    <xf numFmtId="0" fontId="310" fillId="20" borderId="20" xfId="0" applyFont="1" applyFill="1" applyBorder="1" applyAlignment="1">
      <alignment vertical="center"/>
    </xf>
    <xf numFmtId="0" fontId="310" fillId="9" borderId="19" xfId="0" applyFont="1" applyFill="1" applyBorder="1" applyAlignment="1">
      <alignment vertical="center"/>
    </xf>
    <xf numFmtId="0" fontId="310" fillId="9" borderId="18" xfId="0" applyFont="1" applyFill="1" applyBorder="1" applyAlignment="1">
      <alignment vertical="center"/>
    </xf>
    <xf numFmtId="0" fontId="310" fillId="20" borderId="21" xfId="0" applyFont="1" applyFill="1" applyBorder="1" applyAlignment="1">
      <alignment vertical="center"/>
    </xf>
    <xf numFmtId="0" fontId="310" fillId="0" borderId="0" xfId="0" applyFont="1" applyAlignment="1">
      <alignment vertical="center"/>
    </xf>
    <xf numFmtId="0" fontId="319" fillId="9" borderId="16" xfId="0" applyFont="1" applyFill="1" applyBorder="1" applyAlignment="1">
      <alignment horizontal="center" vertical="center"/>
    </xf>
    <xf numFmtId="0" fontId="319" fillId="9" borderId="0" xfId="0" quotePrefix="1" applyFont="1" applyFill="1" applyAlignment="1">
      <alignment horizontal="center" vertical="center"/>
    </xf>
    <xf numFmtId="0" fontId="310" fillId="9" borderId="8" xfId="0" applyFont="1" applyFill="1" applyBorder="1" applyAlignment="1">
      <alignment vertical="center"/>
    </xf>
    <xf numFmtId="0" fontId="310" fillId="9" borderId="44" xfId="0" applyFont="1" applyFill="1" applyBorder="1" applyAlignment="1">
      <alignment vertical="center"/>
    </xf>
    <xf numFmtId="0" fontId="310" fillId="9" borderId="9" xfId="0" applyFont="1" applyFill="1" applyBorder="1" applyAlignment="1">
      <alignment vertical="center"/>
    </xf>
    <xf numFmtId="0" fontId="310" fillId="9" borderId="0" xfId="0" applyFont="1" applyFill="1" applyAlignment="1">
      <alignment horizontal="left" vertical="center"/>
    </xf>
    <xf numFmtId="0" fontId="310" fillId="20" borderId="6" xfId="0" applyFont="1" applyFill="1" applyBorder="1" applyAlignment="1">
      <alignment vertical="center"/>
    </xf>
    <xf numFmtId="0" fontId="310" fillId="9" borderId="13" xfId="0" applyFont="1" applyFill="1" applyBorder="1" applyAlignment="1">
      <alignment vertical="center"/>
    </xf>
    <xf numFmtId="0" fontId="310" fillId="9" borderId="69" xfId="0" applyFont="1" applyFill="1" applyBorder="1" applyAlignment="1">
      <alignment vertical="center"/>
    </xf>
    <xf numFmtId="0" fontId="310" fillId="9" borderId="7" xfId="0" applyFont="1" applyFill="1" applyBorder="1" applyAlignment="1">
      <alignment vertical="center"/>
    </xf>
    <xf numFmtId="0" fontId="310" fillId="20" borderId="0" xfId="0" applyFont="1" applyFill="1" applyAlignment="1">
      <alignment horizontal="right" vertical="center"/>
    </xf>
    <xf numFmtId="0" fontId="309" fillId="20" borderId="16" xfId="0" applyFont="1" applyFill="1" applyBorder="1" applyAlignment="1">
      <alignment vertical="center"/>
    </xf>
    <xf numFmtId="0" fontId="309" fillId="9" borderId="6" xfId="0" applyFont="1" applyFill="1" applyBorder="1" applyAlignment="1">
      <alignment vertical="center"/>
    </xf>
    <xf numFmtId="0" fontId="309" fillId="20" borderId="0" xfId="0" applyFont="1" applyFill="1" applyAlignment="1">
      <alignment vertical="center"/>
    </xf>
    <xf numFmtId="0" fontId="309" fillId="20" borderId="0" xfId="0" applyFont="1" applyFill="1" applyAlignment="1">
      <alignment horizontal="right" vertical="center"/>
    </xf>
    <xf numFmtId="0" fontId="309" fillId="20" borderId="32" xfId="0" applyFont="1" applyFill="1" applyBorder="1" applyAlignment="1">
      <alignment vertical="center"/>
    </xf>
    <xf numFmtId="0" fontId="309" fillId="20" borderId="33" xfId="0" applyFont="1" applyFill="1" applyBorder="1" applyAlignment="1">
      <alignment vertical="center"/>
    </xf>
    <xf numFmtId="0" fontId="309" fillId="20" borderId="31" xfId="0" applyFont="1" applyFill="1" applyBorder="1" applyAlignment="1">
      <alignment vertical="center"/>
    </xf>
    <xf numFmtId="0" fontId="309" fillId="9" borderId="10" xfId="0" applyFont="1" applyFill="1" applyBorder="1" applyAlignment="1">
      <alignment vertical="center"/>
    </xf>
    <xf numFmtId="0" fontId="311" fillId="9" borderId="6" xfId="0" applyFont="1" applyFill="1" applyBorder="1" applyAlignment="1">
      <alignment horizontal="center" vertical="center"/>
    </xf>
    <xf numFmtId="0" fontId="310" fillId="20" borderId="16" xfId="0" applyFont="1" applyFill="1" applyBorder="1" applyAlignment="1">
      <alignment horizontal="center" vertical="center"/>
    </xf>
    <xf numFmtId="0" fontId="310" fillId="9" borderId="10" xfId="0" applyFont="1" applyFill="1" applyBorder="1" applyAlignment="1">
      <alignment horizontal="center" vertical="center"/>
    </xf>
    <xf numFmtId="0" fontId="310" fillId="20" borderId="0" xfId="0" applyFont="1" applyFill="1" applyAlignment="1">
      <alignment vertical="center" wrapText="1"/>
    </xf>
    <xf numFmtId="0" fontId="319" fillId="20" borderId="0" xfId="0" applyFont="1" applyFill="1" applyAlignment="1">
      <alignment horizontal="center" vertical="center"/>
    </xf>
    <xf numFmtId="0" fontId="310" fillId="20" borderId="13" xfId="0" applyFont="1" applyFill="1" applyBorder="1" applyAlignment="1">
      <alignment vertical="center"/>
    </xf>
    <xf numFmtId="0" fontId="310" fillId="20" borderId="69" xfId="0" applyFont="1" applyFill="1" applyBorder="1" applyAlignment="1">
      <alignment vertical="center"/>
    </xf>
    <xf numFmtId="0" fontId="310" fillId="20" borderId="7" xfId="0" applyFont="1" applyFill="1" applyBorder="1" applyAlignment="1">
      <alignment vertical="center"/>
    </xf>
    <xf numFmtId="0" fontId="313" fillId="20" borderId="0" xfId="0" applyFont="1" applyFill="1" applyAlignment="1">
      <alignment horizontal="center" vertical="center"/>
    </xf>
    <xf numFmtId="0" fontId="309" fillId="20" borderId="0" xfId="0" applyFont="1" applyFill="1" applyAlignment="1">
      <alignment horizontal="center" vertical="center"/>
    </xf>
    <xf numFmtId="0" fontId="309" fillId="20" borderId="16" xfId="0" applyFont="1" applyFill="1" applyBorder="1" applyAlignment="1">
      <alignment horizontal="center" vertical="center"/>
    </xf>
    <xf numFmtId="0" fontId="313" fillId="20" borderId="0" xfId="0" applyFont="1" applyFill="1" applyAlignment="1">
      <alignment vertical="center"/>
    </xf>
    <xf numFmtId="0" fontId="314" fillId="20" borderId="0" xfId="0" applyFont="1" applyFill="1" applyAlignment="1">
      <alignment vertical="center"/>
    </xf>
    <xf numFmtId="0" fontId="319" fillId="9" borderId="16" xfId="13" applyFont="1" applyFill="1" applyBorder="1" applyAlignment="1">
      <alignment horizontal="center" vertical="center"/>
    </xf>
    <xf numFmtId="0" fontId="319" fillId="9" borderId="0" xfId="13" quotePrefix="1" applyFont="1" applyFill="1" applyAlignment="1">
      <alignment horizontal="center" vertical="center"/>
    </xf>
    <xf numFmtId="0" fontId="310" fillId="9" borderId="26" xfId="13" applyFont="1" applyFill="1" applyBorder="1" applyAlignment="1">
      <alignment vertical="center"/>
    </xf>
    <xf numFmtId="0" fontId="310" fillId="9" borderId="34" xfId="13" applyFont="1" applyFill="1" applyBorder="1" applyAlignment="1">
      <alignment vertical="center"/>
    </xf>
    <xf numFmtId="0" fontId="310" fillId="20" borderId="35" xfId="13" applyFont="1" applyFill="1" applyBorder="1" applyAlignment="1">
      <alignment vertical="center"/>
    </xf>
    <xf numFmtId="0" fontId="310" fillId="20" borderId="0" xfId="13" applyFont="1" applyFill="1" applyAlignment="1">
      <alignment vertical="center"/>
    </xf>
    <xf numFmtId="0" fontId="310" fillId="9" borderId="17" xfId="13" applyFont="1" applyFill="1" applyBorder="1" applyAlignment="1">
      <alignment vertical="center"/>
    </xf>
    <xf numFmtId="0" fontId="310" fillId="20" borderId="20" xfId="13" applyFont="1" applyFill="1" applyBorder="1" applyAlignment="1">
      <alignment vertical="center"/>
    </xf>
    <xf numFmtId="0" fontId="310" fillId="9" borderId="19" xfId="13" applyFont="1" applyFill="1" applyBorder="1" applyAlignment="1">
      <alignment vertical="center"/>
    </xf>
    <xf numFmtId="0" fontId="310" fillId="9" borderId="18" xfId="13" applyFont="1" applyFill="1" applyBorder="1" applyAlignment="1">
      <alignment vertical="center"/>
    </xf>
    <xf numFmtId="0" fontId="310" fillId="20" borderId="21" xfId="13" applyFont="1" applyFill="1" applyBorder="1" applyAlignment="1">
      <alignment vertical="center"/>
    </xf>
    <xf numFmtId="0" fontId="310" fillId="0" borderId="0" xfId="13" applyFont="1" applyAlignment="1">
      <alignment vertical="center"/>
    </xf>
    <xf numFmtId="0" fontId="319" fillId="9" borderId="0" xfId="13" applyFont="1" applyFill="1" applyAlignment="1">
      <alignment horizontal="center" vertical="center"/>
    </xf>
    <xf numFmtId="0" fontId="310" fillId="9" borderId="235" xfId="0" applyFont="1" applyFill="1" applyBorder="1" applyAlignment="1">
      <alignment vertical="center"/>
    </xf>
    <xf numFmtId="0" fontId="310" fillId="9" borderId="236" xfId="0" applyFont="1" applyFill="1" applyBorder="1" applyAlignment="1">
      <alignment vertical="center"/>
    </xf>
    <xf numFmtId="0" fontId="310" fillId="9" borderId="237" xfId="0" applyFont="1" applyFill="1" applyBorder="1" applyAlignment="1">
      <alignment vertical="center"/>
    </xf>
    <xf numFmtId="0" fontId="309" fillId="9" borderId="238" xfId="13" applyFont="1" applyFill="1" applyBorder="1" applyAlignment="1">
      <alignment vertical="center"/>
    </xf>
    <xf numFmtId="0" fontId="309" fillId="9" borderId="239" xfId="13" applyFont="1" applyFill="1" applyBorder="1" applyAlignment="1">
      <alignment vertical="center"/>
    </xf>
    <xf numFmtId="0" fontId="309" fillId="9" borderId="240" xfId="13" applyFont="1" applyFill="1" applyBorder="1" applyAlignment="1">
      <alignment vertical="center"/>
    </xf>
    <xf numFmtId="0" fontId="309" fillId="9" borderId="241" xfId="13" applyFont="1" applyFill="1" applyBorder="1" applyAlignment="1">
      <alignment vertical="center"/>
    </xf>
    <xf numFmtId="0" fontId="310" fillId="9" borderId="239" xfId="13" applyFont="1" applyFill="1" applyBorder="1" applyAlignment="1">
      <alignment vertical="center"/>
    </xf>
    <xf numFmtId="0" fontId="310" fillId="9" borderId="240" xfId="13" applyFont="1" applyFill="1" applyBorder="1" applyAlignment="1">
      <alignment vertical="center"/>
    </xf>
    <xf numFmtId="0" fontId="310" fillId="9" borderId="241" xfId="13" applyFont="1" applyFill="1" applyBorder="1" applyAlignment="1">
      <alignment vertical="center"/>
    </xf>
    <xf numFmtId="0" fontId="309" fillId="9" borderId="238" xfId="13" applyFont="1" applyFill="1" applyBorder="1" applyAlignment="1">
      <alignment horizontal="center" vertical="center"/>
    </xf>
    <xf numFmtId="0" fontId="309" fillId="9" borderId="238" xfId="13" quotePrefix="1" applyFont="1" applyFill="1" applyBorder="1" applyAlignment="1">
      <alignment horizontal="center" vertical="center"/>
    </xf>
    <xf numFmtId="0" fontId="310" fillId="9" borderId="238" xfId="13" applyFont="1" applyFill="1" applyBorder="1" applyAlignment="1">
      <alignment vertical="center"/>
    </xf>
    <xf numFmtId="0" fontId="309" fillId="20" borderId="6" xfId="13" applyFont="1" applyFill="1" applyBorder="1" applyAlignment="1">
      <alignment vertical="center"/>
    </xf>
    <xf numFmtId="0" fontId="309" fillId="20" borderId="0" xfId="13" applyFont="1" applyFill="1" applyAlignment="1">
      <alignment vertical="center"/>
    </xf>
    <xf numFmtId="0" fontId="314" fillId="20" borderId="0" xfId="13" applyFont="1" applyFill="1" applyAlignment="1">
      <alignment vertical="center"/>
    </xf>
    <xf numFmtId="0" fontId="315" fillId="9" borderId="238" xfId="0" applyFont="1" applyFill="1" applyBorder="1" applyAlignment="1">
      <alignment vertical="center"/>
    </xf>
    <xf numFmtId="0" fontId="309" fillId="9" borderId="238" xfId="0" applyFont="1" applyFill="1" applyBorder="1" applyAlignment="1">
      <alignment vertical="center"/>
    </xf>
    <xf numFmtId="0" fontId="310" fillId="9" borderId="239" xfId="0" applyFont="1" applyFill="1" applyBorder="1" applyAlignment="1">
      <alignment vertical="center"/>
    </xf>
    <xf numFmtId="0" fontId="310" fillId="9" borderId="240" xfId="0" applyFont="1" applyFill="1" applyBorder="1" applyAlignment="1">
      <alignment vertical="center"/>
    </xf>
    <xf numFmtId="0" fontId="310" fillId="9" borderId="241" xfId="0" applyFont="1" applyFill="1" applyBorder="1" applyAlignment="1">
      <alignment vertical="center"/>
    </xf>
    <xf numFmtId="0" fontId="309" fillId="9" borderId="239" xfId="0" applyFont="1" applyFill="1" applyBorder="1" applyAlignment="1">
      <alignment vertical="center"/>
    </xf>
    <xf numFmtId="0" fontId="309" fillId="9" borderId="241" xfId="0" applyFont="1" applyFill="1" applyBorder="1" applyAlignment="1">
      <alignment vertical="center"/>
    </xf>
    <xf numFmtId="0" fontId="309" fillId="9" borderId="240" xfId="0" applyFont="1" applyFill="1" applyBorder="1" applyAlignment="1">
      <alignment vertical="center"/>
    </xf>
    <xf numFmtId="0" fontId="309" fillId="9" borderId="238" xfId="0" applyFont="1" applyFill="1" applyBorder="1" applyAlignment="1">
      <alignment horizontal="center" vertical="center"/>
    </xf>
    <xf numFmtId="0" fontId="309" fillId="9" borderId="238" xfId="0" quotePrefix="1" applyFont="1" applyFill="1" applyBorder="1" applyAlignment="1">
      <alignment horizontal="center" vertical="center"/>
    </xf>
    <xf numFmtId="0" fontId="310" fillId="9" borderId="238" xfId="0" applyFont="1" applyFill="1" applyBorder="1" applyAlignment="1">
      <alignment vertical="center"/>
    </xf>
    <xf numFmtId="0" fontId="310" fillId="20" borderId="238" xfId="0" applyFont="1" applyFill="1" applyBorder="1" applyAlignment="1">
      <alignment vertical="center"/>
    </xf>
    <xf numFmtId="0" fontId="310" fillId="9" borderId="6" xfId="0" applyFont="1" applyFill="1" applyBorder="1" applyAlignment="1">
      <alignment horizontal="right" vertical="center"/>
    </xf>
    <xf numFmtId="0" fontId="310" fillId="9" borderId="242" xfId="0" applyFont="1" applyFill="1" applyBorder="1" applyAlignment="1">
      <alignment vertical="center"/>
    </xf>
    <xf numFmtId="0" fontId="310" fillId="9" borderId="243" xfId="0" applyFont="1" applyFill="1" applyBorder="1" applyAlignment="1">
      <alignment vertical="center"/>
    </xf>
    <xf numFmtId="0" fontId="310" fillId="9" borderId="244" xfId="0" applyFont="1" applyFill="1" applyBorder="1" applyAlignment="1">
      <alignment vertical="center"/>
    </xf>
    <xf numFmtId="0" fontId="310" fillId="13" borderId="0" xfId="0" applyFont="1" applyFill="1" applyAlignment="1">
      <alignment vertical="center"/>
    </xf>
    <xf numFmtId="0" fontId="309" fillId="9" borderId="38" xfId="0" applyFont="1" applyFill="1" applyBorder="1" applyAlignment="1">
      <alignment vertical="center"/>
    </xf>
    <xf numFmtId="0" fontId="322" fillId="9" borderId="0" xfId="0" applyFont="1" applyFill="1" applyAlignment="1">
      <alignment horizontal="center" vertical="top"/>
    </xf>
    <xf numFmtId="0" fontId="310" fillId="9" borderId="69" xfId="0" applyFont="1" applyFill="1" applyBorder="1" applyAlignment="1">
      <alignment horizontal="right" vertical="center"/>
    </xf>
    <xf numFmtId="0" fontId="310" fillId="9" borderId="0" xfId="0" applyFont="1" applyFill="1" applyAlignment="1">
      <alignment vertical="top"/>
    </xf>
    <xf numFmtId="0" fontId="0" fillId="9" borderId="0" xfId="0" applyFill="1"/>
    <xf numFmtId="0" fontId="0" fillId="9" borderId="10" xfId="0" applyFill="1" applyBorder="1"/>
    <xf numFmtId="0" fontId="310" fillId="9" borderId="6" xfId="0" applyFont="1" applyFill="1" applyBorder="1" applyAlignment="1">
      <alignment vertical="top"/>
    </xf>
    <xf numFmtId="0" fontId="0" fillId="9" borderId="6" xfId="0" applyFill="1" applyBorder="1"/>
    <xf numFmtId="0" fontId="0" fillId="9" borderId="244" xfId="0" applyFill="1" applyBorder="1"/>
    <xf numFmtId="0" fontId="0" fillId="9" borderId="242" xfId="0" applyFill="1" applyBorder="1"/>
    <xf numFmtId="0" fontId="0" fillId="9" borderId="243" xfId="0" applyFill="1" applyBorder="1"/>
    <xf numFmtId="0" fontId="0" fillId="9" borderId="242" xfId="0" applyFill="1" applyBorder="1" applyAlignment="1">
      <alignment horizontal="left"/>
    </xf>
    <xf numFmtId="0" fontId="0" fillId="9" borderId="242" xfId="0" applyFill="1" applyBorder="1" applyAlignment="1">
      <alignment vertical="center"/>
    </xf>
    <xf numFmtId="0" fontId="0" fillId="9" borderId="243" xfId="0" applyFill="1" applyBorder="1" applyAlignment="1">
      <alignment vertical="center"/>
    </xf>
    <xf numFmtId="0" fontId="0" fillId="9" borderId="244" xfId="0" applyFill="1" applyBorder="1" applyAlignment="1">
      <alignment vertical="center"/>
    </xf>
    <xf numFmtId="0" fontId="310" fillId="9" borderId="245" xfId="0" applyFont="1" applyFill="1" applyBorder="1" applyAlignment="1">
      <alignment vertical="center"/>
    </xf>
    <xf numFmtId="0" fontId="310" fillId="9" borderId="246" xfId="0" applyFont="1" applyFill="1" applyBorder="1" applyAlignment="1">
      <alignment vertical="center"/>
    </xf>
    <xf numFmtId="0" fontId="310" fillId="20" borderId="247" xfId="0" applyFont="1" applyFill="1" applyBorder="1" applyAlignment="1">
      <alignment vertical="center"/>
    </xf>
    <xf numFmtId="0" fontId="319" fillId="9" borderId="20" xfId="0" applyFont="1" applyFill="1" applyBorder="1" applyAlignment="1">
      <alignment horizontal="center" vertical="center"/>
    </xf>
    <xf numFmtId="0" fontId="319" fillId="9" borderId="0" xfId="0" applyFont="1" applyFill="1" applyAlignment="1">
      <alignment horizontal="center" vertical="center"/>
    </xf>
    <xf numFmtId="0" fontId="310" fillId="20" borderId="17" xfId="0" applyFont="1" applyFill="1" applyBorder="1" applyAlignment="1">
      <alignment vertical="center"/>
    </xf>
    <xf numFmtId="0" fontId="310" fillId="20" borderId="19" xfId="0" applyFont="1" applyFill="1" applyBorder="1" applyAlignment="1">
      <alignment vertical="center"/>
    </xf>
    <xf numFmtId="0" fontId="310" fillId="20" borderId="18" xfId="0" applyFont="1" applyFill="1" applyBorder="1" applyAlignment="1">
      <alignment vertical="center"/>
    </xf>
    <xf numFmtId="0" fontId="319" fillId="20" borderId="16" xfId="0" applyFont="1" applyFill="1" applyBorder="1" applyAlignment="1">
      <alignment horizontal="center" vertical="center"/>
    </xf>
    <xf numFmtId="0" fontId="319" fillId="20" borderId="0" xfId="0" quotePrefix="1" applyFont="1" applyFill="1" applyAlignment="1">
      <alignment horizontal="center" vertical="center"/>
    </xf>
    <xf numFmtId="0" fontId="324" fillId="9" borderId="0" xfId="0" applyFont="1" applyFill="1" applyAlignment="1">
      <alignment vertical="center"/>
    </xf>
    <xf numFmtId="0" fontId="325" fillId="9" borderId="0" xfId="0" applyFont="1" applyFill="1" applyAlignment="1">
      <alignment vertical="center"/>
    </xf>
    <xf numFmtId="0" fontId="325" fillId="20" borderId="0" xfId="0" applyFont="1" applyFill="1" applyAlignment="1">
      <alignment vertical="center"/>
    </xf>
    <xf numFmtId="0" fontId="310" fillId="9" borderId="248" xfId="0" applyFont="1" applyFill="1" applyBorder="1" applyAlignment="1">
      <alignment vertical="center"/>
    </xf>
    <xf numFmtId="0" fontId="309" fillId="9" borderId="249" xfId="0" applyFont="1" applyFill="1" applyBorder="1" applyAlignment="1">
      <alignment vertical="center"/>
    </xf>
    <xf numFmtId="0" fontId="310" fillId="9" borderId="250" xfId="0" applyFont="1" applyFill="1" applyBorder="1" applyAlignment="1">
      <alignment vertical="center"/>
    </xf>
    <xf numFmtId="0" fontId="309" fillId="9" borderId="252" xfId="0" applyFont="1" applyFill="1" applyBorder="1" applyAlignment="1">
      <alignment vertical="center"/>
    </xf>
    <xf numFmtId="0" fontId="309" fillId="9" borderId="253" xfId="0" applyFont="1" applyFill="1" applyBorder="1" applyAlignment="1">
      <alignment vertical="center"/>
    </xf>
    <xf numFmtId="0" fontId="309" fillId="9" borderId="251" xfId="0" applyFont="1" applyFill="1" applyBorder="1" applyAlignment="1">
      <alignment vertical="center"/>
    </xf>
    <xf numFmtId="0" fontId="309" fillId="9" borderId="254" xfId="0" applyFont="1" applyFill="1" applyBorder="1" applyAlignment="1">
      <alignment vertical="center"/>
    </xf>
    <xf numFmtId="0" fontId="309" fillId="9" borderId="251" xfId="0" applyFont="1" applyFill="1" applyBorder="1" applyAlignment="1">
      <alignment horizontal="center" vertical="center"/>
    </xf>
    <xf numFmtId="0" fontId="309" fillId="9" borderId="251" xfId="0" quotePrefix="1" applyFont="1" applyFill="1" applyBorder="1" applyAlignment="1">
      <alignment horizontal="center" vertical="center"/>
    </xf>
    <xf numFmtId="0" fontId="310" fillId="9" borderId="251" xfId="0" applyFont="1" applyFill="1" applyBorder="1" applyAlignment="1">
      <alignment vertical="center"/>
    </xf>
    <xf numFmtId="0" fontId="310" fillId="9" borderId="254" xfId="0" applyFont="1" applyFill="1" applyBorder="1" applyAlignment="1">
      <alignment vertical="center"/>
    </xf>
    <xf numFmtId="0" fontId="310" fillId="9" borderId="253" xfId="0" applyFont="1" applyFill="1" applyBorder="1" applyAlignment="1">
      <alignment vertical="center"/>
    </xf>
    <xf numFmtId="0" fontId="315" fillId="9" borderId="251" xfId="0" applyFont="1" applyFill="1" applyBorder="1" applyAlignment="1">
      <alignment horizontal="center" vertical="center"/>
    </xf>
    <xf numFmtId="0" fontId="319" fillId="9" borderId="251" xfId="0" applyFont="1" applyFill="1" applyBorder="1" applyAlignment="1">
      <alignment horizontal="center" vertical="center"/>
    </xf>
    <xf numFmtId="0" fontId="310" fillId="9" borderId="44" xfId="0" applyFont="1" applyFill="1" applyBorder="1" applyAlignment="1">
      <alignment horizontal="right" vertical="center"/>
    </xf>
    <xf numFmtId="0" fontId="310" fillId="0" borderId="0" xfId="0" applyFont="1" applyAlignment="1">
      <alignment horizontal="right" vertical="center"/>
    </xf>
    <xf numFmtId="0" fontId="309" fillId="0" borderId="0" xfId="0" applyFont="1" applyAlignment="1">
      <alignment vertical="center"/>
    </xf>
    <xf numFmtId="0" fontId="317" fillId="9" borderId="0" xfId="0" applyFont="1" applyFill="1" applyAlignment="1">
      <alignment vertical="center"/>
    </xf>
    <xf numFmtId="0" fontId="309" fillId="20" borderId="0" xfId="0" applyFont="1" applyFill="1" applyAlignment="1">
      <alignment horizontal="left"/>
    </xf>
    <xf numFmtId="0" fontId="329" fillId="0" borderId="0" xfId="0" applyFont="1"/>
    <xf numFmtId="0" fontId="331" fillId="9" borderId="0" xfId="13" applyFont="1" applyFill="1" applyAlignment="1">
      <alignment vertical="center"/>
    </xf>
    <xf numFmtId="0" fontId="332" fillId="9" borderId="0" xfId="13" applyFont="1" applyFill="1" applyAlignment="1">
      <alignment horizontal="right" vertical="center"/>
    </xf>
    <xf numFmtId="0" fontId="332" fillId="9" borderId="252" xfId="13" applyFont="1" applyFill="1" applyBorder="1" applyAlignment="1">
      <alignment vertical="center"/>
    </xf>
    <xf numFmtId="0" fontId="331" fillId="9" borderId="254" xfId="13" applyFont="1" applyFill="1" applyBorder="1" applyAlignment="1">
      <alignment vertical="center"/>
    </xf>
    <xf numFmtId="0" fontId="331" fillId="9" borderId="254" xfId="13" applyFont="1" applyFill="1" applyBorder="1" applyAlignment="1">
      <alignment horizontal="right" vertical="center"/>
    </xf>
    <xf numFmtId="0" fontId="332" fillId="9" borderId="254" xfId="13" applyFont="1" applyFill="1" applyBorder="1" applyAlignment="1">
      <alignment vertical="center"/>
    </xf>
    <xf numFmtId="0" fontId="332" fillId="9" borderId="253" xfId="13" applyFont="1" applyFill="1" applyBorder="1" applyAlignment="1">
      <alignment vertical="center"/>
    </xf>
    <xf numFmtId="0" fontId="332" fillId="9" borderId="0" xfId="13" applyFont="1" applyFill="1" applyAlignment="1">
      <alignment vertical="center"/>
    </xf>
    <xf numFmtId="0" fontId="331" fillId="9" borderId="6" xfId="13" applyFont="1" applyFill="1" applyBorder="1" applyAlignment="1">
      <alignment vertical="center"/>
    </xf>
    <xf numFmtId="0" fontId="332" fillId="9" borderId="6" xfId="13" applyFont="1" applyFill="1" applyBorder="1" applyAlignment="1">
      <alignment vertical="center"/>
    </xf>
    <xf numFmtId="0" fontId="332" fillId="9" borderId="254" xfId="13" applyFont="1" applyFill="1" applyBorder="1" applyAlignment="1">
      <alignment horizontal="right" vertical="center"/>
    </xf>
    <xf numFmtId="0" fontId="331" fillId="20" borderId="6" xfId="13" applyFont="1" applyFill="1" applyBorder="1" applyAlignment="1">
      <alignment vertical="center"/>
    </xf>
    <xf numFmtId="0" fontId="331" fillId="9" borderId="0" xfId="13" applyFont="1" applyFill="1" applyAlignment="1">
      <alignment horizontal="right" vertical="center"/>
    </xf>
    <xf numFmtId="0" fontId="332" fillId="20" borderId="6" xfId="13" applyFont="1" applyFill="1" applyBorder="1" applyAlignment="1">
      <alignment vertical="center"/>
    </xf>
    <xf numFmtId="0" fontId="329" fillId="20" borderId="6" xfId="0" applyFont="1" applyFill="1" applyBorder="1"/>
    <xf numFmtId="0" fontId="329" fillId="20" borderId="0" xfId="0" applyFont="1" applyFill="1"/>
    <xf numFmtId="0" fontId="329" fillId="0" borderId="6" xfId="0" applyFont="1" applyBorder="1"/>
    <xf numFmtId="0" fontId="334" fillId="20" borderId="0" xfId="13" applyFont="1" applyFill="1" applyAlignment="1">
      <alignment horizontal="left" vertical="center"/>
    </xf>
    <xf numFmtId="0" fontId="335" fillId="20" borderId="6" xfId="0" applyFont="1" applyFill="1" applyBorder="1" applyAlignment="1">
      <alignment vertical="center"/>
    </xf>
    <xf numFmtId="0" fontId="335" fillId="20" borderId="0" xfId="0" applyFont="1" applyFill="1" applyAlignment="1">
      <alignment vertical="center"/>
    </xf>
    <xf numFmtId="0" fontId="336" fillId="0" borderId="0" xfId="0" applyFont="1"/>
    <xf numFmtId="0" fontId="330" fillId="50" borderId="22" xfId="0" applyFont="1" applyFill="1" applyBorder="1" applyAlignment="1">
      <alignment horizontal="center" textRotation="90" wrapText="1"/>
    </xf>
    <xf numFmtId="0" fontId="330" fillId="50" borderId="22" xfId="0" applyFont="1" applyFill="1" applyBorder="1" applyAlignment="1">
      <alignment horizontal="center" wrapText="1"/>
    </xf>
    <xf numFmtId="0" fontId="330" fillId="50" borderId="22" xfId="0" applyFont="1" applyFill="1" applyBorder="1" applyAlignment="1">
      <alignment horizontal="center" vertical="center" textRotation="90" wrapText="1"/>
    </xf>
    <xf numFmtId="0" fontId="330" fillId="50" borderId="245" xfId="0" applyFont="1" applyFill="1" applyBorder="1" applyAlignment="1">
      <alignment horizontal="center" vertical="center" textRotation="90" wrapText="1"/>
    </xf>
    <xf numFmtId="0" fontId="330" fillId="50" borderId="149" xfId="0" applyFont="1" applyFill="1" applyBorder="1" applyAlignment="1">
      <alignment horizontal="center" vertical="center" textRotation="90" wrapText="1"/>
    </xf>
    <xf numFmtId="167" fontId="337" fillId="41" borderId="22" xfId="0" applyNumberFormat="1" applyFont="1" applyFill="1" applyBorder="1" applyAlignment="1">
      <alignment horizontal="center" vertical="center"/>
    </xf>
    <xf numFmtId="0" fontId="337" fillId="41" borderId="251" xfId="0" applyFont="1" applyFill="1" applyBorder="1"/>
    <xf numFmtId="0" fontId="337" fillId="20" borderId="251" xfId="0" applyFont="1" applyFill="1" applyBorder="1" applyAlignment="1">
      <alignment horizontal="center" vertical="center"/>
    </xf>
    <xf numFmtId="167" fontId="337" fillId="41" borderId="263" xfId="0" applyNumberFormat="1" applyFont="1" applyFill="1" applyBorder="1" applyAlignment="1">
      <alignment horizontal="center" vertical="center"/>
    </xf>
    <xf numFmtId="167" fontId="337" fillId="41" borderId="24" xfId="0" applyNumberFormat="1" applyFont="1" applyFill="1" applyBorder="1" applyAlignment="1">
      <alignment horizontal="center" vertical="center"/>
    </xf>
    <xf numFmtId="0" fontId="337" fillId="20" borderId="251" xfId="0" applyFont="1" applyFill="1" applyBorder="1" applyAlignment="1">
      <alignment vertical="center"/>
    </xf>
    <xf numFmtId="0" fontId="329" fillId="20" borderId="251" xfId="0" applyFont="1" applyFill="1" applyBorder="1" applyAlignment="1">
      <alignment horizontal="center" vertical="center"/>
    </xf>
    <xf numFmtId="0" fontId="329" fillId="41" borderId="251" xfId="0" applyFont="1" applyFill="1" applyBorder="1" applyAlignment="1">
      <alignment horizontal="center" vertical="center"/>
    </xf>
    <xf numFmtId="0" fontId="329" fillId="20" borderId="251" xfId="0" applyFont="1" applyFill="1" applyBorder="1"/>
    <xf numFmtId="0" fontId="329" fillId="41" borderId="251" xfId="0" applyFont="1" applyFill="1" applyBorder="1"/>
    <xf numFmtId="0" fontId="329" fillId="41" borderId="252" xfId="0" applyFont="1" applyFill="1" applyBorder="1"/>
    <xf numFmtId="0" fontId="329" fillId="41" borderId="38" xfId="0" applyFont="1" applyFill="1" applyBorder="1"/>
    <xf numFmtId="0" fontId="329" fillId="20" borderId="269" xfId="0" applyFont="1" applyFill="1" applyBorder="1" applyAlignment="1">
      <alignment horizontal="center" vertical="center"/>
    </xf>
    <xf numFmtId="0" fontId="329" fillId="41" borderId="269" xfId="0" applyFont="1" applyFill="1" applyBorder="1" applyAlignment="1">
      <alignment horizontal="center" vertical="center"/>
    </xf>
    <xf numFmtId="0" fontId="329" fillId="20" borderId="269" xfId="0" applyFont="1" applyFill="1" applyBorder="1"/>
    <xf numFmtId="0" fontId="329" fillId="41" borderId="269" xfId="0" applyFont="1" applyFill="1" applyBorder="1"/>
    <xf numFmtId="0" fontId="329" fillId="41" borderId="270" xfId="0" applyFont="1" applyFill="1" applyBorder="1"/>
    <xf numFmtId="0" fontId="329" fillId="41" borderId="271" xfId="0" applyFont="1" applyFill="1" applyBorder="1"/>
    <xf numFmtId="0" fontId="309" fillId="9" borderId="252" xfId="13" applyFont="1" applyFill="1" applyBorder="1" applyAlignment="1">
      <alignment vertical="center"/>
    </xf>
    <xf numFmtId="0" fontId="309" fillId="9" borderId="253" xfId="13" applyFont="1" applyFill="1" applyBorder="1" applyAlignment="1">
      <alignment vertical="center"/>
    </xf>
    <xf numFmtId="0" fontId="309" fillId="9" borderId="251" xfId="13" applyFont="1" applyFill="1" applyBorder="1" applyAlignment="1">
      <alignment vertical="center"/>
    </xf>
    <xf numFmtId="0" fontId="309" fillId="9" borderId="254" xfId="13" applyFont="1" applyFill="1" applyBorder="1" applyAlignment="1">
      <alignment vertical="center"/>
    </xf>
    <xf numFmtId="0" fontId="310" fillId="9" borderId="252" xfId="13" applyFont="1" applyFill="1" applyBorder="1" applyAlignment="1">
      <alignment vertical="center"/>
    </xf>
    <xf numFmtId="0" fontId="310" fillId="9" borderId="254" xfId="13" applyFont="1" applyFill="1" applyBorder="1" applyAlignment="1">
      <alignment vertical="center"/>
    </xf>
    <xf numFmtId="0" fontId="310" fillId="9" borderId="253" xfId="13" applyFont="1" applyFill="1" applyBorder="1" applyAlignment="1">
      <alignment vertical="center"/>
    </xf>
    <xf numFmtId="0" fontId="309" fillId="9" borderId="251" xfId="13" applyFont="1" applyFill="1" applyBorder="1" applyAlignment="1">
      <alignment horizontal="center" vertical="center"/>
    </xf>
    <xf numFmtId="0" fontId="309" fillId="9" borderId="251" xfId="13" quotePrefix="1" applyFont="1" applyFill="1" applyBorder="1" applyAlignment="1">
      <alignment horizontal="center" vertical="center"/>
    </xf>
    <xf numFmtId="0" fontId="310" fillId="9" borderId="251" xfId="13" applyFont="1" applyFill="1" applyBorder="1" applyAlignment="1">
      <alignment vertical="center"/>
    </xf>
    <xf numFmtId="0" fontId="319" fillId="9" borderId="251" xfId="13" applyFont="1" applyFill="1" applyBorder="1" applyAlignment="1">
      <alignment horizontal="center" vertical="center"/>
    </xf>
    <xf numFmtId="0" fontId="310" fillId="20" borderId="255" xfId="13" applyFont="1" applyFill="1" applyBorder="1" applyAlignment="1">
      <alignment vertical="center"/>
    </xf>
    <xf numFmtId="0" fontId="310" fillId="20" borderId="256" xfId="13" applyFont="1" applyFill="1" applyBorder="1" applyAlignment="1">
      <alignment vertical="center"/>
    </xf>
    <xf numFmtId="0" fontId="310" fillId="20" borderId="257" xfId="13" applyFont="1" applyFill="1" applyBorder="1" applyAlignment="1">
      <alignment vertical="center"/>
    </xf>
    <xf numFmtId="0" fontId="310" fillId="20" borderId="6" xfId="13" applyFont="1" applyFill="1" applyBorder="1" applyAlignment="1">
      <alignment vertical="center"/>
    </xf>
    <xf numFmtId="0" fontId="310" fillId="20" borderId="10" xfId="13" applyFont="1" applyFill="1" applyBorder="1" applyAlignment="1">
      <alignment vertical="center"/>
    </xf>
    <xf numFmtId="0" fontId="310" fillId="20" borderId="8" xfId="13" applyFont="1" applyFill="1" applyBorder="1" applyAlignment="1">
      <alignment vertical="center"/>
    </xf>
    <xf numFmtId="0" fontId="310" fillId="20" borderId="44" xfId="13" applyFont="1" applyFill="1" applyBorder="1" applyAlignment="1">
      <alignment vertical="center"/>
    </xf>
    <xf numFmtId="0" fontId="310" fillId="20" borderId="9" xfId="13" applyFont="1" applyFill="1" applyBorder="1" applyAlignment="1">
      <alignment vertical="center"/>
    </xf>
    <xf numFmtId="0" fontId="329" fillId="20" borderId="10" xfId="0" applyFont="1" applyFill="1" applyBorder="1"/>
    <xf numFmtId="0" fontId="310" fillId="9" borderId="245" xfId="13" applyFont="1" applyFill="1" applyBorder="1" applyAlignment="1">
      <alignment vertical="center"/>
    </xf>
    <xf numFmtId="0" fontId="310" fillId="9" borderId="246" xfId="13" applyFont="1" applyFill="1" applyBorder="1" applyAlignment="1">
      <alignment vertical="center"/>
    </xf>
    <xf numFmtId="0" fontId="310" fillId="20" borderId="247" xfId="13" applyFont="1" applyFill="1" applyBorder="1" applyAlignment="1">
      <alignment vertical="center"/>
    </xf>
    <xf numFmtId="0" fontId="310" fillId="9" borderId="264" xfId="13" applyFont="1" applyFill="1" applyBorder="1" applyAlignment="1">
      <alignment vertical="center"/>
    </xf>
    <xf numFmtId="0" fontId="310" fillId="20" borderId="258" xfId="13" applyFont="1" applyFill="1" applyBorder="1" applyAlignment="1">
      <alignment vertical="center"/>
    </xf>
    <xf numFmtId="0" fontId="309" fillId="9" borderId="44" xfId="13" applyFont="1" applyFill="1" applyBorder="1" applyAlignment="1">
      <alignment horizontal="right" vertical="center"/>
    </xf>
    <xf numFmtId="0" fontId="309" fillId="9" borderId="44" xfId="13" applyFont="1" applyFill="1" applyBorder="1" applyAlignment="1">
      <alignment horizontal="center" vertical="center"/>
    </xf>
    <xf numFmtId="0" fontId="309" fillId="9" borderId="44" xfId="13" applyFont="1" applyFill="1" applyBorder="1" applyAlignment="1">
      <alignment vertical="center"/>
    </xf>
    <xf numFmtId="0" fontId="309" fillId="9" borderId="44" xfId="13" quotePrefix="1" applyFont="1" applyFill="1" applyBorder="1" applyAlignment="1">
      <alignment horizontal="center" vertical="center"/>
    </xf>
    <xf numFmtId="0" fontId="310" fillId="20" borderId="272" xfId="13" applyFont="1" applyFill="1" applyBorder="1" applyAlignment="1">
      <alignment vertical="center"/>
    </xf>
    <xf numFmtId="0" fontId="309" fillId="20" borderId="0" xfId="13" applyFont="1" applyFill="1"/>
    <xf numFmtId="0" fontId="310" fillId="0" borderId="0" xfId="15" applyFont="1"/>
    <xf numFmtId="0" fontId="310" fillId="0" borderId="6" xfId="13" applyFont="1" applyBorder="1" applyAlignment="1">
      <alignment vertical="center"/>
    </xf>
    <xf numFmtId="0" fontId="310" fillId="0" borderId="10" xfId="13" applyFont="1" applyBorder="1" applyAlignment="1">
      <alignment vertical="center"/>
    </xf>
    <xf numFmtId="0" fontId="309" fillId="0" borderId="251" xfId="13" applyFont="1" applyBorder="1" applyAlignment="1">
      <alignment vertical="center"/>
    </xf>
    <xf numFmtId="0" fontId="310" fillId="0" borderId="0" xfId="13" applyFont="1" applyAlignment="1">
      <alignment horizontal="right" vertical="center"/>
    </xf>
    <xf numFmtId="0" fontId="310" fillId="0" borderId="252" xfId="13" applyFont="1" applyBorder="1" applyAlignment="1">
      <alignment vertical="center"/>
    </xf>
    <xf numFmtId="0" fontId="310" fillId="0" borderId="254" xfId="13" applyFont="1" applyBorder="1" applyAlignment="1">
      <alignment vertical="center"/>
    </xf>
    <xf numFmtId="0" fontId="310" fillId="0" borderId="253" xfId="13" applyFont="1" applyBorder="1" applyAlignment="1">
      <alignment vertical="center"/>
    </xf>
    <xf numFmtId="0" fontId="310" fillId="20" borderId="255" xfId="0" applyFont="1" applyFill="1" applyBorder="1" applyAlignment="1">
      <alignment vertical="center"/>
    </xf>
    <xf numFmtId="0" fontId="310" fillId="20" borderId="256" xfId="0" applyFont="1" applyFill="1" applyBorder="1" applyAlignment="1">
      <alignment vertical="center"/>
    </xf>
    <xf numFmtId="0" fontId="310" fillId="20" borderId="257" xfId="0" applyFont="1" applyFill="1" applyBorder="1" applyAlignment="1">
      <alignment vertical="center"/>
    </xf>
    <xf numFmtId="0" fontId="309" fillId="20" borderId="251" xfId="0" applyFont="1" applyFill="1" applyBorder="1" applyAlignment="1">
      <alignment vertical="center"/>
    </xf>
    <xf numFmtId="0" fontId="309" fillId="20" borderId="251" xfId="0" applyFont="1" applyFill="1" applyBorder="1" applyAlignment="1">
      <alignment horizontal="center" vertical="center"/>
    </xf>
    <xf numFmtId="0" fontId="309" fillId="9" borderId="0" xfId="13" applyFont="1" applyFill="1" applyAlignment="1">
      <alignment vertical="center" wrapText="1"/>
    </xf>
    <xf numFmtId="0" fontId="313" fillId="9" borderId="251" xfId="13" applyFont="1" applyFill="1" applyBorder="1" applyAlignment="1">
      <alignment horizontal="center" vertical="center"/>
    </xf>
    <xf numFmtId="0" fontId="324" fillId="9" borderId="251" xfId="13" applyFont="1" applyFill="1" applyBorder="1" applyAlignment="1">
      <alignment vertical="center"/>
    </xf>
    <xf numFmtId="0" fontId="324" fillId="9" borderId="0" xfId="13" applyFont="1" applyFill="1" applyAlignment="1">
      <alignment vertical="center"/>
    </xf>
    <xf numFmtId="0" fontId="309" fillId="0" borderId="6" xfId="13" applyFont="1" applyBorder="1"/>
    <xf numFmtId="0" fontId="309" fillId="0" borderId="0" xfId="13" applyFont="1" applyAlignment="1">
      <alignment horizontal="right"/>
    </xf>
    <xf numFmtId="0" fontId="309" fillId="0" borderId="10" xfId="13" applyFont="1" applyBorder="1"/>
    <xf numFmtId="0" fontId="309" fillId="20" borderId="0" xfId="13" applyFont="1" applyFill="1" applyAlignment="1">
      <alignment horizontal="right"/>
    </xf>
    <xf numFmtId="0" fontId="319" fillId="9" borderId="0" xfId="13" applyFont="1" applyFill="1" applyAlignment="1">
      <alignment vertical="center"/>
    </xf>
    <xf numFmtId="0" fontId="309" fillId="0" borderId="251" xfId="13" applyFont="1" applyBorder="1"/>
    <xf numFmtId="0" fontId="309" fillId="0" borderId="252" xfId="13" applyFont="1" applyBorder="1"/>
    <xf numFmtId="0" fontId="309" fillId="0" borderId="254" xfId="13" applyFont="1" applyBorder="1"/>
    <xf numFmtId="0" fontId="309" fillId="0" borderId="253" xfId="13" applyFont="1" applyBorder="1"/>
    <xf numFmtId="0" fontId="309" fillId="0" borderId="48" xfId="13" applyFont="1" applyBorder="1"/>
    <xf numFmtId="0" fontId="309" fillId="0" borderId="18" xfId="13" applyFont="1" applyBorder="1"/>
    <xf numFmtId="0" fontId="309" fillId="0" borderId="18" xfId="13" applyFont="1" applyBorder="1" applyAlignment="1">
      <alignment horizontal="right"/>
    </xf>
    <xf numFmtId="0" fontId="309" fillId="0" borderId="49" xfId="13" applyFont="1" applyBorder="1"/>
    <xf numFmtId="0" fontId="310" fillId="9" borderId="48" xfId="13" applyFont="1" applyFill="1" applyBorder="1" applyAlignment="1">
      <alignment vertical="center"/>
    </xf>
    <xf numFmtId="0" fontId="310" fillId="9" borderId="49" xfId="13" applyFont="1" applyFill="1" applyBorder="1" applyAlignment="1">
      <alignment vertical="center"/>
    </xf>
    <xf numFmtId="0" fontId="310" fillId="20" borderId="251" xfId="0" applyFont="1" applyFill="1" applyBorder="1" applyAlignment="1">
      <alignment vertical="center"/>
    </xf>
    <xf numFmtId="0" fontId="310" fillId="9" borderId="251" xfId="13" applyFont="1" applyFill="1" applyBorder="1" applyAlignment="1">
      <alignment horizontal="center" vertical="center"/>
    </xf>
    <xf numFmtId="0" fontId="310" fillId="9" borderId="0" xfId="13" quotePrefix="1" applyFont="1" applyFill="1" applyAlignment="1">
      <alignment horizontal="center" vertical="center"/>
    </xf>
    <xf numFmtId="0" fontId="310" fillId="9" borderId="0" xfId="13" applyFont="1" applyFill="1" applyAlignment="1">
      <alignment horizontal="center" vertical="center"/>
    </xf>
    <xf numFmtId="0" fontId="310" fillId="0" borderId="247" xfId="13" applyFont="1" applyBorder="1" applyAlignment="1">
      <alignment vertical="center"/>
    </xf>
    <xf numFmtId="0" fontId="310" fillId="0" borderId="272" xfId="13" applyFont="1" applyBorder="1" applyAlignment="1">
      <alignment vertical="center"/>
    </xf>
    <xf numFmtId="0" fontId="310" fillId="0" borderId="21" xfId="13" applyFont="1" applyBorder="1" applyAlignment="1">
      <alignment vertical="center"/>
    </xf>
    <xf numFmtId="0" fontId="310" fillId="9" borderId="255" xfId="13" applyFont="1" applyFill="1" applyBorder="1" applyAlignment="1">
      <alignment vertical="center"/>
    </xf>
    <xf numFmtId="0" fontId="310" fillId="9" borderId="256" xfId="13" applyFont="1" applyFill="1" applyBorder="1" applyAlignment="1">
      <alignment vertical="center"/>
    </xf>
    <xf numFmtId="0" fontId="310" fillId="9" borderId="257" xfId="13" applyFont="1" applyFill="1" applyBorder="1" applyAlignment="1">
      <alignment vertical="center"/>
    </xf>
    <xf numFmtId="0" fontId="313" fillId="9" borderId="251" xfId="13" applyFont="1" applyFill="1" applyBorder="1" applyAlignment="1">
      <alignment vertical="center"/>
    </xf>
    <xf numFmtId="0" fontId="339" fillId="9" borderId="251" xfId="13" applyFont="1" applyFill="1" applyBorder="1" applyAlignment="1">
      <alignment horizontal="center" vertical="top"/>
    </xf>
    <xf numFmtId="0" fontId="310" fillId="9" borderId="44" xfId="13" applyFont="1" applyFill="1" applyBorder="1" applyAlignment="1">
      <alignment horizontal="right" vertical="center"/>
    </xf>
    <xf numFmtId="0" fontId="309" fillId="20" borderId="6" xfId="13" applyFont="1" applyFill="1" applyBorder="1"/>
    <xf numFmtId="0" fontId="309" fillId="20" borderId="251" xfId="13" applyFont="1" applyFill="1" applyBorder="1" applyAlignment="1">
      <alignment vertical="center"/>
    </xf>
    <xf numFmtId="0" fontId="309" fillId="20" borderId="0" xfId="13" applyFont="1" applyFill="1" applyAlignment="1">
      <alignment horizontal="right" vertical="center"/>
    </xf>
    <xf numFmtId="0" fontId="309" fillId="20" borderId="252" xfId="13" applyFont="1" applyFill="1" applyBorder="1" applyAlignment="1">
      <alignment vertical="center"/>
    </xf>
    <xf numFmtId="0" fontId="309" fillId="20" borderId="254" xfId="13" applyFont="1" applyFill="1" applyBorder="1" applyAlignment="1">
      <alignment vertical="center"/>
    </xf>
    <xf numFmtId="0" fontId="309" fillId="20" borderId="253" xfId="13" applyFont="1" applyFill="1" applyBorder="1" applyAlignment="1">
      <alignment vertical="center"/>
    </xf>
    <xf numFmtId="0" fontId="309" fillId="20" borderId="10" xfId="13" applyFont="1" applyFill="1" applyBorder="1"/>
    <xf numFmtId="0" fontId="319" fillId="20" borderId="251" xfId="13" applyFont="1" applyFill="1" applyBorder="1" applyAlignment="1">
      <alignment horizontal="center" vertical="center"/>
    </xf>
    <xf numFmtId="0" fontId="319" fillId="20" borderId="0" xfId="13" applyFont="1" applyFill="1" applyAlignment="1">
      <alignment horizontal="center" vertical="center"/>
    </xf>
    <xf numFmtId="0" fontId="319" fillId="20" borderId="0" xfId="13" quotePrefix="1" applyFont="1" applyFill="1" applyAlignment="1">
      <alignment horizontal="center" vertical="center"/>
    </xf>
    <xf numFmtId="0" fontId="319" fillId="20" borderId="0" xfId="13" applyFont="1" applyFill="1" applyAlignment="1">
      <alignment vertical="center"/>
    </xf>
    <xf numFmtId="0" fontId="309" fillId="20" borderId="251" xfId="13" applyFont="1" applyFill="1" applyBorder="1"/>
    <xf numFmtId="0" fontId="309" fillId="20" borderId="252" xfId="13" applyFont="1" applyFill="1" applyBorder="1"/>
    <xf numFmtId="0" fontId="309" fillId="20" borderId="254" xfId="13" applyFont="1" applyFill="1" applyBorder="1"/>
    <xf numFmtId="0" fontId="309" fillId="20" borderId="253" xfId="13" applyFont="1" applyFill="1" applyBorder="1"/>
    <xf numFmtId="0" fontId="309" fillId="20" borderId="48" xfId="13" applyFont="1" applyFill="1" applyBorder="1"/>
    <xf numFmtId="0" fontId="309" fillId="20" borderId="18" xfId="13" applyFont="1" applyFill="1" applyBorder="1"/>
    <xf numFmtId="0" fontId="309" fillId="20" borderId="18" xfId="13" applyFont="1" applyFill="1" applyBorder="1" applyAlignment="1">
      <alignment horizontal="right"/>
    </xf>
    <xf numFmtId="0" fontId="309" fillId="20" borderId="49" xfId="13" applyFont="1" applyFill="1" applyBorder="1"/>
    <xf numFmtId="0" fontId="310" fillId="20" borderId="0" xfId="13" applyFont="1" applyFill="1" applyAlignment="1">
      <alignment vertical="center" wrapText="1"/>
    </xf>
    <xf numFmtId="0" fontId="310" fillId="20" borderId="48" xfId="13" applyFont="1" applyFill="1" applyBorder="1" applyAlignment="1">
      <alignment vertical="center"/>
    </xf>
    <xf numFmtId="0" fontId="310" fillId="20" borderId="18" xfId="13" applyFont="1" applyFill="1" applyBorder="1" applyAlignment="1">
      <alignment vertical="center"/>
    </xf>
    <xf numFmtId="0" fontId="310" fillId="20" borderId="49" xfId="13" applyFont="1" applyFill="1" applyBorder="1" applyAlignment="1">
      <alignment vertical="center"/>
    </xf>
    <xf numFmtId="0" fontId="309" fillId="9" borderId="6" xfId="13" applyFont="1" applyFill="1" applyBorder="1" applyAlignment="1">
      <alignment horizontal="right" vertical="center"/>
    </xf>
    <xf numFmtId="0" fontId="310" fillId="9" borderId="273" xfId="13" applyFont="1" applyFill="1" applyBorder="1" applyAlignment="1">
      <alignment vertical="center"/>
    </xf>
    <xf numFmtId="0" fontId="310" fillId="9" borderId="274" xfId="13" applyFont="1" applyFill="1" applyBorder="1" applyAlignment="1">
      <alignment vertical="center"/>
    </xf>
    <xf numFmtId="0" fontId="310" fillId="9" borderId="275" xfId="13" applyFont="1" applyFill="1" applyBorder="1" applyAlignment="1">
      <alignment vertical="center"/>
    </xf>
    <xf numFmtId="0" fontId="309" fillId="9" borderId="276" xfId="13" applyFont="1" applyFill="1" applyBorder="1" applyAlignment="1">
      <alignment vertical="center"/>
    </xf>
    <xf numFmtId="0" fontId="309" fillId="9" borderId="277" xfId="13" applyFont="1" applyFill="1" applyBorder="1" applyAlignment="1">
      <alignment vertical="center"/>
    </xf>
    <xf numFmtId="0" fontId="309" fillId="9" borderId="278" xfId="13" applyFont="1" applyFill="1" applyBorder="1" applyAlignment="1">
      <alignment vertical="center"/>
    </xf>
    <xf numFmtId="0" fontId="309" fillId="9" borderId="279" xfId="13" applyFont="1" applyFill="1" applyBorder="1" applyAlignment="1">
      <alignment vertical="center"/>
    </xf>
    <xf numFmtId="0" fontId="310" fillId="9" borderId="277" xfId="13" applyFont="1" applyFill="1" applyBorder="1" applyAlignment="1">
      <alignment vertical="center"/>
    </xf>
    <xf numFmtId="0" fontId="310" fillId="9" borderId="278" xfId="13" applyFont="1" applyFill="1" applyBorder="1" applyAlignment="1">
      <alignment vertical="center"/>
    </xf>
    <xf numFmtId="0" fontId="310" fillId="9" borderId="279" xfId="13" applyFont="1" applyFill="1" applyBorder="1" applyAlignment="1">
      <alignment vertical="center"/>
    </xf>
    <xf numFmtId="0" fontId="309" fillId="9" borderId="276" xfId="13" applyFont="1" applyFill="1" applyBorder="1" applyAlignment="1">
      <alignment horizontal="center" vertical="center"/>
    </xf>
    <xf numFmtId="0" fontId="309" fillId="9" borderId="276" xfId="13" quotePrefix="1" applyFont="1" applyFill="1" applyBorder="1" applyAlignment="1">
      <alignment horizontal="center" vertical="center"/>
    </xf>
    <xf numFmtId="0" fontId="310" fillId="9" borderId="276" xfId="13" applyFont="1" applyFill="1" applyBorder="1" applyAlignment="1">
      <alignment vertical="center"/>
    </xf>
    <xf numFmtId="0" fontId="309" fillId="20" borderId="276" xfId="0" applyFont="1" applyFill="1" applyBorder="1" applyAlignment="1">
      <alignment vertical="center"/>
    </xf>
    <xf numFmtId="0" fontId="309" fillId="20" borderId="276" xfId="0" applyFont="1" applyFill="1" applyBorder="1" applyAlignment="1">
      <alignment horizontal="center" vertical="center"/>
    </xf>
    <xf numFmtId="0" fontId="310" fillId="20" borderId="276" xfId="0" applyFont="1" applyFill="1" applyBorder="1" applyAlignment="1">
      <alignment vertical="center"/>
    </xf>
    <xf numFmtId="0" fontId="310" fillId="9" borderId="0" xfId="13" applyFont="1" applyFill="1" applyAlignment="1">
      <alignment vertical="top" wrapText="1"/>
    </xf>
    <xf numFmtId="0" fontId="310" fillId="9" borderId="272" xfId="13" applyFont="1" applyFill="1" applyBorder="1" applyAlignment="1">
      <alignment vertical="center"/>
    </xf>
    <xf numFmtId="0" fontId="310" fillId="9" borderId="6" xfId="13" applyFont="1" applyFill="1" applyBorder="1" applyAlignment="1">
      <alignment vertical="top" wrapText="1"/>
    </xf>
    <xf numFmtId="0" fontId="313" fillId="9" borderId="276" xfId="13" applyFont="1" applyFill="1" applyBorder="1" applyAlignment="1">
      <alignment horizontal="center" vertical="center"/>
    </xf>
    <xf numFmtId="0" fontId="324" fillId="9" borderId="276" xfId="13" applyFont="1" applyFill="1" applyBorder="1" applyAlignment="1">
      <alignment vertical="center"/>
    </xf>
    <xf numFmtId="0" fontId="310" fillId="9" borderId="276" xfId="13" applyFont="1" applyFill="1" applyBorder="1" applyAlignment="1">
      <alignment horizontal="center" vertical="center"/>
    </xf>
    <xf numFmtId="0" fontId="319" fillId="9" borderId="276" xfId="13" applyFont="1" applyFill="1" applyBorder="1" applyAlignment="1">
      <alignment horizontal="center" vertical="center"/>
    </xf>
    <xf numFmtId="0" fontId="310" fillId="9" borderId="280" xfId="13" applyFont="1" applyFill="1" applyBorder="1" applyAlignment="1">
      <alignment vertical="center"/>
    </xf>
    <xf numFmtId="0" fontId="310" fillId="9" borderId="281" xfId="13" applyFont="1" applyFill="1" applyBorder="1" applyAlignment="1">
      <alignment vertical="center"/>
    </xf>
    <xf numFmtId="0" fontId="310" fillId="0" borderId="282" xfId="13" applyFont="1" applyBorder="1" applyAlignment="1">
      <alignment vertical="center"/>
    </xf>
    <xf numFmtId="0" fontId="168" fillId="0" borderId="0" xfId="0" applyFont="1" applyAlignment="1">
      <alignment vertical="center"/>
    </xf>
    <xf numFmtId="0" fontId="143" fillId="0" borderId="0" xfId="0" applyFont="1" applyAlignment="1">
      <alignment horizontal="right" vertical="center"/>
    </xf>
    <xf numFmtId="0" fontId="0" fillId="0" borderId="0" xfId="0" applyAlignment="1" applyProtection="1">
      <alignment horizontal="right" vertical="center"/>
      <protection locked="0"/>
    </xf>
    <xf numFmtId="0" fontId="0" fillId="0" borderId="264" xfId="0" applyBorder="1" applyAlignment="1">
      <alignment wrapText="1"/>
    </xf>
    <xf numFmtId="0" fontId="18" fillId="0" borderId="263" xfId="0" applyFont="1" applyBorder="1" applyAlignment="1">
      <alignment horizontal="left" wrapText="1"/>
    </xf>
    <xf numFmtId="0" fontId="16" fillId="0" borderId="0" xfId="9" applyFont="1" applyAlignment="1">
      <alignment horizontal="justify" vertical="top" wrapText="1"/>
    </xf>
    <xf numFmtId="0" fontId="157" fillId="17" borderId="0" xfId="0" applyFont="1" applyFill="1" applyAlignment="1">
      <alignment vertical="top"/>
    </xf>
    <xf numFmtId="0" fontId="281" fillId="26" borderId="0" xfId="0" applyFont="1" applyFill="1" applyAlignment="1" applyProtection="1">
      <alignment horizontal="left" vertical="top" wrapText="1"/>
      <protection locked="0"/>
    </xf>
    <xf numFmtId="0" fontId="281" fillId="26" borderId="0" xfId="0" applyFont="1" applyFill="1" applyAlignment="1">
      <alignment horizontal="justify" vertical="center" readingOrder="1"/>
    </xf>
    <xf numFmtId="0" fontId="22" fillId="0" borderId="71" xfId="0" quotePrefix="1" applyFont="1" applyBorder="1" applyAlignment="1" applyProtection="1">
      <alignment horizontal="right" vertical="top" wrapText="1"/>
      <protection locked="0"/>
    </xf>
    <xf numFmtId="0" fontId="22" fillId="0" borderId="38" xfId="0" applyFont="1" applyBorder="1" applyAlignment="1" applyProtection="1">
      <alignment horizontal="right" vertical="top" wrapText="1"/>
      <protection locked="0"/>
    </xf>
    <xf numFmtId="0" fontId="16" fillId="0" borderId="285" xfId="0" applyFont="1" applyBorder="1" applyAlignment="1">
      <alignment vertical="top"/>
    </xf>
    <xf numFmtId="0" fontId="19" fillId="0" borderId="0" xfId="0" applyFont="1" applyAlignment="1">
      <alignment horizontal="left" vertical="top" wrapText="1"/>
    </xf>
    <xf numFmtId="0" fontId="25" fillId="0" borderId="280" xfId="0" applyFont="1" applyBorder="1"/>
    <xf numFmtId="0" fontId="0" fillId="0" borderId="246" xfId="0" applyBorder="1"/>
    <xf numFmtId="0" fontId="0" fillId="0" borderId="247" xfId="0" applyBorder="1"/>
    <xf numFmtId="0" fontId="276" fillId="0" borderId="29" xfId="0" applyFont="1" applyBorder="1" applyAlignment="1">
      <alignment vertical="center" wrapText="1"/>
    </xf>
    <xf numFmtId="0" fontId="276" fillId="0" borderId="9" xfId="0" applyFont="1" applyBorder="1" applyAlignment="1">
      <alignment vertical="center" wrapText="1"/>
    </xf>
    <xf numFmtId="0" fontId="280" fillId="0" borderId="9" xfId="0" applyFont="1" applyBorder="1" applyAlignment="1">
      <alignment vertical="center" wrapText="1"/>
    </xf>
    <xf numFmtId="0" fontId="280" fillId="0" borderId="29" xfId="0" applyFont="1" applyBorder="1" applyAlignment="1">
      <alignment vertical="center" wrapText="1"/>
    </xf>
    <xf numFmtId="0" fontId="274" fillId="25" borderId="0" xfId="0" applyFont="1" applyFill="1"/>
    <xf numFmtId="0" fontId="138" fillId="12" borderId="0" xfId="0" applyFont="1" applyFill="1" applyAlignment="1">
      <alignment horizontal="left" vertical="center"/>
    </xf>
    <xf numFmtId="0" fontId="143" fillId="17" borderId="0" xfId="0" applyFont="1" applyFill="1" applyAlignment="1">
      <alignment horizontal="center"/>
    </xf>
    <xf numFmtId="0" fontId="143" fillId="14" borderId="0" xfId="0" applyFont="1" applyFill="1" applyAlignment="1">
      <alignment horizontal="left" vertical="top" wrapText="1"/>
    </xf>
    <xf numFmtId="0" fontId="173" fillId="12" borderId="0" xfId="0" applyFont="1" applyFill="1" applyAlignment="1">
      <alignment horizontal="center" vertical="center"/>
    </xf>
    <xf numFmtId="0" fontId="148" fillId="17" borderId="0" xfId="0" applyFont="1" applyFill="1" applyAlignment="1">
      <alignment horizontal="center"/>
    </xf>
    <xf numFmtId="0" fontId="16" fillId="0" borderId="0" xfId="0" applyFont="1" applyAlignment="1">
      <alignment horizontal="left" vertical="top" wrapText="1"/>
    </xf>
    <xf numFmtId="0" fontId="143" fillId="0" borderId="167" xfId="0" applyFont="1" applyBorder="1" applyAlignment="1">
      <alignment horizontal="left" vertical="center"/>
    </xf>
    <xf numFmtId="0" fontId="0" fillId="0" borderId="167" xfId="0" applyBorder="1" applyAlignment="1">
      <alignment horizontal="left" vertical="center"/>
    </xf>
    <xf numFmtId="0" fontId="16" fillId="0" borderId="167" xfId="0" applyFont="1" applyBorder="1" applyAlignment="1">
      <alignment horizontal="left" vertical="center"/>
    </xf>
    <xf numFmtId="0" fontId="25" fillId="0" borderId="13" xfId="15" applyFont="1" applyBorder="1" applyAlignment="1">
      <alignment horizontal="center" vertical="top"/>
    </xf>
    <xf numFmtId="0" fontId="25" fillId="0" borderId="69" xfId="15" applyFont="1" applyBorder="1" applyAlignment="1">
      <alignment horizontal="center" vertical="top"/>
    </xf>
    <xf numFmtId="0" fontId="25" fillId="0" borderId="7" xfId="15" applyFont="1" applyBorder="1" applyAlignment="1">
      <alignment horizontal="center" vertical="top"/>
    </xf>
    <xf numFmtId="0" fontId="25" fillId="0" borderId="177" xfId="15" applyFont="1" applyBorder="1" applyAlignment="1">
      <alignment horizontal="left" vertical="top"/>
    </xf>
    <xf numFmtId="0" fontId="143" fillId="0" borderId="185" xfId="0" applyFont="1" applyBorder="1" applyAlignment="1">
      <alignment horizontal="right" vertical="top"/>
    </xf>
    <xf numFmtId="0" fontId="143" fillId="0" borderId="186" xfId="0" applyFont="1" applyBorder="1" applyAlignment="1">
      <alignment horizontal="right" vertical="top"/>
    </xf>
    <xf numFmtId="0" fontId="143" fillId="0" borderId="187" xfId="0" applyFont="1" applyBorder="1" applyAlignment="1">
      <alignment horizontal="right" vertical="top"/>
    </xf>
    <xf numFmtId="0" fontId="143" fillId="0" borderId="185" xfId="0" applyFont="1" applyBorder="1" applyAlignment="1">
      <alignment horizontal="left" vertical="top" wrapText="1"/>
    </xf>
    <xf numFmtId="0" fontId="143" fillId="0" borderId="186" xfId="0" applyFont="1" applyBorder="1" applyAlignment="1">
      <alignment horizontal="left" vertical="top" wrapText="1"/>
    </xf>
    <xf numFmtId="0" fontId="143" fillId="0" borderId="187" xfId="0" applyFont="1" applyBorder="1" applyAlignment="1">
      <alignment horizontal="left" vertical="top" wrapText="1"/>
    </xf>
    <xf numFmtId="0" fontId="143" fillId="0" borderId="167" xfId="0" applyFont="1" applyBorder="1" applyAlignment="1">
      <alignment horizontal="left" vertical="top"/>
    </xf>
    <xf numFmtId="0" fontId="143" fillId="0" borderId="167" xfId="0" applyFont="1" applyBorder="1" applyAlignment="1">
      <alignment horizontal="left" vertical="top" wrapText="1"/>
    </xf>
    <xf numFmtId="0" fontId="16" fillId="0" borderId="167" xfId="0" applyFont="1" applyBorder="1" applyAlignment="1">
      <alignment horizontal="left" vertical="top"/>
    </xf>
    <xf numFmtId="0" fontId="0" fillId="0" borderId="166" xfId="0" applyBorder="1" applyAlignment="1">
      <alignment horizontal="left" vertical="center"/>
    </xf>
    <xf numFmtId="168" fontId="0" fillId="0" borderId="166" xfId="0" applyNumberFormat="1" applyBorder="1" applyAlignment="1">
      <alignment horizontal="left" vertical="center"/>
    </xf>
    <xf numFmtId="168" fontId="16" fillId="0" borderId="168" xfId="0" applyNumberFormat="1" applyFont="1" applyBorder="1" applyAlignment="1">
      <alignment horizontal="center" vertical="center"/>
    </xf>
    <xf numFmtId="168" fontId="16" fillId="0" borderId="169" xfId="0" applyNumberFormat="1" applyFont="1" applyBorder="1" applyAlignment="1">
      <alignment horizontal="center" vertical="center"/>
    </xf>
    <xf numFmtId="168" fontId="0" fillId="0" borderId="169" xfId="0" applyNumberFormat="1" applyBorder="1" applyAlignment="1">
      <alignment horizontal="left" vertical="center"/>
    </xf>
    <xf numFmtId="168" fontId="0" fillId="0" borderId="170" xfId="0" applyNumberFormat="1" applyBorder="1" applyAlignment="1">
      <alignment horizontal="left" vertical="center"/>
    </xf>
    <xf numFmtId="0" fontId="25" fillId="0" borderId="0" xfId="0" applyFont="1" applyAlignment="1">
      <alignment horizontal="left" vertical="center" wrapText="1"/>
    </xf>
    <xf numFmtId="0" fontId="304" fillId="0" borderId="0" xfId="0" applyFont="1" applyAlignment="1">
      <alignment horizontal="left" vertical="top" wrapText="1"/>
    </xf>
    <xf numFmtId="174" fontId="0" fillId="0" borderId="167" xfId="0" applyNumberFormat="1" applyBorder="1" applyAlignment="1">
      <alignment horizontal="left" vertical="center"/>
    </xf>
    <xf numFmtId="168" fontId="0" fillId="0" borderId="167" xfId="0" applyNumberFormat="1" applyBorder="1" applyAlignment="1">
      <alignment horizontal="left" vertical="center"/>
    </xf>
    <xf numFmtId="0" fontId="0" fillId="0" borderId="167" xfId="0" applyBorder="1" applyAlignment="1">
      <alignment horizontal="left" vertical="top" wrapText="1"/>
    </xf>
    <xf numFmtId="0" fontId="16" fillId="0" borderId="185" xfId="0" applyFont="1" applyBorder="1" applyAlignment="1">
      <alignment horizontal="left" vertical="top" wrapText="1"/>
    </xf>
    <xf numFmtId="0" fontId="16" fillId="0" borderId="186" xfId="0" applyFont="1" applyBorder="1" applyAlignment="1">
      <alignment horizontal="left" vertical="top"/>
    </xf>
    <xf numFmtId="0" fontId="16" fillId="0" borderId="188" xfId="0" applyFont="1" applyBorder="1" applyAlignment="1">
      <alignment horizontal="left" vertical="top"/>
    </xf>
    <xf numFmtId="0" fontId="16" fillId="0" borderId="185" xfId="0" applyFont="1" applyBorder="1" applyAlignment="1">
      <alignment horizontal="left" vertical="top"/>
    </xf>
    <xf numFmtId="0" fontId="0" fillId="0" borderId="168" xfId="0" applyBorder="1" applyAlignment="1">
      <alignment horizontal="left"/>
    </xf>
    <xf numFmtId="0" fontId="0" fillId="0" borderId="169" xfId="0" applyBorder="1" applyAlignment="1">
      <alignment horizontal="left"/>
    </xf>
    <xf numFmtId="0" fontId="0" fillId="0" borderId="170" xfId="0" applyBorder="1" applyAlignment="1">
      <alignment horizontal="left"/>
    </xf>
    <xf numFmtId="0" fontId="0" fillId="0" borderId="191" xfId="0"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0" fillId="0" borderId="190" xfId="0" applyBorder="1" applyAlignment="1">
      <alignment horizontal="left" vertical="center"/>
    </xf>
    <xf numFmtId="0" fontId="0" fillId="0" borderId="186" xfId="0" applyBorder="1" applyAlignment="1">
      <alignment horizontal="left" vertical="center"/>
    </xf>
    <xf numFmtId="0" fontId="0" fillId="0" borderId="187" xfId="0" applyBorder="1" applyAlignment="1">
      <alignment horizontal="left" vertical="center"/>
    </xf>
    <xf numFmtId="0" fontId="0" fillId="0" borderId="0" xfId="0" applyAlignment="1">
      <alignment horizontal="left" vertical="top" wrapText="1"/>
    </xf>
    <xf numFmtId="0" fontId="16" fillId="0" borderId="171" xfId="0" applyFont="1" applyBorder="1" applyAlignment="1">
      <alignment horizontal="left" vertical="top"/>
    </xf>
    <xf numFmtId="0" fontId="16" fillId="0" borderId="172" xfId="0" applyFont="1" applyBorder="1" applyAlignment="1">
      <alignment horizontal="left" vertical="top"/>
    </xf>
    <xf numFmtId="0" fontId="16" fillId="0" borderId="173" xfId="0" applyFont="1" applyBorder="1" applyAlignment="1">
      <alignment horizontal="left" vertical="top"/>
    </xf>
    <xf numFmtId="0" fontId="16" fillId="0" borderId="174" xfId="0" applyFont="1" applyBorder="1" applyAlignment="1">
      <alignment horizontal="left" vertical="top"/>
    </xf>
    <xf numFmtId="0" fontId="16" fillId="0" borderId="0" xfId="0" applyFont="1" applyAlignment="1">
      <alignment horizontal="left" vertical="top"/>
    </xf>
    <xf numFmtId="0" fontId="16" fillId="0" borderId="175" xfId="0" applyFont="1" applyBorder="1" applyAlignment="1">
      <alignment horizontal="left" vertical="top"/>
    </xf>
    <xf numFmtId="0" fontId="16" fillId="0" borderId="176" xfId="0" applyFont="1" applyBorder="1" applyAlignment="1">
      <alignment horizontal="left" vertical="top"/>
    </xf>
    <xf numFmtId="0" fontId="16" fillId="0" borderId="177" xfId="0" applyFont="1" applyBorder="1" applyAlignment="1">
      <alignment horizontal="left" vertical="top"/>
    </xf>
    <xf numFmtId="0" fontId="16" fillId="0" borderId="178" xfId="0" applyFont="1" applyBorder="1" applyAlignment="1">
      <alignment horizontal="left" vertical="top"/>
    </xf>
    <xf numFmtId="0" fontId="234" fillId="0" borderId="0" xfId="0" applyFont="1" applyAlignment="1">
      <alignment horizontal="center"/>
    </xf>
    <xf numFmtId="0" fontId="0" fillId="0" borderId="167" xfId="0" applyBorder="1" applyAlignment="1">
      <alignment horizontal="left" vertical="center" wrapText="1"/>
    </xf>
    <xf numFmtId="1" fontId="0" fillId="0" borderId="167" xfId="0" applyNumberFormat="1" applyBorder="1" applyAlignment="1">
      <alignment horizontal="center"/>
    </xf>
    <xf numFmtId="0" fontId="0" fillId="0" borderId="167" xfId="0" applyBorder="1" applyAlignment="1">
      <alignment horizontal="center"/>
    </xf>
    <xf numFmtId="1" fontId="0" fillId="0" borderId="194" xfId="0" applyNumberFormat="1" applyBorder="1" applyAlignment="1">
      <alignment horizontal="center"/>
    </xf>
    <xf numFmtId="0" fontId="0" fillId="0" borderId="194" xfId="0" applyBorder="1" applyAlignment="1">
      <alignment horizontal="center"/>
    </xf>
    <xf numFmtId="0" fontId="16" fillId="0" borderId="167" xfId="0" applyFont="1" applyBorder="1" applyAlignment="1">
      <alignment horizontal="center"/>
    </xf>
    <xf numFmtId="0" fontId="0" fillId="0" borderId="167" xfId="0" applyBorder="1" applyAlignment="1">
      <alignment horizontal="left"/>
    </xf>
    <xf numFmtId="0" fontId="16" fillId="23" borderId="14" xfId="0" applyFont="1" applyFill="1" applyBorder="1" applyAlignment="1">
      <alignment horizontal="left" vertical="center" wrapText="1"/>
    </xf>
    <xf numFmtId="0" fontId="16" fillId="23" borderId="72"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23" borderId="31" xfId="0" applyFont="1" applyFill="1" applyBorder="1" applyAlignment="1">
      <alignment horizontal="left" vertical="top" wrapText="1"/>
    </xf>
    <xf numFmtId="0" fontId="16" fillId="23" borderId="16" xfId="0" applyFont="1" applyFill="1" applyBorder="1" applyAlignment="1">
      <alignment horizontal="left" vertical="top" wrapText="1"/>
    </xf>
    <xf numFmtId="0" fontId="16" fillId="23" borderId="2" xfId="0" applyFont="1" applyFill="1" applyBorder="1" applyAlignment="1">
      <alignment horizontal="left" vertical="center" wrapText="1"/>
    </xf>
    <xf numFmtId="0" fontId="16" fillId="23" borderId="16" xfId="0" applyFont="1" applyFill="1" applyBorder="1" applyAlignment="1">
      <alignment horizontal="left" vertical="center" wrapText="1"/>
    </xf>
    <xf numFmtId="0" fontId="16" fillId="23" borderId="38" xfId="0" applyFont="1" applyFill="1" applyBorder="1" applyAlignment="1">
      <alignment horizontal="left" vertical="center" wrapText="1"/>
    </xf>
    <xf numFmtId="0" fontId="16" fillId="23" borderId="31" xfId="0" applyFont="1" applyFill="1" applyBorder="1" applyAlignment="1">
      <alignment horizontal="left" wrapText="1"/>
    </xf>
    <xf numFmtId="0" fontId="16" fillId="23" borderId="16" xfId="0" applyFont="1" applyFill="1" applyBorder="1" applyAlignment="1">
      <alignment horizontal="left" wrapText="1"/>
    </xf>
    <xf numFmtId="0" fontId="25" fillId="23" borderId="0" xfId="0" applyFont="1" applyFill="1" applyAlignment="1">
      <alignment horizontal="left"/>
    </xf>
    <xf numFmtId="0" fontId="25" fillId="23" borderId="63" xfId="0" applyFont="1" applyFill="1" applyBorder="1" applyAlignment="1">
      <alignment horizontal="left"/>
    </xf>
    <xf numFmtId="0" fontId="25" fillId="23" borderId="78" xfId="0" applyFont="1" applyFill="1" applyBorder="1" applyAlignment="1">
      <alignment horizontal="left"/>
    </xf>
    <xf numFmtId="0" fontId="25" fillId="23" borderId="62" xfId="0" applyFont="1" applyFill="1" applyBorder="1" applyAlignment="1">
      <alignment horizontal="left"/>
    </xf>
    <xf numFmtId="0" fontId="16" fillId="23" borderId="13" xfId="0" applyFont="1" applyFill="1" applyBorder="1" applyAlignment="1">
      <alignment horizontal="left" vertical="center" wrapText="1"/>
    </xf>
    <xf numFmtId="0" fontId="16" fillId="23" borderId="69" xfId="0" applyFont="1" applyFill="1" applyBorder="1" applyAlignment="1">
      <alignment horizontal="left" vertical="center" wrapText="1"/>
    </xf>
    <xf numFmtId="0" fontId="16" fillId="23" borderId="7" xfId="0" applyFont="1" applyFill="1" applyBorder="1" applyAlignment="1">
      <alignment horizontal="left" vertical="center" wrapText="1"/>
    </xf>
    <xf numFmtId="0" fontId="16" fillId="23" borderId="65" xfId="0" applyFont="1" applyFill="1" applyBorder="1" applyAlignment="1">
      <alignment horizontal="left" vertical="center" wrapText="1"/>
    </xf>
    <xf numFmtId="0" fontId="16" fillId="23" borderId="22" xfId="0" applyFont="1" applyFill="1" applyBorder="1" applyAlignment="1">
      <alignment horizontal="left" vertical="center" wrapText="1"/>
    </xf>
    <xf numFmtId="0" fontId="16" fillId="23" borderId="8" xfId="0" applyFont="1" applyFill="1" applyBorder="1" applyAlignment="1">
      <alignment horizontal="left" vertical="center" wrapText="1"/>
    </xf>
    <xf numFmtId="0" fontId="16" fillId="23" borderId="9" xfId="0" applyFont="1" applyFill="1" applyBorder="1" applyAlignment="1">
      <alignment horizontal="left" vertical="center" wrapText="1"/>
    </xf>
    <xf numFmtId="0" fontId="16" fillId="23" borderId="6" xfId="0" applyFont="1" applyFill="1" applyBorder="1" applyAlignment="1">
      <alignment horizontal="left" vertical="center" wrapText="1"/>
    </xf>
    <xf numFmtId="0" fontId="16" fillId="23" borderId="10" xfId="0" applyFont="1" applyFill="1" applyBorder="1" applyAlignment="1">
      <alignment horizontal="left" vertical="center" wrapText="1"/>
    </xf>
    <xf numFmtId="0" fontId="16" fillId="23" borderId="12" xfId="0" applyFont="1" applyFill="1" applyBorder="1" applyAlignment="1">
      <alignment horizontal="left" vertical="center" wrapText="1"/>
    </xf>
    <xf numFmtId="0" fontId="16" fillId="23" borderId="70" xfId="0" applyFont="1" applyFill="1" applyBorder="1" applyAlignment="1">
      <alignment horizontal="left" vertical="center" wrapText="1"/>
    </xf>
    <xf numFmtId="0" fontId="16" fillId="23" borderId="71" xfId="0" applyFont="1" applyFill="1" applyBorder="1" applyAlignment="1">
      <alignment horizontal="left" vertical="center" wrapText="1"/>
    </xf>
    <xf numFmtId="0" fontId="16" fillId="23" borderId="31" xfId="0" applyFont="1" applyFill="1" applyBorder="1" applyAlignment="1">
      <alignment horizontal="left" vertical="center"/>
    </xf>
    <xf numFmtId="0" fontId="0" fillId="23" borderId="16" xfId="0" applyFill="1" applyBorder="1" applyAlignment="1">
      <alignment horizontal="left" vertical="center"/>
    </xf>
    <xf numFmtId="0" fontId="64" fillId="23" borderId="16" xfId="0" applyFont="1" applyFill="1" applyBorder="1" applyAlignment="1">
      <alignment horizontal="left" vertical="top" wrapText="1"/>
    </xf>
    <xf numFmtId="0" fontId="64" fillId="23" borderId="38" xfId="0" applyFont="1" applyFill="1" applyBorder="1" applyAlignment="1">
      <alignment horizontal="left" vertical="top" wrapText="1"/>
    </xf>
    <xf numFmtId="0" fontId="64" fillId="0" borderId="65" xfId="0" applyFont="1" applyBorder="1" applyAlignment="1">
      <alignment horizontal="left" vertical="top" wrapText="1"/>
    </xf>
    <xf numFmtId="0" fontId="64" fillId="0" borderId="25" xfId="0" applyFont="1" applyBorder="1" applyAlignment="1">
      <alignment horizontal="left" vertical="top" wrapText="1"/>
    </xf>
    <xf numFmtId="0" fontId="64" fillId="0" borderId="126" xfId="0" applyFont="1" applyBorder="1" applyAlignment="1">
      <alignment horizontal="left" vertical="top" wrapText="1"/>
    </xf>
    <xf numFmtId="0" fontId="16" fillId="23" borderId="0" xfId="0" applyFont="1" applyFill="1" applyAlignment="1">
      <alignment horizontal="left" vertical="center" wrapText="1"/>
    </xf>
    <xf numFmtId="0" fontId="16" fillId="23" borderId="44"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20" xfId="0" applyFont="1" applyFill="1" applyBorder="1" applyAlignment="1">
      <alignment horizontal="left" vertical="center" wrapText="1"/>
    </xf>
    <xf numFmtId="0" fontId="16" fillId="23" borderId="116" xfId="0" applyFont="1" applyFill="1" applyBorder="1" applyAlignment="1">
      <alignment horizontal="left" vertical="center" wrapText="1"/>
    </xf>
    <xf numFmtId="0" fontId="16" fillId="23" borderId="63" xfId="0" applyFont="1" applyFill="1" applyBorder="1" applyAlignment="1">
      <alignment horizontal="left" vertical="center" wrapText="1"/>
    </xf>
    <xf numFmtId="0" fontId="16" fillId="23" borderId="78" xfId="0" applyFont="1" applyFill="1" applyBorder="1" applyAlignment="1">
      <alignment horizontal="left" vertical="center" wrapText="1"/>
    </xf>
    <xf numFmtId="0" fontId="16" fillId="23" borderId="62" xfId="0" applyFont="1" applyFill="1" applyBorder="1" applyAlignment="1">
      <alignment horizontal="left" vertical="center" wrapText="1"/>
    </xf>
    <xf numFmtId="0" fontId="137" fillId="4" borderId="16" xfId="0" applyFont="1" applyFill="1" applyBorder="1" applyAlignment="1" applyProtection="1">
      <alignment horizontal="left" vertical="top" wrapText="1"/>
      <protection locked="0"/>
    </xf>
    <xf numFmtId="0" fontId="137" fillId="4" borderId="38" xfId="0" applyFont="1" applyFill="1" applyBorder="1" applyAlignment="1" applyProtection="1">
      <alignment horizontal="left" vertical="top" wrapText="1"/>
      <protection locked="0"/>
    </xf>
    <xf numFmtId="0" fontId="137" fillId="4" borderId="72" xfId="0" applyFont="1" applyFill="1" applyBorder="1" applyAlignment="1" applyProtection="1">
      <alignment horizontal="left" vertical="top" wrapText="1"/>
      <protection locked="0"/>
    </xf>
    <xf numFmtId="0" fontId="137" fillId="4" borderId="51" xfId="0" applyFont="1" applyFill="1" applyBorder="1" applyAlignment="1" applyProtection="1">
      <alignment horizontal="left" vertical="top" wrapText="1"/>
      <protection locked="0"/>
    </xf>
    <xf numFmtId="0" fontId="266" fillId="22" borderId="0" xfId="15" applyFont="1" applyFill="1" applyAlignment="1">
      <alignment horizontal="center" vertical="center"/>
    </xf>
    <xf numFmtId="0" fontId="143" fillId="0" borderId="148" xfId="0" applyFont="1" applyBorder="1" applyAlignment="1">
      <alignment horizontal="right" vertical="top" wrapText="1"/>
    </xf>
    <xf numFmtId="0" fontId="143" fillId="0" borderId="28" xfId="0" applyFont="1" applyBorder="1" applyAlignment="1">
      <alignment horizontal="right" vertical="top" wrapText="1"/>
    </xf>
    <xf numFmtId="0" fontId="143" fillId="0" borderId="147" xfId="0" applyFont="1" applyBorder="1" applyAlignment="1">
      <alignment horizontal="right" vertical="top" wrapText="1"/>
    </xf>
    <xf numFmtId="0" fontId="26" fillId="23" borderId="16" xfId="0" applyFont="1" applyFill="1" applyBorder="1" applyAlignment="1">
      <alignment horizontal="left" vertical="top" wrapText="1"/>
    </xf>
    <xf numFmtId="0" fontId="154" fillId="0" borderId="0" xfId="0" applyFont="1" applyAlignment="1" applyProtection="1">
      <alignment horizontal="left" vertical="top" wrapText="1"/>
      <protection locked="0"/>
    </xf>
    <xf numFmtId="0" fontId="154" fillId="0" borderId="10" xfId="0" applyFont="1" applyBorder="1" applyAlignment="1" applyProtection="1">
      <alignment horizontal="left" vertical="top" wrapText="1"/>
      <protection locked="0"/>
    </xf>
    <xf numFmtId="0" fontId="22" fillId="4" borderId="32" xfId="0" applyFont="1" applyFill="1" applyBorder="1" applyAlignment="1" applyProtection="1">
      <alignment horizontal="left" vertical="top"/>
      <protection locked="0"/>
    </xf>
    <xf numFmtId="0" fontId="22" fillId="4" borderId="33" xfId="0" applyFont="1" applyFill="1" applyBorder="1" applyAlignment="1" applyProtection="1">
      <alignment horizontal="left" vertical="top"/>
      <protection locked="0"/>
    </xf>
    <xf numFmtId="0" fontId="22" fillId="4" borderId="36" xfId="0" applyFont="1" applyFill="1" applyBorder="1" applyAlignment="1" applyProtection="1">
      <alignment horizontal="left" vertical="top"/>
      <protection locked="0"/>
    </xf>
    <xf numFmtId="0" fontId="16" fillId="0" borderId="3" xfId="0" applyFont="1" applyBorder="1" applyAlignment="1">
      <alignment horizontal="left" vertical="top" wrapText="1"/>
    </xf>
    <xf numFmtId="0" fontId="22" fillId="0" borderId="31" xfId="0" applyFont="1" applyBorder="1" applyAlignment="1">
      <alignment horizontal="left" vertical="top" wrapText="1"/>
    </xf>
    <xf numFmtId="0" fontId="16" fillId="23" borderId="2" xfId="15" applyFill="1" applyBorder="1" applyAlignment="1">
      <alignment horizontal="center" vertical="top"/>
    </xf>
    <xf numFmtId="0" fontId="16" fillId="23" borderId="16" xfId="15" applyFill="1" applyBorder="1" applyAlignment="1">
      <alignment horizontal="center" vertical="top"/>
    </xf>
    <xf numFmtId="0" fontId="16" fillId="11" borderId="6" xfId="0" applyFont="1" applyFill="1" applyBorder="1" applyAlignment="1" applyProtection="1">
      <alignment horizontal="left" vertical="top" wrapText="1"/>
      <protection locked="0"/>
    </xf>
    <xf numFmtId="0" fontId="16" fillId="11" borderId="0" xfId="0" applyFont="1" applyFill="1" applyAlignment="1" applyProtection="1">
      <alignment horizontal="left" vertical="top" wrapText="1"/>
      <protection locked="0"/>
    </xf>
    <xf numFmtId="0" fontId="16" fillId="11" borderId="10" xfId="0" applyFont="1" applyFill="1" applyBorder="1" applyAlignment="1" applyProtection="1">
      <alignment horizontal="left" vertical="top" wrapText="1"/>
      <protection locked="0"/>
    </xf>
    <xf numFmtId="0" fontId="137" fillId="23" borderId="3" xfId="15" applyFont="1" applyFill="1" applyBorder="1" applyAlignment="1">
      <alignment horizontal="left" vertical="top" wrapText="1"/>
    </xf>
    <xf numFmtId="0" fontId="137" fillId="23" borderId="33" xfId="15" applyFont="1" applyFill="1" applyBorder="1" applyAlignment="1">
      <alignment horizontal="left" vertical="top" wrapText="1"/>
    </xf>
    <xf numFmtId="0" fontId="137" fillId="23" borderId="36" xfId="15" applyFont="1" applyFill="1" applyBorder="1" applyAlignment="1">
      <alignment horizontal="left" vertical="top" wrapText="1"/>
    </xf>
    <xf numFmtId="0" fontId="137" fillId="23" borderId="14" xfId="15" applyFont="1" applyFill="1" applyBorder="1" applyAlignment="1">
      <alignment horizontal="left" vertical="top" wrapText="1"/>
    </xf>
    <xf numFmtId="0" fontId="137" fillId="23" borderId="72" xfId="15" applyFont="1" applyFill="1" applyBorder="1" applyAlignment="1">
      <alignment horizontal="left" vertical="top" wrapText="1"/>
    </xf>
    <xf numFmtId="0" fontId="137" fillId="23" borderId="51" xfId="15" applyFont="1" applyFill="1" applyBorder="1" applyAlignment="1">
      <alignment horizontal="left" vertical="top" wrapText="1"/>
    </xf>
    <xf numFmtId="0" fontId="33" fillId="4" borderId="6" xfId="0" applyFont="1" applyFill="1" applyBorder="1" applyAlignment="1" applyProtection="1">
      <alignment horizontal="left" vertical="top" wrapText="1"/>
      <protection locked="0"/>
    </xf>
    <xf numFmtId="0" fontId="33" fillId="4" borderId="0" xfId="0" applyFont="1" applyFill="1" applyAlignment="1" applyProtection="1">
      <alignment horizontal="left" vertical="top" wrapText="1"/>
      <protection locked="0"/>
    </xf>
    <xf numFmtId="0" fontId="33" fillId="4" borderId="10" xfId="0" applyFont="1" applyFill="1" applyBorder="1" applyAlignment="1" applyProtection="1">
      <alignment horizontal="left" vertical="top" wrapText="1"/>
      <protection locked="0"/>
    </xf>
    <xf numFmtId="0" fontId="33" fillId="4" borderId="3" xfId="0" applyFont="1" applyFill="1" applyBorder="1" applyAlignment="1" applyProtection="1">
      <alignment horizontal="left" vertical="top" wrapText="1"/>
      <protection locked="0"/>
    </xf>
    <xf numFmtId="0" fontId="33" fillId="4" borderId="33" xfId="0" applyFont="1" applyFill="1" applyBorder="1" applyAlignment="1" applyProtection="1">
      <alignment horizontal="left" vertical="top" wrapText="1"/>
      <protection locked="0"/>
    </xf>
    <xf numFmtId="0" fontId="33" fillId="4" borderId="36" xfId="0" applyFont="1" applyFill="1" applyBorder="1" applyAlignment="1" applyProtection="1">
      <alignment horizontal="left" vertical="top" wrapText="1"/>
      <protection locked="0"/>
    </xf>
    <xf numFmtId="15" fontId="16" fillId="4" borderId="16" xfId="0" applyNumberFormat="1" applyFont="1" applyFill="1" applyBorder="1" applyAlignment="1" applyProtection="1">
      <alignment horizontal="left" vertical="top" wrapText="1"/>
      <protection locked="0"/>
    </xf>
    <xf numFmtId="15" fontId="16" fillId="4" borderId="38" xfId="0" applyNumberFormat="1" applyFont="1" applyFill="1" applyBorder="1" applyAlignment="1" applyProtection="1">
      <alignment horizontal="left" vertical="top" wrapText="1"/>
      <protection locked="0"/>
    </xf>
    <xf numFmtId="0" fontId="219" fillId="0" borderId="0" xfId="13" applyFont="1" applyAlignment="1">
      <alignment horizontal="center" vertical="top"/>
    </xf>
    <xf numFmtId="0" fontId="137" fillId="0" borderId="0" xfId="13" applyFont="1" applyAlignment="1">
      <alignment horizontal="center" vertical="top" wrapText="1"/>
    </xf>
    <xf numFmtId="0" fontId="16" fillId="0" borderId="44" xfId="13" applyBorder="1" applyAlignment="1">
      <alignment horizontal="center" vertical="top"/>
    </xf>
    <xf numFmtId="0" fontId="22" fillId="0" borderId="3" xfId="0" applyFont="1" applyBorder="1" applyAlignment="1">
      <alignment horizontal="left" vertical="top" wrapText="1"/>
    </xf>
    <xf numFmtId="0" fontId="16" fillId="0" borderId="36" xfId="0" applyFont="1" applyBorder="1" applyAlignment="1">
      <alignment horizontal="left" vertical="top" wrapText="1"/>
    </xf>
    <xf numFmtId="0" fontId="33" fillId="26" borderId="6" xfId="0" applyFont="1" applyFill="1" applyBorder="1" applyAlignment="1" applyProtection="1">
      <alignment horizontal="left" vertical="top" wrapText="1"/>
      <protection locked="0"/>
    </xf>
    <xf numFmtId="0" fontId="33" fillId="26" borderId="0" xfId="0" applyFont="1" applyFill="1" applyAlignment="1" applyProtection="1">
      <alignment horizontal="left" vertical="top" wrapText="1"/>
      <protection locked="0"/>
    </xf>
    <xf numFmtId="0" fontId="33" fillId="26" borderId="10" xfId="0" applyFont="1" applyFill="1" applyBorder="1" applyAlignment="1" applyProtection="1">
      <alignment horizontal="left" vertical="top" wrapText="1"/>
      <protection locked="0"/>
    </xf>
    <xf numFmtId="0" fontId="142" fillId="23" borderId="15" xfId="0" applyFont="1" applyFill="1" applyBorder="1" applyAlignment="1">
      <alignment horizontal="left" vertical="center" wrapText="1"/>
    </xf>
    <xf numFmtId="0" fontId="142" fillId="23" borderId="53" xfId="0" applyFont="1" applyFill="1" applyBorder="1" applyAlignment="1">
      <alignment horizontal="left" vertical="center" wrapText="1"/>
    </xf>
    <xf numFmtId="0" fontId="142" fillId="23" borderId="29" xfId="0" applyFont="1" applyFill="1" applyBorder="1" applyAlignment="1">
      <alignment horizontal="left" vertical="center" wrapText="1"/>
    </xf>
    <xf numFmtId="0" fontId="143" fillId="23" borderId="2" xfId="0" applyFont="1" applyFill="1" applyBorder="1" applyAlignment="1">
      <alignment horizontal="left" vertical="top" wrapText="1"/>
    </xf>
    <xf numFmtId="0" fontId="143" fillId="23" borderId="16" xfId="0" applyFont="1" applyFill="1" applyBorder="1" applyAlignment="1">
      <alignment horizontal="left" vertical="top" wrapText="1"/>
    </xf>
    <xf numFmtId="0" fontId="141" fillId="23" borderId="2" xfId="0" applyFont="1" applyFill="1" applyBorder="1" applyAlignment="1">
      <alignment horizontal="left" vertical="center" wrapText="1"/>
    </xf>
    <xf numFmtId="0" fontId="141" fillId="23" borderId="16" xfId="0" applyFont="1" applyFill="1" applyBorder="1" applyAlignment="1">
      <alignment horizontal="left" vertical="center" wrapText="1"/>
    </xf>
    <xf numFmtId="0" fontId="16" fillId="4" borderId="16" xfId="0" applyFont="1" applyFill="1" applyBorder="1" applyAlignment="1" applyProtection="1">
      <alignment horizontal="left" vertical="top" wrapText="1"/>
      <protection locked="0"/>
    </xf>
    <xf numFmtId="0" fontId="16" fillId="4" borderId="38" xfId="0" applyFont="1" applyFill="1" applyBorder="1" applyAlignment="1" applyProtection="1">
      <alignment horizontal="left" vertical="top" wrapText="1"/>
      <protection locked="0"/>
    </xf>
    <xf numFmtId="164" fontId="66" fillId="4" borderId="63" xfId="3" applyNumberFormat="1" applyFont="1" applyFill="1" applyBorder="1" applyAlignment="1" applyProtection="1">
      <alignment horizontal="left" vertical="top" wrapText="1"/>
      <protection locked="0"/>
    </xf>
    <xf numFmtId="164" fontId="66" fillId="4" borderId="62" xfId="3" applyNumberFormat="1" applyFont="1" applyFill="1" applyBorder="1" applyAlignment="1" applyProtection="1">
      <alignment horizontal="left" vertical="top" wrapText="1"/>
      <protection locked="0"/>
    </xf>
    <xf numFmtId="167" fontId="22" fillId="23" borderId="12" xfId="0" applyNumberFormat="1" applyFont="1" applyFill="1" applyBorder="1" applyAlignment="1" applyProtection="1">
      <alignment horizontal="left" vertical="top" wrapText="1"/>
      <protection locked="0"/>
    </xf>
    <xf numFmtId="167" fontId="22" fillId="23" borderId="71" xfId="0" applyNumberFormat="1" applyFont="1" applyFill="1" applyBorder="1" applyAlignment="1" applyProtection="1">
      <alignment horizontal="left" vertical="top" wrapText="1"/>
      <protection locked="0"/>
    </xf>
    <xf numFmtId="167" fontId="22" fillId="23" borderId="4" xfId="0" applyNumberFormat="1" applyFont="1" applyFill="1" applyBorder="1" applyAlignment="1" applyProtection="1">
      <alignment horizontal="left" vertical="top" wrapText="1"/>
      <protection locked="0"/>
    </xf>
    <xf numFmtId="167" fontId="22" fillId="23" borderId="42" xfId="0" applyNumberFormat="1" applyFont="1" applyFill="1" applyBorder="1" applyAlignment="1" applyProtection="1">
      <alignment horizontal="left" vertical="top" wrapText="1"/>
      <protection locked="0"/>
    </xf>
    <xf numFmtId="0" fontId="137" fillId="23" borderId="14" xfId="0" applyFont="1" applyFill="1" applyBorder="1" applyAlignment="1" applyProtection="1">
      <alignment horizontal="left" vertical="top" wrapText="1"/>
      <protection locked="0"/>
    </xf>
    <xf numFmtId="0" fontId="137" fillId="23" borderId="51" xfId="0" applyFont="1" applyFill="1" applyBorder="1" applyAlignment="1" applyProtection="1">
      <alignment horizontal="left" vertical="top" wrapText="1"/>
      <protection locked="0"/>
    </xf>
    <xf numFmtId="0" fontId="16" fillId="0" borderId="2" xfId="0" applyFont="1" applyBorder="1" applyAlignment="1">
      <alignment horizontal="left" vertical="top" wrapText="1"/>
    </xf>
    <xf numFmtId="0" fontId="16" fillId="0" borderId="16" xfId="0" applyFont="1" applyBorder="1" applyAlignment="1">
      <alignment horizontal="left" vertical="top" wrapText="1"/>
    </xf>
    <xf numFmtId="0" fontId="137" fillId="4" borderId="70" xfId="0" applyFont="1" applyFill="1" applyBorder="1" applyAlignment="1" applyProtection="1">
      <alignment horizontal="left" vertical="top" wrapText="1"/>
      <protection locked="0"/>
    </xf>
    <xf numFmtId="0" fontId="137" fillId="4" borderId="71" xfId="0" applyFont="1" applyFill="1" applyBorder="1" applyAlignment="1" applyProtection="1">
      <alignment horizontal="left" vertical="top" wrapText="1"/>
      <protection locked="0"/>
    </xf>
    <xf numFmtId="49" fontId="16" fillId="4" borderId="154" xfId="0" applyNumberFormat="1" applyFont="1" applyFill="1" applyBorder="1" applyAlignment="1" applyProtection="1">
      <alignment horizontal="left" vertical="center" wrapText="1"/>
      <protection locked="0"/>
    </xf>
    <xf numFmtId="49" fontId="16" fillId="4" borderId="78" xfId="0" applyNumberFormat="1" applyFont="1" applyFill="1" applyBorder="1" applyAlignment="1" applyProtection="1">
      <alignment horizontal="left" vertical="center" wrapText="1"/>
      <protection locked="0"/>
    </xf>
    <xf numFmtId="49" fontId="16" fillId="4" borderId="62" xfId="0" applyNumberFormat="1" applyFont="1" applyFill="1" applyBorder="1" applyAlignment="1" applyProtection="1">
      <alignment horizontal="left" vertical="center" wrapText="1"/>
      <protection locked="0"/>
    </xf>
    <xf numFmtId="0" fontId="22" fillId="0" borderId="5" xfId="0" applyFont="1" applyBorder="1" applyAlignment="1">
      <alignment horizontal="left" vertical="top" wrapText="1"/>
    </xf>
    <xf numFmtId="0" fontId="22" fillId="0" borderId="50" xfId="0" applyFont="1" applyBorder="1" applyAlignment="1">
      <alignment horizontal="left" vertical="top" wrapText="1"/>
    </xf>
    <xf numFmtId="0" fontId="135" fillId="12" borderId="142" xfId="0" applyFont="1" applyFill="1" applyBorder="1" applyAlignment="1">
      <alignment horizontal="left" vertical="center" wrapText="1"/>
    </xf>
    <xf numFmtId="0" fontId="135" fillId="12" borderId="112" xfId="0" applyFont="1" applyFill="1" applyBorder="1" applyAlignment="1">
      <alignment horizontal="left" vertical="center" wrapText="1"/>
    </xf>
    <xf numFmtId="0" fontId="135" fillId="12" borderId="123" xfId="0" applyFont="1" applyFill="1" applyBorder="1" applyAlignment="1">
      <alignment horizontal="left" vertical="center" wrapText="1"/>
    </xf>
    <xf numFmtId="0" fontId="41" fillId="4" borderId="3" xfId="0" applyFont="1" applyFill="1" applyBorder="1" applyAlignment="1">
      <alignment horizontal="left" vertical="top" wrapText="1"/>
    </xf>
    <xf numFmtId="0" fontId="41" fillId="4" borderId="33" xfId="0" applyFont="1" applyFill="1" applyBorder="1" applyAlignment="1">
      <alignment horizontal="left" vertical="top" wrapText="1"/>
    </xf>
    <xf numFmtId="0" fontId="26" fillId="4" borderId="3" xfId="0" applyFont="1" applyFill="1" applyBorder="1" applyAlignment="1" applyProtection="1">
      <alignment horizontal="left" vertical="top" wrapText="1"/>
      <protection locked="0"/>
    </xf>
    <xf numFmtId="0" fontId="26" fillId="4" borderId="33" xfId="0" applyFont="1" applyFill="1" applyBorder="1" applyAlignment="1" applyProtection="1">
      <alignment horizontal="left" vertical="top" wrapText="1"/>
      <protection locked="0"/>
    </xf>
    <xf numFmtId="0" fontId="26" fillId="4" borderId="31" xfId="0" applyFont="1" applyFill="1" applyBorder="1" applyAlignment="1" applyProtection="1">
      <alignment horizontal="left" vertical="top" wrapText="1"/>
      <protection locked="0"/>
    </xf>
    <xf numFmtId="164" fontId="22" fillId="4" borderId="82" xfId="0" applyNumberFormat="1" applyFont="1" applyFill="1" applyBorder="1" applyAlignment="1" applyProtection="1">
      <alignment horizontal="left" vertical="top" wrapText="1"/>
      <protection locked="0"/>
    </xf>
    <xf numFmtId="164" fontId="22" fillId="4" borderId="44" xfId="0" applyNumberFormat="1" applyFont="1" applyFill="1" applyBorder="1" applyAlignment="1" applyProtection="1">
      <alignment horizontal="left" vertical="top" wrapText="1"/>
      <protection locked="0"/>
    </xf>
    <xf numFmtId="164" fontId="22" fillId="4" borderId="9" xfId="0" applyNumberFormat="1" applyFont="1" applyFill="1" applyBorder="1" applyAlignment="1" applyProtection="1">
      <alignment horizontal="left" vertical="top" wrapText="1"/>
      <protection locked="0"/>
    </xf>
    <xf numFmtId="0" fontId="16" fillId="0" borderId="63" xfId="0" applyFont="1" applyBorder="1" applyAlignment="1">
      <alignment horizontal="left" vertical="top" wrapText="1"/>
    </xf>
    <xf numFmtId="0" fontId="16" fillId="0" borderId="78" xfId="0" applyFont="1" applyBorder="1" applyAlignment="1">
      <alignment horizontal="left" vertical="top" wrapText="1"/>
    </xf>
    <xf numFmtId="0" fontId="16" fillId="0" borderId="62" xfId="0" applyFont="1" applyBorder="1" applyAlignment="1">
      <alignment horizontal="left" vertical="top" wrapText="1"/>
    </xf>
    <xf numFmtId="0" fontId="22" fillId="0" borderId="63" xfId="0" applyFont="1" applyBorder="1" applyAlignment="1">
      <alignment horizontal="left" vertical="top" wrapText="1"/>
    </xf>
    <xf numFmtId="0" fontId="22" fillId="0" borderId="78" xfId="0" applyFont="1" applyBorder="1" applyAlignment="1">
      <alignment horizontal="left" vertical="top" wrapText="1"/>
    </xf>
    <xf numFmtId="0" fontId="22" fillId="0" borderId="62" xfId="0" applyFont="1" applyBorder="1" applyAlignment="1">
      <alignment horizontal="left" vertical="top" wrapText="1"/>
    </xf>
    <xf numFmtId="0" fontId="16" fillId="0" borderId="14" xfId="0" applyFont="1" applyBorder="1" applyAlignment="1">
      <alignment horizontal="left" vertical="top" wrapText="1"/>
    </xf>
    <xf numFmtId="0" fontId="16" fillId="0" borderId="72" xfId="0" applyFont="1" applyBorder="1" applyAlignment="1">
      <alignment horizontal="left" vertical="top" wrapText="1"/>
    </xf>
    <xf numFmtId="0" fontId="27" fillId="27" borderId="16" xfId="0" applyFont="1" applyFill="1" applyBorder="1" applyAlignment="1">
      <alignment horizontal="left" vertical="top" wrapText="1"/>
    </xf>
    <xf numFmtId="0" fontId="27" fillId="27" borderId="38" xfId="0" applyFont="1" applyFill="1" applyBorder="1" applyAlignment="1">
      <alignment horizontal="left" vertical="top" wrapText="1"/>
    </xf>
    <xf numFmtId="0" fontId="16" fillId="0" borderId="12" xfId="0" applyFont="1" applyBorder="1" applyAlignment="1">
      <alignment horizontal="left" vertical="top" wrapText="1"/>
    </xf>
    <xf numFmtId="0" fontId="16" fillId="0" borderId="70" xfId="0" applyFont="1" applyBorder="1" applyAlignment="1">
      <alignment horizontal="left" vertical="top" wrapText="1"/>
    </xf>
    <xf numFmtId="15" fontId="16" fillId="4" borderId="72" xfId="0" applyNumberFormat="1" applyFont="1" applyFill="1" applyBorder="1" applyAlignment="1" applyProtection="1">
      <alignment horizontal="left" vertical="top" wrapText="1"/>
      <protection locked="0"/>
    </xf>
    <xf numFmtId="15" fontId="16" fillId="4" borderId="51" xfId="0" applyNumberFormat="1" applyFont="1" applyFill="1" applyBorder="1" applyAlignment="1" applyProtection="1">
      <alignment horizontal="left" vertical="top" wrapText="1"/>
      <protection locked="0"/>
    </xf>
    <xf numFmtId="15" fontId="16" fillId="4" borderId="4" xfId="0" applyNumberFormat="1" applyFont="1" applyFill="1" applyBorder="1" applyAlignment="1" applyProtection="1">
      <alignment horizontal="left" vertical="center" wrapText="1"/>
      <protection locked="0"/>
    </xf>
    <xf numFmtId="15" fontId="16" fillId="4" borderId="74" xfId="0" applyNumberFormat="1" applyFont="1" applyFill="1" applyBorder="1" applyAlignment="1" applyProtection="1">
      <alignment horizontal="left" vertical="center" wrapText="1"/>
      <protection locked="0"/>
    </xf>
    <xf numFmtId="15" fontId="16" fillId="4" borderId="42" xfId="0" applyNumberFormat="1" applyFont="1" applyFill="1" applyBorder="1" applyAlignment="1" applyProtection="1">
      <alignment horizontal="left" vertical="center" wrapText="1"/>
      <protection locked="0"/>
    </xf>
    <xf numFmtId="9" fontId="22" fillId="4" borderId="81" xfId="0" applyNumberFormat="1" applyFont="1" applyFill="1" applyBorder="1" applyAlignment="1" applyProtection="1">
      <alignment horizontal="left" vertical="top" wrapText="1"/>
      <protection locked="0"/>
    </xf>
    <xf numFmtId="9" fontId="22" fillId="4" borderId="78" xfId="0" applyNumberFormat="1" applyFont="1" applyFill="1" applyBorder="1" applyAlignment="1" applyProtection="1">
      <alignment horizontal="left" vertical="top" wrapText="1"/>
      <protection locked="0"/>
    </xf>
    <xf numFmtId="9" fontId="22" fillId="4" borderId="62" xfId="0" applyNumberFormat="1" applyFont="1" applyFill="1" applyBorder="1" applyAlignment="1" applyProtection="1">
      <alignment horizontal="left" vertical="top" wrapText="1"/>
      <protection locked="0"/>
    </xf>
    <xf numFmtId="9" fontId="16" fillId="4" borderId="81" xfId="0" applyNumberFormat="1" applyFont="1" applyFill="1" applyBorder="1" applyAlignment="1" applyProtection="1">
      <alignment horizontal="left" vertical="top" wrapText="1"/>
      <protection locked="0"/>
    </xf>
    <xf numFmtId="0" fontId="16" fillId="0" borderId="5" xfId="0" applyFont="1" applyBorder="1" applyAlignment="1">
      <alignment horizontal="left" vertical="top" wrapText="1"/>
    </xf>
    <xf numFmtId="0" fontId="16" fillId="0" borderId="41" xfId="0" applyFont="1" applyBorder="1" applyAlignment="1">
      <alignment horizontal="left" vertical="top" wrapText="1"/>
    </xf>
    <xf numFmtId="0" fontId="26" fillId="23" borderId="16" xfId="0" applyFont="1" applyFill="1" applyBorder="1" applyAlignment="1">
      <alignment horizontal="left" vertical="center" wrapText="1"/>
    </xf>
    <xf numFmtId="0" fontId="26" fillId="23" borderId="38" xfId="0" applyFont="1" applyFill="1" applyBorder="1" applyAlignment="1">
      <alignment horizontal="left" vertical="center" wrapText="1"/>
    </xf>
    <xf numFmtId="0" fontId="142" fillId="23" borderId="32" xfId="0" applyFont="1" applyFill="1" applyBorder="1" applyAlignment="1">
      <alignment horizontal="left" vertical="top" wrapText="1"/>
    </xf>
    <xf numFmtId="0" fontId="142" fillId="23" borderId="33" xfId="0" applyFont="1" applyFill="1" applyBorder="1" applyAlignment="1">
      <alignment horizontal="left" vertical="top" wrapText="1"/>
    </xf>
    <xf numFmtId="0" fontId="142" fillId="23" borderId="31" xfId="0" applyFont="1" applyFill="1" applyBorder="1" applyAlignment="1">
      <alignment horizontal="left" vertical="top" wrapText="1"/>
    </xf>
    <xf numFmtId="0" fontId="16" fillId="4" borderId="24" xfId="0" applyFont="1" applyFill="1" applyBorder="1" applyAlignment="1" applyProtection="1">
      <alignment horizontal="left" vertical="top" wrapText="1"/>
      <protection locked="0"/>
    </xf>
    <xf numFmtId="0" fontId="16" fillId="4" borderId="60" xfId="0" applyFont="1" applyFill="1" applyBorder="1" applyAlignment="1" applyProtection="1">
      <alignment horizontal="left" vertical="top" wrapText="1"/>
      <protection locked="0"/>
    </xf>
    <xf numFmtId="0" fontId="41" fillId="23" borderId="13" xfId="0" applyFont="1" applyFill="1" applyBorder="1" applyAlignment="1">
      <alignment horizontal="center" vertical="center" wrapText="1"/>
    </xf>
    <xf numFmtId="0" fontId="41" fillId="23" borderId="69" xfId="0" applyFont="1" applyFill="1" applyBorder="1" applyAlignment="1">
      <alignment horizontal="center" vertical="center" wrapText="1"/>
    </xf>
    <xf numFmtId="0" fontId="41" fillId="23" borderId="7" xfId="0" applyFont="1" applyFill="1" applyBorder="1" applyAlignment="1">
      <alignment horizontal="center" vertical="center" wrapText="1"/>
    </xf>
    <xf numFmtId="0" fontId="41" fillId="23" borderId="8" xfId="0" applyFont="1" applyFill="1" applyBorder="1" applyAlignment="1">
      <alignment horizontal="center" vertical="center" wrapText="1"/>
    </xf>
    <xf numFmtId="0" fontId="41" fillId="23" borderId="44" xfId="0" applyFont="1" applyFill="1" applyBorder="1" applyAlignment="1">
      <alignment horizontal="center" vertical="center" wrapText="1"/>
    </xf>
    <xf numFmtId="0" fontId="41" fillId="23" borderId="9" xfId="0" applyFont="1" applyFill="1" applyBorder="1" applyAlignment="1">
      <alignment horizontal="center" vertical="center" wrapText="1"/>
    </xf>
    <xf numFmtId="0" fontId="143" fillId="23" borderId="14" xfId="0" applyFont="1" applyFill="1" applyBorder="1" applyAlignment="1">
      <alignment horizontal="left" vertical="top" wrapText="1"/>
    </xf>
    <xf numFmtId="0" fontId="143" fillId="23" borderId="72" xfId="0" applyFont="1" applyFill="1" applyBorder="1" applyAlignment="1">
      <alignment horizontal="left" vertical="top" wrapText="1"/>
    </xf>
    <xf numFmtId="0" fontId="135" fillId="12" borderId="157" xfId="0" applyFont="1" applyFill="1" applyBorder="1" applyAlignment="1">
      <alignment horizontal="left" vertical="center" wrapText="1"/>
    </xf>
    <xf numFmtId="0" fontId="135" fillId="12" borderId="158" xfId="0" applyFont="1" applyFill="1" applyBorder="1" applyAlignment="1">
      <alignment horizontal="left" vertical="center" wrapText="1"/>
    </xf>
    <xf numFmtId="0" fontId="135" fillId="12" borderId="159" xfId="0" applyFont="1" applyFill="1" applyBorder="1" applyAlignment="1">
      <alignment horizontal="left" vertical="center" wrapText="1"/>
    </xf>
    <xf numFmtId="0" fontId="135" fillId="12" borderId="112" xfId="0" applyFont="1" applyFill="1" applyBorder="1" applyAlignment="1" applyProtection="1">
      <alignment horizontal="left" vertical="top" wrapText="1"/>
      <protection locked="0"/>
    </xf>
    <xf numFmtId="0" fontId="135" fillId="12" borderId="109" xfId="0" applyFont="1" applyFill="1" applyBorder="1" applyAlignment="1" applyProtection="1">
      <alignment horizontal="left" vertical="top" wrapText="1"/>
      <protection locked="0"/>
    </xf>
    <xf numFmtId="0" fontId="135" fillId="12" borderId="123" xfId="0" applyFont="1" applyFill="1" applyBorder="1" applyAlignment="1" applyProtection="1">
      <alignment horizontal="left" vertical="top" wrapText="1"/>
      <protection locked="0"/>
    </xf>
    <xf numFmtId="0" fontId="135" fillId="12" borderId="124" xfId="0" applyFont="1" applyFill="1" applyBorder="1" applyAlignment="1" applyProtection="1">
      <alignment horizontal="left" vertical="top" wrapText="1"/>
      <protection locked="0"/>
    </xf>
    <xf numFmtId="0" fontId="135" fillId="12" borderId="161" xfId="0" applyFont="1" applyFill="1" applyBorder="1" applyAlignment="1" applyProtection="1">
      <alignment horizontal="left" vertical="top" wrapText="1"/>
      <protection locked="0"/>
    </xf>
    <xf numFmtId="49" fontId="24" fillId="17" borderId="143" xfId="0" quotePrefix="1" applyNumberFormat="1" applyFont="1" applyFill="1" applyBorder="1" applyAlignment="1">
      <alignment horizontal="left" vertical="center" wrapText="1"/>
    </xf>
    <xf numFmtId="49" fontId="24" fillId="17" borderId="122" xfId="0" applyNumberFormat="1" applyFont="1" applyFill="1" applyBorder="1" applyAlignment="1">
      <alignment horizontal="left" vertical="center" wrapText="1"/>
    </xf>
    <xf numFmtId="0" fontId="24" fillId="17" borderId="143" xfId="0" applyFont="1" applyFill="1" applyBorder="1" applyAlignment="1">
      <alignment horizontal="left" vertical="center" wrapText="1"/>
    </xf>
    <xf numFmtId="0" fontId="24" fillId="17" borderId="122" xfId="0" applyFont="1" applyFill="1" applyBorder="1" applyAlignment="1">
      <alignment horizontal="left" vertical="center" wrapText="1"/>
    </xf>
    <xf numFmtId="0" fontId="135" fillId="12" borderId="195" xfId="0" applyFont="1" applyFill="1" applyBorder="1" applyAlignment="1" applyProtection="1">
      <alignment horizontal="left" vertical="top" wrapText="1"/>
      <protection locked="0"/>
    </xf>
    <xf numFmtId="0" fontId="135" fillId="12" borderId="110" xfId="0" applyFont="1" applyFill="1" applyBorder="1" applyAlignment="1" applyProtection="1">
      <alignment horizontal="left" vertical="top" wrapText="1"/>
      <protection locked="0"/>
    </xf>
    <xf numFmtId="0" fontId="22" fillId="4" borderId="16" xfId="0" applyFont="1" applyFill="1" applyBorder="1" applyAlignment="1" applyProtection="1">
      <alignment horizontal="left" vertical="top" wrapText="1"/>
      <protection locked="0"/>
    </xf>
    <xf numFmtId="0" fontId="16" fillId="4" borderId="72" xfId="0" applyFont="1" applyFill="1" applyBorder="1" applyAlignment="1" applyProtection="1">
      <alignment horizontal="left" vertical="top" wrapText="1"/>
      <protection locked="0"/>
    </xf>
    <xf numFmtId="0" fontId="16" fillId="4" borderId="51" xfId="0" applyFont="1" applyFill="1" applyBorder="1" applyAlignment="1" applyProtection="1">
      <alignment horizontal="left" vertical="top" wrapText="1"/>
      <protection locked="0"/>
    </xf>
    <xf numFmtId="0" fontId="16" fillId="4" borderId="70" xfId="0" applyFont="1" applyFill="1" applyBorder="1" applyAlignment="1" applyProtection="1">
      <alignment horizontal="left" vertical="top" wrapText="1"/>
      <protection locked="0"/>
    </xf>
    <xf numFmtId="0" fontId="16" fillId="4" borderId="71" xfId="0" applyFont="1" applyFill="1" applyBorder="1" applyAlignment="1" applyProtection="1">
      <alignment horizontal="left" vertical="top" wrapText="1"/>
      <protection locked="0"/>
    </xf>
    <xf numFmtId="0" fontId="26" fillId="0" borderId="18" xfId="0" applyFont="1" applyBorder="1" applyAlignment="1">
      <alignment horizontal="left" vertical="center"/>
    </xf>
    <xf numFmtId="0" fontId="25" fillId="22" borderId="78" xfId="0" applyFont="1" applyFill="1" applyBorder="1" applyAlignment="1">
      <alignment horizontal="center" vertical="top"/>
    </xf>
    <xf numFmtId="0" fontId="25" fillId="22" borderId="69" xfId="0" applyFont="1" applyFill="1" applyBorder="1" applyAlignment="1">
      <alignment horizontal="center" vertical="top"/>
    </xf>
    <xf numFmtId="0" fontId="25" fillId="22" borderId="0" xfId="0" applyFont="1" applyFill="1" applyAlignment="1">
      <alignment horizontal="center" vertical="top"/>
    </xf>
    <xf numFmtId="0" fontId="25" fillId="0" borderId="5" xfId="0" applyFont="1" applyBorder="1" applyAlignment="1">
      <alignment horizontal="left" vertical="top" wrapText="1"/>
    </xf>
    <xf numFmtId="0" fontId="25" fillId="0" borderId="41" xfId="0" applyFont="1" applyBorder="1" applyAlignment="1">
      <alignment horizontal="left" vertical="top" wrapText="1"/>
    </xf>
    <xf numFmtId="0" fontId="139" fillId="0" borderId="63" xfId="0" applyFont="1" applyBorder="1" applyAlignment="1">
      <alignment horizontal="left" vertical="top" wrapText="1"/>
    </xf>
    <xf numFmtId="0" fontId="139" fillId="0" borderId="62" xfId="0" applyFont="1" applyBorder="1" applyAlignment="1">
      <alignment horizontal="left" vertical="top" wrapText="1"/>
    </xf>
    <xf numFmtId="0" fontId="0" fillId="0" borderId="65" xfId="0" applyBorder="1" applyAlignment="1">
      <alignment horizontal="left" vertical="top" wrapText="1"/>
    </xf>
    <xf numFmtId="0" fontId="0" fillId="0" borderId="126" xfId="0" applyBorder="1" applyAlignment="1">
      <alignment horizontal="left" vertical="top" wrapText="1"/>
    </xf>
    <xf numFmtId="0" fontId="0" fillId="0" borderId="25" xfId="0" applyBorder="1" applyAlignment="1">
      <alignment horizontal="left" vertical="top" wrapText="1"/>
    </xf>
    <xf numFmtId="164" fontId="66" fillId="4" borderId="63" xfId="3" applyNumberFormat="1" applyFont="1" applyFill="1" applyBorder="1" applyAlignment="1" applyProtection="1">
      <alignment horizontal="left" vertical="center" wrapText="1"/>
      <protection locked="0"/>
    </xf>
    <xf numFmtId="164" fontId="66" fillId="4" borderId="78" xfId="3" applyNumberFormat="1" applyFont="1" applyFill="1" applyBorder="1" applyAlignment="1" applyProtection="1">
      <alignment horizontal="left" vertical="center" wrapText="1"/>
      <protection locked="0"/>
    </xf>
    <xf numFmtId="164" fontId="66" fillId="4" borderId="62" xfId="3" applyNumberFormat="1" applyFont="1" applyFill="1" applyBorder="1" applyAlignment="1" applyProtection="1">
      <alignment horizontal="left" vertical="center" wrapText="1"/>
      <protection locked="0"/>
    </xf>
    <xf numFmtId="0" fontId="16" fillId="23" borderId="72" xfId="0" applyFont="1" applyFill="1" applyBorder="1" applyAlignment="1">
      <alignment horizontal="left" vertical="top" wrapText="1"/>
    </xf>
    <xf numFmtId="0" fontId="64" fillId="23" borderId="72" xfId="0" applyFont="1" applyFill="1" applyBorder="1" applyAlignment="1">
      <alignment horizontal="left" vertical="top" wrapText="1"/>
    </xf>
    <xf numFmtId="0" fontId="64" fillId="23" borderId="51" xfId="0" applyFont="1" applyFill="1" applyBorder="1" applyAlignment="1">
      <alignment horizontal="left" vertical="top" wrapText="1"/>
    </xf>
    <xf numFmtId="0" fontId="64" fillId="0" borderId="75" xfId="0" applyFont="1" applyBorder="1" applyAlignment="1">
      <alignment horizontal="left" vertical="top" wrapText="1"/>
    </xf>
    <xf numFmtId="0" fontId="16" fillId="0" borderId="4" xfId="0" applyFont="1" applyBorder="1" applyAlignment="1">
      <alignment horizontal="left" vertical="top" wrapText="1"/>
    </xf>
    <xf numFmtId="0" fontId="16" fillId="0" borderId="42" xfId="0" applyFont="1" applyBorder="1" applyAlignment="1">
      <alignment horizontal="left" vertical="top" wrapText="1"/>
    </xf>
    <xf numFmtId="9" fontId="16" fillId="4" borderId="16" xfId="0" applyNumberFormat="1" applyFont="1" applyFill="1" applyBorder="1" applyAlignment="1" applyProtection="1">
      <alignment horizontal="left" vertical="top" wrapText="1"/>
      <protection locked="0"/>
    </xf>
    <xf numFmtId="9" fontId="22" fillId="4" borderId="16" xfId="0" applyNumberFormat="1" applyFont="1" applyFill="1" applyBorder="1" applyAlignment="1" applyProtection="1">
      <alignment horizontal="left" vertical="top" wrapText="1"/>
      <protection locked="0"/>
    </xf>
    <xf numFmtId="9" fontId="22" fillId="4" borderId="38" xfId="0" applyNumberFormat="1" applyFont="1" applyFill="1" applyBorder="1" applyAlignment="1" applyProtection="1">
      <alignment horizontal="left" vertical="top" wrapText="1"/>
      <protection locked="0"/>
    </xf>
    <xf numFmtId="0" fontId="66" fillId="4" borderId="63" xfId="0" applyFont="1" applyFill="1" applyBorder="1" applyAlignment="1" applyProtection="1">
      <alignment horizontal="left" vertical="top" wrapText="1"/>
      <protection locked="0"/>
    </xf>
    <xf numFmtId="0" fontId="66" fillId="4" borderId="62" xfId="0" applyFont="1" applyFill="1" applyBorder="1" applyAlignment="1" applyProtection="1">
      <alignment horizontal="left" vertical="top" wrapText="1"/>
      <protection locked="0"/>
    </xf>
    <xf numFmtId="0" fontId="22" fillId="4" borderId="37" xfId="0" applyFont="1" applyFill="1" applyBorder="1" applyAlignment="1" applyProtection="1">
      <alignment horizontal="left" vertical="top"/>
      <protection locked="0"/>
    </xf>
    <xf numFmtId="0" fontId="22" fillId="4" borderId="39" xfId="0" applyFont="1" applyFill="1" applyBorder="1" applyAlignment="1" applyProtection="1">
      <alignment horizontal="left" vertical="top"/>
      <protection locked="0"/>
    </xf>
    <xf numFmtId="0" fontId="22" fillId="4" borderId="41" xfId="0" applyFont="1" applyFill="1" applyBorder="1" applyAlignment="1" applyProtection="1">
      <alignment horizontal="left" vertical="top"/>
      <protection locked="0"/>
    </xf>
    <xf numFmtId="0" fontId="25" fillId="0" borderId="70" xfId="0" applyFont="1" applyBorder="1" applyAlignment="1">
      <alignment horizontal="left" vertical="top"/>
    </xf>
    <xf numFmtId="0" fontId="25" fillId="0" borderId="71" xfId="0" applyFont="1" applyBorder="1" applyAlignment="1">
      <alignment horizontal="left" vertical="top"/>
    </xf>
    <xf numFmtId="164" fontId="66" fillId="4" borderId="78" xfId="3" applyNumberFormat="1" applyFont="1" applyFill="1" applyBorder="1" applyAlignment="1" applyProtection="1">
      <alignment horizontal="left" vertical="top" wrapText="1"/>
      <protection locked="0"/>
    </xf>
    <xf numFmtId="0" fontId="137" fillId="23" borderId="2" xfId="15" applyFont="1" applyFill="1" applyBorder="1" applyAlignment="1">
      <alignment horizontal="left" vertical="top" wrapText="1"/>
    </xf>
    <xf numFmtId="0" fontId="137" fillId="23" borderId="16" xfId="15" applyFont="1" applyFill="1" applyBorder="1" applyAlignment="1">
      <alignment horizontal="left" vertical="top" wrapText="1"/>
    </xf>
    <xf numFmtId="0" fontId="137" fillId="23" borderId="38" xfId="15" applyFont="1" applyFill="1" applyBorder="1" applyAlignment="1">
      <alignment horizontal="left" vertical="top" wrapText="1"/>
    </xf>
    <xf numFmtId="0" fontId="25" fillId="2" borderId="63" xfId="0" applyFont="1" applyFill="1" applyBorder="1" applyAlignment="1">
      <alignment horizontal="left" vertical="top" wrapText="1"/>
    </xf>
    <xf numFmtId="0" fontId="25" fillId="2" borderId="78" xfId="0" applyFont="1" applyFill="1" applyBorder="1" applyAlignment="1">
      <alignment horizontal="left" vertical="top" wrapText="1"/>
    </xf>
    <xf numFmtId="0" fontId="25" fillId="2" borderId="62" xfId="0" applyFont="1" applyFill="1" applyBorder="1" applyAlignment="1">
      <alignment horizontal="left" vertical="top" wrapText="1"/>
    </xf>
    <xf numFmtId="0" fontId="16" fillId="23" borderId="16" xfId="0" applyFont="1" applyFill="1" applyBorder="1" applyAlignment="1">
      <alignment horizontal="left" vertical="top"/>
    </xf>
    <xf numFmtId="0" fontId="66" fillId="23" borderId="16" xfId="0" applyFont="1" applyFill="1" applyBorder="1" applyAlignment="1">
      <alignment horizontal="left" vertical="top"/>
    </xf>
    <xf numFmtId="0" fontId="66" fillId="23" borderId="38" xfId="0" applyFont="1" applyFill="1" applyBorder="1" applyAlignment="1">
      <alignment horizontal="left" vertical="top"/>
    </xf>
    <xf numFmtId="0" fontId="16" fillId="0" borderId="74" xfId="0" applyFont="1" applyBorder="1" applyAlignment="1">
      <alignment horizontal="left" vertical="top" wrapText="1"/>
    </xf>
    <xf numFmtId="0" fontId="16" fillId="23" borderId="32" xfId="0" applyFont="1" applyFill="1" applyBorder="1" applyAlignment="1" applyProtection="1">
      <alignment horizontal="left" vertical="top" wrapText="1"/>
      <protection locked="0"/>
    </xf>
    <xf numFmtId="0" fontId="22" fillId="23" borderId="77" xfId="0" applyFont="1" applyFill="1" applyBorder="1" applyAlignment="1" applyProtection="1">
      <alignment horizontal="left" vertical="top" wrapText="1"/>
      <protection locked="0"/>
    </xf>
    <xf numFmtId="10" fontId="16" fillId="23" borderId="32" xfId="0" applyNumberFormat="1" applyFont="1" applyFill="1" applyBorder="1" applyAlignment="1" applyProtection="1">
      <alignment horizontal="left" vertical="top" wrapText="1"/>
      <protection locked="0"/>
    </xf>
    <xf numFmtId="10" fontId="22" fillId="23" borderId="36" xfId="0" applyNumberFormat="1" applyFont="1" applyFill="1" applyBorder="1" applyAlignment="1" applyProtection="1">
      <alignment horizontal="left" vertical="top" wrapText="1"/>
      <protection locked="0"/>
    </xf>
    <xf numFmtId="0" fontId="139" fillId="0" borderId="3" xfId="0" applyFont="1" applyBorder="1" applyAlignment="1">
      <alignment horizontal="left" vertical="top" wrapText="1"/>
    </xf>
    <xf numFmtId="0" fontId="139" fillId="0" borderId="36" xfId="0" applyFont="1" applyBorder="1" applyAlignment="1">
      <alignment horizontal="left" vertical="top" wrapText="1"/>
    </xf>
    <xf numFmtId="0" fontId="16" fillId="20" borderId="4" xfId="0" applyFont="1" applyFill="1" applyBorder="1" applyAlignment="1">
      <alignment horizontal="left" vertical="top" wrapText="1"/>
    </xf>
    <xf numFmtId="0" fontId="16" fillId="20" borderId="42" xfId="0" applyFont="1" applyFill="1" applyBorder="1" applyAlignment="1">
      <alignment horizontal="left" vertical="top" wrapText="1"/>
    </xf>
    <xf numFmtId="0" fontId="192" fillId="12" borderId="141" xfId="0" applyFont="1" applyFill="1" applyBorder="1" applyAlignment="1">
      <alignment horizontal="left" vertical="top" wrapText="1"/>
    </xf>
    <xf numFmtId="0" fontId="192" fillId="12" borderId="136" xfId="0" applyFont="1" applyFill="1" applyBorder="1" applyAlignment="1">
      <alignment horizontal="left" vertical="top" wrapText="1"/>
    </xf>
    <xf numFmtId="0" fontId="41" fillId="4" borderId="2" xfId="0" applyFont="1" applyFill="1" applyBorder="1" applyAlignment="1">
      <alignment horizontal="left" vertical="center" wrapText="1"/>
    </xf>
    <xf numFmtId="0" fontId="41" fillId="4" borderId="16" xfId="0" applyFont="1" applyFill="1" applyBorder="1" applyAlignment="1">
      <alignment horizontal="left" vertical="center" wrapText="1"/>
    </xf>
    <xf numFmtId="0" fontId="41" fillId="4" borderId="3" xfId="0" applyFont="1" applyFill="1" applyBorder="1" applyAlignment="1">
      <alignment horizontal="left" vertical="center" wrapText="1"/>
    </xf>
    <xf numFmtId="0" fontId="41" fillId="4" borderId="33" xfId="0" applyFont="1" applyFill="1" applyBorder="1" applyAlignment="1">
      <alignment horizontal="left" vertical="center" wrapText="1"/>
    </xf>
    <xf numFmtId="0" fontId="41" fillId="4" borderId="31" xfId="0" applyFont="1" applyFill="1" applyBorder="1" applyAlignment="1">
      <alignment horizontal="left" vertical="center" wrapText="1"/>
    </xf>
    <xf numFmtId="0" fontId="41" fillId="4" borderId="2" xfId="0" applyFont="1" applyFill="1" applyBorder="1" applyAlignment="1">
      <alignment horizontal="left" vertical="top" wrapText="1"/>
    </xf>
    <xf numFmtId="0" fontId="41" fillId="4" borderId="16" xfId="0" applyFont="1" applyFill="1" applyBorder="1" applyAlignment="1">
      <alignment horizontal="left" vertical="top" wrapText="1"/>
    </xf>
    <xf numFmtId="0" fontId="192" fillId="12" borderId="2" xfId="0" applyFont="1" applyFill="1" applyBorder="1" applyAlignment="1">
      <alignment horizontal="left" vertical="top" wrapText="1"/>
    </xf>
    <xf numFmtId="0" fontId="192" fillId="12" borderId="16" xfId="0" applyFont="1" applyFill="1" applyBorder="1" applyAlignment="1">
      <alignment horizontal="left" vertical="top" wrapText="1"/>
    </xf>
    <xf numFmtId="0" fontId="18" fillId="0" borderId="65" xfId="0" applyFont="1" applyBorder="1" applyAlignment="1">
      <alignment vertical="top" wrapText="1"/>
    </xf>
    <xf numFmtId="0" fontId="18" fillId="0" borderId="22" xfId="0" applyFont="1" applyBorder="1" applyAlignment="1">
      <alignment vertical="top" wrapText="1"/>
    </xf>
    <xf numFmtId="0" fontId="18" fillId="0" borderId="38" xfId="0" applyFont="1" applyBorder="1" applyAlignment="1">
      <alignment vertical="top" wrapText="1"/>
    </xf>
    <xf numFmtId="0" fontId="192" fillId="12" borderId="112" xfId="0" applyFont="1" applyFill="1" applyBorder="1" applyAlignment="1">
      <alignment horizontal="left" vertical="top" wrapText="1"/>
    </xf>
    <xf numFmtId="0" fontId="41" fillId="4" borderId="14" xfId="0" applyFont="1" applyFill="1" applyBorder="1" applyAlignment="1">
      <alignment horizontal="left" vertical="top" wrapText="1"/>
    </xf>
    <xf numFmtId="0" fontId="41" fillId="4" borderId="72" xfId="0" applyFont="1" applyFill="1" applyBorder="1" applyAlignment="1">
      <alignment horizontal="left" vertical="top" wrapText="1"/>
    </xf>
    <xf numFmtId="0" fontId="41" fillId="4" borderId="25" xfId="0" applyFont="1" applyFill="1" applyBorder="1" applyAlignment="1">
      <alignment horizontal="left" vertical="top" wrapText="1"/>
    </xf>
    <xf numFmtId="0" fontId="41" fillId="4" borderId="24" xfId="0" applyFont="1" applyFill="1" applyBorder="1" applyAlignment="1">
      <alignment horizontal="left" vertical="top" wrapText="1"/>
    </xf>
    <xf numFmtId="0" fontId="192" fillId="12" borderId="126" xfId="0" applyFont="1" applyFill="1" applyBorder="1" applyAlignment="1">
      <alignment horizontal="left" vertical="top" wrapText="1"/>
    </xf>
    <xf numFmtId="0" fontId="192" fillId="12" borderId="23" xfId="0" applyFont="1" applyFill="1" applyBorder="1" applyAlignment="1">
      <alignment horizontal="left" vertical="top" wrapText="1"/>
    </xf>
    <xf numFmtId="0" fontId="41" fillId="4" borderId="65" xfId="0" applyFont="1" applyFill="1" applyBorder="1" applyAlignment="1">
      <alignment horizontal="left" vertical="top" wrapText="1"/>
    </xf>
    <xf numFmtId="0" fontId="41" fillId="4" borderId="22" xfId="0" applyFont="1" applyFill="1" applyBorder="1" applyAlignment="1">
      <alignment horizontal="left" vertical="top" wrapText="1"/>
    </xf>
    <xf numFmtId="0" fontId="192" fillId="12" borderId="140" xfId="0" applyFont="1" applyFill="1" applyBorder="1" applyAlignment="1">
      <alignment horizontal="left" vertical="top" wrapText="1"/>
    </xf>
    <xf numFmtId="0" fontId="192" fillId="12" borderId="137" xfId="0" applyFont="1" applyFill="1" applyBorder="1" applyAlignment="1">
      <alignment horizontal="left" vertical="top" wrapText="1"/>
    </xf>
    <xf numFmtId="0" fontId="25" fillId="0" borderId="39" xfId="0" applyFont="1" applyBorder="1" applyAlignment="1">
      <alignment horizontal="left" vertical="top" wrapText="1"/>
    </xf>
    <xf numFmtId="0" fontId="16" fillId="4" borderId="63" xfId="0" applyFont="1" applyFill="1" applyBorder="1" applyAlignment="1" applyProtection="1">
      <alignment horizontal="center" vertical="top" wrapText="1"/>
      <protection locked="0"/>
    </xf>
    <xf numFmtId="0" fontId="16" fillId="4" borderId="202" xfId="0" applyFont="1" applyFill="1" applyBorder="1" applyAlignment="1" applyProtection="1">
      <alignment horizontal="center" vertical="top" wrapText="1"/>
      <protection locked="0"/>
    </xf>
    <xf numFmtId="0" fontId="141" fillId="4" borderId="2" xfId="0" applyFont="1" applyFill="1" applyBorder="1" applyAlignment="1">
      <alignment horizontal="left" vertical="top" wrapText="1"/>
    </xf>
    <xf numFmtId="0" fontId="141" fillId="4" borderId="16" xfId="0" applyFont="1" applyFill="1" applyBorder="1" applyAlignment="1">
      <alignment horizontal="left" vertical="top" wrapText="1"/>
    </xf>
    <xf numFmtId="0" fontId="16" fillId="4" borderId="5" xfId="0" applyFont="1" applyFill="1" applyBorder="1" applyAlignment="1" applyProtection="1">
      <alignment horizontal="left" vertical="top" wrapText="1"/>
      <protection locked="0"/>
    </xf>
    <xf numFmtId="0" fontId="16" fillId="4" borderId="39" xfId="0" applyFont="1" applyFill="1" applyBorder="1" applyAlignment="1" applyProtection="1">
      <alignment horizontal="left" vertical="top" wrapText="1"/>
      <protection locked="0"/>
    </xf>
    <xf numFmtId="0" fontId="16" fillId="4" borderId="41" xfId="0" applyFont="1" applyFill="1" applyBorder="1" applyAlignment="1" applyProtection="1">
      <alignment horizontal="left" vertical="top" wrapText="1"/>
      <protection locked="0"/>
    </xf>
    <xf numFmtId="0" fontId="16" fillId="4" borderId="80" xfId="0" applyFont="1" applyFill="1" applyBorder="1" applyAlignment="1" applyProtection="1">
      <alignment horizontal="left" vertical="top" wrapText="1"/>
      <protection locked="0"/>
    </xf>
    <xf numFmtId="0" fontId="16" fillId="4" borderId="260" xfId="0" applyFont="1" applyFill="1" applyBorder="1" applyAlignment="1" applyProtection="1">
      <alignment horizontal="left" vertical="top" wrapText="1"/>
      <protection locked="0"/>
    </xf>
    <xf numFmtId="0" fontId="16" fillId="4" borderId="22" xfId="0" applyFont="1" applyFill="1" applyBorder="1" applyAlignment="1" applyProtection="1">
      <alignment horizontal="left" vertical="top" wrapText="1"/>
      <protection locked="0"/>
    </xf>
    <xf numFmtId="0" fontId="16" fillId="4" borderId="149" xfId="0" applyFont="1" applyFill="1" applyBorder="1" applyAlignment="1" applyProtection="1">
      <alignment horizontal="left" vertical="top" wrapText="1"/>
      <protection locked="0"/>
    </xf>
    <xf numFmtId="0" fontId="16" fillId="23" borderId="22" xfId="0" quotePrefix="1" applyFont="1" applyFill="1" applyBorder="1" applyAlignment="1">
      <alignment horizontal="left" vertical="top"/>
    </xf>
    <xf numFmtId="0" fontId="66" fillId="23" borderId="22" xfId="0" applyFont="1" applyFill="1" applyBorder="1" applyAlignment="1">
      <alignment horizontal="left" vertical="top"/>
    </xf>
    <xf numFmtId="0" fontId="66" fillId="23" borderId="149" xfId="0" applyFont="1" applyFill="1" applyBorder="1" applyAlignment="1">
      <alignment horizontal="left" vertical="top"/>
    </xf>
    <xf numFmtId="0" fontId="62" fillId="23" borderId="72" xfId="5" quotePrefix="1" applyFill="1" applyBorder="1" applyAlignment="1" applyProtection="1">
      <alignment horizontal="left" vertical="top"/>
    </xf>
    <xf numFmtId="0" fontId="66" fillId="23" borderId="72" xfId="0" applyFont="1" applyFill="1" applyBorder="1" applyAlignment="1">
      <alignment horizontal="left" vertical="top"/>
    </xf>
    <xf numFmtId="0" fontId="66" fillId="23" borderId="51" xfId="0" applyFont="1" applyFill="1" applyBorder="1" applyAlignment="1">
      <alignment horizontal="left" vertical="top"/>
    </xf>
    <xf numFmtId="0" fontId="192" fillId="12" borderId="3" xfId="0" applyFont="1" applyFill="1" applyBorder="1" applyAlignment="1">
      <alignment horizontal="left" vertical="top" wrapText="1"/>
    </xf>
    <xf numFmtId="0" fontId="192" fillId="12" borderId="33" xfId="0" applyFont="1" applyFill="1" applyBorder="1" applyAlignment="1">
      <alignment horizontal="left" vertical="top" wrapText="1"/>
    </xf>
    <xf numFmtId="0" fontId="196" fillId="22" borderId="0" xfId="0" applyFont="1" applyFill="1" applyAlignment="1">
      <alignment horizontal="left" vertical="top" wrapText="1"/>
    </xf>
    <xf numFmtId="0" fontId="26" fillId="0" borderId="16"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26" fillId="0" borderId="31" xfId="0" applyFont="1" applyBorder="1" applyAlignment="1" applyProtection="1">
      <alignment horizontal="left" vertical="center" wrapText="1"/>
      <protection locked="0"/>
    </xf>
    <xf numFmtId="0" fontId="18" fillId="0" borderId="0" xfId="0" applyFont="1" applyAlignment="1">
      <alignment horizontal="left" vertical="top" wrapText="1"/>
    </xf>
    <xf numFmtId="0" fontId="137" fillId="23" borderId="2" xfId="0" applyFont="1" applyFill="1" applyBorder="1" applyAlignment="1" applyProtection="1">
      <alignment horizontal="left" vertical="top" wrapText="1"/>
      <protection locked="0"/>
    </xf>
    <xf numFmtId="0" fontId="137" fillId="23" borderId="38" xfId="0" applyFont="1" applyFill="1" applyBorder="1" applyAlignment="1" applyProtection="1">
      <alignment horizontal="left" vertical="top" wrapText="1"/>
      <protection locked="0"/>
    </xf>
    <xf numFmtId="0" fontId="25" fillId="0" borderId="4" xfId="0" applyFont="1" applyBorder="1" applyAlignment="1">
      <alignment horizontal="left" vertical="top" wrapText="1"/>
    </xf>
    <xf numFmtId="0" fontId="25" fillId="0" borderId="42" xfId="0" applyFont="1" applyBorder="1" applyAlignment="1">
      <alignment horizontal="left" vertical="top" wrapText="1"/>
    </xf>
    <xf numFmtId="0" fontId="175" fillId="21" borderId="0" xfId="0" applyFont="1" applyFill="1" applyAlignment="1">
      <alignment horizontal="center" vertical="top" wrapText="1"/>
    </xf>
    <xf numFmtId="0" fontId="154" fillId="0" borderId="0" xfId="15" applyFont="1" applyAlignment="1">
      <alignment horizontal="left" vertical="top" wrapText="1"/>
    </xf>
    <xf numFmtId="0" fontId="94" fillId="23" borderId="16" xfId="15" applyFont="1" applyFill="1" applyBorder="1" applyAlignment="1">
      <alignment horizontal="left" vertical="top" wrapText="1"/>
    </xf>
    <xf numFmtId="0" fontId="25" fillId="23" borderId="16" xfId="15" applyFont="1" applyFill="1" applyBorder="1" applyAlignment="1">
      <alignment horizontal="left" vertical="top" wrapText="1"/>
    </xf>
    <xf numFmtId="0" fontId="26" fillId="23" borderId="16" xfId="15" applyFont="1" applyFill="1" applyBorder="1" applyAlignment="1">
      <alignment horizontal="left" vertical="top" wrapText="1"/>
    </xf>
    <xf numFmtId="0" fontId="16" fillId="4" borderId="2" xfId="0" applyFont="1" applyFill="1" applyBorder="1" applyAlignment="1" applyProtection="1">
      <alignment horizontal="left" vertical="top" wrapText="1"/>
      <protection locked="0"/>
    </xf>
    <xf numFmtId="0" fontId="22" fillId="4" borderId="38" xfId="0" applyFont="1" applyFill="1" applyBorder="1" applyAlignment="1" applyProtection="1">
      <alignment horizontal="left" vertical="top" wrapText="1"/>
      <protection locked="0"/>
    </xf>
    <xf numFmtId="0" fontId="22" fillId="4" borderId="39" xfId="0" applyFont="1" applyFill="1" applyBorder="1" applyAlignment="1" applyProtection="1">
      <alignment horizontal="left" vertical="top" wrapText="1"/>
      <protection locked="0"/>
    </xf>
    <xf numFmtId="0" fontId="22" fillId="4" borderId="41" xfId="0" applyFont="1" applyFill="1" applyBorder="1" applyAlignment="1" applyProtection="1">
      <alignment horizontal="left" vertical="top" wrapText="1"/>
      <protection locked="0"/>
    </xf>
    <xf numFmtId="0" fontId="137" fillId="23" borderId="12" xfId="15" applyFont="1" applyFill="1" applyBorder="1" applyAlignment="1">
      <alignment horizontal="left" vertical="top" wrapText="1"/>
    </xf>
    <xf numFmtId="0" fontId="137" fillId="23" borderId="70" xfId="15" applyFont="1" applyFill="1" applyBorder="1" applyAlignment="1">
      <alignment horizontal="left" vertical="top" wrapText="1"/>
    </xf>
    <xf numFmtId="0" fontId="137" fillId="23" borderId="71" xfId="15" applyFont="1" applyFill="1" applyBorder="1" applyAlignment="1">
      <alignment horizontal="left" vertical="top" wrapText="1"/>
    </xf>
    <xf numFmtId="0" fontId="25" fillId="0" borderId="3" xfId="0" applyFont="1" applyBorder="1" applyAlignment="1">
      <alignment horizontal="left" vertical="top" wrapText="1"/>
    </xf>
    <xf numFmtId="0" fontId="25" fillId="0" borderId="36" xfId="0" applyFont="1" applyBorder="1" applyAlignment="1">
      <alignment horizontal="left" vertical="top" wrapText="1"/>
    </xf>
    <xf numFmtId="0" fontId="57" fillId="4" borderId="63" xfId="0" applyFont="1" applyFill="1" applyBorder="1" applyAlignment="1" applyProtection="1">
      <alignment horizontal="left" vertical="top" wrapText="1"/>
      <protection locked="0"/>
    </xf>
    <xf numFmtId="0" fontId="57" fillId="4" borderId="78" xfId="0" applyFont="1" applyFill="1" applyBorder="1" applyAlignment="1" applyProtection="1">
      <alignment horizontal="left" vertical="top" wrapText="1"/>
      <protection locked="0"/>
    </xf>
    <xf numFmtId="0" fontId="57" fillId="4" borderId="62" xfId="0" applyFont="1" applyFill="1" applyBorder="1" applyAlignment="1" applyProtection="1">
      <alignment horizontal="left" vertical="top" wrapText="1"/>
      <protection locked="0"/>
    </xf>
    <xf numFmtId="168" fontId="135" fillId="12" borderId="0" xfId="0" applyNumberFormat="1" applyFont="1" applyFill="1" applyAlignment="1">
      <alignment horizontal="center" vertical="top"/>
    </xf>
    <xf numFmtId="168" fontId="135" fillId="12" borderId="197" xfId="0" applyNumberFormat="1" applyFont="1" applyFill="1" applyBorder="1" applyAlignment="1">
      <alignment horizontal="center" vertical="top" wrapText="1"/>
    </xf>
    <xf numFmtId="168" fontId="135" fillId="12" borderId="0" xfId="0" applyNumberFormat="1" applyFont="1" applyFill="1" applyAlignment="1">
      <alignment horizontal="center" vertical="top" wrapText="1"/>
    </xf>
    <xf numFmtId="0" fontId="94" fillId="23" borderId="0" xfId="15" applyFont="1" applyFill="1" applyAlignment="1">
      <alignment horizontal="left" vertical="top" wrapText="1"/>
    </xf>
    <xf numFmtId="0" fontId="25" fillId="4" borderId="80" xfId="0" applyFont="1" applyFill="1" applyBorder="1" applyAlignment="1" applyProtection="1">
      <alignment horizontal="left" vertical="center" wrapText="1"/>
      <protection locked="0"/>
    </xf>
    <xf numFmtId="0" fontId="25" fillId="4" borderId="74" xfId="0" applyFont="1" applyFill="1" applyBorder="1" applyAlignment="1" applyProtection="1">
      <alignment horizontal="left" vertical="center" wrapText="1"/>
      <protection locked="0"/>
    </xf>
    <xf numFmtId="0" fontId="25" fillId="4" borderId="42" xfId="0" applyFont="1" applyFill="1" applyBorder="1" applyAlignment="1" applyProtection="1">
      <alignment horizontal="left" vertical="center" wrapText="1"/>
      <protection locked="0"/>
    </xf>
    <xf numFmtId="0" fontId="174" fillId="21" borderId="12" xfId="0" applyFont="1" applyFill="1" applyBorder="1" applyAlignment="1">
      <alignment horizontal="center" vertical="top"/>
    </xf>
    <xf numFmtId="0" fontId="174" fillId="21" borderId="70" xfId="0" applyFont="1" applyFill="1" applyBorder="1" applyAlignment="1">
      <alignment horizontal="center" vertical="top"/>
    </xf>
    <xf numFmtId="0" fontId="174" fillId="21" borderId="71" xfId="0" applyFont="1" applyFill="1" applyBorder="1" applyAlignment="1">
      <alignment horizontal="center" vertical="top"/>
    </xf>
    <xf numFmtId="0" fontId="102" fillId="0" borderId="0" xfId="0" applyFont="1" applyAlignment="1">
      <alignment horizontal="center" vertical="top"/>
    </xf>
    <xf numFmtId="0" fontId="16" fillId="4" borderId="80" xfId="0" applyFont="1" applyFill="1" applyBorder="1" applyAlignment="1" applyProtection="1">
      <alignment horizontal="left" vertical="center" wrapText="1"/>
      <protection locked="0"/>
    </xf>
    <xf numFmtId="0" fontId="22" fillId="4" borderId="74" xfId="0" applyFont="1" applyFill="1" applyBorder="1" applyAlignment="1" applyProtection="1">
      <alignment horizontal="left" vertical="center" wrapText="1"/>
      <protection locked="0"/>
    </xf>
    <xf numFmtId="0" fontId="22" fillId="4" borderId="42" xfId="0" applyFont="1" applyFill="1" applyBorder="1" applyAlignment="1" applyProtection="1">
      <alignment horizontal="left" vertical="center" wrapText="1"/>
      <protection locked="0"/>
    </xf>
    <xf numFmtId="0" fontId="16" fillId="4" borderId="3" xfId="0" applyFont="1" applyFill="1" applyBorder="1" applyAlignment="1" applyProtection="1">
      <alignment horizontal="left" vertical="top"/>
      <protection locked="0"/>
    </xf>
    <xf numFmtId="0" fontId="16" fillId="4" borderId="33" xfId="0" applyFont="1" applyFill="1" applyBorder="1" applyAlignment="1" applyProtection="1">
      <alignment horizontal="left" vertical="top"/>
      <protection locked="0"/>
    </xf>
    <xf numFmtId="0" fontId="16" fillId="4" borderId="36" xfId="0" applyFont="1" applyFill="1" applyBorder="1" applyAlignment="1" applyProtection="1">
      <alignment horizontal="left" vertical="top"/>
      <protection locked="0"/>
    </xf>
    <xf numFmtId="0" fontId="32" fillId="0" borderId="2" xfId="0" applyFont="1" applyBorder="1" applyAlignment="1">
      <alignment horizontal="center" vertical="top" wrapText="1"/>
    </xf>
    <xf numFmtId="0" fontId="32" fillId="0" borderId="16" xfId="0" applyFont="1" applyBorder="1" applyAlignment="1">
      <alignment horizontal="center" vertical="top" wrapText="1"/>
    </xf>
    <xf numFmtId="0" fontId="32" fillId="0" borderId="38" xfId="0" applyFont="1" applyBorder="1" applyAlignment="1">
      <alignment horizontal="center" vertical="top" wrapText="1"/>
    </xf>
    <xf numFmtId="0" fontId="28" fillId="2" borderId="12" xfId="0" applyFont="1" applyFill="1" applyBorder="1" applyAlignment="1">
      <alignment horizontal="center" vertical="top" wrapText="1"/>
    </xf>
    <xf numFmtId="0" fontId="28" fillId="2" borderId="70" xfId="0" applyFont="1" applyFill="1" applyBorder="1" applyAlignment="1">
      <alignment horizontal="center" vertical="top" wrapText="1"/>
    </xf>
    <xf numFmtId="0" fontId="28" fillId="2" borderId="71" xfId="0" applyFont="1" applyFill="1" applyBorder="1" applyAlignment="1">
      <alignment horizontal="center" vertical="top" wrapText="1"/>
    </xf>
    <xf numFmtId="167" fontId="162" fillId="4" borderId="26" xfId="0" applyNumberFormat="1" applyFont="1" applyFill="1" applyBorder="1" applyAlignment="1" applyProtection="1">
      <alignment horizontal="left" vertical="center" wrapText="1"/>
      <protection locked="0"/>
    </xf>
    <xf numFmtId="167" fontId="162" fillId="4" borderId="34" xfId="0" applyNumberFormat="1" applyFont="1" applyFill="1" applyBorder="1" applyAlignment="1" applyProtection="1">
      <alignment horizontal="left" vertical="center" wrapText="1"/>
      <protection locked="0"/>
    </xf>
    <xf numFmtId="167" fontId="162" fillId="4" borderId="77" xfId="0" applyNumberFormat="1" applyFont="1" applyFill="1" applyBorder="1" applyAlignment="1" applyProtection="1">
      <alignment horizontal="left" vertical="center" wrapText="1"/>
      <protection locked="0"/>
    </xf>
    <xf numFmtId="0" fontId="143" fillId="23" borderId="80" xfId="0" applyFont="1" applyFill="1" applyBorder="1" applyAlignment="1">
      <alignment horizontal="left" vertical="top" wrapText="1"/>
    </xf>
    <xf numFmtId="0" fontId="143" fillId="23" borderId="42" xfId="0" applyFont="1" applyFill="1" applyBorder="1" applyAlignment="1">
      <alignment horizontal="left" vertical="top" wrapText="1"/>
    </xf>
    <xf numFmtId="0" fontId="16" fillId="0" borderId="139" xfId="0" applyFont="1" applyBorder="1" applyAlignment="1">
      <alignment horizontal="left" vertical="top" wrapText="1"/>
    </xf>
    <xf numFmtId="0" fontId="22" fillId="0" borderId="126" xfId="0" applyFont="1" applyBorder="1" applyAlignment="1">
      <alignment horizontal="left" vertical="top" wrapText="1"/>
    </xf>
    <xf numFmtId="0" fontId="135" fillId="12" borderId="155" xfId="0" applyFont="1" applyFill="1" applyBorder="1" applyAlignment="1">
      <alignment horizontal="left" vertical="top" wrapText="1"/>
    </xf>
    <xf numFmtId="0" fontId="135" fillId="12" borderId="112" xfId="0" applyFont="1" applyFill="1" applyBorder="1" applyAlignment="1">
      <alignment horizontal="left" vertical="top" wrapText="1"/>
    </xf>
    <xf numFmtId="49" fontId="135" fillId="12" borderId="155" xfId="0" applyNumberFormat="1" applyFont="1" applyFill="1" applyBorder="1" applyAlignment="1">
      <alignment horizontal="left" vertical="top" wrapText="1"/>
    </xf>
    <xf numFmtId="49" fontId="135" fillId="12" borderId="112" xfId="0" applyNumberFormat="1" applyFont="1" applyFill="1" applyBorder="1" applyAlignment="1">
      <alignment horizontal="left" vertical="top" wrapText="1"/>
    </xf>
    <xf numFmtId="0" fontId="135" fillId="12" borderId="165" xfId="0" applyFont="1" applyFill="1" applyBorder="1" applyAlignment="1">
      <alignment horizontal="center" vertical="top"/>
    </xf>
    <xf numFmtId="167" fontId="162" fillId="22" borderId="0" xfId="0" applyNumberFormat="1" applyFont="1" applyFill="1" applyAlignment="1" applyProtection="1">
      <alignment horizontal="left" vertical="top" wrapText="1"/>
      <protection locked="0"/>
    </xf>
    <xf numFmtId="167" fontId="162" fillId="22" borderId="10" xfId="0" applyNumberFormat="1" applyFont="1" applyFill="1" applyBorder="1" applyAlignment="1" applyProtection="1">
      <alignment horizontal="left" vertical="top" wrapText="1"/>
      <protection locked="0"/>
    </xf>
    <xf numFmtId="0" fontId="139" fillId="4" borderId="81" xfId="0" quotePrefix="1" applyFont="1" applyFill="1" applyBorder="1" applyAlignment="1" applyProtection="1">
      <alignment horizontal="left" vertical="center" wrapText="1"/>
      <protection locked="0"/>
    </xf>
    <xf numFmtId="0" fontId="139" fillId="4" borderId="78" xfId="0" quotePrefix="1" applyFont="1" applyFill="1" applyBorder="1" applyAlignment="1" applyProtection="1">
      <alignment horizontal="left" vertical="center" wrapText="1"/>
      <protection locked="0"/>
    </xf>
    <xf numFmtId="0" fontId="139" fillId="4" borderId="62" xfId="0" quotePrefix="1" applyFont="1" applyFill="1" applyBorder="1" applyAlignment="1" applyProtection="1">
      <alignment horizontal="left" vertical="center" wrapText="1"/>
      <protection locked="0"/>
    </xf>
    <xf numFmtId="0" fontId="135" fillId="12" borderId="0" xfId="0" applyFont="1" applyFill="1" applyAlignment="1">
      <alignment horizontal="left" vertical="center"/>
    </xf>
    <xf numFmtId="0" fontId="135" fillId="22" borderId="44" xfId="0" applyFont="1" applyFill="1" applyBorder="1" applyAlignment="1">
      <alignment horizontal="left" vertical="top" wrapText="1"/>
    </xf>
    <xf numFmtId="0" fontId="162" fillId="4" borderId="21" xfId="0" applyFont="1" applyFill="1" applyBorder="1" applyAlignment="1" applyProtection="1">
      <alignment horizontal="left" vertical="top" wrapText="1"/>
      <protection locked="0"/>
    </xf>
    <xf numFmtId="0" fontId="162" fillId="4" borderId="70" xfId="0" applyFont="1" applyFill="1" applyBorder="1" applyAlignment="1" applyProtection="1">
      <alignment horizontal="left" vertical="top" wrapText="1"/>
      <protection locked="0"/>
    </xf>
    <xf numFmtId="0" fontId="162" fillId="4" borderId="71" xfId="0" applyFont="1" applyFill="1" applyBorder="1" applyAlignment="1" applyProtection="1">
      <alignment horizontal="left" vertical="top" wrapText="1"/>
      <protection locked="0"/>
    </xf>
    <xf numFmtId="0" fontId="162" fillId="4" borderId="2" xfId="0" applyFont="1" applyFill="1" applyBorder="1" applyAlignment="1" applyProtection="1">
      <alignment horizontal="left" vertical="top" wrapText="1"/>
      <protection locked="0"/>
    </xf>
    <xf numFmtId="0" fontId="162" fillId="4" borderId="16" xfId="0" applyFont="1" applyFill="1" applyBorder="1" applyAlignment="1" applyProtection="1">
      <alignment horizontal="left" vertical="top" wrapText="1"/>
      <protection locked="0"/>
    </xf>
    <xf numFmtId="0" fontId="162" fillId="4" borderId="38" xfId="0" applyFont="1" applyFill="1" applyBorder="1" applyAlignment="1" applyProtection="1">
      <alignment horizontal="left" vertical="top" wrapText="1"/>
      <protection locked="0"/>
    </xf>
    <xf numFmtId="0" fontId="58" fillId="0" borderId="13" xfId="0" applyFont="1" applyBorder="1" applyAlignment="1">
      <alignment horizontal="left" vertical="top"/>
    </xf>
    <xf numFmtId="0" fontId="58" fillId="0" borderId="69" xfId="0" applyFont="1" applyBorder="1" applyAlignment="1">
      <alignment horizontal="left" vertical="top"/>
    </xf>
    <xf numFmtId="0" fontId="58" fillId="0" borderId="7" xfId="0" applyFont="1" applyBorder="1" applyAlignment="1">
      <alignment horizontal="left" vertical="top"/>
    </xf>
    <xf numFmtId="0" fontId="41" fillId="4" borderId="126" xfId="0" applyFont="1" applyFill="1" applyBorder="1" applyAlignment="1">
      <alignment horizontal="left" vertical="top" wrapText="1"/>
    </xf>
    <xf numFmtId="0" fontId="41" fillId="4" borderId="23" xfId="0" applyFont="1" applyFill="1" applyBorder="1" applyAlignment="1">
      <alignment horizontal="left" vertical="top" wrapText="1"/>
    </xf>
    <xf numFmtId="0" fontId="135" fillId="12" borderId="158" xfId="0" applyFont="1" applyFill="1" applyBorder="1" applyAlignment="1" applyProtection="1">
      <alignment horizontal="left" vertical="top" wrapText="1"/>
      <protection locked="0"/>
    </xf>
    <xf numFmtId="0" fontId="135" fillId="12" borderId="160" xfId="0" applyFont="1" applyFill="1" applyBorder="1" applyAlignment="1" applyProtection="1">
      <alignment horizontal="left" vertical="top" wrapText="1"/>
      <protection locked="0"/>
    </xf>
    <xf numFmtId="0" fontId="41" fillId="0" borderId="0" xfId="0" applyFont="1" applyAlignment="1">
      <alignment horizontal="left" vertical="top" wrapText="1"/>
    </xf>
    <xf numFmtId="0" fontId="26" fillId="14" borderId="6" xfId="0" applyFont="1" applyFill="1" applyBorder="1" applyAlignment="1">
      <alignment horizontal="center" vertical="top" wrapText="1"/>
    </xf>
    <xf numFmtId="0" fontId="26" fillId="14" borderId="0" xfId="0" applyFont="1" applyFill="1" applyAlignment="1">
      <alignment horizontal="center" vertical="top" wrapText="1"/>
    </xf>
    <xf numFmtId="0" fontId="41" fillId="4" borderId="162" xfId="0" applyFont="1" applyFill="1" applyBorder="1" applyAlignment="1">
      <alignment horizontal="left" vertical="top" wrapText="1"/>
    </xf>
    <xf numFmtId="0" fontId="41" fillId="4" borderId="163" xfId="0" applyFont="1" applyFill="1" applyBorder="1" applyAlignment="1">
      <alignment horizontal="left" vertical="top" wrapText="1"/>
    </xf>
    <xf numFmtId="0" fontId="141" fillId="4" borderId="3" xfId="0" applyFont="1" applyFill="1" applyBorder="1" applyAlignment="1">
      <alignment horizontal="left" vertical="top" wrapText="1"/>
    </xf>
    <xf numFmtId="0" fontId="141" fillId="4" borderId="33" xfId="0" applyFont="1" applyFill="1" applyBorder="1" applyAlignment="1">
      <alignment horizontal="left" vertical="top" wrapText="1"/>
    </xf>
    <xf numFmtId="0" fontId="174" fillId="21" borderId="13" xfId="0" applyFont="1" applyFill="1" applyBorder="1" applyAlignment="1">
      <alignment horizontal="center" vertical="top"/>
    </xf>
    <xf numFmtId="0" fontId="174" fillId="21" borderId="69" xfId="0" applyFont="1" applyFill="1" applyBorder="1" applyAlignment="1">
      <alignment horizontal="center" vertical="top"/>
    </xf>
    <xf numFmtId="0" fontId="174" fillId="21" borderId="7" xfId="0" applyFont="1" applyFill="1" applyBorder="1" applyAlignment="1">
      <alignment horizontal="center" vertical="top"/>
    </xf>
    <xf numFmtId="0" fontId="51" fillId="0" borderId="6"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27" fillId="27" borderId="24" xfId="0" applyFont="1" applyFill="1" applyBorder="1" applyAlignment="1">
      <alignment horizontal="left" vertical="top" wrapText="1"/>
    </xf>
    <xf numFmtId="0" fontId="25" fillId="2" borderId="13" xfId="0" applyFont="1" applyFill="1" applyBorder="1" applyAlignment="1">
      <alignment horizontal="left" vertical="top" wrapText="1"/>
    </xf>
    <xf numFmtId="0" fontId="25" fillId="2" borderId="69" xfId="0" applyFont="1" applyFill="1" applyBorder="1" applyAlignment="1">
      <alignment horizontal="left" vertical="top" wrapText="1"/>
    </xf>
    <xf numFmtId="0" fontId="25" fillId="2" borderId="7" xfId="0" applyFont="1" applyFill="1" applyBorder="1" applyAlignment="1">
      <alignment horizontal="left" vertical="top" wrapText="1"/>
    </xf>
    <xf numFmtId="0" fontId="174" fillId="21" borderId="6" xfId="0" applyFont="1" applyFill="1" applyBorder="1" applyAlignment="1">
      <alignment horizontal="left" vertical="top" wrapText="1"/>
    </xf>
    <xf numFmtId="0" fontId="174" fillId="21" borderId="0" xfId="0" applyFont="1" applyFill="1" applyAlignment="1">
      <alignment horizontal="left" vertical="top" wrapText="1"/>
    </xf>
    <xf numFmtId="0" fontId="174" fillId="21" borderId="10" xfId="0" applyFont="1" applyFill="1" applyBorder="1" applyAlignment="1">
      <alignment horizontal="left" vertical="top" wrapText="1"/>
    </xf>
    <xf numFmtId="0" fontId="174" fillId="21" borderId="119" xfId="0" applyFont="1" applyFill="1" applyBorder="1" applyAlignment="1">
      <alignment horizontal="center" vertical="top"/>
    </xf>
    <xf numFmtId="0" fontId="174" fillId="21" borderId="120" xfId="0" applyFont="1" applyFill="1" applyBorder="1" applyAlignment="1">
      <alignment horizontal="center" vertical="top"/>
    </xf>
    <xf numFmtId="0" fontId="174" fillId="21" borderId="121" xfId="0" applyFont="1" applyFill="1" applyBorder="1" applyAlignment="1">
      <alignment horizontal="center" vertical="top"/>
    </xf>
    <xf numFmtId="9" fontId="16" fillId="4" borderId="38" xfId="0" applyNumberFormat="1" applyFont="1" applyFill="1" applyBorder="1" applyAlignment="1" applyProtection="1">
      <alignment horizontal="left" vertical="top" wrapText="1"/>
      <protection locked="0"/>
    </xf>
    <xf numFmtId="0" fontId="150" fillId="12" borderId="6" xfId="0" applyFont="1" applyFill="1" applyBorder="1" applyAlignment="1" applyProtection="1">
      <alignment horizontal="left" vertical="top" wrapText="1"/>
      <protection locked="0"/>
    </xf>
    <xf numFmtId="0" fontId="150" fillId="12" borderId="0" xfId="0" applyFont="1" applyFill="1" applyAlignment="1" applyProtection="1">
      <alignment horizontal="left" vertical="top" wrapText="1"/>
      <protection locked="0"/>
    </xf>
    <xf numFmtId="0" fontId="150" fillId="12" borderId="10" xfId="0" applyFont="1" applyFill="1" applyBorder="1" applyAlignment="1" applyProtection="1">
      <alignment horizontal="left" vertical="top" wrapText="1"/>
      <protection locked="0"/>
    </xf>
    <xf numFmtId="9" fontId="16" fillId="4" borderId="72" xfId="0" applyNumberFormat="1" applyFont="1" applyFill="1" applyBorder="1" applyAlignment="1" applyProtection="1">
      <alignment horizontal="left" vertical="top" wrapText="1"/>
      <protection locked="0"/>
    </xf>
    <xf numFmtId="9" fontId="22" fillId="4" borderId="72" xfId="0" applyNumberFormat="1" applyFont="1" applyFill="1" applyBorder="1" applyAlignment="1" applyProtection="1">
      <alignment horizontal="left" vertical="top" wrapText="1"/>
      <protection locked="0"/>
    </xf>
    <xf numFmtId="9" fontId="22" fillId="4" borderId="51" xfId="0" applyNumberFormat="1" applyFont="1" applyFill="1" applyBorder="1" applyAlignment="1" applyProtection="1">
      <alignment horizontal="left" vertical="top" wrapText="1"/>
      <protection locked="0"/>
    </xf>
    <xf numFmtId="0" fontId="33" fillId="4" borderId="16" xfId="0" applyFont="1" applyFill="1" applyBorder="1" applyAlignment="1" applyProtection="1">
      <alignment horizontal="left" vertical="top" wrapText="1"/>
      <protection locked="0"/>
    </xf>
    <xf numFmtId="0" fontId="33" fillId="24" borderId="3" xfId="0" applyFont="1" applyFill="1" applyBorder="1" applyAlignment="1" applyProtection="1">
      <alignment horizontal="left" vertical="center" wrapText="1"/>
      <protection locked="0"/>
    </xf>
    <xf numFmtId="0" fontId="33" fillId="24" borderId="33" xfId="0" applyFont="1" applyFill="1" applyBorder="1" applyAlignment="1" applyProtection="1">
      <alignment horizontal="left" vertical="center" wrapText="1"/>
      <protection locked="0"/>
    </xf>
    <xf numFmtId="0" fontId="33" fillId="4" borderId="8" xfId="0" applyFont="1" applyFill="1" applyBorder="1" applyAlignment="1" applyProtection="1">
      <alignment horizontal="left" vertical="top" wrapText="1"/>
      <protection locked="0"/>
    </xf>
    <xf numFmtId="0" fontId="33" fillId="4" borderId="44" xfId="0" applyFont="1" applyFill="1" applyBorder="1" applyAlignment="1" applyProtection="1">
      <alignment horizontal="left" vertical="top" wrapText="1"/>
      <protection locked="0"/>
    </xf>
    <xf numFmtId="0" fontId="33" fillId="4" borderId="9" xfId="0" applyFont="1" applyFill="1" applyBorder="1" applyAlignment="1" applyProtection="1">
      <alignment horizontal="left" vertical="top" wrapText="1"/>
      <protection locked="0"/>
    </xf>
    <xf numFmtId="0" fontId="226" fillId="12" borderId="0" xfId="0" applyFont="1" applyFill="1" applyAlignment="1">
      <alignment horizontal="left" vertical="center" wrapText="1"/>
    </xf>
    <xf numFmtId="9" fontId="26" fillId="23" borderId="16" xfId="16" applyFont="1" applyFill="1" applyBorder="1" applyAlignment="1">
      <alignment horizontal="left" vertical="center" wrapText="1"/>
    </xf>
    <xf numFmtId="0" fontId="33" fillId="4" borderId="13" xfId="0" applyFont="1" applyFill="1" applyBorder="1" applyAlignment="1" applyProtection="1">
      <alignment horizontal="left" vertical="top" wrapText="1"/>
      <protection locked="0"/>
    </xf>
    <xf numFmtId="0" fontId="33" fillId="4" borderId="69" xfId="0" applyFont="1" applyFill="1" applyBorder="1" applyAlignment="1" applyProtection="1">
      <alignment horizontal="left" vertical="top" wrapText="1"/>
      <protection locked="0"/>
    </xf>
    <xf numFmtId="0" fontId="33" fillId="4" borderId="7" xfId="0" applyFont="1" applyFill="1" applyBorder="1" applyAlignment="1" applyProtection="1">
      <alignment horizontal="left" vertical="top" wrapText="1"/>
      <protection locked="0"/>
    </xf>
    <xf numFmtId="0" fontId="22" fillId="0" borderId="4" xfId="0" applyFont="1" applyBorder="1" applyAlignment="1">
      <alignment horizontal="left" vertical="top" wrapText="1"/>
    </xf>
    <xf numFmtId="0" fontId="22" fillId="0" borderId="73" xfId="0" applyFont="1" applyBorder="1" applyAlignment="1">
      <alignment horizontal="left" vertical="top" wrapText="1"/>
    </xf>
    <xf numFmtId="167" fontId="16" fillId="23" borderId="12" xfId="0" applyNumberFormat="1" applyFont="1" applyFill="1" applyBorder="1" applyAlignment="1" applyProtection="1">
      <alignment horizontal="left" vertical="top" wrapText="1"/>
      <protection locked="0"/>
    </xf>
    <xf numFmtId="167" fontId="66" fillId="23" borderId="71" xfId="0" applyNumberFormat="1" applyFont="1" applyFill="1" applyBorder="1" applyAlignment="1" applyProtection="1">
      <alignment horizontal="left" vertical="top" wrapText="1"/>
      <protection locked="0"/>
    </xf>
    <xf numFmtId="0" fontId="25" fillId="0" borderId="63" xfId="0" applyFont="1" applyBorder="1" applyAlignment="1">
      <alignment horizontal="center" vertical="top" wrapText="1"/>
    </xf>
    <xf numFmtId="0" fontId="25" fillId="0" borderId="78" xfId="0" applyFont="1" applyBorder="1" applyAlignment="1">
      <alignment horizontal="center" vertical="top" wrapText="1"/>
    </xf>
    <xf numFmtId="0" fontId="25" fillId="0" borderId="62" xfId="0" applyFont="1" applyBorder="1" applyAlignment="1">
      <alignment horizontal="center" vertical="top" wrapText="1"/>
    </xf>
    <xf numFmtId="0" fontId="203" fillId="21" borderId="143" xfId="0" applyFont="1" applyFill="1" applyBorder="1" applyAlignment="1">
      <alignment horizontal="left" vertical="top" wrapText="1"/>
    </xf>
    <xf numFmtId="0" fontId="175" fillId="21" borderId="122" xfId="0" applyFont="1" applyFill="1" applyBorder="1" applyAlignment="1">
      <alignment horizontal="left" vertical="top" wrapText="1"/>
    </xf>
    <xf numFmtId="0" fontId="175" fillId="21" borderId="144" xfId="0" applyFont="1" applyFill="1" applyBorder="1" applyAlignment="1">
      <alignment horizontal="left" vertical="top" wrapText="1"/>
    </xf>
    <xf numFmtId="0" fontId="143" fillId="0" borderId="32" xfId="0" applyFont="1" applyBorder="1" applyAlignment="1">
      <alignment vertical="center" wrapText="1"/>
    </xf>
    <xf numFmtId="0" fontId="143" fillId="0" borderId="33" xfId="0" applyFont="1" applyBorder="1" applyAlignment="1">
      <alignment vertical="center" wrapText="1"/>
    </xf>
    <xf numFmtId="0" fontId="143" fillId="0" borderId="31" xfId="0" applyFont="1" applyBorder="1" applyAlignment="1">
      <alignment vertical="center" wrapText="1"/>
    </xf>
    <xf numFmtId="10" fontId="16" fillId="23" borderId="33" xfId="0" applyNumberFormat="1" applyFont="1" applyFill="1" applyBorder="1" applyAlignment="1" applyProtection="1">
      <alignment horizontal="left" vertical="top" wrapText="1"/>
      <protection locked="0"/>
    </xf>
    <xf numFmtId="10" fontId="16" fillId="23" borderId="36" xfId="0" applyNumberFormat="1" applyFont="1" applyFill="1" applyBorder="1" applyAlignment="1" applyProtection="1">
      <alignment horizontal="left" vertical="top" wrapText="1"/>
      <protection locked="0"/>
    </xf>
    <xf numFmtId="0" fontId="16" fillId="4" borderId="37" xfId="0" applyFont="1" applyFill="1" applyBorder="1" applyAlignment="1">
      <alignment horizontal="center" vertical="top"/>
    </xf>
    <xf numFmtId="0" fontId="16" fillId="4" borderId="41" xfId="0" applyFont="1" applyFill="1" applyBorder="1" applyAlignment="1">
      <alignment horizontal="center" vertical="top"/>
    </xf>
    <xf numFmtId="0" fontId="32" fillId="0" borderId="63" xfId="0" applyFont="1" applyBorder="1" applyAlignment="1">
      <alignment horizontal="left" vertical="top"/>
    </xf>
    <xf numFmtId="0" fontId="32" fillId="0" borderId="78" xfId="0" applyFont="1" applyBorder="1" applyAlignment="1">
      <alignment horizontal="left" vertical="top"/>
    </xf>
    <xf numFmtId="0" fontId="32" fillId="0" borderId="62" xfId="0" applyFont="1" applyBorder="1" applyAlignment="1">
      <alignment horizontal="left" vertical="top"/>
    </xf>
    <xf numFmtId="0" fontId="52" fillId="22" borderId="0" xfId="0" applyFont="1" applyFill="1" applyAlignment="1">
      <alignment horizontal="right" vertical="top"/>
    </xf>
    <xf numFmtId="0" fontId="16" fillId="4" borderId="14" xfId="0" applyFont="1" applyFill="1" applyBorder="1" applyAlignment="1">
      <alignment horizontal="left" vertical="top"/>
    </xf>
    <xf numFmtId="0" fontId="66" fillId="4" borderId="51" xfId="0" applyFont="1" applyFill="1" applyBorder="1" applyAlignment="1">
      <alignment horizontal="left" vertical="top"/>
    </xf>
    <xf numFmtId="0" fontId="0" fillId="0" borderId="16" xfId="0" applyBorder="1" applyAlignment="1">
      <alignment horizontal="left" vertical="top" wrapText="1"/>
    </xf>
    <xf numFmtId="0" fontId="0" fillId="0" borderId="38" xfId="0" applyBorder="1" applyAlignment="1">
      <alignment horizontal="left" vertical="top" wrapText="1"/>
    </xf>
    <xf numFmtId="0" fontId="0" fillId="0" borderId="72" xfId="0" applyBorder="1" applyAlignment="1">
      <alignment horizontal="left" vertical="top" wrapText="1"/>
    </xf>
    <xf numFmtId="0" fontId="0" fillId="0" borderId="51" xfId="0" applyBorder="1" applyAlignment="1">
      <alignment horizontal="left" vertical="top" wrapText="1"/>
    </xf>
    <xf numFmtId="0" fontId="0" fillId="0" borderId="24" xfId="0" applyBorder="1" applyAlignment="1">
      <alignment horizontal="left" vertical="top"/>
    </xf>
    <xf numFmtId="0" fontId="0" fillId="0" borderId="60" xfId="0" applyBorder="1" applyAlignment="1">
      <alignment horizontal="left" vertical="top"/>
    </xf>
    <xf numFmtId="0" fontId="26" fillId="22" borderId="0" xfId="0" applyFont="1" applyFill="1" applyAlignment="1">
      <alignment horizontal="left" vertical="top" wrapText="1"/>
    </xf>
    <xf numFmtId="4" fontId="16" fillId="4" borderId="13" xfId="0" applyNumberFormat="1" applyFont="1" applyFill="1" applyBorder="1" applyAlignment="1" applyProtection="1">
      <alignment horizontal="left" vertical="top" wrapText="1"/>
      <protection locked="0"/>
    </xf>
    <xf numFmtId="4" fontId="16" fillId="4" borderId="69" xfId="0" applyNumberFormat="1" applyFont="1" applyFill="1" applyBorder="1" applyAlignment="1" applyProtection="1">
      <alignment horizontal="left" vertical="top" wrapText="1"/>
      <protection locked="0"/>
    </xf>
    <xf numFmtId="4" fontId="16" fillId="4" borderId="7" xfId="0" applyNumberFormat="1" applyFont="1" applyFill="1" applyBorder="1" applyAlignment="1" applyProtection="1">
      <alignment horizontal="left" vertical="top" wrapText="1"/>
      <protection locked="0"/>
    </xf>
    <xf numFmtId="4" fontId="16" fillId="4" borderId="8" xfId="0" applyNumberFormat="1" applyFont="1" applyFill="1" applyBorder="1" applyAlignment="1" applyProtection="1">
      <alignment horizontal="left" vertical="top" wrapText="1"/>
      <protection locked="0"/>
    </xf>
    <xf numFmtId="4" fontId="16" fillId="4" borderId="44" xfId="0" applyNumberFormat="1" applyFont="1" applyFill="1" applyBorder="1" applyAlignment="1" applyProtection="1">
      <alignment horizontal="left" vertical="top" wrapText="1"/>
      <protection locked="0"/>
    </xf>
    <xf numFmtId="4" fontId="16" fillId="4" borderId="9" xfId="0" applyNumberFormat="1" applyFont="1" applyFill="1" applyBorder="1" applyAlignment="1" applyProtection="1">
      <alignment horizontal="left" vertical="top" wrapText="1"/>
      <protection locked="0"/>
    </xf>
    <xf numFmtId="0" fontId="162" fillId="0" borderId="15" xfId="0" applyFont="1" applyBorder="1" applyAlignment="1">
      <alignment horizontal="left" vertical="top" wrapText="1"/>
    </xf>
    <xf numFmtId="0" fontId="162" fillId="0" borderId="29" xfId="0" applyFont="1" applyBorder="1" applyAlignment="1">
      <alignment horizontal="left" vertical="top" wrapText="1"/>
    </xf>
    <xf numFmtId="0" fontId="25" fillId="0" borderId="63" xfId="0" applyFont="1" applyBorder="1" applyAlignment="1">
      <alignment horizontal="left" vertical="top" wrapText="1"/>
    </xf>
    <xf numFmtId="0" fontId="25" fillId="0" borderId="78" xfId="0" applyFont="1" applyBorder="1" applyAlignment="1">
      <alignment horizontal="left" vertical="top" wrapText="1"/>
    </xf>
    <xf numFmtId="0" fontId="25" fillId="0" borderId="62" xfId="0" applyFont="1" applyBorder="1" applyAlignment="1">
      <alignment horizontal="left" vertical="top" wrapText="1"/>
    </xf>
    <xf numFmtId="0" fontId="22" fillId="0" borderId="3" xfId="0" applyFont="1" applyBorder="1" applyAlignment="1">
      <alignment horizontal="left" vertical="center"/>
    </xf>
    <xf numFmtId="0" fontId="22" fillId="0" borderId="33" xfId="0" applyFont="1" applyBorder="1" applyAlignment="1">
      <alignment horizontal="left" vertical="center"/>
    </xf>
    <xf numFmtId="0" fontId="22" fillId="0" borderId="36" xfId="0" applyFont="1" applyBorder="1" applyAlignment="1">
      <alignment horizontal="left" vertical="center"/>
    </xf>
    <xf numFmtId="0" fontId="24" fillId="17" borderId="145" xfId="0" applyFont="1" applyFill="1" applyBorder="1" applyAlignment="1">
      <alignment horizontal="left" vertical="center" wrapText="1"/>
    </xf>
    <xf numFmtId="0" fontId="24" fillId="17" borderId="146" xfId="0" applyFont="1" applyFill="1" applyBorder="1" applyAlignment="1">
      <alignment horizontal="left" vertical="center" wrapText="1"/>
    </xf>
    <xf numFmtId="0" fontId="226" fillId="12" borderId="0" xfId="0" applyFont="1" applyFill="1" applyAlignment="1">
      <alignment horizontal="left" vertical="top" wrapText="1"/>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43" fillId="0" borderId="10" xfId="0" applyFont="1" applyBorder="1" applyAlignment="1">
      <alignment horizontal="left" vertical="top" wrapText="1"/>
    </xf>
    <xf numFmtId="0" fontId="175" fillId="21" borderId="119" xfId="0" applyFont="1" applyFill="1" applyBorder="1" applyAlignment="1">
      <alignment horizontal="center" vertical="top" wrapText="1"/>
    </xf>
    <xf numFmtId="0" fontId="175" fillId="21" borderId="120" xfId="0" applyFont="1" applyFill="1" applyBorder="1" applyAlignment="1">
      <alignment horizontal="center" vertical="top" wrapText="1"/>
    </xf>
    <xf numFmtId="0" fontId="175" fillId="21" borderId="121" xfId="0" applyFont="1" applyFill="1" applyBorder="1" applyAlignment="1">
      <alignment horizontal="center" vertical="top" wrapText="1"/>
    </xf>
    <xf numFmtId="0" fontId="26" fillId="0" borderId="16" xfId="0" applyFont="1" applyBorder="1" applyAlignment="1">
      <alignment horizontal="left" vertical="center" wrapText="1"/>
    </xf>
    <xf numFmtId="0" fontId="16" fillId="22" borderId="6" xfId="0" applyFont="1" applyFill="1" applyBorder="1" applyAlignment="1" applyProtection="1">
      <alignment horizontal="left" vertical="top" wrapText="1"/>
      <protection locked="0"/>
    </xf>
    <xf numFmtId="0" fontId="16" fillId="22" borderId="0" xfId="0" applyFont="1" applyFill="1" applyAlignment="1" applyProtection="1">
      <alignment horizontal="left" vertical="top" wrapText="1"/>
      <protection locked="0"/>
    </xf>
    <xf numFmtId="0" fontId="16" fillId="22" borderId="10" xfId="0" applyFont="1" applyFill="1" applyBorder="1" applyAlignment="1" applyProtection="1">
      <alignment horizontal="left" vertical="top" wrapText="1"/>
      <protection locked="0"/>
    </xf>
    <xf numFmtId="0" fontId="32" fillId="0" borderId="11" xfId="0" applyFont="1" applyBorder="1" applyAlignment="1">
      <alignment horizontal="left" vertical="top"/>
    </xf>
    <xf numFmtId="0" fontId="32" fillId="0" borderId="76" xfId="0" applyFont="1" applyBorder="1" applyAlignment="1">
      <alignment horizontal="left" vertical="top"/>
    </xf>
    <xf numFmtId="0" fontId="32" fillId="0" borderId="87" xfId="0" applyFont="1" applyBorder="1" applyAlignment="1">
      <alignment horizontal="left" vertical="top"/>
    </xf>
    <xf numFmtId="0" fontId="16" fillId="0" borderId="24" xfId="0" applyFont="1" applyBorder="1" applyAlignment="1">
      <alignment horizontal="left" vertical="top" wrapText="1"/>
    </xf>
    <xf numFmtId="0" fontId="0" fillId="0" borderId="24" xfId="0" applyBorder="1" applyAlignment="1">
      <alignment horizontal="left" vertical="top" wrapText="1"/>
    </xf>
    <xf numFmtId="0" fontId="0" fillId="0" borderId="60" xfId="0" applyBorder="1" applyAlignment="1">
      <alignment horizontal="left" vertical="top" wrapText="1"/>
    </xf>
    <xf numFmtId="0" fontId="139" fillId="0" borderId="13" xfId="0" applyFont="1" applyBorder="1" applyAlignment="1">
      <alignment horizontal="center" vertical="top"/>
    </xf>
    <xf numFmtId="0" fontId="139" fillId="0" borderId="69" xfId="0" applyFont="1" applyBorder="1" applyAlignment="1">
      <alignment horizontal="center" vertical="top"/>
    </xf>
    <xf numFmtId="0" fontId="139" fillId="0" borderId="7" xfId="0" applyFont="1" applyBorder="1" applyAlignment="1">
      <alignment horizontal="center" vertical="top"/>
    </xf>
    <xf numFmtId="0" fontId="16" fillId="4" borderId="32" xfId="0" applyFont="1" applyFill="1" applyBorder="1" applyAlignment="1" applyProtection="1">
      <alignment horizontal="left" vertical="top"/>
      <protection locked="0"/>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6" xfId="0" applyFont="1" applyBorder="1" applyAlignment="1">
      <alignment horizontal="left" vertical="top" wrapText="1"/>
    </xf>
    <xf numFmtId="165" fontId="25" fillId="14" borderId="22" xfId="3" applyFont="1" applyFill="1" applyBorder="1" applyAlignment="1">
      <alignment horizontal="left" vertical="top" wrapText="1"/>
    </xf>
    <xf numFmtId="165" fontId="25" fillId="14" borderId="23" xfId="3" applyFont="1" applyFill="1" applyBorder="1" applyAlignment="1">
      <alignment horizontal="left" vertical="top" wrapText="1"/>
    </xf>
    <xf numFmtId="165" fontId="25" fillId="23" borderId="32" xfId="3" applyFont="1" applyFill="1" applyBorder="1" applyAlignment="1">
      <alignment horizontal="left" vertical="top" wrapText="1"/>
    </xf>
    <xf numFmtId="165" fontId="25" fillId="23" borderId="33" xfId="3" applyFont="1" applyFill="1" applyBorder="1" applyAlignment="1">
      <alignment horizontal="left" vertical="top" wrapText="1"/>
    </xf>
    <xf numFmtId="165" fontId="25" fillId="23" borderId="36" xfId="3" applyFont="1" applyFill="1" applyBorder="1" applyAlignment="1">
      <alignment horizontal="left" vertical="top" wrapText="1"/>
    </xf>
    <xf numFmtId="0" fontId="16" fillId="23" borderId="80" xfId="0" applyFont="1" applyFill="1" applyBorder="1" applyAlignment="1">
      <alignment horizontal="left" vertical="top"/>
    </xf>
    <xf numFmtId="0" fontId="16" fillId="23" borderId="74" xfId="0" applyFont="1" applyFill="1" applyBorder="1" applyAlignment="1">
      <alignment horizontal="left" vertical="top"/>
    </xf>
    <xf numFmtId="0" fontId="16" fillId="23" borderId="42" xfId="0" applyFont="1" applyFill="1" applyBorder="1" applyAlignment="1">
      <alignment horizontal="left" vertical="top"/>
    </xf>
    <xf numFmtId="0" fontId="25" fillId="0" borderId="22" xfId="0" applyFont="1" applyBorder="1" applyAlignment="1">
      <alignment horizontal="center" vertical="top"/>
    </xf>
    <xf numFmtId="0" fontId="25" fillId="0" borderId="149" xfId="0" applyFont="1" applyBorder="1" applyAlignment="1">
      <alignment horizontal="center" vertical="top"/>
    </xf>
    <xf numFmtId="0" fontId="157" fillId="17" borderId="0" xfId="0" applyFont="1" applyFill="1" applyAlignment="1">
      <alignment horizontal="center" vertical="top" wrapText="1"/>
    </xf>
    <xf numFmtId="0" fontId="192" fillId="12" borderId="14" xfId="0" applyFont="1" applyFill="1" applyBorder="1" applyAlignment="1">
      <alignment horizontal="left" vertical="top" wrapText="1"/>
    </xf>
    <xf numFmtId="0" fontId="192" fillId="12" borderId="72" xfId="0" applyFont="1" applyFill="1" applyBorder="1" applyAlignment="1">
      <alignment horizontal="left" vertical="top" wrapText="1"/>
    </xf>
    <xf numFmtId="0" fontId="16" fillId="0" borderId="48" xfId="0" applyFont="1" applyBorder="1" applyAlignment="1">
      <alignment horizontal="left" vertical="top" wrapText="1"/>
    </xf>
    <xf numFmtId="0" fontId="16" fillId="0" borderId="49" xfId="0" applyFont="1" applyBorder="1" applyAlignment="1">
      <alignment horizontal="left" vertical="top" wrapText="1"/>
    </xf>
    <xf numFmtId="0" fontId="16" fillId="23" borderId="32" xfId="0" applyFont="1" applyFill="1" applyBorder="1" applyAlignment="1">
      <alignment horizontal="left" vertical="top"/>
    </xf>
    <xf numFmtId="0" fontId="16" fillId="23" borderId="33" xfId="0" applyFont="1" applyFill="1" applyBorder="1" applyAlignment="1">
      <alignment horizontal="left" vertical="top"/>
    </xf>
    <xf numFmtId="0" fontId="16" fillId="23" borderId="36" xfId="0" applyFont="1" applyFill="1" applyBorder="1" applyAlignment="1">
      <alignment horizontal="left" vertical="top"/>
    </xf>
    <xf numFmtId="0" fontId="135" fillId="12" borderId="74" xfId="0" applyFont="1" applyFill="1" applyBorder="1" applyAlignment="1">
      <alignment horizontal="left" vertical="center"/>
    </xf>
    <xf numFmtId="0" fontId="135" fillId="12" borderId="42" xfId="0" applyFont="1" applyFill="1" applyBorder="1" applyAlignment="1">
      <alignment horizontal="left" vertical="center"/>
    </xf>
    <xf numFmtId="0" fontId="18" fillId="0" borderId="0" xfId="0" applyFont="1" applyAlignment="1">
      <alignment horizontal="left" wrapText="1"/>
    </xf>
    <xf numFmtId="0" fontId="41" fillId="0" borderId="0" xfId="0" applyFont="1" applyAlignment="1">
      <alignment horizontal="left" vertical="center" wrapText="1"/>
    </xf>
    <xf numFmtId="0" fontId="25" fillId="0" borderId="0" xfId="0" applyFont="1" applyAlignment="1">
      <alignment horizontal="center" vertical="center" wrapText="1"/>
    </xf>
    <xf numFmtId="0" fontId="47" fillId="0" borderId="0" xfId="0" applyFont="1" applyAlignment="1">
      <alignment horizontal="left" vertical="center" wrapText="1"/>
    </xf>
    <xf numFmtId="0" fontId="58" fillId="0" borderId="0" xfId="0" applyFont="1" applyAlignment="1">
      <alignment horizontal="left"/>
    </xf>
    <xf numFmtId="0" fontId="58" fillId="0" borderId="0" xfId="0" applyFont="1" applyAlignment="1">
      <alignment horizontal="left" vertical="top" wrapText="1"/>
    </xf>
    <xf numFmtId="0" fontId="17" fillId="0" borderId="0" xfId="0" applyFont="1" applyAlignment="1">
      <alignment horizontal="left" vertical="center" wrapText="1" indent="1"/>
    </xf>
    <xf numFmtId="9" fontId="18" fillId="0" borderId="0" xfId="0" applyNumberFormat="1" applyFont="1" applyAlignment="1">
      <alignment horizontal="left" wrapText="1"/>
    </xf>
    <xf numFmtId="0" fontId="32" fillId="0" borderId="0" xfId="0" applyFont="1" applyAlignment="1">
      <alignment horizontal="left" vertical="top" wrapText="1"/>
    </xf>
    <xf numFmtId="0" fontId="102" fillId="6" borderId="0" xfId="0" applyFont="1" applyFill="1" applyAlignment="1">
      <alignment horizontal="center" vertical="center"/>
    </xf>
    <xf numFmtId="0" fontId="102" fillId="6" borderId="79" xfId="0" applyFont="1" applyFill="1" applyBorder="1" applyAlignment="1">
      <alignment horizontal="center" vertical="center"/>
    </xf>
    <xf numFmtId="0" fontId="31" fillId="0" borderId="0" xfId="0" applyFont="1" applyAlignment="1">
      <alignment horizontal="center" vertical="center"/>
    </xf>
    <xf numFmtId="0" fontId="22" fillId="0" borderId="0" xfId="0" applyFont="1"/>
    <xf numFmtId="0" fontId="22" fillId="0" borderId="0" xfId="0" applyFont="1" applyAlignment="1">
      <alignment horizontal="left" vertical="center" wrapText="1"/>
    </xf>
    <xf numFmtId="0" fontId="28" fillId="0" borderId="0" xfId="0" applyFont="1" applyAlignment="1">
      <alignment horizontal="center" vertical="top" wrapText="1"/>
    </xf>
    <xf numFmtId="0" fontId="16" fillId="23" borderId="16" xfId="15" applyFill="1" applyBorder="1" applyAlignment="1">
      <alignment horizontal="left" vertical="top" wrapText="1"/>
    </xf>
    <xf numFmtId="0" fontId="16" fillId="0" borderId="33" xfId="15" applyBorder="1" applyAlignment="1">
      <alignment horizontal="center" vertical="top"/>
    </xf>
    <xf numFmtId="0" fontId="222" fillId="6" borderId="0" xfId="15" applyFont="1" applyFill="1" applyAlignment="1">
      <alignment horizontal="left" vertical="top"/>
    </xf>
    <xf numFmtId="0" fontId="228" fillId="6" borderId="0" xfId="15" applyFont="1" applyFill="1" applyAlignment="1">
      <alignment horizontal="left" vertical="top"/>
    </xf>
    <xf numFmtId="0" fontId="227" fillId="17" borderId="0" xfId="15" applyFont="1" applyFill="1" applyAlignment="1">
      <alignment horizontal="left" vertical="top"/>
    </xf>
    <xf numFmtId="0" fontId="16" fillId="23" borderId="24" xfId="15" applyFill="1" applyBorder="1" applyAlignment="1">
      <alignment horizontal="left" vertical="top" wrapText="1"/>
    </xf>
    <xf numFmtId="0" fontId="16" fillId="23" borderId="26" xfId="15" applyFill="1" applyBorder="1" applyAlignment="1">
      <alignment horizontal="left" vertical="top" wrapText="1"/>
    </xf>
    <xf numFmtId="0" fontId="16" fillId="23" borderId="34" xfId="15" applyFill="1" applyBorder="1" applyAlignment="1">
      <alignment horizontal="left" vertical="top" wrapText="1"/>
    </xf>
    <xf numFmtId="0" fontId="16" fillId="23" borderId="35" xfId="15" applyFill="1" applyBorder="1" applyAlignment="1">
      <alignment horizontal="left" vertical="top" wrapText="1"/>
    </xf>
    <xf numFmtId="0" fontId="16" fillId="0" borderId="34" xfId="15" applyBorder="1" applyAlignment="1">
      <alignment horizontal="center" vertical="top"/>
    </xf>
    <xf numFmtId="0" fontId="16" fillId="23" borderId="19" xfId="15" applyFill="1" applyBorder="1" applyAlignment="1">
      <alignment horizontal="left" vertical="top" wrapText="1"/>
    </xf>
    <xf numFmtId="0" fontId="16" fillId="23" borderId="18" xfId="15" applyFill="1" applyBorder="1" applyAlignment="1">
      <alignment horizontal="left" vertical="top" wrapText="1"/>
    </xf>
    <xf numFmtId="0" fontId="16" fillId="23" borderId="21" xfId="15" applyFill="1" applyBorder="1" applyAlignment="1">
      <alignment horizontal="left" vertical="top" wrapText="1"/>
    </xf>
    <xf numFmtId="0" fontId="16" fillId="23" borderId="32" xfId="15" applyFill="1" applyBorder="1" applyAlignment="1">
      <alignment horizontal="left" vertical="top" wrapText="1"/>
    </xf>
    <xf numFmtId="0" fontId="16" fillId="23" borderId="33" xfId="15" applyFill="1" applyBorder="1" applyAlignment="1">
      <alignment horizontal="left" vertical="top" wrapText="1"/>
    </xf>
    <xf numFmtId="0" fontId="16" fillId="23" borderId="31" xfId="15" applyFill="1" applyBorder="1" applyAlignment="1">
      <alignment horizontal="left" vertical="top" wrapText="1"/>
    </xf>
    <xf numFmtId="0" fontId="22" fillId="0" borderId="0" xfId="0" applyFont="1" applyAlignment="1">
      <alignment horizontal="left" vertical="top" wrapText="1"/>
    </xf>
    <xf numFmtId="0" fontId="25" fillId="0" borderId="13" xfId="0" applyFont="1" applyBorder="1" applyAlignment="1">
      <alignment horizontal="center" wrapText="1"/>
    </xf>
    <xf numFmtId="0" fontId="25" fillId="0" borderId="7" xfId="0" applyFont="1" applyBorder="1" applyAlignment="1">
      <alignment horizontal="center" wrapText="1"/>
    </xf>
    <xf numFmtId="0" fontId="40" fillId="16" borderId="0" xfId="0" applyFont="1" applyFill="1" applyAlignment="1">
      <alignment horizontal="center" vertical="center" wrapText="1"/>
    </xf>
    <xf numFmtId="0" fontId="62" fillId="4" borderId="0" xfId="5" applyFill="1" applyAlignment="1" applyProtection="1">
      <alignment horizontal="left"/>
    </xf>
    <xf numFmtId="0" fontId="62" fillId="4" borderId="0" xfId="5" applyFill="1" applyAlignment="1" applyProtection="1">
      <alignment horizontal="left" vertical="top" wrapText="1"/>
    </xf>
    <xf numFmtId="0" fontId="0" fillId="17" borderId="0" xfId="0" applyFill="1" applyAlignment="1">
      <alignment horizontal="left"/>
    </xf>
    <xf numFmtId="0" fontId="62" fillId="8" borderId="0" xfId="5" applyFill="1" applyAlignment="1" applyProtection="1">
      <alignment horizontal="left" indent="2"/>
    </xf>
    <xf numFmtId="0" fontId="0" fillId="8" borderId="0" xfId="0" applyFill="1" applyAlignment="1">
      <alignment horizontal="left" indent="2"/>
    </xf>
    <xf numFmtId="0" fontId="62" fillId="4" borderId="0" xfId="5" applyFill="1" applyAlignment="1" applyProtection="1"/>
    <xf numFmtId="0" fontId="149" fillId="0" borderId="0" xfId="0" applyFont="1" applyAlignment="1">
      <alignment horizontal="center" vertical="center" wrapText="1"/>
    </xf>
    <xf numFmtId="0" fontId="17" fillId="0" borderId="0" xfId="0" applyFont="1" applyAlignment="1">
      <alignment horizontal="left"/>
    </xf>
    <xf numFmtId="0" fontId="17" fillId="0" borderId="20" xfId="0" applyFont="1" applyBorder="1" applyAlignment="1">
      <alignment horizontal="left"/>
    </xf>
    <xf numFmtId="0" fontId="67" fillId="0" borderId="0" xfId="0" applyFont="1" applyAlignment="1">
      <alignment horizontal="center"/>
    </xf>
    <xf numFmtId="0" fontId="84" fillId="0" borderId="0" xfId="0" applyFont="1" applyAlignment="1">
      <alignment horizontal="center"/>
    </xf>
    <xf numFmtId="0" fontId="105" fillId="0" borderId="0" xfId="0" applyFont="1" applyAlignment="1">
      <alignment horizontal="center" vertical="top"/>
    </xf>
    <xf numFmtId="0" fontId="120" fillId="0" borderId="0" xfId="0" applyFont="1" applyAlignment="1">
      <alignment horizontal="center" vertical="top"/>
    </xf>
    <xf numFmtId="0" fontId="17" fillId="0" borderId="0" xfId="0" applyFont="1" applyAlignment="1">
      <alignment horizontal="left" vertical="center" wrapText="1"/>
    </xf>
    <xf numFmtId="0" fontId="19" fillId="0" borderId="0" xfId="0" applyFont="1" applyAlignment="1">
      <alignment horizontal="left" wrapText="1"/>
    </xf>
    <xf numFmtId="49" fontId="17" fillId="0" borderId="0" xfId="0" applyNumberFormat="1" applyFont="1" applyAlignment="1">
      <alignment horizontal="left" vertical="center" wrapText="1"/>
    </xf>
    <xf numFmtId="0" fontId="125" fillId="0" borderId="0" xfId="0" applyFont="1" applyAlignment="1">
      <alignment horizontal="left" wrapText="1" indent="3"/>
    </xf>
    <xf numFmtId="0" fontId="49" fillId="25" borderId="0" xfId="0" applyFont="1" applyFill="1" applyAlignment="1">
      <alignment horizontal="center"/>
    </xf>
    <xf numFmtId="0" fontId="19" fillId="0" borderId="0" xfId="0" applyFont="1" applyAlignment="1">
      <alignment horizontal="left" vertical="top" wrapText="1"/>
    </xf>
    <xf numFmtId="0" fontId="69" fillId="0" borderId="83" xfId="0" applyFont="1" applyBorder="1" applyAlignment="1">
      <alignment horizontal="left" vertical="center" wrapText="1"/>
    </xf>
    <xf numFmtId="0" fontId="69" fillId="0" borderId="0" xfId="0" applyFont="1" applyAlignment="1">
      <alignment horizontal="center" vertical="center" wrapText="1"/>
    </xf>
    <xf numFmtId="0" fontId="17" fillId="0" borderId="0" xfId="0" applyFont="1"/>
    <xf numFmtId="0" fontId="17" fillId="0" borderId="26" xfId="0" applyFont="1" applyBorder="1" applyAlignment="1">
      <alignment horizontal="left" wrapText="1"/>
    </xf>
    <xf numFmtId="0" fontId="17" fillId="0" borderId="34" xfId="0" applyFont="1" applyBorder="1" applyAlignment="1">
      <alignment horizontal="left" wrapText="1"/>
    </xf>
    <xf numFmtId="0" fontId="17" fillId="0" borderId="35" xfId="0" applyFont="1" applyBorder="1" applyAlignment="1">
      <alignment horizontal="left" wrapText="1"/>
    </xf>
    <xf numFmtId="0" fontId="17" fillId="0" borderId="0" xfId="0" applyFont="1" applyAlignment="1">
      <alignment horizontal="left" wrapText="1"/>
    </xf>
    <xf numFmtId="0" fontId="17" fillId="0" borderId="0" xfId="0" applyFont="1" applyAlignment="1">
      <alignment horizontal="left" vertical="center"/>
    </xf>
    <xf numFmtId="0" fontId="17" fillId="0" borderId="0" xfId="0" applyFont="1" applyAlignment="1">
      <alignment horizontal="left" vertical="top" wrapText="1"/>
    </xf>
    <xf numFmtId="0" fontId="19" fillId="0" borderId="0" xfId="0" applyFont="1" applyAlignment="1">
      <alignment horizontal="left" vertical="center" wrapText="1"/>
    </xf>
    <xf numFmtId="0" fontId="106" fillId="0" borderId="0" xfId="0" applyFont="1" applyAlignment="1">
      <alignment horizontal="center"/>
    </xf>
    <xf numFmtId="0" fontId="17" fillId="0" borderId="114" xfId="0" applyFont="1" applyBorder="1"/>
    <xf numFmtId="0" fontId="18" fillId="0" borderId="0" xfId="0" applyFont="1" applyAlignment="1">
      <alignment horizontal="center"/>
    </xf>
    <xf numFmtId="0" fontId="16" fillId="0" borderId="17" xfId="0" applyFont="1" applyBorder="1" applyAlignment="1">
      <alignment horizontal="left"/>
    </xf>
    <xf numFmtId="0" fontId="16" fillId="0" borderId="0" xfId="0" applyFont="1" applyAlignment="1">
      <alignment horizontal="left"/>
    </xf>
    <xf numFmtId="0" fontId="16" fillId="0" borderId="0" xfId="0" applyFont="1" applyAlignment="1">
      <alignment wrapText="1"/>
    </xf>
    <xf numFmtId="0" fontId="0" fillId="0" borderId="0" xfId="0" applyAlignment="1">
      <alignment wrapText="1"/>
    </xf>
    <xf numFmtId="0" fontId="139" fillId="19" borderId="26" xfId="0" applyFont="1" applyFill="1" applyBorder="1" applyAlignment="1">
      <alignment horizontal="left" vertical="center" wrapText="1"/>
    </xf>
    <xf numFmtId="0" fontId="139" fillId="19" borderId="34" xfId="0" applyFont="1" applyFill="1" applyBorder="1" applyAlignment="1">
      <alignment horizontal="left" vertical="center" wrapText="1"/>
    </xf>
    <xf numFmtId="0" fontId="139" fillId="19" borderId="35" xfId="0" applyFont="1" applyFill="1" applyBorder="1" applyAlignment="1">
      <alignment horizontal="left" vertical="center" wrapText="1"/>
    </xf>
    <xf numFmtId="0" fontId="139" fillId="19" borderId="17" xfId="0" applyFont="1" applyFill="1" applyBorder="1" applyAlignment="1">
      <alignment horizontal="left" vertical="center" wrapText="1"/>
    </xf>
    <xf numFmtId="0" fontId="139" fillId="19" borderId="0" xfId="0" applyFont="1" applyFill="1" applyAlignment="1">
      <alignment horizontal="left" vertical="center" wrapText="1"/>
    </xf>
    <xf numFmtId="0" fontId="139" fillId="19" borderId="20" xfId="0" applyFont="1" applyFill="1" applyBorder="1" applyAlignment="1">
      <alignment horizontal="left" vertical="center" wrapText="1"/>
    </xf>
    <xf numFmtId="0" fontId="139" fillId="19" borderId="19" xfId="0" applyFont="1" applyFill="1" applyBorder="1" applyAlignment="1">
      <alignment horizontal="left" vertical="center" wrapText="1"/>
    </xf>
    <xf numFmtId="0" fontId="139" fillId="19" borderId="18" xfId="0" applyFont="1" applyFill="1" applyBorder="1" applyAlignment="1">
      <alignment horizontal="left" vertical="center" wrapText="1"/>
    </xf>
    <xf numFmtId="0" fontId="139" fillId="19" borderId="21" xfId="0" applyFont="1" applyFill="1" applyBorder="1" applyAlignment="1">
      <alignment horizontal="left" vertical="center" wrapText="1"/>
    </xf>
    <xf numFmtId="0" fontId="16" fillId="0" borderId="0" xfId="0" applyFont="1" applyAlignment="1">
      <alignment horizontal="center" vertical="center"/>
    </xf>
    <xf numFmtId="0" fontId="16" fillId="0" borderId="20" xfId="0" applyFont="1" applyBorder="1" applyAlignment="1">
      <alignment horizontal="center" vertical="center"/>
    </xf>
    <xf numFmtId="0" fontId="0" fillId="0" borderId="17" xfId="0" applyBorder="1" applyAlignment="1">
      <alignment horizontal="left" vertical="center"/>
    </xf>
    <xf numFmtId="0" fontId="0" fillId="0" borderId="0" xfId="0" applyAlignment="1">
      <alignment horizontal="left" vertical="center"/>
    </xf>
    <xf numFmtId="0" fontId="0" fillId="0" borderId="0" xfId="0" applyAlignment="1">
      <alignment horizontal="left" vertical="top"/>
    </xf>
    <xf numFmtId="0" fontId="16" fillId="0" borderId="17" xfId="0" applyFont="1" applyBorder="1" applyAlignment="1">
      <alignment horizontal="left" vertical="center"/>
    </xf>
    <xf numFmtId="0" fontId="137" fillId="0" borderId="0" xfId="0" applyFont="1" applyAlignment="1">
      <alignment horizontal="center" vertical="center"/>
    </xf>
    <xf numFmtId="0" fontId="137" fillId="0" borderId="20" xfId="0" applyFont="1" applyBorder="1" applyAlignment="1">
      <alignment horizontal="center" vertical="center"/>
    </xf>
    <xf numFmtId="0" fontId="16" fillId="0" borderId="17" xfId="0" applyFont="1" applyBorder="1" applyAlignment="1">
      <alignment horizontal="left" vertical="top"/>
    </xf>
    <xf numFmtId="0" fontId="30" fillId="0" borderId="0" xfId="0" applyFont="1" applyAlignment="1">
      <alignment horizontal="center"/>
    </xf>
    <xf numFmtId="0" fontId="16" fillId="0" borderId="17" xfId="0" applyFont="1" applyBorder="1" applyAlignment="1">
      <alignment horizontal="left" vertical="top" wrapText="1"/>
    </xf>
    <xf numFmtId="0" fontId="30" fillId="0" borderId="0" xfId="0" applyFont="1" applyAlignment="1">
      <alignment horizontal="left"/>
    </xf>
    <xf numFmtId="0" fontId="143" fillId="0" borderId="17" xfId="0" applyFont="1" applyBorder="1" applyAlignment="1">
      <alignment horizontal="left" vertical="top"/>
    </xf>
    <xf numFmtId="0" fontId="143" fillId="0" borderId="0" xfId="0" applyFont="1" applyAlignment="1">
      <alignment horizontal="left" vertical="top"/>
    </xf>
    <xf numFmtId="0" fontId="54" fillId="0" borderId="32"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31" xfId="0" applyFont="1" applyBorder="1" applyAlignment="1">
      <alignment horizontal="center" vertical="center" wrapText="1"/>
    </xf>
    <xf numFmtId="0" fontId="25" fillId="0" borderId="0" xfId="0" applyFont="1" applyAlignment="1">
      <alignment horizontal="justify" vertical="top" wrapText="1"/>
    </xf>
    <xf numFmtId="0" fontId="16" fillId="0" borderId="0" xfId="0" applyFont="1" applyAlignment="1">
      <alignment horizontal="justify" vertical="top"/>
    </xf>
    <xf numFmtId="0" fontId="19" fillId="0" borderId="0" xfId="0" applyFont="1" applyAlignment="1">
      <alignment horizontal="center" vertical="center"/>
    </xf>
    <xf numFmtId="0" fontId="143" fillId="0" borderId="17" xfId="0" applyFont="1" applyBorder="1" applyAlignment="1">
      <alignment horizontal="left" vertical="center"/>
    </xf>
    <xf numFmtId="0" fontId="143" fillId="0" borderId="0" xfId="0" applyFont="1" applyAlignment="1">
      <alignment horizontal="left" vertical="center"/>
    </xf>
    <xf numFmtId="0" fontId="0" fillId="0" borderId="0" xfId="0" applyAlignment="1">
      <alignment horizontal="left"/>
    </xf>
    <xf numFmtId="0" fontId="143" fillId="0" borderId="17" xfId="0" applyFont="1" applyBorder="1" applyAlignment="1">
      <alignment horizontal="left"/>
    </xf>
    <xf numFmtId="0" fontId="143" fillId="0" borderId="0" xfId="0" applyFont="1" applyAlignment="1">
      <alignment horizontal="left"/>
    </xf>
    <xf numFmtId="0" fontId="16" fillId="0" borderId="17" xfId="0" applyFont="1" applyBorder="1"/>
    <xf numFmtId="0" fontId="0" fillId="0" borderId="0" xfId="0"/>
    <xf numFmtId="0" fontId="54" fillId="0" borderId="30" xfId="0" applyFont="1" applyBorder="1" applyAlignment="1">
      <alignment horizontal="center" vertical="center" wrapText="1"/>
    </xf>
    <xf numFmtId="0" fontId="274" fillId="0" borderId="264" xfId="0" applyFont="1" applyBorder="1" applyAlignment="1">
      <alignment horizontal="left" vertical="top" wrapText="1"/>
    </xf>
    <xf numFmtId="0" fontId="274" fillId="0" borderId="0" xfId="0" applyFont="1" applyAlignment="1">
      <alignment horizontal="left" vertical="top" wrapText="1"/>
    </xf>
    <xf numFmtId="0" fontId="162" fillId="46" borderId="229" xfId="0" applyFont="1" applyFill="1" applyBorder="1" applyAlignment="1">
      <alignment horizontal="left" vertical="center" wrapText="1"/>
    </xf>
    <xf numFmtId="0" fontId="162" fillId="46" borderId="230" xfId="0" applyFont="1" applyFill="1" applyBorder="1" applyAlignment="1">
      <alignment horizontal="left" vertical="center"/>
    </xf>
    <xf numFmtId="0" fontId="162" fillId="46" borderId="231" xfId="0" applyFont="1" applyFill="1" applyBorder="1" applyAlignment="1">
      <alignment horizontal="left" vertical="center"/>
    </xf>
    <xf numFmtId="0" fontId="165" fillId="0" borderId="0" xfId="0" applyFont="1" applyAlignment="1">
      <alignment horizontal="left" vertical="top" wrapText="1"/>
    </xf>
    <xf numFmtId="0" fontId="143" fillId="0" borderId="16" xfId="0" applyFont="1" applyBorder="1" applyAlignment="1">
      <alignment horizontal="left" vertical="top" wrapText="1"/>
    </xf>
    <xf numFmtId="0" fontId="143" fillId="0" borderId="0" xfId="0" applyFont="1" applyAlignment="1">
      <alignment horizontal="left" vertical="top" wrapText="1"/>
    </xf>
    <xf numFmtId="0" fontId="16" fillId="0" borderId="32" xfId="0" applyFont="1" applyBorder="1" applyAlignment="1">
      <alignment horizontal="left" vertical="center" wrapText="1"/>
    </xf>
    <xf numFmtId="0" fontId="16" fillId="0" borderId="33" xfId="0" applyFont="1" applyBorder="1" applyAlignment="1">
      <alignment horizontal="left" vertical="center" wrapText="1"/>
    </xf>
    <xf numFmtId="0" fontId="16" fillId="0" borderId="31" xfId="0" applyFont="1" applyBorder="1" applyAlignment="1">
      <alignment horizontal="left" vertical="center" wrapText="1"/>
    </xf>
    <xf numFmtId="0" fontId="303" fillId="0" borderId="32" xfId="0" applyFont="1" applyBorder="1" applyAlignment="1">
      <alignment vertical="center" wrapText="1"/>
    </xf>
    <xf numFmtId="0" fontId="303" fillId="0" borderId="31" xfId="0" applyFont="1" applyBorder="1" applyAlignment="1">
      <alignment vertical="center" wrapText="1"/>
    </xf>
    <xf numFmtId="0" fontId="161" fillId="0" borderId="33" xfId="0" applyFont="1" applyBorder="1" applyAlignment="1">
      <alignment horizontal="left" vertical="center" wrapText="1"/>
    </xf>
    <xf numFmtId="0" fontId="137" fillId="0" borderId="18" xfId="0" applyFont="1" applyBorder="1" applyAlignment="1">
      <alignment horizontal="center" vertical="center" wrapText="1"/>
    </xf>
    <xf numFmtId="0" fontId="162" fillId="0" borderId="16" xfId="0" applyFont="1" applyBorder="1" applyAlignment="1">
      <alignment horizontal="left" wrapText="1"/>
    </xf>
    <xf numFmtId="1" fontId="162" fillId="36" borderId="32" xfId="0" applyNumberFormat="1" applyFont="1" applyFill="1" applyBorder="1" applyAlignment="1">
      <alignment horizontal="center" vertical="center" wrapText="1"/>
    </xf>
    <xf numFmtId="1" fontId="162" fillId="36" borderId="31" xfId="0" applyNumberFormat="1" applyFont="1" applyFill="1" applyBorder="1" applyAlignment="1">
      <alignment horizontal="center" vertical="center" wrapText="1"/>
    </xf>
    <xf numFmtId="0" fontId="144" fillId="0" borderId="0" xfId="0" applyFont="1" applyAlignment="1">
      <alignment horizontal="left" vertical="top" wrapText="1"/>
    </xf>
    <xf numFmtId="0" fontId="291" fillId="16" borderId="13" xfId="0" applyFont="1" applyFill="1" applyBorder="1" applyAlignment="1">
      <alignment horizontal="center" vertical="top" wrapText="1"/>
    </xf>
    <xf numFmtId="0" fontId="291" fillId="16" borderId="69" xfId="0" applyFont="1" applyFill="1" applyBorder="1" applyAlignment="1">
      <alignment horizontal="center" vertical="top" wrapText="1"/>
    </xf>
    <xf numFmtId="0" fontId="291" fillId="16" borderId="7" xfId="0" applyFont="1" applyFill="1" applyBorder="1" applyAlignment="1">
      <alignment horizontal="center" vertical="top" wrapText="1"/>
    </xf>
    <xf numFmtId="0" fontId="291" fillId="16" borderId="6" xfId="0" applyFont="1" applyFill="1" applyBorder="1" applyAlignment="1">
      <alignment horizontal="center" vertical="top" wrapText="1"/>
    </xf>
    <xf numFmtId="0" fontId="291" fillId="16" borderId="0" xfId="0" applyFont="1" applyFill="1" applyAlignment="1">
      <alignment horizontal="center" vertical="top" wrapText="1"/>
    </xf>
    <xf numFmtId="0" fontId="291" fillId="16" borderId="10" xfId="0" applyFont="1" applyFill="1" applyBorder="1" applyAlignment="1">
      <alignment horizontal="center" vertical="top" wrapText="1"/>
    </xf>
    <xf numFmtId="0" fontId="16" fillId="0" borderId="32" xfId="0" applyFont="1" applyBorder="1" applyAlignment="1">
      <alignment horizontal="left" vertical="center" indent="1"/>
    </xf>
    <xf numFmtId="0" fontId="16" fillId="0" borderId="33" xfId="0" applyFont="1" applyBorder="1" applyAlignment="1">
      <alignment horizontal="left" vertical="center" indent="1"/>
    </xf>
    <xf numFmtId="0" fontId="16" fillId="0" borderId="31" xfId="0" applyFont="1" applyBorder="1" applyAlignment="1">
      <alignment horizontal="left" vertical="center" indent="1"/>
    </xf>
    <xf numFmtId="0" fontId="16" fillId="0" borderId="32" xfId="0" applyFont="1" applyBorder="1" applyAlignment="1">
      <alignment horizontal="left" vertical="center" indent="2"/>
    </xf>
    <xf numFmtId="0" fontId="16" fillId="0" borderId="33" xfId="0" applyFont="1" applyBorder="1" applyAlignment="1">
      <alignment horizontal="left" vertical="center" indent="2"/>
    </xf>
    <xf numFmtId="0" fontId="16" fillId="0" borderId="31" xfId="0" applyFont="1" applyBorder="1" applyAlignment="1">
      <alignment horizontal="left" vertical="center" indent="2"/>
    </xf>
    <xf numFmtId="0" fontId="143" fillId="0" borderId="0" xfId="0" applyFont="1" applyAlignment="1">
      <alignment horizontal="justify" vertical="top" wrapText="1"/>
    </xf>
    <xf numFmtId="0" fontId="162" fillId="0" borderId="0" xfId="0" applyFont="1" applyAlignment="1">
      <alignment horizontal="center" vertical="center" wrapText="1"/>
    </xf>
    <xf numFmtId="0" fontId="162" fillId="0" borderId="10" xfId="0" applyFont="1" applyBorder="1" applyAlignment="1">
      <alignment horizontal="center" vertical="center" wrapText="1"/>
    </xf>
    <xf numFmtId="0" fontId="162" fillId="19" borderId="16" xfId="0" applyFont="1" applyFill="1" applyBorder="1" applyAlignment="1">
      <alignment horizontal="left" vertical="center" wrapText="1"/>
    </xf>
    <xf numFmtId="0" fontId="162" fillId="0" borderId="0" xfId="0" applyFont="1" applyAlignment="1">
      <alignment horizontal="left" vertical="center" wrapText="1"/>
    </xf>
    <xf numFmtId="0" fontId="25" fillId="19" borderId="32" xfId="0" applyFont="1" applyFill="1" applyBorder="1" applyAlignment="1">
      <alignment horizontal="left" vertical="center" wrapText="1"/>
    </xf>
    <xf numFmtId="0" fontId="25" fillId="19" borderId="31" xfId="0" applyFont="1" applyFill="1" applyBorder="1" applyAlignment="1">
      <alignment horizontal="left" vertical="center" wrapText="1"/>
    </xf>
    <xf numFmtId="0" fontId="143" fillId="19" borderId="16" xfId="0" applyFont="1" applyFill="1" applyBorder="1" applyAlignment="1">
      <alignment horizontal="left" vertical="center" wrapText="1"/>
    </xf>
    <xf numFmtId="0" fontId="143" fillId="0" borderId="6" xfId="0" applyFont="1" applyBorder="1" applyAlignment="1">
      <alignment horizontal="left" vertical="center" wrapText="1"/>
    </xf>
    <xf numFmtId="0" fontId="143" fillId="0" borderId="0" xfId="0" applyFont="1" applyAlignment="1">
      <alignment horizontal="left" vertical="center" wrapText="1"/>
    </xf>
    <xf numFmtId="0" fontId="143" fillId="0" borderId="10" xfId="0" applyFont="1" applyBorder="1" applyAlignment="1">
      <alignment horizontal="left" vertical="center" wrapText="1"/>
    </xf>
    <xf numFmtId="0" fontId="162" fillId="19" borderId="32" xfId="0" applyFont="1" applyFill="1" applyBorder="1" applyAlignment="1">
      <alignment horizontal="left" vertical="center" wrapText="1"/>
    </xf>
    <xf numFmtId="0" fontId="162" fillId="19" borderId="33" xfId="0" applyFont="1" applyFill="1" applyBorder="1" applyAlignment="1">
      <alignment horizontal="left" vertical="center" wrapText="1"/>
    </xf>
    <xf numFmtId="0" fontId="162" fillId="19" borderId="31" xfId="0" applyFont="1" applyFill="1" applyBorder="1" applyAlignment="1">
      <alignment horizontal="left" vertical="center" wrapText="1"/>
    </xf>
    <xf numFmtId="0" fontId="161" fillId="0" borderId="0" xfId="0" applyFont="1" applyAlignment="1">
      <alignment horizontal="left" vertical="top" wrapText="1"/>
    </xf>
    <xf numFmtId="0" fontId="161" fillId="0" borderId="0" xfId="0" applyFont="1" applyAlignment="1">
      <alignment horizontal="left" wrapText="1"/>
    </xf>
    <xf numFmtId="0" fontId="292" fillId="16" borderId="221" xfId="0" applyFont="1" applyFill="1" applyBorder="1" applyAlignment="1">
      <alignment horizontal="right" vertical="top" wrapText="1"/>
    </xf>
    <xf numFmtId="0" fontId="292" fillId="16" borderId="222" xfId="0" applyFont="1" applyFill="1" applyBorder="1" applyAlignment="1">
      <alignment horizontal="right" vertical="top" wrapText="1"/>
    </xf>
    <xf numFmtId="0" fontId="292" fillId="16" borderId="223" xfId="0" applyFont="1" applyFill="1" applyBorder="1" applyAlignment="1">
      <alignment horizontal="right" vertical="top" wrapText="1"/>
    </xf>
    <xf numFmtId="0" fontId="292" fillId="16" borderId="217" xfId="0" applyFont="1" applyFill="1" applyBorder="1" applyAlignment="1">
      <alignment horizontal="right" vertical="top" wrapText="1"/>
    </xf>
    <xf numFmtId="0" fontId="292" fillId="16" borderId="0" xfId="0" applyFont="1" applyFill="1" applyAlignment="1">
      <alignment horizontal="right" vertical="top" wrapText="1"/>
    </xf>
    <xf numFmtId="0" fontId="292" fillId="16" borderId="218" xfId="0" applyFont="1" applyFill="1" applyBorder="1" applyAlignment="1">
      <alignment horizontal="right" vertical="top" wrapText="1"/>
    </xf>
    <xf numFmtId="0" fontId="292" fillId="16" borderId="219" xfId="0" applyFont="1" applyFill="1" applyBorder="1" applyAlignment="1">
      <alignment horizontal="right" vertical="top" wrapText="1"/>
    </xf>
    <xf numFmtId="0" fontId="292" fillId="16" borderId="83" xfId="0" applyFont="1" applyFill="1" applyBorder="1" applyAlignment="1">
      <alignment horizontal="right" vertical="top" wrapText="1"/>
    </xf>
    <xf numFmtId="0" fontId="292" fillId="16" borderId="220" xfId="0" applyFont="1" applyFill="1" applyBorder="1" applyAlignment="1">
      <alignment horizontal="right" vertical="top" wrapText="1"/>
    </xf>
    <xf numFmtId="0" fontId="161" fillId="0" borderId="32" xfId="0" applyFont="1" applyBorder="1" applyAlignment="1">
      <alignment horizontal="left" vertical="center" wrapText="1"/>
    </xf>
    <xf numFmtId="0" fontId="161" fillId="0" borderId="31" xfId="0" applyFont="1" applyBorder="1" applyAlignment="1">
      <alignment horizontal="left" vertical="center" wrapText="1"/>
    </xf>
    <xf numFmtId="0" fontId="162" fillId="0" borderId="32" xfId="0" applyFont="1" applyBorder="1" applyAlignment="1">
      <alignment horizontal="justify" vertical="top" wrapText="1"/>
    </xf>
    <xf numFmtId="0" fontId="162" fillId="0" borderId="33" xfId="0" applyFont="1" applyBorder="1" applyAlignment="1">
      <alignment horizontal="justify" vertical="top" wrapText="1"/>
    </xf>
    <xf numFmtId="0" fontId="162" fillId="0" borderId="31" xfId="0" applyFont="1" applyBorder="1" applyAlignment="1">
      <alignment horizontal="justify" vertical="top" wrapText="1"/>
    </xf>
    <xf numFmtId="0" fontId="161" fillId="0" borderId="16" xfId="0" applyFont="1" applyBorder="1" applyAlignment="1">
      <alignment vertical="center" wrapText="1"/>
    </xf>
    <xf numFmtId="0" fontId="143" fillId="0" borderId="20" xfId="0" applyFont="1" applyBorder="1" applyAlignment="1">
      <alignment horizontal="left" vertical="center" wrapText="1"/>
    </xf>
    <xf numFmtId="0" fontId="143" fillId="0" borderId="20" xfId="0" applyFont="1" applyBorder="1" applyAlignment="1">
      <alignment horizontal="left" vertical="top" wrapText="1"/>
    </xf>
    <xf numFmtId="0" fontId="44" fillId="0" borderId="0" xfId="0" applyFont="1" applyAlignment="1">
      <alignment horizontal="left" vertical="top" wrapText="1" indent="2"/>
    </xf>
    <xf numFmtId="0" fontId="143" fillId="0" borderId="20" xfId="0" applyFont="1" applyBorder="1" applyAlignment="1">
      <alignment horizontal="justify" vertical="top" wrapText="1"/>
    </xf>
    <xf numFmtId="0" fontId="0" fillId="0" borderId="17" xfId="0" applyBorder="1" applyAlignment="1">
      <alignment horizontal="left" vertical="top" wrapText="1" indent="2"/>
    </xf>
    <xf numFmtId="0" fontId="0" fillId="0" borderId="0" xfId="0" applyAlignment="1">
      <alignment horizontal="left" vertical="top" wrapText="1" indent="2"/>
    </xf>
    <xf numFmtId="0" fontId="143" fillId="0" borderId="32" xfId="0" applyFont="1" applyBorder="1" applyAlignment="1">
      <alignment horizontal="justify" vertical="top" wrapText="1"/>
    </xf>
    <xf numFmtId="0" fontId="143" fillId="0" borderId="33" xfId="0" applyFont="1" applyBorder="1" applyAlignment="1">
      <alignment horizontal="justify" vertical="top" wrapText="1"/>
    </xf>
    <xf numFmtId="0" fontId="143" fillId="0" borderId="31" xfId="0" applyFont="1" applyBorder="1" applyAlignment="1">
      <alignment horizontal="justify" vertical="top" wrapText="1"/>
    </xf>
    <xf numFmtId="0" fontId="142" fillId="0" borderId="26" xfId="0" applyFont="1" applyBorder="1" applyAlignment="1">
      <alignment horizontal="justify" vertical="top" wrapText="1"/>
    </xf>
    <xf numFmtId="0" fontId="142" fillId="0" borderId="34" xfId="0" applyFont="1" applyBorder="1" applyAlignment="1">
      <alignment horizontal="justify" vertical="top" wrapText="1"/>
    </xf>
    <xf numFmtId="0" fontId="142" fillId="0" borderId="35" xfId="0" applyFont="1" applyBorder="1" applyAlignment="1">
      <alignment horizontal="justify" vertical="top" wrapText="1"/>
    </xf>
    <xf numFmtId="0" fontId="143" fillId="0" borderId="16" xfId="0" applyFont="1" applyBorder="1" applyAlignment="1">
      <alignment horizontal="justify" vertical="center" wrapText="1"/>
    </xf>
    <xf numFmtId="0" fontId="165" fillId="0" borderId="0" xfId="0" applyFont="1" applyAlignment="1">
      <alignment horizontal="left"/>
    </xf>
    <xf numFmtId="20" fontId="161" fillId="0" borderId="32" xfId="0" applyNumberFormat="1" applyFont="1" applyBorder="1" applyAlignment="1">
      <alignment horizontal="left" vertical="center" wrapText="1" indent="1"/>
    </xf>
    <xf numFmtId="20" fontId="161" fillId="0" borderId="33" xfId="0" applyNumberFormat="1" applyFont="1" applyBorder="1" applyAlignment="1">
      <alignment horizontal="left" vertical="center" wrapText="1" indent="1"/>
    </xf>
    <xf numFmtId="0" fontId="162" fillId="41" borderId="32" xfId="0" applyFont="1" applyFill="1" applyBorder="1" applyAlignment="1">
      <alignment horizontal="left" vertical="top" wrapText="1"/>
    </xf>
    <xf numFmtId="0" fontId="162" fillId="41" borderId="33" xfId="0" applyFont="1" applyFill="1" applyBorder="1" applyAlignment="1">
      <alignment horizontal="left" vertical="top" wrapText="1"/>
    </xf>
    <xf numFmtId="0" fontId="162" fillId="41" borderId="31" xfId="0" applyFont="1" applyFill="1" applyBorder="1" applyAlignment="1">
      <alignment horizontal="left" vertical="top" wrapText="1"/>
    </xf>
    <xf numFmtId="0" fontId="143" fillId="0" borderId="26" xfId="0" applyFont="1" applyBorder="1" applyAlignment="1">
      <alignment horizontal="left" vertical="center" wrapText="1"/>
    </xf>
    <xf numFmtId="0" fontId="143" fillId="0" borderId="34" xfId="0" applyFont="1" applyBorder="1" applyAlignment="1">
      <alignment horizontal="left" vertical="center" wrapText="1"/>
    </xf>
    <xf numFmtId="0" fontId="143" fillId="0" borderId="35" xfId="0" applyFont="1" applyBorder="1" applyAlignment="1">
      <alignment horizontal="left" vertical="center" wrapText="1"/>
    </xf>
    <xf numFmtId="0" fontId="162" fillId="0" borderId="22" xfId="0" applyFont="1" applyBorder="1" applyAlignment="1">
      <alignment horizontal="center" vertical="center" wrapText="1"/>
    </xf>
    <xf numFmtId="0" fontId="162" fillId="0" borderId="23" xfId="0" applyFont="1" applyBorder="1" applyAlignment="1">
      <alignment horizontal="center" vertical="center" wrapText="1"/>
    </xf>
    <xf numFmtId="0" fontId="143" fillId="0" borderId="26" xfId="0" applyFont="1" applyBorder="1" applyAlignment="1">
      <alignment horizontal="justify" vertical="top" wrapText="1"/>
    </xf>
    <xf numFmtId="0" fontId="143" fillId="0" borderId="34" xfId="0" applyFont="1" applyBorder="1" applyAlignment="1">
      <alignment horizontal="justify" vertical="top" wrapText="1"/>
    </xf>
    <xf numFmtId="0" fontId="143" fillId="0" borderId="35" xfId="0" applyFont="1" applyBorder="1" applyAlignment="1">
      <alignment horizontal="justify" vertical="top" wrapText="1"/>
    </xf>
    <xf numFmtId="0" fontId="52" fillId="0" borderId="0" xfId="0" applyFont="1" applyAlignment="1">
      <alignment horizontal="left" vertical="top" wrapText="1" indent="2"/>
    </xf>
    <xf numFmtId="0" fontId="163" fillId="19" borderId="26" xfId="0" applyFont="1" applyFill="1" applyBorder="1" applyAlignment="1">
      <alignment horizontal="center" wrapText="1"/>
    </xf>
    <xf numFmtId="0" fontId="163" fillId="19" borderId="34" xfId="0" applyFont="1" applyFill="1" applyBorder="1" applyAlignment="1">
      <alignment horizontal="center" wrapText="1"/>
    </xf>
    <xf numFmtId="0" fontId="163" fillId="19" borderId="35" xfId="0" applyFont="1" applyFill="1" applyBorder="1" applyAlignment="1">
      <alignment horizontal="center" wrapText="1"/>
    </xf>
    <xf numFmtId="0" fontId="144" fillId="19" borderId="19" xfId="0" applyFont="1" applyFill="1" applyBorder="1" applyAlignment="1">
      <alignment horizontal="center" wrapText="1"/>
    </xf>
    <xf numFmtId="0" fontId="144" fillId="19" borderId="18" xfId="0" applyFont="1" applyFill="1" applyBorder="1" applyAlignment="1">
      <alignment horizontal="center" wrapText="1"/>
    </xf>
    <xf numFmtId="0" fontId="144" fillId="19" borderId="21" xfId="0" applyFont="1" applyFill="1" applyBorder="1" applyAlignment="1">
      <alignment horizontal="center" wrapText="1"/>
    </xf>
    <xf numFmtId="0" fontId="18" fillId="0" borderId="32" xfId="0" applyFont="1" applyBorder="1" applyAlignment="1">
      <alignment horizontal="left" vertical="center" wrapText="1"/>
    </xf>
    <xf numFmtId="0" fontId="18" fillId="0" borderId="33" xfId="0" applyFont="1" applyBorder="1" applyAlignment="1">
      <alignment horizontal="left" vertical="center" wrapText="1"/>
    </xf>
    <xf numFmtId="0" fontId="18" fillId="0" borderId="31" xfId="0" applyFont="1" applyBorder="1" applyAlignment="1">
      <alignment horizontal="left" vertical="center" wrapText="1"/>
    </xf>
    <xf numFmtId="0" fontId="161" fillId="0" borderId="32" xfId="0" applyFont="1" applyBorder="1" applyAlignment="1">
      <alignment horizontal="left" wrapText="1" indent="1"/>
    </xf>
    <xf numFmtId="0" fontId="161" fillId="0" borderId="31" xfId="0" applyFont="1" applyBorder="1" applyAlignment="1">
      <alignment horizontal="left" wrapText="1" indent="1"/>
    </xf>
    <xf numFmtId="0" fontId="18" fillId="0" borderId="32"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1" xfId="0" applyFont="1" applyBorder="1" applyAlignment="1">
      <alignment horizontal="center" vertical="center" wrapText="1"/>
    </xf>
    <xf numFmtId="167" fontId="161" fillId="0" borderId="22" xfId="0" applyNumberFormat="1" applyFont="1" applyBorder="1" applyAlignment="1">
      <alignment vertical="center" wrapText="1"/>
    </xf>
    <xf numFmtId="167" fontId="161" fillId="0" borderId="32" xfId="0" applyNumberFormat="1" applyFont="1" applyBorder="1" applyAlignment="1">
      <alignment horizontal="left" vertical="center" wrapText="1" indent="1"/>
    </xf>
    <xf numFmtId="167" fontId="161" fillId="0" borderId="33" xfId="0" applyNumberFormat="1" applyFont="1" applyBorder="1" applyAlignment="1">
      <alignment horizontal="left" vertical="center" wrapText="1" indent="1"/>
    </xf>
    <xf numFmtId="167" fontId="161" fillId="0" borderId="31" xfId="0" applyNumberFormat="1" applyFont="1" applyBorder="1" applyAlignment="1">
      <alignment horizontal="left" vertical="center" wrapText="1" indent="1"/>
    </xf>
    <xf numFmtId="0" fontId="161" fillId="0" borderId="32" xfId="0" applyFont="1" applyBorder="1" applyAlignment="1">
      <alignment horizontal="left" vertical="center" wrapText="1" indent="1"/>
    </xf>
    <xf numFmtId="0" fontId="161" fillId="0" borderId="33" xfId="0" applyFont="1" applyBorder="1" applyAlignment="1">
      <alignment horizontal="left" vertical="center" wrapText="1" indent="1"/>
    </xf>
    <xf numFmtId="0" fontId="160" fillId="0" borderId="32" xfId="0" applyFont="1" applyBorder="1" applyAlignment="1">
      <alignment horizontal="left" vertical="center" wrapText="1"/>
    </xf>
    <xf numFmtId="0" fontId="160" fillId="0" borderId="33" xfId="0" applyFont="1" applyBorder="1" applyAlignment="1">
      <alignment horizontal="left" vertical="center" wrapText="1"/>
    </xf>
    <xf numFmtId="0" fontId="165" fillId="0" borderId="18" xfId="0" applyFont="1" applyBorder="1" applyAlignment="1">
      <alignment horizontal="center" vertical="top"/>
    </xf>
    <xf numFmtId="0" fontId="282" fillId="0" borderId="32" xfId="0" applyFont="1" applyBorder="1" applyAlignment="1">
      <alignment horizontal="justify" vertical="center" wrapText="1"/>
    </xf>
    <xf numFmtId="0" fontId="282" fillId="0" borderId="33" xfId="0" applyFont="1" applyBorder="1" applyAlignment="1">
      <alignment horizontal="justify" vertical="center" wrapText="1"/>
    </xf>
    <xf numFmtId="0" fontId="282" fillId="0" borderId="31" xfId="0" applyFont="1" applyBorder="1" applyAlignment="1">
      <alignment horizontal="justify" vertical="center" wrapText="1"/>
    </xf>
    <xf numFmtId="0" fontId="143" fillId="0" borderId="0" xfId="0" applyFont="1" applyAlignment="1">
      <alignment horizontal="center" vertical="center" wrapText="1"/>
    </xf>
    <xf numFmtId="0" fontId="160" fillId="0" borderId="31" xfId="0" applyFont="1" applyBorder="1" applyAlignment="1">
      <alignment horizontal="left" vertical="center" wrapText="1"/>
    </xf>
    <xf numFmtId="0" fontId="143" fillId="27" borderId="33" xfId="0" applyFont="1" applyFill="1" applyBorder="1" applyAlignment="1">
      <alignment horizontal="left" vertical="center" wrapText="1"/>
    </xf>
    <xf numFmtId="0" fontId="16" fillId="0" borderId="0" xfId="0" applyFont="1" applyAlignment="1">
      <alignment horizontal="justify" vertical="top" wrapText="1"/>
    </xf>
    <xf numFmtId="0" fontId="303" fillId="0" borderId="33" xfId="0" applyFont="1" applyBorder="1" applyAlignment="1">
      <alignment vertical="center" wrapText="1"/>
    </xf>
    <xf numFmtId="0" fontId="144" fillId="0" borderId="0" xfId="0" applyFont="1" applyAlignment="1">
      <alignment horizontal="left" vertical="center" wrapText="1"/>
    </xf>
    <xf numFmtId="0" fontId="143" fillId="0" borderId="0" xfId="3" applyNumberFormat="1" applyFont="1" applyAlignment="1">
      <alignment horizontal="left" vertical="top" wrapText="1"/>
    </xf>
    <xf numFmtId="168" fontId="162" fillId="0" borderId="0" xfId="0" applyNumberFormat="1" applyFont="1" applyAlignment="1">
      <alignment horizontal="left" wrapText="1"/>
    </xf>
    <xf numFmtId="49" fontId="143" fillId="0" borderId="0" xfId="0" applyNumberFormat="1" applyFont="1" applyAlignment="1">
      <alignment horizontal="left" vertical="top" wrapText="1"/>
    </xf>
    <xf numFmtId="0" fontId="25" fillId="19" borderId="33" xfId="0" applyFont="1" applyFill="1" applyBorder="1" applyAlignment="1">
      <alignment horizontal="left" vertical="center" wrapText="1"/>
    </xf>
    <xf numFmtId="0" fontId="16" fillId="0" borderId="16" xfId="0" applyFont="1" applyBorder="1" applyAlignment="1">
      <alignment horizontal="left" vertical="center" wrapText="1" indent="1"/>
    </xf>
    <xf numFmtId="0" fontId="306" fillId="16" borderId="203" xfId="0" applyFont="1" applyFill="1" applyBorder="1" applyAlignment="1">
      <alignment horizontal="left" vertical="top" wrapText="1"/>
    </xf>
    <xf numFmtId="0" fontId="306" fillId="16" borderId="204" xfId="0" applyFont="1" applyFill="1" applyBorder="1" applyAlignment="1">
      <alignment horizontal="left" vertical="top" wrapText="1"/>
    </xf>
    <xf numFmtId="0" fontId="306" fillId="16" borderId="283" xfId="0" applyFont="1" applyFill="1" applyBorder="1" applyAlignment="1">
      <alignment horizontal="left" vertical="top" wrapText="1"/>
    </xf>
    <xf numFmtId="0" fontId="306" fillId="16" borderId="131" xfId="0" applyFont="1" applyFill="1" applyBorder="1" applyAlignment="1">
      <alignment horizontal="left" vertical="top" wrapText="1"/>
    </xf>
    <xf numFmtId="0" fontId="306" fillId="16" borderId="45" xfId="0" applyFont="1" applyFill="1" applyBorder="1" applyAlignment="1">
      <alignment horizontal="left" vertical="top" wrapText="1"/>
    </xf>
    <xf numFmtId="0" fontId="306" fillId="16" borderId="284" xfId="0" applyFont="1" applyFill="1" applyBorder="1" applyAlignment="1">
      <alignment horizontal="left" vertical="top" wrapText="1"/>
    </xf>
    <xf numFmtId="0" fontId="143" fillId="0" borderId="17" xfId="0" applyFont="1" applyBorder="1" applyAlignment="1">
      <alignment horizontal="justify" vertical="top" wrapText="1"/>
    </xf>
    <xf numFmtId="0" fontId="143" fillId="0" borderId="32" xfId="0" applyFont="1" applyBorder="1" applyAlignment="1">
      <alignment horizontal="left" vertical="center" wrapText="1"/>
    </xf>
    <xf numFmtId="0" fontId="143" fillId="0" borderId="33" xfId="0" applyFont="1" applyBorder="1" applyAlignment="1">
      <alignment horizontal="left" vertical="center" wrapText="1"/>
    </xf>
    <xf numFmtId="0" fontId="143" fillId="0" borderId="31" xfId="0" applyFont="1" applyBorder="1" applyAlignment="1">
      <alignment horizontal="left" vertical="center" wrapText="1"/>
    </xf>
    <xf numFmtId="0" fontId="162" fillId="0" borderId="32" xfId="0" applyFont="1" applyBorder="1" applyAlignment="1">
      <alignment horizontal="left" vertical="center" wrapText="1"/>
    </xf>
    <xf numFmtId="0" fontId="162" fillId="0" borderId="33" xfId="0" applyFont="1" applyBorder="1" applyAlignment="1">
      <alignment horizontal="left" vertical="center" wrapText="1"/>
    </xf>
    <xf numFmtId="0" fontId="162" fillId="0" borderId="31" xfId="0" applyFont="1" applyBorder="1" applyAlignment="1">
      <alignment horizontal="left" vertical="center" wrapText="1"/>
    </xf>
    <xf numFmtId="0" fontId="161" fillId="0" borderId="32" xfId="0" applyFont="1" applyBorder="1" applyAlignment="1">
      <alignment horizontal="left" vertical="top" wrapText="1"/>
    </xf>
    <xf numFmtId="0" fontId="161" fillId="0" borderId="33" xfId="0" applyFont="1" applyBorder="1" applyAlignment="1">
      <alignment horizontal="left" vertical="top" wrapText="1"/>
    </xf>
    <xf numFmtId="0" fontId="161" fillId="0" borderId="31" xfId="0" applyFont="1" applyBorder="1" applyAlignment="1">
      <alignment horizontal="left" vertical="top" wrapText="1"/>
    </xf>
    <xf numFmtId="0" fontId="161" fillId="0" borderId="22" xfId="0" applyFont="1" applyBorder="1" applyAlignment="1">
      <alignment horizontal="center" vertical="center" wrapText="1"/>
    </xf>
    <xf numFmtId="0" fontId="161" fillId="0" borderId="23" xfId="0" applyFont="1" applyBorder="1" applyAlignment="1">
      <alignment horizontal="center" vertical="center" wrapText="1"/>
    </xf>
    <xf numFmtId="0" fontId="143" fillId="0" borderId="24" xfId="0" applyFont="1" applyBorder="1" applyAlignment="1">
      <alignment horizontal="justify" vertical="top" wrapText="1"/>
    </xf>
    <xf numFmtId="0" fontId="143" fillId="0" borderId="32" xfId="0" applyFont="1" applyBorder="1" applyAlignment="1">
      <alignment horizontal="justify" vertical="center" wrapText="1"/>
    </xf>
    <xf numFmtId="0" fontId="143" fillId="0" borderId="33" xfId="0" applyFont="1" applyBorder="1" applyAlignment="1">
      <alignment horizontal="justify" vertical="center" wrapText="1"/>
    </xf>
    <xf numFmtId="0" fontId="143" fillId="0" borderId="31" xfId="0" applyFont="1" applyBorder="1" applyAlignment="1">
      <alignment horizontal="justify" vertical="center" wrapText="1"/>
    </xf>
    <xf numFmtId="0" fontId="40" fillId="0" borderId="0" xfId="0" applyFont="1" applyAlignment="1">
      <alignment horizontal="center" vertical="top" wrapText="1"/>
    </xf>
    <xf numFmtId="0" fontId="0" fillId="0" borderId="0" xfId="0" applyAlignment="1">
      <alignment horizontal="center" vertical="top" wrapText="1"/>
    </xf>
    <xf numFmtId="0" fontId="22" fillId="0" borderId="0" xfId="0" applyFont="1" applyAlignment="1">
      <alignment horizontal="left"/>
    </xf>
    <xf numFmtId="0" fontId="18" fillId="0" borderId="16" xfId="0" applyFont="1" applyBorder="1" applyAlignment="1">
      <alignment horizontal="center" wrapText="1"/>
    </xf>
    <xf numFmtId="0" fontId="22" fillId="0" borderId="0" xfId="0" applyFont="1" applyAlignment="1">
      <alignment horizontal="center"/>
    </xf>
    <xf numFmtId="0" fontId="22" fillId="0" borderId="32" xfId="0" applyFont="1" applyBorder="1" applyAlignment="1">
      <alignment horizontal="left" wrapText="1" indent="1"/>
    </xf>
    <xf numFmtId="0" fontId="22" fillId="0" borderId="33" xfId="0" applyFont="1" applyBorder="1" applyAlignment="1">
      <alignment horizontal="left" wrapText="1" indent="1"/>
    </xf>
    <xf numFmtId="0" fontId="22" fillId="0" borderId="31" xfId="0" applyFont="1" applyBorder="1" applyAlignment="1">
      <alignment horizontal="left" wrapText="1" indent="1"/>
    </xf>
    <xf numFmtId="0" fontId="22" fillId="0" borderId="0" xfId="0" applyFont="1" applyAlignment="1">
      <alignment horizontal="justify" vertical="top" wrapText="1"/>
    </xf>
    <xf numFmtId="0" fontId="18" fillId="0" borderId="32" xfId="0" applyFont="1" applyBorder="1" applyAlignment="1">
      <alignment horizontal="left" wrapText="1"/>
    </xf>
    <xf numFmtId="0" fontId="18" fillId="0" borderId="31" xfId="0" applyFont="1" applyBorder="1" applyAlignment="1">
      <alignment horizontal="left" wrapText="1"/>
    </xf>
    <xf numFmtId="0" fontId="18" fillId="0" borderId="33" xfId="0" applyFont="1" applyBorder="1" applyAlignment="1">
      <alignment horizontal="left" wrapText="1"/>
    </xf>
    <xf numFmtId="0" fontId="22" fillId="0" borderId="32" xfId="0" applyFont="1" applyBorder="1" applyAlignment="1">
      <alignment horizontal="center" wrapText="1"/>
    </xf>
    <xf numFmtId="0" fontId="22" fillId="0" borderId="33" xfId="0" applyFont="1" applyBorder="1" applyAlignment="1">
      <alignment horizontal="center" wrapText="1"/>
    </xf>
    <xf numFmtId="0" fontId="22" fillId="0" borderId="31" xfId="0" applyFont="1" applyBorder="1" applyAlignment="1">
      <alignment horizontal="center" wrapText="1"/>
    </xf>
    <xf numFmtId="0" fontId="40" fillId="2" borderId="32" xfId="0" applyFont="1" applyFill="1" applyBorder="1" applyAlignment="1">
      <alignment horizontal="center" vertical="top" wrapText="1"/>
    </xf>
    <xf numFmtId="0" fontId="40" fillId="2" borderId="33" xfId="0" applyFont="1" applyFill="1" applyBorder="1" applyAlignment="1">
      <alignment horizontal="center" vertical="top" wrapText="1"/>
    </xf>
    <xf numFmtId="0" fontId="40" fillId="2" borderId="31" xfId="0" applyFont="1" applyFill="1" applyBorder="1" applyAlignment="1">
      <alignment horizontal="center" vertical="top" wrapText="1"/>
    </xf>
    <xf numFmtId="0" fontId="0" fillId="0" borderId="34" xfId="0" applyBorder="1" applyAlignment="1">
      <alignment horizontal="center" vertical="top" wrapText="1"/>
    </xf>
    <xf numFmtId="0" fontId="125" fillId="0" borderId="0" xfId="0" applyFont="1" applyAlignment="1">
      <alignment horizontal="left" wrapText="1"/>
    </xf>
    <xf numFmtId="0" fontId="143" fillId="0" borderId="26" xfId="0" applyFont="1" applyBorder="1" applyAlignment="1">
      <alignment horizontal="left" vertical="top" wrapText="1"/>
    </xf>
    <xf numFmtId="0" fontId="143" fillId="0" borderId="34" xfId="0" applyFont="1" applyBorder="1" applyAlignment="1">
      <alignment horizontal="left" vertical="top" wrapText="1"/>
    </xf>
    <xf numFmtId="0" fontId="143" fillId="0" borderId="35" xfId="0" applyFont="1" applyBorder="1" applyAlignment="1">
      <alignment horizontal="left" vertical="top" wrapText="1"/>
    </xf>
    <xf numFmtId="0" fontId="162" fillId="0" borderId="32" xfId="0" applyFont="1" applyBorder="1" applyAlignment="1">
      <alignment horizontal="left" vertical="top" wrapText="1"/>
    </xf>
    <xf numFmtId="0" fontId="162" fillId="0" borderId="33" xfId="0" applyFont="1" applyBorder="1" applyAlignment="1">
      <alignment horizontal="left" vertical="top" wrapText="1"/>
    </xf>
    <xf numFmtId="0" fontId="162" fillId="0" borderId="31" xfId="0" applyFont="1" applyBorder="1" applyAlignment="1">
      <alignment horizontal="left" vertical="top" wrapText="1"/>
    </xf>
    <xf numFmtId="0" fontId="143" fillId="0" borderId="22" xfId="0" applyFont="1" applyBorder="1" applyAlignment="1">
      <alignment horizontal="left" vertical="top" wrapText="1"/>
    </xf>
    <xf numFmtId="0" fontId="143" fillId="0" borderId="23" xfId="0" applyFont="1" applyBorder="1" applyAlignment="1">
      <alignment horizontal="left" vertical="top" wrapText="1"/>
    </xf>
    <xf numFmtId="0" fontId="143" fillId="0" borderId="24" xfId="0" applyFont="1" applyBorder="1" applyAlignment="1">
      <alignment horizontal="left" vertical="top" wrapText="1"/>
    </xf>
    <xf numFmtId="0" fontId="162" fillId="0" borderId="16" xfId="0" applyFont="1" applyBorder="1" applyAlignment="1">
      <alignment horizontal="left" vertical="top" wrapText="1"/>
    </xf>
    <xf numFmtId="0" fontId="143" fillId="0" borderId="17" xfId="0" applyFont="1" applyBorder="1" applyAlignment="1">
      <alignment horizontal="left" vertical="top" wrapText="1"/>
    </xf>
    <xf numFmtId="0" fontId="143" fillId="0" borderId="19" xfId="0" applyFont="1" applyBorder="1" applyAlignment="1">
      <alignment horizontal="left" vertical="top" wrapText="1"/>
    </xf>
    <xf numFmtId="0" fontId="143" fillId="0" borderId="18" xfId="0" applyFont="1" applyBorder="1" applyAlignment="1">
      <alignment horizontal="left" vertical="top" wrapText="1"/>
    </xf>
    <xf numFmtId="0" fontId="143" fillId="0" borderId="21" xfId="0" applyFont="1" applyBorder="1" applyAlignment="1">
      <alignment horizontal="left" vertical="top" wrapText="1"/>
    </xf>
    <xf numFmtId="0" fontId="176" fillId="0" borderId="32" xfId="0" applyFont="1" applyBorder="1" applyAlignment="1">
      <alignment horizontal="left" vertical="top" wrapText="1"/>
    </xf>
    <xf numFmtId="0" fontId="176" fillId="0" borderId="33" xfId="0" applyFont="1" applyBorder="1" applyAlignment="1">
      <alignment horizontal="left" vertical="top" wrapText="1"/>
    </xf>
    <xf numFmtId="0" fontId="176" fillId="0" borderId="31" xfId="0" applyFont="1" applyBorder="1" applyAlignment="1">
      <alignment horizontal="left" vertical="top" wrapText="1"/>
    </xf>
    <xf numFmtId="0" fontId="162" fillId="41" borderId="26" xfId="0" applyFont="1" applyFill="1" applyBorder="1" applyAlignment="1">
      <alignment horizontal="left" vertical="top" wrapText="1"/>
    </xf>
    <xf numFmtId="0" fontId="162" fillId="41" borderId="34" xfId="0" applyFont="1" applyFill="1" applyBorder="1" applyAlignment="1">
      <alignment horizontal="left" vertical="top" wrapText="1"/>
    </xf>
    <xf numFmtId="0" fontId="162" fillId="41" borderId="35" xfId="0" applyFont="1" applyFill="1" applyBorder="1" applyAlignment="1">
      <alignment horizontal="left" vertical="top" wrapText="1"/>
    </xf>
    <xf numFmtId="0" fontId="143" fillId="0" borderId="16" xfId="0" applyFont="1" applyBorder="1" applyAlignment="1">
      <alignment horizontal="justify" vertical="top" wrapText="1"/>
    </xf>
    <xf numFmtId="0" fontId="162" fillId="0" borderId="19" xfId="0" applyFont="1" applyBorder="1" applyAlignment="1">
      <alignment horizontal="left" vertical="top" wrapText="1"/>
    </xf>
    <xf numFmtId="0" fontId="162" fillId="0" borderId="18" xfId="0" applyFont="1" applyBorder="1" applyAlignment="1">
      <alignment horizontal="left" vertical="top" wrapText="1"/>
    </xf>
    <xf numFmtId="0" fontId="162" fillId="0" borderId="21" xfId="0" applyFont="1" applyBorder="1" applyAlignment="1">
      <alignment horizontal="left" vertical="top" wrapText="1"/>
    </xf>
    <xf numFmtId="0" fontId="143" fillId="0" borderId="0" xfId="0" quotePrefix="1" applyFont="1" applyAlignment="1">
      <alignment horizontal="justify" vertical="top" wrapText="1"/>
    </xf>
    <xf numFmtId="0" fontId="143" fillId="0" borderId="20" xfId="0" quotePrefix="1" applyFont="1" applyBorder="1" applyAlignment="1">
      <alignment horizontal="justify" vertical="top" wrapText="1"/>
    </xf>
    <xf numFmtId="0" fontId="143" fillId="0" borderId="32" xfId="0" applyFont="1" applyBorder="1" applyAlignment="1">
      <alignment horizontal="left" vertical="top" wrapText="1"/>
    </xf>
    <xf numFmtId="0" fontId="0" fillId="0" borderId="33" xfId="0" applyBorder="1" applyAlignment="1">
      <alignment horizontal="left" vertical="top" wrapText="1"/>
    </xf>
    <xf numFmtId="0" fontId="0" fillId="0" borderId="31" xfId="0" applyBorder="1" applyAlignment="1">
      <alignment horizontal="left" vertical="top" wrapText="1"/>
    </xf>
    <xf numFmtId="0" fontId="161" fillId="0" borderId="16" xfId="0" applyFont="1" applyBorder="1" applyAlignment="1">
      <alignment horizontal="left" vertical="top" wrapText="1"/>
    </xf>
    <xf numFmtId="167" fontId="161" fillId="0" borderId="22" xfId="0" applyNumberFormat="1" applyFont="1" applyBorder="1" applyAlignment="1">
      <alignment horizontal="left" vertical="top" wrapText="1"/>
    </xf>
    <xf numFmtId="0" fontId="142" fillId="0" borderId="17" xfId="0" applyFont="1" applyBorder="1" applyAlignment="1">
      <alignment horizontal="left" vertical="top" wrapText="1"/>
    </xf>
    <xf numFmtId="0" fontId="142" fillId="0" borderId="0" xfId="0" applyFont="1" applyAlignment="1">
      <alignment horizontal="left" vertical="top" wrapText="1"/>
    </xf>
    <xf numFmtId="0" fontId="143" fillId="0" borderId="33" xfId="0" applyFont="1" applyBorder="1" applyAlignment="1">
      <alignment horizontal="left" vertical="top" wrapText="1"/>
    </xf>
    <xf numFmtId="0" fontId="143" fillId="0" borderId="31" xfId="0" applyFont="1" applyBorder="1" applyAlignment="1">
      <alignment horizontal="left" vertical="top" wrapText="1"/>
    </xf>
    <xf numFmtId="0" fontId="143" fillId="0" borderId="18" xfId="0" applyFont="1" applyBorder="1" applyAlignment="1">
      <alignment horizontal="justify" vertical="top" wrapText="1"/>
    </xf>
    <xf numFmtId="0" fontId="143" fillId="0" borderId="21" xfId="0" applyFont="1" applyBorder="1" applyAlignment="1">
      <alignment horizontal="justify" vertical="top" wrapText="1"/>
    </xf>
    <xf numFmtId="0" fontId="40" fillId="19" borderId="32" xfId="0" applyFont="1" applyFill="1" applyBorder="1" applyAlignment="1">
      <alignment horizontal="center" vertical="top"/>
    </xf>
    <xf numFmtId="0" fontId="40" fillId="19" borderId="33" xfId="0" applyFont="1" applyFill="1" applyBorder="1" applyAlignment="1">
      <alignment horizontal="center" vertical="top"/>
    </xf>
    <xf numFmtId="0" fontId="40" fillId="19" borderId="31" xfId="0" applyFont="1" applyFill="1" applyBorder="1" applyAlignment="1">
      <alignment horizontal="center" vertical="top"/>
    </xf>
    <xf numFmtId="0" fontId="18" fillId="0" borderId="16" xfId="0" applyFont="1" applyBorder="1" applyAlignment="1">
      <alignment horizontal="left" vertical="top" wrapText="1"/>
    </xf>
    <xf numFmtId="0" fontId="18" fillId="0" borderId="32" xfId="0" applyFont="1" applyBorder="1" applyAlignment="1">
      <alignment horizontal="left" vertical="top" wrapText="1"/>
    </xf>
    <xf numFmtId="0" fontId="18" fillId="0" borderId="33" xfId="0" applyFont="1" applyBorder="1" applyAlignment="1">
      <alignment horizontal="left" vertical="top" wrapText="1"/>
    </xf>
    <xf numFmtId="0" fontId="18" fillId="0" borderId="31" xfId="0" applyFont="1" applyBorder="1" applyAlignment="1">
      <alignment horizontal="left" vertical="top" wrapText="1"/>
    </xf>
    <xf numFmtId="20" fontId="161" fillId="0" borderId="32" xfId="0" applyNumberFormat="1" applyFont="1" applyBorder="1" applyAlignment="1">
      <alignment horizontal="left" vertical="top" wrapText="1"/>
    </xf>
    <xf numFmtId="20" fontId="161" fillId="0" borderId="33" xfId="0" applyNumberFormat="1" applyFont="1" applyBorder="1" applyAlignment="1">
      <alignment horizontal="left" vertical="top" wrapText="1"/>
    </xf>
    <xf numFmtId="0" fontId="25" fillId="0" borderId="26" xfId="0" applyFont="1" applyBorder="1" applyAlignment="1">
      <alignment horizontal="left" vertical="top" wrapText="1"/>
    </xf>
    <xf numFmtId="0" fontId="25" fillId="0" borderId="34" xfId="0" applyFont="1" applyBorder="1" applyAlignment="1">
      <alignment horizontal="left" vertical="top" wrapText="1"/>
    </xf>
    <xf numFmtId="0" fontId="25" fillId="0" borderId="35" xfId="0" applyFont="1" applyBorder="1" applyAlignment="1">
      <alignment horizontal="left" vertical="top" wrapText="1"/>
    </xf>
    <xf numFmtId="0" fontId="143" fillId="0" borderId="20" xfId="0" applyFont="1" applyBorder="1" applyAlignment="1">
      <alignment horizontal="left" vertical="top"/>
    </xf>
    <xf numFmtId="0" fontId="22" fillId="0" borderId="0" xfId="0" applyFont="1" applyAlignment="1">
      <alignment horizontal="left" vertical="top"/>
    </xf>
    <xf numFmtId="0" fontId="0" fillId="0" borderId="0" xfId="0" applyAlignment="1">
      <alignment horizontal="center" vertical="top"/>
    </xf>
    <xf numFmtId="0" fontId="30" fillId="0" borderId="0" xfId="7" applyFont="1" applyAlignment="1">
      <alignment horizontal="center"/>
    </xf>
    <xf numFmtId="0" fontId="54" fillId="0" borderId="30" xfId="7" applyFont="1" applyBorder="1" applyAlignment="1">
      <alignment horizontal="center" vertical="center" wrapText="1"/>
    </xf>
    <xf numFmtId="0" fontId="16" fillId="0" borderId="0" xfId="0" applyFont="1" applyAlignment="1">
      <alignment vertical="top" wrapText="1"/>
    </xf>
    <xf numFmtId="0" fontId="25" fillId="0" borderId="0" xfId="0" applyFont="1" applyAlignment="1">
      <alignment vertical="center" wrapText="1"/>
    </xf>
    <xf numFmtId="0" fontId="162" fillId="0" borderId="0" xfId="0" applyFont="1" applyAlignment="1">
      <alignment vertical="top" wrapText="1"/>
    </xf>
    <xf numFmtId="0" fontId="162" fillId="0" borderId="0" xfId="0" applyFont="1" applyAlignment="1">
      <alignment horizontal="left"/>
    </xf>
    <xf numFmtId="0" fontId="162" fillId="0" borderId="0" xfId="0" applyFont="1" applyAlignment="1">
      <alignment vertical="center"/>
    </xf>
    <xf numFmtId="0" fontId="139" fillId="0" borderId="0" xfId="0" applyFont="1" applyAlignment="1">
      <alignment horizontal="justify" vertical="top" wrapText="1"/>
    </xf>
    <xf numFmtId="0" fontId="16" fillId="0" borderId="0" xfId="0" applyFont="1" applyAlignment="1">
      <alignment horizontal="left" vertical="center" wrapText="1"/>
    </xf>
    <xf numFmtId="0" fontId="162" fillId="0" borderId="0" xfId="0" applyFont="1" applyAlignment="1">
      <alignment horizontal="left" vertical="top" wrapText="1"/>
    </xf>
    <xf numFmtId="0" fontId="143" fillId="0" borderId="0" xfId="0" applyFont="1" applyAlignment="1">
      <alignment horizontal="center" vertical="top" wrapText="1"/>
    </xf>
    <xf numFmtId="0" fontId="163" fillId="19" borderId="32" xfId="0" applyFont="1" applyFill="1" applyBorder="1" applyAlignment="1">
      <alignment horizontal="center" vertical="top"/>
    </xf>
    <xf numFmtId="0" fontId="163" fillId="19" borderId="33" xfId="0" applyFont="1" applyFill="1" applyBorder="1" applyAlignment="1">
      <alignment horizontal="center" vertical="top"/>
    </xf>
    <xf numFmtId="0" fontId="163" fillId="19" borderId="31" xfId="0" applyFont="1" applyFill="1" applyBorder="1" applyAlignment="1">
      <alignment horizontal="center" vertical="top"/>
    </xf>
    <xf numFmtId="0" fontId="143" fillId="0" borderId="0" xfId="0" applyFont="1" applyAlignment="1">
      <alignment vertical="top" wrapText="1"/>
    </xf>
    <xf numFmtId="0" fontId="143" fillId="0" borderId="34" xfId="0" applyFont="1" applyBorder="1" applyAlignment="1">
      <alignment horizontal="left" vertical="top"/>
    </xf>
    <xf numFmtId="0" fontId="162" fillId="0" borderId="0" xfId="0" applyFont="1" applyAlignment="1">
      <alignment vertical="center" wrapText="1"/>
    </xf>
    <xf numFmtId="0" fontId="179" fillId="0" borderId="0" xfId="0" applyFont="1" applyAlignment="1">
      <alignment horizontal="justify" vertical="top" wrapText="1"/>
    </xf>
    <xf numFmtId="0" fontId="162" fillId="0" borderId="0" xfId="0" applyFont="1" applyAlignment="1">
      <alignment horizontal="left" vertical="center"/>
    </xf>
    <xf numFmtId="0" fontId="162" fillId="0" borderId="0" xfId="0" applyFont="1" applyAlignment="1">
      <alignment horizontal="left" vertical="top"/>
    </xf>
    <xf numFmtId="0" fontId="162" fillId="0" borderId="0" xfId="0" applyFont="1" applyAlignment="1">
      <alignment horizontal="justify" vertical="top" wrapText="1"/>
    </xf>
    <xf numFmtId="0" fontId="162" fillId="0" borderId="0" xfId="0" applyFont="1" applyAlignment="1">
      <alignment horizontal="right" vertical="top" wrapText="1"/>
    </xf>
    <xf numFmtId="0" fontId="26" fillId="0" borderId="0" xfId="0" applyFont="1" applyAlignment="1">
      <alignment horizontal="left" vertical="top" wrapText="1"/>
    </xf>
    <xf numFmtId="0" fontId="162" fillId="0" borderId="0" xfId="15" applyFont="1" applyAlignment="1">
      <alignment horizontal="left" wrapText="1"/>
    </xf>
    <xf numFmtId="0" fontId="162" fillId="0" borderId="0" xfId="15" applyFont="1" applyAlignment="1">
      <alignment wrapText="1"/>
    </xf>
    <xf numFmtId="0" fontId="25" fillId="0" borderId="0" xfId="15" applyFont="1" applyAlignment="1">
      <alignment horizontal="left" vertical="center" wrapText="1"/>
    </xf>
    <xf numFmtId="0" fontId="16" fillId="0" borderId="0" xfId="15" applyAlignment="1">
      <alignment horizontal="left" vertical="top" wrapText="1"/>
    </xf>
    <xf numFmtId="0" fontId="16" fillId="0" borderId="0" xfId="15" applyAlignment="1">
      <alignment horizontal="justify" vertical="top" wrapText="1"/>
    </xf>
    <xf numFmtId="0" fontId="142" fillId="0" borderId="32" xfId="0" applyFont="1" applyBorder="1" applyAlignment="1">
      <alignment horizontal="left" vertical="center" wrapText="1"/>
    </xf>
    <xf numFmtId="0" fontId="142" fillId="0" borderId="33" xfId="0" applyFont="1" applyBorder="1" applyAlignment="1">
      <alignment horizontal="left" vertical="center" wrapText="1"/>
    </xf>
    <xf numFmtId="0" fontId="142" fillId="0" borderId="31" xfId="0" applyFont="1" applyBorder="1" applyAlignment="1">
      <alignment horizontal="left" vertical="center" wrapText="1"/>
    </xf>
    <xf numFmtId="0" fontId="161" fillId="0" borderId="32" xfId="0" applyFont="1" applyBorder="1" applyAlignment="1">
      <alignment horizontal="center" vertical="center" wrapText="1"/>
    </xf>
    <xf numFmtId="0" fontId="161" fillId="0" borderId="33" xfId="0" applyFont="1" applyBorder="1" applyAlignment="1">
      <alignment horizontal="center" vertical="center" wrapText="1"/>
    </xf>
    <xf numFmtId="0" fontId="161" fillId="0" borderId="31" xfId="0" applyFont="1" applyBorder="1" applyAlignment="1">
      <alignment horizontal="center" vertical="center" wrapText="1"/>
    </xf>
    <xf numFmtId="0" fontId="22" fillId="0" borderId="0" xfId="0" applyFont="1" applyAlignment="1">
      <alignment horizontal="center" vertical="center" wrapText="1"/>
    </xf>
    <xf numFmtId="0" fontId="177" fillId="0" borderId="0" xfId="0" applyFont="1" applyAlignment="1">
      <alignment horizontal="center"/>
    </xf>
    <xf numFmtId="0" fontId="161" fillId="0" borderId="16" xfId="0" applyFont="1" applyBorder="1" applyAlignment="1">
      <alignment horizontal="center" wrapText="1"/>
    </xf>
    <xf numFmtId="0" fontId="180" fillId="0" borderId="0" xfId="0" applyFont="1" applyAlignment="1">
      <alignment horizontal="left" vertical="top" wrapText="1"/>
    </xf>
    <xf numFmtId="0" fontId="236" fillId="0" borderId="0" xfId="0" applyFont="1" applyAlignment="1">
      <alignment horizontal="left" vertical="top" wrapText="1"/>
    </xf>
    <xf numFmtId="0" fontId="163" fillId="19" borderId="32" xfId="0" applyFont="1" applyFill="1" applyBorder="1" applyAlignment="1">
      <alignment horizontal="center"/>
    </xf>
    <xf numFmtId="0" fontId="163" fillId="19" borderId="33" xfId="0" applyFont="1" applyFill="1" applyBorder="1" applyAlignment="1">
      <alignment horizontal="center"/>
    </xf>
    <xf numFmtId="0" fontId="163" fillId="19" borderId="31" xfId="0" applyFont="1" applyFill="1" applyBorder="1" applyAlignment="1">
      <alignment horizontal="center"/>
    </xf>
    <xf numFmtId="0" fontId="161" fillId="0" borderId="16" xfId="0" applyFont="1" applyBorder="1" applyAlignment="1">
      <alignment horizontal="left" vertical="center" wrapText="1" indent="1"/>
    </xf>
    <xf numFmtId="0" fontId="161" fillId="0" borderId="16" xfId="0" applyFont="1" applyBorder="1" applyAlignment="1">
      <alignment horizontal="center" vertical="center"/>
    </xf>
    <xf numFmtId="0" fontId="161" fillId="0" borderId="16" xfId="0" applyFont="1" applyBorder="1" applyAlignment="1">
      <alignment horizontal="left" vertical="center" wrapText="1"/>
    </xf>
    <xf numFmtId="0" fontId="161" fillId="0" borderId="31" xfId="0" applyFont="1" applyBorder="1" applyAlignment="1">
      <alignment horizontal="left" vertical="center" wrapText="1" indent="1"/>
    </xf>
    <xf numFmtId="0" fontId="180" fillId="0" borderId="0" xfId="0" applyFont="1" applyAlignment="1">
      <alignment horizontal="left" wrapText="1"/>
    </xf>
    <xf numFmtId="0" fontId="236" fillId="0" borderId="0" xfId="0" applyFont="1" applyAlignment="1">
      <alignment horizontal="left" wrapText="1"/>
    </xf>
    <xf numFmtId="0" fontId="51" fillId="0" borderId="0" xfId="0" applyFont="1" applyAlignment="1">
      <alignment horizontal="left"/>
    </xf>
    <xf numFmtId="0" fontId="25" fillId="0" borderId="16" xfId="0" applyFont="1" applyBorder="1" applyAlignment="1">
      <alignment horizontal="center" wrapText="1"/>
    </xf>
    <xf numFmtId="0" fontId="25" fillId="0" borderId="0" xfId="0" applyFont="1" applyAlignment="1">
      <alignment horizontal="left" wrapText="1"/>
    </xf>
    <xf numFmtId="0" fontId="22" fillId="0" borderId="43" xfId="0" applyFont="1" applyBorder="1" applyAlignment="1">
      <alignment horizontal="left" vertical="top" wrapText="1"/>
    </xf>
    <xf numFmtId="0" fontId="52" fillId="0" borderId="0" xfId="0" applyFont="1" applyAlignment="1">
      <alignment horizontal="left" wrapText="1"/>
    </xf>
    <xf numFmtId="0" fontId="22" fillId="0" borderId="43" xfId="0" applyFont="1" applyBorder="1" applyAlignment="1">
      <alignment horizontal="center" wrapText="1"/>
    </xf>
    <xf numFmtId="0" fontId="22" fillId="0" borderId="0" xfId="0" applyFont="1" applyAlignment="1">
      <alignment horizontal="left" wrapText="1"/>
    </xf>
    <xf numFmtId="0" fontId="40" fillId="19" borderId="32" xfId="0" applyFont="1" applyFill="1" applyBorder="1" applyAlignment="1">
      <alignment horizontal="center" wrapText="1"/>
    </xf>
    <xf numFmtId="0" fontId="40" fillId="19" borderId="33" xfId="0" applyFont="1" applyFill="1" applyBorder="1" applyAlignment="1">
      <alignment horizontal="center" wrapText="1"/>
    </xf>
    <xf numFmtId="0" fontId="40" fillId="19" borderId="31" xfId="0" applyFont="1" applyFill="1" applyBorder="1" applyAlignment="1">
      <alignment horizontal="center" wrapText="1"/>
    </xf>
    <xf numFmtId="0" fontId="16" fillId="0" borderId="0" xfId="0" applyFont="1" applyAlignment="1">
      <alignment horizontal="justify" wrapText="1"/>
    </xf>
    <xf numFmtId="0" fontId="22" fillId="0" borderId="0" xfId="0" applyFont="1" applyAlignment="1">
      <alignment horizontal="justify" wrapText="1"/>
    </xf>
    <xf numFmtId="0" fontId="25" fillId="0" borderId="16" xfId="0" applyFont="1" applyBorder="1" applyAlignment="1">
      <alignment horizontal="center" vertical="center" wrapText="1"/>
    </xf>
    <xf numFmtId="0" fontId="27" fillId="0" borderId="0" xfId="0" applyFont="1" applyAlignment="1">
      <alignment horizontal="left" wrapText="1"/>
    </xf>
    <xf numFmtId="0" fontId="25" fillId="0" borderId="0" xfId="0" applyFont="1" applyAlignment="1">
      <alignment horizontal="justify" vertical="center" wrapText="1"/>
    </xf>
    <xf numFmtId="0" fontId="25" fillId="0" borderId="44" xfId="0" applyFont="1" applyBorder="1" applyAlignment="1">
      <alignment horizontal="justify" vertical="center" wrapText="1"/>
    </xf>
    <xf numFmtId="0" fontId="22" fillId="0" borderId="43" xfId="0" applyFont="1" applyBorder="1" applyAlignment="1">
      <alignment horizontal="center" vertical="top" wrapText="1"/>
    </xf>
    <xf numFmtId="0" fontId="22" fillId="0" borderId="32" xfId="0" applyFont="1" applyBorder="1" applyAlignment="1">
      <alignment horizontal="center" vertical="top" wrapText="1"/>
    </xf>
    <xf numFmtId="0" fontId="22" fillId="0" borderId="33" xfId="0" applyFont="1" applyBorder="1" applyAlignment="1">
      <alignment horizontal="center" vertical="top" wrapText="1"/>
    </xf>
    <xf numFmtId="0" fontId="22" fillId="0" borderId="31" xfId="0" applyFont="1" applyBorder="1" applyAlignment="1">
      <alignment horizontal="center" vertical="top" wrapText="1"/>
    </xf>
    <xf numFmtId="0" fontId="52" fillId="0" borderId="26" xfId="0" applyFont="1" applyBorder="1" applyAlignment="1">
      <alignment horizontal="left" vertical="top" wrapText="1"/>
    </xf>
    <xf numFmtId="0" fontId="52" fillId="0" borderId="34" xfId="0" applyFont="1" applyBorder="1" applyAlignment="1">
      <alignment horizontal="left" vertical="top" wrapText="1"/>
    </xf>
    <xf numFmtId="0" fontId="52" fillId="0" borderId="35" xfId="0" applyFont="1" applyBorder="1" applyAlignment="1">
      <alignment horizontal="left" vertical="top" wrapText="1"/>
    </xf>
    <xf numFmtId="0" fontId="52" fillId="0" borderId="19" xfId="0" applyFont="1" applyBorder="1" applyAlignment="1">
      <alignment horizontal="left" vertical="top" wrapText="1"/>
    </xf>
    <xf numFmtId="0" fontId="52" fillId="0" borderId="18" xfId="0" applyFont="1" applyBorder="1" applyAlignment="1">
      <alignment horizontal="left" vertical="top" wrapText="1"/>
    </xf>
    <xf numFmtId="0" fontId="52" fillId="0" borderId="21" xfId="0" applyFont="1" applyBorder="1" applyAlignment="1">
      <alignment horizontal="left" vertical="top" wrapText="1"/>
    </xf>
    <xf numFmtId="0" fontId="25" fillId="0" borderId="32" xfId="0" applyFont="1" applyBorder="1" applyAlignment="1">
      <alignment horizontal="center" vertical="center" wrapText="1"/>
    </xf>
    <xf numFmtId="0" fontId="25" fillId="0" borderId="33" xfId="0" applyFont="1" applyBorder="1" applyAlignment="1">
      <alignment horizontal="center" vertical="center" wrapText="1"/>
    </xf>
    <xf numFmtId="0" fontId="25" fillId="0" borderId="31" xfId="0" applyFont="1" applyBorder="1" applyAlignment="1">
      <alignment horizontal="center" vertical="center" wrapText="1"/>
    </xf>
    <xf numFmtId="0" fontId="243" fillId="0" borderId="16" xfId="0" applyFont="1" applyBorder="1" applyAlignment="1">
      <alignment horizontal="left"/>
    </xf>
    <xf numFmtId="0" fontId="243" fillId="0" borderId="16" xfId="0" applyFont="1" applyBorder="1" applyAlignment="1">
      <alignment horizontal="center" vertical="top"/>
    </xf>
    <xf numFmtId="0" fontId="166" fillId="0" borderId="26" xfId="0" applyFont="1" applyBorder="1" applyAlignment="1">
      <alignment horizontal="left" vertical="top" wrapText="1"/>
    </xf>
    <xf numFmtId="0" fontId="166" fillId="0" borderId="34" xfId="0" applyFont="1" applyBorder="1" applyAlignment="1">
      <alignment horizontal="left" vertical="top" wrapText="1"/>
    </xf>
    <xf numFmtId="0" fontId="166" fillId="0" borderId="35" xfId="0" applyFont="1" applyBorder="1" applyAlignment="1">
      <alignment horizontal="left" vertical="top" wrapText="1"/>
    </xf>
    <xf numFmtId="0" fontId="166" fillId="0" borderId="17" xfId="0" applyFont="1" applyBorder="1" applyAlignment="1">
      <alignment horizontal="left" vertical="top" wrapText="1"/>
    </xf>
    <xf numFmtId="0" fontId="166" fillId="0" borderId="0" xfId="0" applyFont="1" applyAlignment="1">
      <alignment horizontal="left" vertical="top" wrapText="1"/>
    </xf>
    <xf numFmtId="0" fontId="166" fillId="0" borderId="20" xfId="0" applyFont="1" applyBorder="1" applyAlignment="1">
      <alignment horizontal="left" vertical="top" wrapText="1"/>
    </xf>
    <xf numFmtId="0" fontId="166" fillId="0" borderId="19" xfId="0" applyFont="1" applyBorder="1" applyAlignment="1">
      <alignment horizontal="left" vertical="top" wrapText="1"/>
    </xf>
    <xf numFmtId="0" fontId="166" fillId="0" borderId="18" xfId="0" applyFont="1" applyBorder="1" applyAlignment="1">
      <alignment horizontal="left" vertical="top" wrapText="1"/>
    </xf>
    <xf numFmtId="0" fontId="166" fillId="0" borderId="21" xfId="0" applyFont="1" applyBorder="1" applyAlignment="1">
      <alignment horizontal="left" vertical="top" wrapText="1"/>
    </xf>
    <xf numFmtId="0" fontId="166" fillId="0" borderId="16" xfId="0" applyFont="1" applyBorder="1" applyAlignment="1">
      <alignment horizontal="left" vertical="center"/>
    </xf>
    <xf numFmtId="0" fontId="166" fillId="0" borderId="16" xfId="0" quotePrefix="1" applyFont="1" applyBorder="1" applyAlignment="1">
      <alignment horizontal="center" vertical="center"/>
    </xf>
    <xf numFmtId="0" fontId="22" fillId="0" borderId="19" xfId="0" applyFont="1" applyBorder="1" applyAlignment="1">
      <alignment horizontal="center" vertical="top" wrapText="1"/>
    </xf>
    <xf numFmtId="0" fontId="22" fillId="0" borderId="18" xfId="0" applyFont="1" applyBorder="1" applyAlignment="1">
      <alignment horizontal="center" vertical="top" wrapText="1"/>
    </xf>
    <xf numFmtId="0" fontId="22" fillId="0" borderId="21" xfId="0" applyFont="1" applyBorder="1" applyAlignment="1">
      <alignment horizontal="center" vertical="top" wrapText="1"/>
    </xf>
    <xf numFmtId="0" fontId="114" fillId="0" borderId="26" xfId="0" applyFont="1" applyBorder="1" applyAlignment="1">
      <alignment horizontal="left" vertical="top" wrapText="1"/>
    </xf>
    <xf numFmtId="0" fontId="25" fillId="0" borderId="32" xfId="0" applyFont="1" applyBorder="1" applyAlignment="1">
      <alignment horizontal="center" wrapText="1"/>
    </xf>
    <xf numFmtId="0" fontId="25" fillId="0" borderId="33" xfId="0" applyFont="1" applyBorder="1" applyAlignment="1">
      <alignment horizontal="center" wrapText="1"/>
    </xf>
    <xf numFmtId="0" fontId="25" fillId="0" borderId="31" xfId="0" applyFont="1" applyBorder="1" applyAlignment="1">
      <alignment horizontal="center" wrapText="1"/>
    </xf>
    <xf numFmtId="0" fontId="25" fillId="0" borderId="44" xfId="0" applyFont="1" applyBorder="1" applyAlignment="1">
      <alignment horizontal="left" vertical="center" wrapText="1"/>
    </xf>
    <xf numFmtId="0" fontId="22" fillId="0" borderId="43" xfId="0" applyFont="1" applyBorder="1" applyAlignment="1">
      <alignment horizontal="center"/>
    </xf>
    <xf numFmtId="0" fontId="25" fillId="0" borderId="18" xfId="0" applyFont="1" applyBorder="1" applyAlignment="1">
      <alignment horizontal="center" vertical="center"/>
    </xf>
    <xf numFmtId="0" fontId="0" fillId="0" borderId="43" xfId="0" applyBorder="1" applyAlignment="1">
      <alignment horizontal="center"/>
    </xf>
    <xf numFmtId="0" fontId="40" fillId="19" borderId="32" xfId="0" applyFont="1" applyFill="1" applyBorder="1" applyAlignment="1">
      <alignment horizontal="center" vertical="center" wrapText="1"/>
    </xf>
    <xf numFmtId="0" fontId="40" fillId="19" borderId="33"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25" fillId="0" borderId="0" xfId="0" applyFont="1" applyAlignment="1">
      <alignment horizontal="left"/>
    </xf>
    <xf numFmtId="0" fontId="22" fillId="0" borderId="43" xfId="0" applyFont="1" applyBorder="1" applyAlignment="1">
      <alignment horizontal="left"/>
    </xf>
    <xf numFmtId="0" fontId="143" fillId="0" borderId="0" xfId="0" applyFont="1" applyAlignment="1">
      <alignment horizontal="justify" wrapText="1"/>
    </xf>
    <xf numFmtId="0" fontId="22" fillId="0" borderId="43" xfId="0" applyFont="1" applyBorder="1" applyAlignment="1">
      <alignment horizontal="right"/>
    </xf>
    <xf numFmtId="0" fontId="27" fillId="0" borderId="0" xfId="0" applyFont="1" applyAlignment="1">
      <alignment horizontal="left"/>
    </xf>
    <xf numFmtId="0" fontId="52" fillId="0" borderId="43" xfId="0" applyFont="1" applyBorder="1" applyAlignment="1">
      <alignment horizontal="left"/>
    </xf>
    <xf numFmtId="0" fontId="56" fillId="0" borderId="26" xfId="0" applyFont="1" applyBorder="1" applyAlignment="1">
      <alignment horizontal="left" vertical="top" wrapText="1"/>
    </xf>
    <xf numFmtId="0" fontId="56" fillId="0" borderId="34" xfId="0" applyFont="1" applyBorder="1" applyAlignment="1">
      <alignment horizontal="left" vertical="top" wrapText="1"/>
    </xf>
    <xf numFmtId="0" fontId="56" fillId="0" borderId="35" xfId="0" applyFont="1" applyBorder="1" applyAlignment="1">
      <alignment horizontal="left" vertical="top" wrapText="1"/>
    </xf>
    <xf numFmtId="0" fontId="79" fillId="0" borderId="19" xfId="0" applyFont="1" applyBorder="1" applyAlignment="1">
      <alignment horizontal="left" vertical="top" wrapText="1"/>
    </xf>
    <xf numFmtId="0" fontId="79" fillId="0" borderId="18" xfId="0" applyFont="1" applyBorder="1" applyAlignment="1">
      <alignment horizontal="left" vertical="top" wrapText="1"/>
    </xf>
    <xf numFmtId="0" fontId="79" fillId="0" borderId="21" xfId="0" applyFont="1" applyBorder="1" applyAlignment="1">
      <alignment horizontal="left" vertical="top" wrapText="1"/>
    </xf>
    <xf numFmtId="0" fontId="79" fillId="0" borderId="17" xfId="0" applyFont="1" applyBorder="1" applyAlignment="1">
      <alignment horizontal="left" wrapText="1"/>
    </xf>
    <xf numFmtId="0" fontId="79" fillId="0" borderId="0" xfId="0" applyFont="1" applyAlignment="1">
      <alignment horizontal="left" wrapText="1"/>
    </xf>
    <xf numFmtId="0" fontId="79" fillId="0" borderId="20" xfId="0" applyFont="1" applyBorder="1" applyAlignment="1">
      <alignment horizontal="left" wrapText="1"/>
    </xf>
    <xf numFmtId="0" fontId="44" fillId="0" borderId="43" xfId="0" applyFont="1" applyBorder="1" applyAlignment="1">
      <alignment horizontal="right" vertical="top" wrapText="1"/>
    </xf>
    <xf numFmtId="0" fontId="27" fillId="0" borderId="0" xfId="0" quotePrefix="1" applyFont="1" applyAlignment="1">
      <alignment horizontal="left"/>
    </xf>
    <xf numFmtId="0" fontId="44" fillId="0" borderId="0" xfId="0" applyFont="1" applyAlignment="1">
      <alignment horizontal="justify" vertical="top" wrapText="1"/>
    </xf>
    <xf numFmtId="0" fontId="45" fillId="0" borderId="0" xfId="0" applyFont="1" applyAlignment="1">
      <alignment horizontal="justify" wrapText="1"/>
    </xf>
    <xf numFmtId="0" fontId="44" fillId="0" borderId="43" xfId="0" applyFont="1" applyBorder="1" applyAlignment="1">
      <alignment horizontal="center"/>
    </xf>
    <xf numFmtId="0" fontId="22" fillId="0" borderId="69" xfId="0" applyFont="1" applyBorder="1" applyAlignment="1">
      <alignment horizontal="left" wrapText="1"/>
    </xf>
    <xf numFmtId="0" fontId="54" fillId="0" borderId="0" xfId="0" applyFont="1" applyAlignment="1">
      <alignment horizontal="left"/>
    </xf>
    <xf numFmtId="0" fontId="16" fillId="0" borderId="0" xfId="0" applyFont="1" applyAlignment="1">
      <alignment horizontal="left" wrapText="1"/>
    </xf>
    <xf numFmtId="0" fontId="25" fillId="0" borderId="69" xfId="0" applyFont="1" applyBorder="1" applyAlignment="1">
      <alignment horizontal="left" wrapText="1" indent="1"/>
    </xf>
    <xf numFmtId="0" fontId="44" fillId="0" borderId="0" xfId="0" applyFont="1" applyAlignment="1">
      <alignment horizontal="left" vertical="top" wrapText="1"/>
    </xf>
    <xf numFmtId="0" fontId="22" fillId="0" borderId="3" xfId="0" applyFont="1" applyBorder="1" applyAlignment="1">
      <alignment horizontal="left" vertical="top"/>
    </xf>
    <xf numFmtId="0" fontId="22" fillId="0" borderId="31" xfId="0" applyFont="1" applyBorder="1" applyAlignment="1">
      <alignment horizontal="left" vertical="top"/>
    </xf>
    <xf numFmtId="0" fontId="22" fillId="0" borderId="5" xfId="0" applyFont="1" applyBorder="1" applyAlignment="1">
      <alignment horizontal="left" vertical="center"/>
    </xf>
    <xf numFmtId="0" fontId="22" fillId="0" borderId="50" xfId="0" applyFont="1" applyBorder="1" applyAlignment="1">
      <alignment horizontal="left" vertical="center"/>
    </xf>
    <xf numFmtId="0" fontId="86" fillId="0" borderId="84" xfId="10" applyBorder="1" applyAlignment="1">
      <alignment horizontal="center"/>
    </xf>
    <xf numFmtId="0" fontId="86" fillId="0" borderId="43" xfId="10" applyBorder="1" applyAlignment="1">
      <alignment horizontal="center"/>
    </xf>
    <xf numFmtId="0" fontId="22" fillId="0" borderId="0" xfId="10" applyFont="1" applyAlignment="1">
      <alignment horizontal="justify" vertical="center" wrapText="1"/>
    </xf>
    <xf numFmtId="0" fontId="25" fillId="0" borderId="13" xfId="0" applyFont="1" applyBorder="1" applyAlignment="1">
      <alignment horizontal="left" vertical="center"/>
    </xf>
    <xf numFmtId="0" fontId="25" fillId="0" borderId="69" xfId="0" applyFont="1" applyBorder="1" applyAlignment="1">
      <alignment horizontal="left" vertical="center"/>
    </xf>
    <xf numFmtId="0" fontId="22" fillId="0" borderId="33" xfId="0" applyFont="1" applyBorder="1" applyAlignment="1">
      <alignment horizontal="center"/>
    </xf>
    <xf numFmtId="0" fontId="22" fillId="0" borderId="36" xfId="0" applyFont="1" applyBorder="1" applyAlignment="1">
      <alignment horizontal="center"/>
    </xf>
    <xf numFmtId="0" fontId="22" fillId="0" borderId="31" xfId="0" applyFont="1" applyBorder="1" applyAlignment="1">
      <alignment horizontal="left" vertical="center"/>
    </xf>
    <xf numFmtId="0" fontId="22" fillId="0" borderId="32" xfId="0" applyFont="1" applyBorder="1" applyAlignment="1">
      <alignment horizontal="center"/>
    </xf>
    <xf numFmtId="0" fontId="86" fillId="0" borderId="0" xfId="10"/>
    <xf numFmtId="0" fontId="36" fillId="0" borderId="0" xfId="10" applyFont="1" applyAlignment="1">
      <alignment horizontal="center" vertical="center" wrapText="1"/>
    </xf>
    <xf numFmtId="0" fontId="40" fillId="19" borderId="32" xfId="0" applyFont="1" applyFill="1" applyBorder="1" applyAlignment="1">
      <alignment horizontal="center" vertical="center"/>
    </xf>
    <xf numFmtId="0" fontId="40" fillId="19" borderId="33" xfId="0" applyFont="1" applyFill="1" applyBorder="1" applyAlignment="1">
      <alignment horizontal="center" vertical="center"/>
    </xf>
    <xf numFmtId="0" fontId="40" fillId="19" borderId="31" xfId="0" applyFont="1" applyFill="1" applyBorder="1" applyAlignment="1">
      <alignment horizontal="center" vertical="center"/>
    </xf>
    <xf numFmtId="0" fontId="18" fillId="0" borderId="16" xfId="0" applyFont="1" applyBorder="1" applyAlignment="1">
      <alignment horizontal="left" vertical="center" wrapText="1"/>
    </xf>
    <xf numFmtId="0" fontId="18" fillId="0" borderId="32" xfId="0" applyFont="1" applyBorder="1" applyAlignment="1">
      <alignment horizontal="left" vertical="center" wrapText="1" indent="1"/>
    </xf>
    <xf numFmtId="0" fontId="18" fillId="0" borderId="31" xfId="0" applyFont="1" applyBorder="1" applyAlignment="1">
      <alignment horizontal="left" vertical="center" wrapText="1" indent="1"/>
    </xf>
    <xf numFmtId="0" fontId="25" fillId="0" borderId="26" xfId="0" applyFont="1" applyBorder="1" applyAlignment="1">
      <alignment horizontal="left" vertical="center" wrapText="1"/>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0" fontId="25" fillId="0" borderId="17" xfId="0" applyFont="1" applyBorder="1" applyAlignment="1">
      <alignment horizontal="left" vertical="center" wrapText="1"/>
    </xf>
    <xf numFmtId="0" fontId="25" fillId="0" borderId="20" xfId="0" applyFont="1" applyBorder="1" applyAlignment="1">
      <alignment horizontal="left" vertical="center" wrapText="1"/>
    </xf>
    <xf numFmtId="0" fontId="25" fillId="0" borderId="19" xfId="0" applyFont="1" applyBorder="1" applyAlignment="1">
      <alignment horizontal="left" vertical="center" wrapText="1"/>
    </xf>
    <xf numFmtId="0" fontId="25" fillId="0" borderId="18" xfId="0" applyFont="1" applyBorder="1" applyAlignment="1">
      <alignment horizontal="left" vertical="center" wrapText="1"/>
    </xf>
    <xf numFmtId="0" fontId="25" fillId="0" borderId="21" xfId="0" applyFont="1" applyBorder="1" applyAlignment="1">
      <alignment horizontal="left" vertical="center" wrapText="1"/>
    </xf>
    <xf numFmtId="0" fontId="18" fillId="0" borderId="33" xfId="0" applyFont="1" applyBorder="1" applyAlignment="1">
      <alignment horizontal="left" vertical="center" wrapText="1" indent="1"/>
    </xf>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4" xfId="0" applyFont="1" applyBorder="1" applyAlignment="1">
      <alignment horizontal="left" vertical="center" wrapText="1"/>
    </xf>
    <xf numFmtId="0" fontId="25" fillId="0" borderId="2" xfId="0" applyFont="1" applyBorder="1" applyAlignment="1">
      <alignment horizontal="right"/>
    </xf>
    <xf numFmtId="0" fontId="25" fillId="0" borderId="16" xfId="0" applyFont="1" applyBorder="1" applyAlignment="1">
      <alignment horizontal="right"/>
    </xf>
    <xf numFmtId="0" fontId="25" fillId="0" borderId="6" xfId="0" applyFont="1" applyBorder="1" applyAlignment="1">
      <alignment horizontal="right"/>
    </xf>
    <xf numFmtId="0" fontId="25" fillId="0" borderId="0" xfId="0" applyFont="1" applyAlignment="1">
      <alignment horizontal="right"/>
    </xf>
    <xf numFmtId="0" fontId="25" fillId="0" borderId="20" xfId="0" applyFont="1" applyBorder="1" applyAlignment="1">
      <alignment horizontal="right"/>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wrapText="1"/>
    </xf>
    <xf numFmtId="0" fontId="17" fillId="0" borderId="35" xfId="0" applyFont="1" applyBorder="1" applyAlignment="1">
      <alignment horizontal="center" wrapText="1"/>
    </xf>
    <xf numFmtId="0" fontId="17" fillId="0" borderId="17" xfId="0" applyFont="1" applyBorder="1" applyAlignment="1">
      <alignment horizontal="center" wrapText="1"/>
    </xf>
    <xf numFmtId="0" fontId="17" fillId="0" borderId="20" xfId="0" applyFont="1" applyBorder="1" applyAlignment="1">
      <alignment horizontal="center" wrapText="1"/>
    </xf>
    <xf numFmtId="0" fontId="17" fillId="0" borderId="19" xfId="0" applyFont="1" applyBorder="1" applyAlignment="1">
      <alignment horizontal="center" wrapText="1"/>
    </xf>
    <xf numFmtId="0" fontId="17" fillId="0" borderId="21" xfId="0" applyFont="1" applyBorder="1" applyAlignment="1">
      <alignment horizontal="center" wrapText="1"/>
    </xf>
    <xf numFmtId="0" fontId="0" fillId="0" borderId="26"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17"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18" fillId="0" borderId="19" xfId="0" applyFont="1" applyBorder="1" applyAlignment="1">
      <alignment horizontal="center" wrapText="1"/>
    </xf>
    <xf numFmtId="0" fontId="18" fillId="0" borderId="18" xfId="0" applyFont="1" applyBorder="1" applyAlignment="1">
      <alignment horizontal="center" wrapText="1"/>
    </xf>
    <xf numFmtId="0" fontId="18" fillId="0" borderId="21" xfId="0" applyFont="1" applyBorder="1" applyAlignment="1">
      <alignment horizontal="center" wrapText="1"/>
    </xf>
    <xf numFmtId="0" fontId="18" fillId="0" borderId="47" xfId="0" applyFont="1" applyBorder="1" applyAlignment="1">
      <alignment horizontal="center" wrapText="1"/>
    </xf>
    <xf numFmtId="0" fontId="18" fillId="0" borderId="89" xfId="0" applyFont="1" applyBorder="1" applyAlignment="1">
      <alignment horizontal="center" wrapText="1"/>
    </xf>
    <xf numFmtId="0" fontId="18" fillId="0" borderId="84" xfId="0" applyFont="1" applyBorder="1" applyAlignment="1">
      <alignment horizontal="center" wrapText="1"/>
    </xf>
    <xf numFmtId="0" fontId="18" fillId="0" borderId="90" xfId="0" applyFont="1" applyBorder="1" applyAlignment="1">
      <alignment horizontal="center" wrapText="1"/>
    </xf>
    <xf numFmtId="0" fontId="18" fillId="0" borderId="107" xfId="0" applyFont="1" applyBorder="1" applyAlignment="1">
      <alignment horizontal="center" wrapText="1"/>
    </xf>
    <xf numFmtId="0" fontId="18" fillId="0" borderId="108" xfId="0" applyFont="1" applyBorder="1" applyAlignment="1">
      <alignment horizontal="center" wrapText="1"/>
    </xf>
    <xf numFmtId="0" fontId="18" fillId="0" borderId="138" xfId="0" applyFont="1" applyBorder="1" applyAlignment="1">
      <alignment horizontal="center" wrapText="1"/>
    </xf>
    <xf numFmtId="0" fontId="18" fillId="0" borderId="85" xfId="0" applyFont="1" applyBorder="1" applyAlignment="1">
      <alignment horizontal="center" wrapText="1"/>
    </xf>
    <xf numFmtId="0" fontId="18" fillId="0" borderId="86" xfId="0" applyFont="1" applyBorder="1" applyAlignment="1">
      <alignment horizontal="center" wrapText="1"/>
    </xf>
    <xf numFmtId="0" fontId="25" fillId="0" borderId="32" xfId="0" applyFont="1" applyBorder="1" applyAlignment="1">
      <alignment horizontal="left" vertical="center" wrapText="1"/>
    </xf>
    <xf numFmtId="0" fontId="25" fillId="0" borderId="31" xfId="0" applyFont="1" applyBorder="1" applyAlignment="1">
      <alignment horizontal="left" vertical="center" wrapText="1"/>
    </xf>
    <xf numFmtId="0" fontId="25" fillId="0" borderId="19" xfId="0" applyFont="1" applyBorder="1" applyAlignment="1">
      <alignment horizontal="center" vertical="center"/>
    </xf>
    <xf numFmtId="0" fontId="25" fillId="0" borderId="21" xfId="0" applyFont="1" applyBorder="1" applyAlignment="1">
      <alignment horizontal="center" vertical="center"/>
    </xf>
    <xf numFmtId="0" fontId="25" fillId="0" borderId="1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21" xfId="0" applyFont="1" applyBorder="1" applyAlignment="1">
      <alignment horizontal="center" vertical="center" wrapText="1"/>
    </xf>
    <xf numFmtId="0" fontId="17" fillId="0" borderId="0" xfId="0" applyFont="1" applyAlignment="1">
      <alignment horizontal="center" wrapText="1"/>
    </xf>
    <xf numFmtId="0" fontId="26" fillId="0" borderId="0" xfId="0" applyFont="1" applyAlignment="1">
      <alignment wrapText="1"/>
    </xf>
    <xf numFmtId="0" fontId="40" fillId="19" borderId="26" xfId="0" applyFont="1" applyFill="1" applyBorder="1" applyAlignment="1">
      <alignment horizontal="center" vertical="center" wrapText="1"/>
    </xf>
    <xf numFmtId="0" fontId="40" fillId="19" borderId="34" xfId="0" applyFont="1" applyFill="1" applyBorder="1" applyAlignment="1">
      <alignment horizontal="center" vertical="center" wrapText="1"/>
    </xf>
    <xf numFmtId="0" fontId="40" fillId="19" borderId="35" xfId="0" applyFont="1" applyFill="1" applyBorder="1" applyAlignment="1">
      <alignment horizontal="center" vertical="center" wrapText="1"/>
    </xf>
    <xf numFmtId="0" fontId="40" fillId="19" borderId="19" xfId="0" applyFont="1" applyFill="1" applyBorder="1" applyAlignment="1">
      <alignment horizontal="center" vertical="center" wrapText="1"/>
    </xf>
    <xf numFmtId="0" fontId="40" fillId="19" borderId="18" xfId="0" applyFont="1" applyFill="1" applyBorder="1" applyAlignment="1">
      <alignment horizontal="center" vertical="center" wrapText="1"/>
    </xf>
    <xf numFmtId="0" fontId="40" fillId="19" borderId="21" xfId="0" applyFont="1" applyFill="1" applyBorder="1" applyAlignment="1">
      <alignment horizontal="center" vertical="center" wrapText="1"/>
    </xf>
    <xf numFmtId="0" fontId="26" fillId="0" borderId="0" xfId="0" applyFont="1" applyAlignment="1">
      <alignment vertical="center" wrapText="1"/>
    </xf>
    <xf numFmtId="0" fontId="18" fillId="0" borderId="32" xfId="0" applyFont="1" applyBorder="1" applyAlignment="1">
      <alignment horizontal="left" vertical="center" indent="1"/>
    </xf>
    <xf numFmtId="0" fontId="18" fillId="0" borderId="33" xfId="0" applyFont="1" applyBorder="1" applyAlignment="1">
      <alignment horizontal="left" vertical="center" indent="1"/>
    </xf>
    <xf numFmtId="0" fontId="18" fillId="0" borderId="31" xfId="0" applyFont="1" applyBorder="1" applyAlignment="1">
      <alignment horizontal="left" vertical="center" indent="1"/>
    </xf>
    <xf numFmtId="0" fontId="17" fillId="0" borderId="24" xfId="0" applyFont="1" applyBorder="1" applyAlignment="1">
      <alignment horizontal="center" wrapText="1"/>
    </xf>
    <xf numFmtId="0" fontId="17" fillId="0" borderId="16" xfId="0" applyFont="1" applyBorder="1" applyAlignment="1">
      <alignment horizontal="center" wrapText="1"/>
    </xf>
    <xf numFmtId="0" fontId="0" fillId="0" borderId="16" xfId="0" applyBorder="1" applyAlignment="1">
      <alignment horizontal="center" wrapText="1"/>
    </xf>
    <xf numFmtId="0" fontId="17" fillId="0" borderId="38" xfId="0" applyFont="1" applyBorder="1" applyAlignment="1">
      <alignment horizontal="center" wrapText="1"/>
    </xf>
    <xf numFmtId="0" fontId="17" fillId="0" borderId="2" xfId="0" applyFont="1" applyBorder="1" applyAlignment="1">
      <alignment horizontal="center" wrapText="1"/>
    </xf>
    <xf numFmtId="0" fontId="117" fillId="0" borderId="70" xfId="0" applyFont="1" applyBorder="1" applyAlignment="1">
      <alignment horizontal="left" vertical="center" wrapText="1"/>
    </xf>
    <xf numFmtId="0" fontId="117" fillId="0" borderId="16" xfId="0" applyFont="1" applyBorder="1" applyAlignment="1">
      <alignment horizontal="left" vertical="center" wrapText="1"/>
    </xf>
    <xf numFmtId="0" fontId="17" fillId="0" borderId="13"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17" fillId="0" borderId="22" xfId="0" applyFont="1" applyBorder="1" applyAlignment="1">
      <alignment horizontal="left" vertical="center" wrapText="1"/>
    </xf>
    <xf numFmtId="0" fontId="110" fillId="0" borderId="0" xfId="0" applyFont="1" applyAlignment="1">
      <alignment horizontal="left" wrapText="1"/>
    </xf>
    <xf numFmtId="0" fontId="17" fillId="0" borderId="14" xfId="0" applyFont="1" applyBorder="1" applyAlignment="1">
      <alignment horizontal="center" wrapText="1"/>
    </xf>
    <xf numFmtId="0" fontId="17" fillId="0" borderId="72" xfId="0" applyFont="1" applyBorder="1" applyAlignment="1">
      <alignment horizontal="center" wrapText="1"/>
    </xf>
    <xf numFmtId="0" fontId="27" fillId="0" borderId="16" xfId="0" applyFont="1" applyBorder="1" applyAlignment="1">
      <alignment horizontal="left" wrapText="1"/>
    </xf>
    <xf numFmtId="0" fontId="27" fillId="0" borderId="38" xfId="0" applyFont="1" applyBorder="1" applyAlignment="1">
      <alignment horizontal="left" wrapText="1"/>
    </xf>
    <xf numFmtId="0" fontId="117" fillId="0" borderId="70" xfId="0" applyFont="1" applyBorder="1" applyAlignment="1">
      <alignment horizontal="right" vertical="center" wrapText="1"/>
    </xf>
    <xf numFmtId="0" fontId="117" fillId="0" borderId="16" xfId="0" applyFont="1" applyBorder="1" applyAlignment="1">
      <alignment horizontal="right" vertical="center" wrapText="1"/>
    </xf>
    <xf numFmtId="0" fontId="117" fillId="0" borderId="72" xfId="0" applyFont="1" applyBorder="1" applyAlignment="1">
      <alignment horizontal="left" vertical="center" wrapText="1"/>
    </xf>
    <xf numFmtId="0" fontId="117" fillId="0" borderId="37" xfId="0" applyFont="1" applyBorder="1" applyAlignment="1">
      <alignment horizontal="center" vertical="center" wrapText="1"/>
    </xf>
    <xf numFmtId="0" fontId="117" fillId="0" borderId="39" xfId="0" applyFont="1" applyBorder="1" applyAlignment="1">
      <alignment horizontal="center" vertical="center" wrapText="1"/>
    </xf>
    <xf numFmtId="0" fontId="117" fillId="0" borderId="32" xfId="0" applyFont="1" applyBorder="1" applyAlignment="1">
      <alignment horizontal="center" vertical="center" wrapText="1"/>
    </xf>
    <xf numFmtId="0" fontId="117" fillId="0" borderId="33" xfId="0" applyFont="1" applyBorder="1" applyAlignment="1">
      <alignment horizontal="center" vertical="center" wrapText="1"/>
    </xf>
    <xf numFmtId="0" fontId="117" fillId="0" borderId="37" xfId="0" applyFont="1" applyBorder="1" applyAlignment="1">
      <alignment horizontal="right" vertical="center" wrapText="1"/>
    </xf>
    <xf numFmtId="0" fontId="117" fillId="0" borderId="50" xfId="0" applyFont="1" applyBorder="1" applyAlignment="1">
      <alignment horizontal="right" vertical="center" wrapText="1"/>
    </xf>
    <xf numFmtId="0" fontId="17" fillId="0" borderId="51" xfId="0" applyFont="1" applyBorder="1" applyAlignment="1">
      <alignment horizontal="center" wrapText="1"/>
    </xf>
    <xf numFmtId="0" fontId="0" fillId="0" borderId="72" xfId="0" applyBorder="1" applyAlignment="1">
      <alignment horizontal="center" wrapText="1"/>
    </xf>
    <xf numFmtId="0" fontId="17" fillId="0" borderId="16" xfId="0" applyFont="1" applyBorder="1" applyAlignment="1">
      <alignment horizontal="left" wrapText="1"/>
    </xf>
    <xf numFmtId="0" fontId="17" fillId="0" borderId="72" xfId="0" applyFont="1" applyBorder="1" applyAlignment="1">
      <alignment horizontal="left" wrapText="1"/>
    </xf>
    <xf numFmtId="0" fontId="41" fillId="0" borderId="16" xfId="0" applyFont="1" applyBorder="1" applyAlignment="1">
      <alignment horizontal="center" wrapText="1"/>
    </xf>
    <xf numFmtId="0" fontId="32" fillId="0" borderId="13" xfId="0" applyFont="1" applyBorder="1" applyAlignment="1">
      <alignment horizontal="center" vertical="center" wrapText="1"/>
    </xf>
    <xf numFmtId="0" fontId="32" fillId="0" borderId="69" xfId="0" applyFont="1" applyBorder="1" applyAlignment="1">
      <alignment horizontal="center" vertical="center" wrapText="1"/>
    </xf>
    <xf numFmtId="0" fontId="32" fillId="0" borderId="7" xfId="0" applyFont="1" applyBorder="1" applyAlignment="1">
      <alignment horizontal="center" vertical="center" wrapText="1"/>
    </xf>
    <xf numFmtId="0" fontId="17" fillId="0" borderId="14" xfId="0" applyFont="1" applyBorder="1" applyAlignment="1">
      <alignment horizontal="left" vertical="center" wrapText="1"/>
    </xf>
    <xf numFmtId="0" fontId="17" fillId="0" borderId="72" xfId="0" applyFont="1" applyBorder="1" applyAlignment="1">
      <alignment horizontal="left" vertical="center" wrapText="1"/>
    </xf>
    <xf numFmtId="0" fontId="17" fillId="0" borderId="2" xfId="0" applyFont="1" applyBorder="1" applyAlignment="1">
      <alignment horizontal="left" vertical="center" wrapText="1"/>
    </xf>
    <xf numFmtId="0" fontId="17" fillId="0" borderId="16" xfId="0" applyFont="1" applyBorder="1" applyAlignment="1">
      <alignment horizontal="left" vertical="center" wrapText="1"/>
    </xf>
    <xf numFmtId="0" fontId="32" fillId="0" borderId="11" xfId="0" applyFont="1" applyBorder="1" applyAlignment="1">
      <alignment horizontal="center" vertical="center" wrapText="1"/>
    </xf>
    <xf numFmtId="0" fontId="32" fillId="0" borderId="76" xfId="0" applyFont="1" applyBorder="1" applyAlignment="1">
      <alignment horizontal="center" vertical="center" wrapText="1"/>
    </xf>
    <xf numFmtId="0" fontId="17" fillId="0" borderId="25" xfId="0" applyFont="1" applyBorder="1" applyAlignment="1">
      <alignment horizontal="center" wrapText="1"/>
    </xf>
    <xf numFmtId="0" fontId="47" fillId="0" borderId="44" xfId="0" applyFont="1" applyBorder="1" applyAlignment="1">
      <alignment horizontal="left" wrapText="1"/>
    </xf>
    <xf numFmtId="0" fontId="17" fillId="0" borderId="73" xfId="0" applyFont="1" applyBorder="1" applyAlignment="1">
      <alignment horizontal="left" wrapText="1"/>
    </xf>
    <xf numFmtId="0" fontId="17" fillId="0" borderId="71" xfId="0" applyFont="1" applyBorder="1" applyAlignment="1">
      <alignment horizontal="left" wrapText="1"/>
    </xf>
    <xf numFmtId="0" fontId="17" fillId="0" borderId="12" xfId="0" applyFont="1" applyBorder="1" applyAlignment="1">
      <alignment horizontal="left" wrapText="1"/>
    </xf>
    <xf numFmtId="0" fontId="17" fillId="0" borderId="70" xfId="0" applyFont="1" applyBorder="1" applyAlignment="1">
      <alignment horizontal="left" wrapText="1"/>
    </xf>
    <xf numFmtId="0" fontId="17" fillId="0" borderId="31" xfId="0" applyFont="1" applyBorder="1" applyAlignment="1">
      <alignment horizontal="left" wrapText="1"/>
    </xf>
    <xf numFmtId="0" fontId="17" fillId="0" borderId="38" xfId="0" applyFont="1" applyBorder="1" applyAlignment="1">
      <alignment horizontal="left" wrapText="1"/>
    </xf>
    <xf numFmtId="0" fontId="17" fillId="0" borderId="2" xfId="0" applyFont="1" applyBorder="1" applyAlignment="1">
      <alignment horizontal="left" wrapText="1"/>
    </xf>
    <xf numFmtId="0" fontId="32" fillId="0" borderId="25" xfId="0" applyFont="1" applyBorder="1" applyAlignment="1">
      <alignment horizontal="center"/>
    </xf>
    <xf numFmtId="0" fontId="32" fillId="0" borderId="24" xfId="0" applyFont="1" applyBorder="1" applyAlignment="1">
      <alignment horizontal="center"/>
    </xf>
    <xf numFmtId="0" fontId="32" fillId="0" borderId="60" xfId="0" applyFont="1" applyBorder="1" applyAlignment="1">
      <alignment horizontal="center"/>
    </xf>
    <xf numFmtId="0" fontId="32" fillId="0" borderId="2" xfId="0" applyFont="1" applyBorder="1" applyAlignment="1">
      <alignment horizontal="center"/>
    </xf>
    <xf numFmtId="0" fontId="32" fillId="0" borderId="16" xfId="0" applyFont="1" applyBorder="1" applyAlignment="1">
      <alignment horizontal="center"/>
    </xf>
    <xf numFmtId="0" fontId="32" fillId="0" borderId="38" xfId="0" applyFont="1" applyBorder="1" applyAlignment="1">
      <alignment horizontal="center"/>
    </xf>
    <xf numFmtId="0" fontId="17" fillId="0" borderId="60" xfId="0" applyFont="1" applyBorder="1" applyAlignment="1">
      <alignment horizontal="center" wrapText="1"/>
    </xf>
    <xf numFmtId="0" fontId="18" fillId="0" borderId="19" xfId="0" applyFont="1" applyBorder="1" applyAlignment="1">
      <alignment horizontal="left" vertical="center" wrapText="1" indent="1"/>
    </xf>
    <xf numFmtId="0" fontId="18" fillId="0" borderId="18" xfId="0" applyFont="1" applyBorder="1" applyAlignment="1">
      <alignment horizontal="left" vertical="center" wrapText="1" indent="1"/>
    </xf>
    <xf numFmtId="0" fontId="18" fillId="0" borderId="49" xfId="0" applyFont="1" applyBorder="1" applyAlignment="1">
      <alignment horizontal="left" vertical="center" wrapText="1" indent="1"/>
    </xf>
    <xf numFmtId="0" fontId="18" fillId="0" borderId="25" xfId="0" applyFont="1" applyBorder="1" applyAlignment="1">
      <alignment horizontal="left" vertical="center" wrapText="1"/>
    </xf>
    <xf numFmtId="167" fontId="18" fillId="0" borderId="72" xfId="0" applyNumberFormat="1" applyFont="1" applyBorder="1" applyAlignment="1">
      <alignment horizontal="left" vertical="center" wrapText="1" indent="1"/>
    </xf>
    <xf numFmtId="167" fontId="18" fillId="0" borderId="51" xfId="0" applyNumberFormat="1" applyFont="1" applyBorder="1" applyAlignment="1">
      <alignment horizontal="left" vertical="center" wrapText="1" indent="1"/>
    </xf>
    <xf numFmtId="0" fontId="18" fillId="0" borderId="72" xfId="0" applyFont="1" applyBorder="1" applyAlignment="1">
      <alignment horizontal="center" vertical="center" wrapText="1"/>
    </xf>
    <xf numFmtId="0" fontId="18" fillId="0" borderId="5" xfId="0" applyFont="1" applyBorder="1" applyAlignment="1">
      <alignment horizontal="left" vertical="center" wrapText="1"/>
    </xf>
    <xf numFmtId="0" fontId="18" fillId="0" borderId="39" xfId="0" applyFont="1" applyBorder="1" applyAlignment="1">
      <alignment horizontal="left" vertical="center" wrapText="1"/>
    </xf>
    <xf numFmtId="0" fontId="18" fillId="0" borderId="37" xfId="0" applyFont="1" applyBorder="1" applyAlignment="1">
      <alignment horizontal="left" vertical="center" indent="1"/>
    </xf>
    <xf numFmtId="0" fontId="18" fillId="0" borderId="39" xfId="0" applyFont="1" applyBorder="1" applyAlignment="1">
      <alignment horizontal="left" vertical="center" indent="1"/>
    </xf>
    <xf numFmtId="0" fontId="18" fillId="0" borderId="50" xfId="0" applyFont="1" applyBorder="1" applyAlignment="1">
      <alignment horizontal="left" vertical="center" indent="1"/>
    </xf>
    <xf numFmtId="0" fontId="40" fillId="19" borderId="13" xfId="0" applyFont="1" applyFill="1" applyBorder="1" applyAlignment="1">
      <alignment horizontal="center" vertical="center"/>
    </xf>
    <xf numFmtId="0" fontId="40" fillId="19" borderId="69" xfId="0" applyFont="1" applyFill="1" applyBorder="1" applyAlignment="1">
      <alignment horizontal="center" vertical="center"/>
    </xf>
    <xf numFmtId="0" fontId="40" fillId="19" borderId="7" xfId="0" applyFont="1" applyFill="1" applyBorder="1" applyAlignment="1">
      <alignment horizontal="center" vertical="center"/>
    </xf>
    <xf numFmtId="0" fontId="40" fillId="19" borderId="48" xfId="0" applyFont="1" applyFill="1" applyBorder="1" applyAlignment="1">
      <alignment horizontal="center" vertical="center"/>
    </xf>
    <xf numFmtId="0" fontId="40" fillId="19" borderId="18" xfId="0" applyFont="1" applyFill="1" applyBorder="1" applyAlignment="1">
      <alignment horizontal="center" vertical="center"/>
    </xf>
    <xf numFmtId="0" fontId="40" fillId="19" borderId="49" xfId="0" applyFont="1" applyFill="1" applyBorder="1" applyAlignment="1">
      <alignment horizontal="center" vertical="center"/>
    </xf>
    <xf numFmtId="0" fontId="17" fillId="0" borderId="3" xfId="0" applyFont="1" applyBorder="1" applyAlignment="1">
      <alignment horizontal="center" wrapText="1"/>
    </xf>
    <xf numFmtId="0" fontId="17" fillId="0" borderId="36" xfId="0" applyFont="1" applyBorder="1" applyAlignment="1">
      <alignment horizontal="center" wrapText="1"/>
    </xf>
    <xf numFmtId="0" fontId="47" fillId="0" borderId="0" xfId="0" applyFont="1" applyAlignment="1">
      <alignment horizontal="left"/>
    </xf>
    <xf numFmtId="0" fontId="32" fillId="0" borderId="14" xfId="0" applyFont="1" applyBorder="1" applyAlignment="1">
      <alignment horizontal="center"/>
    </xf>
    <xf numFmtId="0" fontId="32" fillId="0" borderId="72" xfId="0" applyFont="1" applyBorder="1" applyAlignment="1">
      <alignment horizontal="center"/>
    </xf>
    <xf numFmtId="0" fontId="32" fillId="0" borderId="37" xfId="0" applyFont="1" applyBorder="1" applyAlignment="1">
      <alignment horizontal="center"/>
    </xf>
    <xf numFmtId="0" fontId="32" fillId="0" borderId="19" xfId="0" applyFont="1" applyBorder="1" applyAlignment="1">
      <alignment horizontal="center"/>
    </xf>
    <xf numFmtId="0" fontId="32" fillId="0" borderId="32" xfId="0" applyFont="1" applyBorder="1" applyAlignment="1">
      <alignment horizontal="center"/>
    </xf>
    <xf numFmtId="0" fontId="17" fillId="0" borderId="33" xfId="0" applyFont="1" applyBorder="1" applyAlignment="1">
      <alignment horizontal="center" wrapText="1"/>
    </xf>
    <xf numFmtId="0" fontId="29" fillId="0" borderId="26" xfId="0" applyFont="1" applyBorder="1" applyAlignment="1">
      <alignment horizontal="left" vertical="center" wrapText="1"/>
    </xf>
    <xf numFmtId="0" fontId="29" fillId="0" borderId="77" xfId="0" applyFont="1" applyBorder="1" applyAlignment="1">
      <alignment horizontal="left" vertical="center" wrapText="1"/>
    </xf>
    <xf numFmtId="0" fontId="18" fillId="0" borderId="115" xfId="0" applyFont="1" applyBorder="1" applyAlignment="1">
      <alignment horizontal="center" vertical="center" wrapText="1"/>
    </xf>
    <xf numFmtId="0" fontId="32" fillId="0" borderId="76" xfId="0" applyFont="1" applyBorder="1" applyAlignment="1">
      <alignment horizontal="left" vertical="center" wrapText="1"/>
    </xf>
    <xf numFmtId="0" fontId="18" fillId="0" borderId="75" xfId="0" applyFont="1" applyBorder="1" applyAlignment="1">
      <alignment horizontal="left" vertical="center" wrapText="1"/>
    </xf>
    <xf numFmtId="0" fontId="18" fillId="0" borderId="115" xfId="0" applyFont="1" applyBorder="1" applyAlignment="1">
      <alignment horizontal="left" vertical="center" wrapText="1"/>
    </xf>
    <xf numFmtId="167" fontId="17" fillId="0" borderId="82" xfId="0" applyNumberFormat="1" applyFont="1" applyBorder="1" applyAlignment="1">
      <alignment horizontal="left" vertical="center" wrapText="1" indent="1"/>
    </xf>
    <xf numFmtId="167" fontId="17" fillId="0" borderId="44" xfId="0" applyNumberFormat="1" applyFont="1" applyBorder="1" applyAlignment="1">
      <alignment horizontal="left" vertical="center" wrapText="1" indent="1"/>
    </xf>
    <xf numFmtId="167" fontId="17" fillId="0" borderId="116" xfId="0" applyNumberFormat="1" applyFont="1" applyBorder="1" applyAlignment="1">
      <alignment horizontal="left" vertical="center" wrapText="1" indent="1"/>
    </xf>
    <xf numFmtId="0" fontId="17" fillId="0" borderId="80" xfId="0" applyFont="1" applyBorder="1" applyAlignment="1">
      <alignment horizontal="left" wrapText="1"/>
    </xf>
    <xf numFmtId="0" fontId="32" fillId="0" borderId="11" xfId="0" applyFont="1" applyBorder="1" applyAlignment="1">
      <alignment horizontal="left" vertical="center" wrapText="1"/>
    </xf>
    <xf numFmtId="0" fontId="17" fillId="0" borderId="25" xfId="0" applyFont="1" applyBorder="1" applyAlignment="1">
      <alignment horizontal="left" vertical="center" wrapText="1"/>
    </xf>
    <xf numFmtId="0" fontId="17" fillId="0" borderId="24" xfId="0" applyFont="1" applyBorder="1" applyAlignment="1">
      <alignment horizontal="left" vertical="center" wrapText="1"/>
    </xf>
    <xf numFmtId="0" fontId="27" fillId="0" borderId="70" xfId="0" applyFont="1" applyBorder="1" applyAlignment="1">
      <alignment horizontal="left" wrapText="1"/>
    </xf>
    <xf numFmtId="0" fontId="27" fillId="0" borderId="71" xfId="0" applyFont="1" applyBorder="1" applyAlignment="1">
      <alignment horizontal="left" wrapText="1"/>
    </xf>
    <xf numFmtId="0" fontId="117" fillId="0" borderId="24" xfId="0" applyFont="1" applyBorder="1" applyAlignment="1">
      <alignment horizontal="right" vertical="center" wrapText="1"/>
    </xf>
    <xf numFmtId="0" fontId="17" fillId="0" borderId="70" xfId="0" applyFont="1" applyBorder="1" applyAlignment="1">
      <alignment horizontal="center" wrapText="1"/>
    </xf>
    <xf numFmtId="0" fontId="17" fillId="0" borderId="12" xfId="0" applyFont="1" applyBorder="1" applyAlignment="1">
      <alignment horizontal="center" wrapText="1"/>
    </xf>
    <xf numFmtId="0" fontId="17" fillId="0" borderId="71" xfId="0" applyFont="1" applyBorder="1" applyAlignment="1">
      <alignment horizontal="center" wrapText="1"/>
    </xf>
    <xf numFmtId="0" fontId="29" fillId="0" borderId="37" xfId="0" applyFont="1" applyBorder="1" applyAlignment="1">
      <alignment horizontal="left" vertical="center" wrapText="1"/>
    </xf>
    <xf numFmtId="0" fontId="29" fillId="0" borderId="41" xfId="0" applyFont="1" applyBorder="1" applyAlignment="1">
      <alignment horizontal="left" vertical="center" wrapText="1"/>
    </xf>
    <xf numFmtId="0" fontId="17" fillId="0" borderId="32" xfId="0" applyFont="1" applyBorder="1" applyAlignment="1">
      <alignment horizontal="left" wrapText="1"/>
    </xf>
    <xf numFmtId="0" fontId="17" fillId="0" borderId="14" xfId="0" applyFont="1" applyBorder="1" applyAlignment="1">
      <alignment horizontal="left" wrapText="1"/>
    </xf>
    <xf numFmtId="0" fontId="17" fillId="0" borderId="51" xfId="0" applyFont="1" applyBorder="1" applyAlignment="1">
      <alignment horizontal="left" wrapText="1"/>
    </xf>
    <xf numFmtId="0" fontId="32" fillId="0" borderId="51" xfId="0" applyFont="1" applyBorder="1" applyAlignment="1">
      <alignment horizontal="center"/>
    </xf>
    <xf numFmtId="0" fontId="32" fillId="0" borderId="11" xfId="0" applyFont="1" applyBorder="1" applyAlignment="1">
      <alignment horizontal="center" vertical="center"/>
    </xf>
    <xf numFmtId="0" fontId="32" fillId="0" borderId="76" xfId="0" applyFont="1" applyBorder="1" applyAlignment="1">
      <alignment horizontal="center" vertical="center"/>
    </xf>
    <xf numFmtId="0" fontId="32" fillId="0" borderId="81" xfId="0" applyFont="1" applyBorder="1" applyAlignment="1">
      <alignment horizontal="center" vertical="center"/>
    </xf>
    <xf numFmtId="0" fontId="32" fillId="0" borderId="87" xfId="0" applyFont="1" applyBorder="1" applyAlignment="1">
      <alignment horizontal="center" vertical="center"/>
    </xf>
    <xf numFmtId="0" fontId="17" fillId="0" borderId="50" xfId="0" applyFont="1" applyBorder="1" applyAlignment="1">
      <alignment horizontal="left" wrapText="1"/>
    </xf>
    <xf numFmtId="0" fontId="117" fillId="0" borderId="24" xfId="0" applyFont="1" applyBorder="1" applyAlignment="1">
      <alignment horizontal="left" vertical="center" wrapText="1"/>
    </xf>
    <xf numFmtId="0" fontId="27" fillId="0" borderId="24" xfId="0" applyFont="1" applyBorder="1" applyAlignment="1">
      <alignment horizontal="left" wrapText="1"/>
    </xf>
    <xf numFmtId="0" fontId="27" fillId="0" borderId="60" xfId="0" applyFont="1" applyBorder="1" applyAlignment="1">
      <alignment horizontal="left" wrapText="1"/>
    </xf>
    <xf numFmtId="0" fontId="41" fillId="0" borderId="72" xfId="0" applyFont="1" applyBorder="1" applyAlignment="1">
      <alignment horizontal="center" wrapText="1"/>
    </xf>
    <xf numFmtId="0" fontId="32" fillId="0" borderId="87" xfId="0" applyFont="1" applyBorder="1" applyAlignment="1">
      <alignment horizontal="center" vertical="center" wrapText="1"/>
    </xf>
    <xf numFmtId="0" fontId="17" fillId="0" borderId="37" xfId="0" applyFont="1" applyBorder="1" applyAlignment="1">
      <alignment horizontal="left" wrapText="1"/>
    </xf>
    <xf numFmtId="0" fontId="16" fillId="0" borderId="17" xfId="0" applyFont="1" applyBorder="1" applyAlignment="1">
      <alignment horizontal="justify" vertical="top" wrapText="1"/>
    </xf>
    <xf numFmtId="0" fontId="16" fillId="0" borderId="20" xfId="0" applyFont="1" applyBorder="1" applyAlignment="1">
      <alignment horizontal="justify" vertical="top" wrapText="1"/>
    </xf>
    <xf numFmtId="0" fontId="16" fillId="0" borderId="56" xfId="0" applyFont="1" applyBorder="1" applyAlignment="1">
      <alignment horizontal="left"/>
    </xf>
    <xf numFmtId="0" fontId="16" fillId="0" borderId="43" xfId="0" applyFont="1" applyBorder="1" applyAlignment="1">
      <alignment horizontal="left"/>
    </xf>
    <xf numFmtId="0" fontId="0" fillId="0" borderId="57" xfId="0" applyBorder="1" applyAlignment="1">
      <alignment horizontal="center"/>
    </xf>
    <xf numFmtId="0" fontId="25" fillId="0" borderId="17" xfId="0" applyFont="1" applyBorder="1" applyAlignment="1">
      <alignment horizontal="center" vertical="top" wrapText="1"/>
    </xf>
    <xf numFmtId="0" fontId="25" fillId="0" borderId="0" xfId="0" applyFont="1" applyAlignment="1">
      <alignment horizontal="center" vertical="top" wrapText="1"/>
    </xf>
    <xf numFmtId="0" fontId="16" fillId="0" borderId="0" xfId="0" applyFont="1" applyAlignment="1">
      <alignment horizontal="center" vertical="top" wrapText="1"/>
    </xf>
    <xf numFmtId="0" fontId="16" fillId="0" borderId="20" xfId="0" applyFont="1" applyBorder="1" applyAlignment="1">
      <alignment horizontal="center" vertical="top" wrapText="1"/>
    </xf>
    <xf numFmtId="0" fontId="0" fillId="0" borderId="0" xfId="0" applyAlignment="1">
      <alignment horizontal="justify" vertical="top" wrapText="1"/>
    </xf>
    <xf numFmtId="0" fontId="0" fillId="0" borderId="20" xfId="0" applyBorder="1" applyAlignment="1">
      <alignment horizontal="justify" vertical="top" wrapText="1"/>
    </xf>
    <xf numFmtId="0" fontId="0" fillId="0" borderId="20" xfId="0" applyBorder="1" applyAlignment="1">
      <alignment horizontal="left" vertical="top" wrapText="1"/>
    </xf>
    <xf numFmtId="0" fontId="16" fillId="0" borderId="17" xfId="0" applyFont="1" applyBorder="1" applyAlignment="1">
      <alignment horizontal="left" vertical="center" wrapText="1"/>
    </xf>
    <xf numFmtId="0" fontId="16" fillId="0" borderId="43" xfId="0" applyFont="1" applyBorder="1" applyAlignment="1">
      <alignment horizontal="center" vertical="center" wrapText="1"/>
    </xf>
    <xf numFmtId="0" fontId="16" fillId="0" borderId="57" xfId="0" applyFont="1" applyBorder="1" applyAlignment="1">
      <alignment horizontal="center" vertical="center" wrapText="1"/>
    </xf>
    <xf numFmtId="0" fontId="52" fillId="0" borderId="17" xfId="0" applyFont="1" applyBorder="1" applyAlignment="1">
      <alignment horizontal="right" vertical="center" wrapText="1"/>
    </xf>
    <xf numFmtId="0" fontId="16" fillId="0" borderId="0" xfId="0" applyFont="1" applyAlignment="1">
      <alignment horizontal="right" vertical="center" wrapText="1"/>
    </xf>
    <xf numFmtId="0" fontId="16" fillId="0" borderId="20" xfId="0" applyFont="1" applyBorder="1" applyAlignment="1">
      <alignment horizontal="right" vertical="center" wrapText="1"/>
    </xf>
    <xf numFmtId="0" fontId="40" fillId="19" borderId="32" xfId="0" applyFont="1" applyFill="1" applyBorder="1" applyAlignment="1">
      <alignment horizontal="center" vertical="top" wrapText="1"/>
    </xf>
    <xf numFmtId="0" fontId="40" fillId="19" borderId="33" xfId="0" applyFont="1" applyFill="1" applyBorder="1" applyAlignment="1">
      <alignment horizontal="center" vertical="top" wrapText="1"/>
    </xf>
    <xf numFmtId="0" fontId="0" fillId="19" borderId="33" xfId="0" applyFill="1" applyBorder="1" applyAlignment="1">
      <alignment horizontal="center" vertical="top" wrapText="1"/>
    </xf>
    <xf numFmtId="0" fontId="0" fillId="19" borderId="31" xfId="0" applyFill="1" applyBorder="1" applyAlignment="1">
      <alignment horizontal="center" vertical="top" wrapText="1"/>
    </xf>
    <xf numFmtId="0" fontId="18" fillId="0" borderId="32" xfId="0" applyFont="1" applyBorder="1" applyAlignment="1">
      <alignment horizontal="left" wrapText="1" indent="1"/>
    </xf>
    <xf numFmtId="0" fontId="18" fillId="0" borderId="33" xfId="0" applyFont="1" applyBorder="1" applyAlignment="1">
      <alignment horizontal="left" wrapText="1" indent="1"/>
    </xf>
    <xf numFmtId="0" fontId="18" fillId="0" borderId="31" xfId="0" applyFont="1" applyBorder="1" applyAlignment="1">
      <alignment horizontal="left" wrapText="1" indent="1"/>
    </xf>
    <xf numFmtId="0" fontId="302" fillId="0" borderId="0" xfId="0" applyFont="1" applyAlignment="1">
      <alignment horizontal="left"/>
    </xf>
    <xf numFmtId="0" fontId="308" fillId="0" borderId="83" xfId="0" applyFont="1" applyBorder="1" applyAlignment="1">
      <alignment horizontal="left"/>
    </xf>
    <xf numFmtId="0" fontId="340" fillId="0" borderId="0" xfId="0" applyFont="1" applyAlignment="1">
      <alignment horizontal="left"/>
    </xf>
    <xf numFmtId="0" fontId="341" fillId="0" borderId="0" xfId="0" applyFont="1" applyAlignment="1">
      <alignment horizontal="left" vertical="top" wrapText="1"/>
    </xf>
    <xf numFmtId="0" fontId="40" fillId="19" borderId="225" xfId="0" applyFont="1" applyFill="1" applyBorder="1" applyAlignment="1">
      <alignment horizontal="center" vertical="top" wrapText="1"/>
    </xf>
    <xf numFmtId="0" fontId="41" fillId="0" borderId="217" xfId="0" applyFont="1" applyBorder="1" applyAlignment="1">
      <alignment horizontal="left" vertical="top" wrapText="1"/>
    </xf>
    <xf numFmtId="0" fontId="41" fillId="0" borderId="218" xfId="0" applyFont="1" applyBorder="1" applyAlignment="1">
      <alignment horizontal="left" vertical="top" wrapText="1"/>
    </xf>
    <xf numFmtId="0" fontId="0" fillId="0" borderId="217" xfId="0" applyBorder="1" applyAlignment="1">
      <alignment horizontal="left" vertical="top"/>
    </xf>
    <xf numFmtId="0" fontId="0" fillId="0" borderId="218" xfId="0" applyBorder="1" applyAlignment="1">
      <alignment horizontal="left" vertical="top"/>
    </xf>
    <xf numFmtId="0" fontId="0" fillId="0" borderId="217" xfId="0" applyBorder="1" applyAlignment="1">
      <alignment horizontal="left" vertical="top" wrapText="1"/>
    </xf>
    <xf numFmtId="0" fontId="0" fillId="0" borderId="218" xfId="0" applyBorder="1" applyAlignment="1">
      <alignment horizontal="left" vertical="top" wrapText="1"/>
    </xf>
    <xf numFmtId="0" fontId="32" fillId="0" borderId="217" xfId="0" applyFont="1" applyBorder="1" applyAlignment="1">
      <alignment horizontal="left" vertical="top"/>
    </xf>
    <xf numFmtId="0" fontId="32" fillId="0" borderId="0" xfId="0" applyFont="1" applyAlignment="1">
      <alignment horizontal="left" vertical="top"/>
    </xf>
    <xf numFmtId="0" fontId="32" fillId="0" borderId="218" xfId="0" applyFont="1" applyBorder="1" applyAlignment="1">
      <alignment horizontal="left" vertical="top"/>
    </xf>
    <xf numFmtId="0" fontId="41" fillId="0" borderId="217" xfId="0" applyFont="1" applyBorder="1" applyAlignment="1">
      <alignment horizontal="left" vertical="top"/>
    </xf>
    <xf numFmtId="0" fontId="41" fillId="0" borderId="0" xfId="0" applyFont="1" applyAlignment="1">
      <alignment horizontal="left" vertical="top"/>
    </xf>
    <xf numFmtId="0" fontId="41" fillId="0" borderId="218" xfId="0" applyFont="1" applyBorder="1" applyAlignment="1">
      <alignment horizontal="left" vertical="top"/>
    </xf>
    <xf numFmtId="0" fontId="0" fillId="0" borderId="32" xfId="0" applyBorder="1" applyAlignment="1">
      <alignment horizontal="center" vertical="top"/>
    </xf>
    <xf numFmtId="0" fontId="0" fillId="0" borderId="33" xfId="0" applyBorder="1" applyAlignment="1">
      <alignment horizontal="center" vertical="top"/>
    </xf>
    <xf numFmtId="0" fontId="0" fillId="0" borderId="224" xfId="0" applyBorder="1" applyAlignment="1">
      <alignment horizontal="center" vertical="top"/>
    </xf>
    <xf numFmtId="0" fontId="0" fillId="0" borderId="32" xfId="0" applyBorder="1" applyAlignment="1">
      <alignment horizontal="center" vertical="top" wrapText="1"/>
    </xf>
    <xf numFmtId="0" fontId="0" fillId="0" borderId="31" xfId="0" applyBorder="1" applyAlignment="1">
      <alignment horizontal="center" vertical="top" wrapText="1"/>
    </xf>
    <xf numFmtId="0" fontId="0" fillId="0" borderId="224" xfId="0" applyBorder="1" applyAlignment="1">
      <alignment horizontal="center" vertical="top" wrapText="1"/>
    </xf>
    <xf numFmtId="0" fontId="0" fillId="0" borderId="16" xfId="0" applyBorder="1" applyAlignment="1">
      <alignment wrapText="1"/>
    </xf>
    <xf numFmtId="0" fontId="16" fillId="0" borderId="16" xfId="0" applyFont="1" applyBorder="1" applyAlignment="1">
      <alignment horizontal="center" vertical="top" wrapText="1"/>
    </xf>
    <xf numFmtId="0" fontId="0" fillId="0" borderId="16" xfId="0" applyBorder="1" applyAlignment="1">
      <alignment horizontal="center" vertical="top" wrapText="1"/>
    </xf>
    <xf numFmtId="0" fontId="0" fillId="0" borderId="227" xfId="0" applyBorder="1" applyAlignment="1">
      <alignment horizontal="center" vertical="top" wrapText="1"/>
    </xf>
    <xf numFmtId="0" fontId="16" fillId="0" borderId="32" xfId="0" applyFont="1" applyBorder="1" applyAlignment="1">
      <alignment horizontal="center" vertical="top" wrapText="1"/>
    </xf>
    <xf numFmtId="0" fontId="26" fillId="0" borderId="219" xfId="0" applyFont="1" applyBorder="1" applyAlignment="1">
      <alignment horizontal="left" vertical="top" wrapText="1"/>
    </xf>
    <xf numFmtId="0" fontId="0" fillId="0" borderId="83" xfId="0" applyBorder="1" applyAlignment="1">
      <alignment horizontal="left" vertical="top" wrapText="1"/>
    </xf>
    <xf numFmtId="0" fontId="0" fillId="0" borderId="220" xfId="0" applyBorder="1" applyAlignment="1">
      <alignment horizontal="left" vertical="top" wrapText="1"/>
    </xf>
    <xf numFmtId="0" fontId="159" fillId="0" borderId="217" xfId="0" applyFont="1" applyBorder="1" applyAlignment="1">
      <alignment horizontal="left" vertical="top"/>
    </xf>
    <xf numFmtId="0" fontId="159" fillId="0" borderId="0" xfId="0" applyFont="1" applyAlignment="1">
      <alignment horizontal="left" vertical="top"/>
    </xf>
    <xf numFmtId="0" fontId="159" fillId="0" borderId="218" xfId="0" applyFont="1" applyBorder="1" applyAlignment="1">
      <alignment horizontal="left" vertical="top"/>
    </xf>
    <xf numFmtId="0" fontId="0" fillId="42" borderId="16" xfId="0" applyFill="1" applyBorder="1" applyAlignment="1">
      <alignment horizontal="center" vertical="top" wrapText="1"/>
    </xf>
    <xf numFmtId="0" fontId="0" fillId="45" borderId="16" xfId="0" applyFill="1" applyBorder="1" applyAlignment="1">
      <alignment horizontal="center" vertical="top" wrapText="1"/>
    </xf>
    <xf numFmtId="0" fontId="0" fillId="45" borderId="227" xfId="0" applyFill="1" applyBorder="1" applyAlignment="1">
      <alignment horizontal="center" vertical="top" wrapText="1"/>
    </xf>
    <xf numFmtId="0" fontId="70" fillId="0" borderId="217" xfId="0" applyFont="1" applyBorder="1" applyAlignment="1">
      <alignment horizontal="left" vertical="top" wrapText="1"/>
    </xf>
    <xf numFmtId="0" fontId="70" fillId="0" borderId="0" xfId="0" applyFont="1" applyAlignment="1">
      <alignment horizontal="left" vertical="top" wrapText="1"/>
    </xf>
    <xf numFmtId="0" fontId="70" fillId="0" borderId="218" xfId="0" applyFont="1" applyBorder="1" applyAlignment="1">
      <alignment horizontal="left" vertical="top" wrapText="1"/>
    </xf>
    <xf numFmtId="0" fontId="197" fillId="0" borderId="219" xfId="0" applyFont="1" applyBorder="1" applyAlignment="1">
      <alignment horizontal="left" vertical="top" wrapText="1"/>
    </xf>
    <xf numFmtId="0" fontId="197" fillId="0" borderId="83" xfId="0" applyFont="1" applyBorder="1" applyAlignment="1">
      <alignment horizontal="left" vertical="top" wrapText="1"/>
    </xf>
    <xf numFmtId="0" fontId="197" fillId="0" borderId="220" xfId="0" applyFont="1" applyBorder="1" applyAlignment="1">
      <alignment horizontal="left" vertical="top" wrapText="1"/>
    </xf>
    <xf numFmtId="0" fontId="41" fillId="0" borderId="221" xfId="0" applyFont="1" applyBorder="1" applyAlignment="1">
      <alignment horizontal="left" vertical="top"/>
    </xf>
    <xf numFmtId="0" fontId="41" fillId="0" borderId="222" xfId="0" applyFont="1" applyBorder="1" applyAlignment="1">
      <alignment horizontal="left" vertical="top"/>
    </xf>
    <xf numFmtId="0" fontId="41" fillId="0" borderId="223" xfId="0" applyFont="1" applyBorder="1" applyAlignment="1">
      <alignment horizontal="left" vertical="top"/>
    </xf>
    <xf numFmtId="0" fontId="293" fillId="0" borderId="217" xfId="0" applyFont="1" applyBorder="1" applyAlignment="1">
      <alignment horizontal="left" vertical="top"/>
    </xf>
    <xf numFmtId="0" fontId="293" fillId="0" borderId="0" xfId="0" applyFont="1" applyAlignment="1">
      <alignment horizontal="left" vertical="top"/>
    </xf>
    <xf numFmtId="0" fontId="293" fillId="0" borderId="218" xfId="0" applyFont="1" applyBorder="1" applyAlignment="1">
      <alignment horizontal="left" vertical="top"/>
    </xf>
    <xf numFmtId="0" fontId="297" fillId="0" borderId="221" xfId="0" applyFont="1" applyBorder="1" applyAlignment="1">
      <alignment vertical="top"/>
    </xf>
    <xf numFmtId="0" fontId="297" fillId="0" borderId="222" xfId="0" applyFont="1" applyBorder="1" applyAlignment="1">
      <alignment vertical="top"/>
    </xf>
    <xf numFmtId="0" fontId="297" fillId="0" borderId="223" xfId="0" applyFont="1" applyBorder="1" applyAlignment="1">
      <alignment vertical="top"/>
    </xf>
    <xf numFmtId="0" fontId="296" fillId="0" borderId="217" xfId="0" applyFont="1" applyBorder="1" applyAlignment="1">
      <alignment horizontal="left" vertical="top"/>
    </xf>
    <xf numFmtId="0" fontId="296" fillId="0" borderId="0" xfId="0" applyFont="1" applyAlignment="1">
      <alignment horizontal="left" vertical="top"/>
    </xf>
    <xf numFmtId="0" fontId="296" fillId="0" borderId="218" xfId="0" applyFont="1" applyBorder="1" applyAlignment="1">
      <alignment horizontal="left" vertical="top"/>
    </xf>
    <xf numFmtId="0" fontId="297" fillId="0" borderId="221" xfId="0" applyFont="1" applyBorder="1" applyAlignment="1">
      <alignment horizontal="left" vertical="top"/>
    </xf>
    <xf numFmtId="0" fontId="297" fillId="0" borderId="222" xfId="0" applyFont="1" applyBorder="1" applyAlignment="1">
      <alignment horizontal="left" vertical="top"/>
    </xf>
    <xf numFmtId="0" fontId="297" fillId="0" borderId="223" xfId="0" applyFont="1" applyBorder="1" applyAlignment="1">
      <alignment horizontal="left" vertical="top"/>
    </xf>
    <xf numFmtId="0" fontId="32" fillId="0" borderId="219" xfId="0" applyFont="1" applyBorder="1" applyAlignment="1">
      <alignment horizontal="left" vertical="top"/>
    </xf>
    <xf numFmtId="0" fontId="32" fillId="0" borderId="83" xfId="0" applyFont="1" applyBorder="1" applyAlignment="1">
      <alignment horizontal="left" vertical="top"/>
    </xf>
    <xf numFmtId="0" fontId="32" fillId="0" borderId="220" xfId="0" applyFont="1" applyBorder="1" applyAlignment="1">
      <alignment horizontal="left" vertical="top"/>
    </xf>
    <xf numFmtId="0" fontId="25" fillId="43" borderId="16" xfId="0" applyFont="1" applyFill="1" applyBorder="1" applyAlignment="1">
      <alignment horizontal="left" vertical="top" wrapText="1"/>
    </xf>
    <xf numFmtId="0" fontId="32" fillId="0" borderId="217" xfId="0" applyFont="1" applyBorder="1" applyAlignment="1">
      <alignment horizontal="center" vertical="top"/>
    </xf>
    <xf numFmtId="0" fontId="32" fillId="0" borderId="0" xfId="0" applyFont="1" applyAlignment="1">
      <alignment horizontal="center" vertical="top"/>
    </xf>
    <xf numFmtId="0" fontId="32" fillId="0" borderId="218" xfId="0" applyFont="1" applyBorder="1" applyAlignment="1">
      <alignment horizontal="center" vertical="top"/>
    </xf>
    <xf numFmtId="0" fontId="32" fillId="0" borderId="217" xfId="0" applyFont="1" applyBorder="1" applyAlignment="1">
      <alignment horizontal="left" vertical="top" wrapText="1"/>
    </xf>
    <xf numFmtId="0" fontId="32" fillId="0" borderId="218" xfId="0" applyFont="1" applyBorder="1" applyAlignment="1">
      <alignment horizontal="left" vertical="top" wrapText="1"/>
    </xf>
    <xf numFmtId="0" fontId="32" fillId="0" borderId="217" xfId="0" applyFont="1" applyBorder="1" applyAlignment="1">
      <alignment horizontal="center" vertical="top" wrapText="1"/>
    </xf>
    <xf numFmtId="0" fontId="32" fillId="0" borderId="0" xfId="0" applyFont="1" applyAlignment="1">
      <alignment horizontal="center" vertical="top" wrapText="1"/>
    </xf>
    <xf numFmtId="0" fontId="32" fillId="0" borderId="218" xfId="0" applyFont="1" applyBorder="1" applyAlignment="1">
      <alignment horizontal="center" vertical="top" wrapText="1"/>
    </xf>
    <xf numFmtId="0" fontId="32" fillId="0" borderId="22" xfId="0" applyFont="1" applyBorder="1" applyAlignment="1">
      <alignment horizontal="left" vertical="top" wrapText="1"/>
    </xf>
    <xf numFmtId="176" fontId="295" fillId="42" borderId="22" xfId="0" applyNumberFormat="1" applyFont="1" applyFill="1" applyBorder="1" applyAlignment="1">
      <alignment horizontal="left" vertical="top" wrapText="1"/>
    </xf>
    <xf numFmtId="0" fontId="0" fillId="42" borderId="16" xfId="0" applyFill="1" applyBorder="1" applyAlignment="1">
      <alignment horizontal="left" vertical="top" wrapText="1"/>
    </xf>
    <xf numFmtId="0" fontId="32" fillId="42" borderId="16" xfId="0" applyFont="1" applyFill="1" applyBorder="1" applyAlignment="1">
      <alignment horizontal="left" vertical="top" wrapText="1"/>
    </xf>
    <xf numFmtId="0" fontId="32" fillId="0" borderId="16" xfId="0" applyFont="1" applyBorder="1" applyAlignment="1">
      <alignment horizontal="left" vertical="top" wrapText="1"/>
    </xf>
    <xf numFmtId="1" fontId="25" fillId="43" borderId="16" xfId="0" applyNumberFormat="1" applyFont="1" applyFill="1" applyBorder="1" applyAlignment="1">
      <alignment horizontal="left" vertical="top" wrapText="1"/>
    </xf>
    <xf numFmtId="0" fontId="17" fillId="0" borderId="128" xfId="0" applyFont="1" applyBorder="1" applyAlignment="1">
      <alignment horizontal="left" vertical="top"/>
    </xf>
    <xf numFmtId="0" fontId="17" fillId="0" borderId="129" xfId="0" applyFont="1" applyBorder="1" applyAlignment="1">
      <alignment horizontal="left" vertical="top"/>
    </xf>
    <xf numFmtId="0" fontId="17" fillId="0" borderId="130" xfId="0" applyFont="1" applyBorder="1" applyAlignment="1">
      <alignment horizontal="left" vertical="top"/>
    </xf>
    <xf numFmtId="0" fontId="111" fillId="0" borderId="0" xfId="0" applyFont="1" applyAlignment="1">
      <alignment horizontal="right"/>
    </xf>
    <xf numFmtId="0" fontId="17" fillId="0" borderId="0" xfId="0" applyFont="1" applyAlignment="1">
      <alignment horizontal="justify" vertical="top" wrapText="1"/>
    </xf>
    <xf numFmtId="0" fontId="41" fillId="2" borderId="16" xfId="0" applyFont="1" applyFill="1" applyBorder="1" applyAlignment="1">
      <alignment horizontal="center" vertical="center" wrapText="1"/>
    </xf>
    <xf numFmtId="0" fontId="17" fillId="0" borderId="43" xfId="0" applyFont="1" applyBorder="1" applyAlignment="1">
      <alignment horizontal="center" vertical="top" wrapText="1"/>
    </xf>
    <xf numFmtId="0" fontId="160" fillId="0" borderId="0" xfId="0" applyFont="1" applyAlignment="1">
      <alignment horizontal="justify" vertical="top" wrapText="1"/>
    </xf>
    <xf numFmtId="0" fontId="80" fillId="0" borderId="16" xfId="0" applyFont="1" applyBorder="1" applyAlignment="1">
      <alignment horizontal="center" wrapText="1"/>
    </xf>
    <xf numFmtId="0" fontId="40" fillId="19" borderId="26" xfId="0" applyFont="1" applyFill="1" applyBorder="1" applyAlignment="1">
      <alignment horizontal="center" vertical="center"/>
    </xf>
    <xf numFmtId="0" fontId="40" fillId="19" borderId="34" xfId="0" applyFont="1" applyFill="1" applyBorder="1" applyAlignment="1">
      <alignment horizontal="center" vertical="center"/>
    </xf>
    <xf numFmtId="0" fontId="40" fillId="19" borderId="35" xfId="0" applyFont="1" applyFill="1" applyBorder="1" applyAlignment="1">
      <alignment horizontal="center" vertical="center"/>
    </xf>
    <xf numFmtId="0" fontId="40" fillId="19" borderId="19" xfId="0" applyFont="1" applyFill="1" applyBorder="1" applyAlignment="1">
      <alignment horizontal="center" vertical="center"/>
    </xf>
    <xf numFmtId="0" fontId="40" fillId="19" borderId="21" xfId="0" applyFont="1" applyFill="1" applyBorder="1" applyAlignment="1">
      <alignment horizontal="center" vertical="center"/>
    </xf>
    <xf numFmtId="0" fontId="17" fillId="0" borderId="43" xfId="0" applyFont="1" applyBorder="1" applyAlignment="1">
      <alignment horizontal="center"/>
    </xf>
    <xf numFmtId="0" fontId="18" fillId="0" borderId="32" xfId="0" applyFont="1" applyBorder="1" applyAlignment="1">
      <alignment horizontal="left" vertical="center" indent="2"/>
    </xf>
    <xf numFmtId="0" fontId="18" fillId="0" borderId="33" xfId="0" applyFont="1" applyBorder="1" applyAlignment="1">
      <alignment horizontal="left" vertical="center" indent="2"/>
    </xf>
    <xf numFmtId="0" fontId="18" fillId="0" borderId="31" xfId="0" applyFont="1" applyBorder="1" applyAlignment="1">
      <alignment horizontal="left" vertical="center" indent="2"/>
    </xf>
    <xf numFmtId="0" fontId="18" fillId="0" borderId="32" xfId="0" applyFont="1" applyBorder="1" applyAlignment="1">
      <alignment horizontal="left" vertical="center" wrapText="1" indent="2"/>
    </xf>
    <xf numFmtId="0" fontId="18" fillId="0" borderId="33" xfId="0" applyFont="1" applyBorder="1" applyAlignment="1">
      <alignment horizontal="left" vertical="center" wrapText="1" indent="2"/>
    </xf>
    <xf numFmtId="0" fontId="18" fillId="0" borderId="31" xfId="0" applyFont="1" applyBorder="1" applyAlignment="1">
      <alignment horizontal="left" vertical="center" wrapText="1" indent="2"/>
    </xf>
    <xf numFmtId="0" fontId="18" fillId="0" borderId="16" xfId="0" applyFont="1" applyBorder="1" applyAlignment="1">
      <alignment horizontal="left" vertical="center" wrapText="1" indent="1"/>
    </xf>
    <xf numFmtId="0" fontId="161" fillId="0" borderId="32" xfId="0" applyFont="1" applyBorder="1" applyAlignment="1">
      <alignment horizontal="right" vertical="center" wrapText="1" indent="4"/>
    </xf>
    <xf numFmtId="0" fontId="161" fillId="0" borderId="33" xfId="0" applyFont="1" applyBorder="1" applyAlignment="1">
      <alignment horizontal="right" vertical="center" wrapText="1" indent="4"/>
    </xf>
    <xf numFmtId="0" fontId="161" fillId="0" borderId="31" xfId="0" applyFont="1" applyBorder="1" applyAlignment="1">
      <alignment horizontal="right" vertical="center" wrapText="1" indent="4"/>
    </xf>
    <xf numFmtId="0" fontId="163" fillId="19" borderId="26" xfId="0" applyFont="1" applyFill="1" applyBorder="1" applyAlignment="1">
      <alignment horizontal="center" vertical="center"/>
    </xf>
    <xf numFmtId="0" fontId="163" fillId="19" borderId="34" xfId="0" applyFont="1" applyFill="1" applyBorder="1" applyAlignment="1">
      <alignment horizontal="center" vertical="center"/>
    </xf>
    <xf numFmtId="0" fontId="163" fillId="19" borderId="35" xfId="0" applyFont="1" applyFill="1" applyBorder="1" applyAlignment="1">
      <alignment horizontal="center" vertical="center"/>
    </xf>
    <xf numFmtId="0" fontId="163" fillId="19" borderId="19" xfId="0" applyFont="1" applyFill="1" applyBorder="1" applyAlignment="1">
      <alignment horizontal="center" vertical="center"/>
    </xf>
    <xf numFmtId="0" fontId="163" fillId="19" borderId="18" xfId="0" applyFont="1" applyFill="1" applyBorder="1" applyAlignment="1">
      <alignment horizontal="center" vertical="center"/>
    </xf>
    <xf numFmtId="0" fontId="163" fillId="19" borderId="21" xfId="0" applyFont="1" applyFill="1" applyBorder="1" applyAlignment="1">
      <alignment horizontal="center" vertical="center"/>
    </xf>
    <xf numFmtId="0" fontId="282" fillId="0" borderId="203" xfId="0" applyFont="1" applyBorder="1" applyAlignment="1">
      <alignment horizontal="left" vertical="top" wrapText="1"/>
    </xf>
    <xf numFmtId="0" fontId="282" fillId="0" borderId="204" xfId="0" applyFont="1" applyBorder="1" applyAlignment="1">
      <alignment horizontal="left" vertical="top" wrapText="1"/>
    </xf>
    <xf numFmtId="0" fontId="282" fillId="0" borderId="205" xfId="0" applyFont="1" applyBorder="1" applyAlignment="1">
      <alignment horizontal="left" vertical="top" wrapText="1"/>
    </xf>
    <xf numFmtId="0" fontId="282" fillId="0" borderId="131" xfId="0" applyFont="1" applyBorder="1" applyAlignment="1">
      <alignment horizontal="left" vertical="top" wrapText="1"/>
    </xf>
    <xf numFmtId="0" fontId="282" fillId="0" borderId="45" xfId="0" applyFont="1" applyBorder="1" applyAlignment="1">
      <alignment horizontal="left" vertical="top" wrapText="1"/>
    </xf>
    <xf numFmtId="0" fontId="282" fillId="0" borderId="132" xfId="0" applyFont="1" applyBorder="1" applyAlignment="1">
      <alignment horizontal="left" vertical="top" wrapText="1"/>
    </xf>
    <xf numFmtId="0" fontId="301" fillId="0" borderId="221" xfId="0" applyFont="1" applyBorder="1" applyAlignment="1">
      <alignment horizontal="left" vertical="top" wrapText="1"/>
    </xf>
    <xf numFmtId="0" fontId="301" fillId="0" borderId="222" xfId="0" applyFont="1" applyBorder="1" applyAlignment="1">
      <alignment horizontal="left" vertical="top" wrapText="1"/>
    </xf>
    <xf numFmtId="0" fontId="301" fillId="0" borderId="223" xfId="0" applyFont="1" applyBorder="1" applyAlignment="1">
      <alignment horizontal="left" vertical="top" wrapText="1"/>
    </xf>
    <xf numFmtId="0" fontId="301" fillId="0" borderId="217" xfId="0" applyFont="1" applyBorder="1" applyAlignment="1">
      <alignment horizontal="left" vertical="top" wrapText="1"/>
    </xf>
    <xf numFmtId="0" fontId="301" fillId="0" borderId="0" xfId="0" applyFont="1" applyAlignment="1">
      <alignment horizontal="left" vertical="top" wrapText="1"/>
    </xf>
    <xf numFmtId="0" fontId="301" fillId="0" borderId="218" xfId="0" applyFont="1" applyBorder="1" applyAlignment="1">
      <alignment horizontal="left" vertical="top" wrapText="1"/>
    </xf>
    <xf numFmtId="0" fontId="301" fillId="0" borderId="219" xfId="0" applyFont="1" applyBorder="1" applyAlignment="1">
      <alignment horizontal="left" vertical="top" wrapText="1"/>
    </xf>
    <xf numFmtId="0" fontId="301" fillId="0" borderId="83" xfId="0" applyFont="1" applyBorder="1" applyAlignment="1">
      <alignment horizontal="left" vertical="top" wrapText="1"/>
    </xf>
    <xf numFmtId="0" fontId="301" fillId="0" borderId="220" xfId="0" applyFont="1" applyBorder="1" applyAlignment="1">
      <alignment horizontal="left" vertical="top" wrapText="1"/>
    </xf>
    <xf numFmtId="0" fontId="33" fillId="0" borderId="32" xfId="0" applyFont="1" applyBorder="1" applyAlignment="1">
      <alignment horizontal="left" wrapText="1"/>
    </xf>
    <xf numFmtId="0" fontId="33" fillId="0" borderId="33" xfId="0" applyFont="1" applyBorder="1" applyAlignment="1">
      <alignment horizontal="left" wrapText="1"/>
    </xf>
    <xf numFmtId="0" fontId="0" fillId="0" borderId="32" xfId="0" applyBorder="1" applyAlignment="1">
      <alignment horizontal="left"/>
    </xf>
    <xf numFmtId="0" fontId="0" fillId="0" borderId="33" xfId="0" applyBorder="1" applyAlignment="1">
      <alignment horizontal="left"/>
    </xf>
    <xf numFmtId="0" fontId="0" fillId="0" borderId="31" xfId="0" applyBorder="1" applyAlignment="1">
      <alignment horizontal="left"/>
    </xf>
    <xf numFmtId="0" fontId="274" fillId="0" borderId="135" xfId="0" applyFont="1" applyBorder="1" applyAlignment="1">
      <alignment horizontal="left" vertical="center" wrapText="1"/>
    </xf>
    <xf numFmtId="0" fontId="274" fillId="0" borderId="127" xfId="0" applyFont="1" applyBorder="1" applyAlignment="1">
      <alignment horizontal="left" vertical="center" wrapText="1"/>
    </xf>
    <xf numFmtId="0" fontId="274" fillId="0" borderId="131" xfId="0" applyFont="1" applyBorder="1" applyAlignment="1">
      <alignment horizontal="left" vertical="center" wrapText="1"/>
    </xf>
    <xf numFmtId="0" fontId="274" fillId="0" borderId="132" xfId="0" applyFont="1" applyBorder="1" applyAlignment="1">
      <alignment horizontal="left" vertical="center" wrapText="1"/>
    </xf>
    <xf numFmtId="0" fontId="274" fillId="0" borderId="135" xfId="0" applyFont="1" applyBorder="1" applyAlignment="1">
      <alignment horizontal="left" wrapText="1"/>
    </xf>
    <xf numFmtId="0" fontId="274" fillId="0" borderId="0" xfId="0" applyFont="1" applyAlignment="1">
      <alignment horizontal="left" wrapText="1"/>
    </xf>
    <xf numFmtId="0" fontId="274" fillId="0" borderId="127" xfId="0" applyFont="1" applyBorder="1" applyAlignment="1">
      <alignment horizontal="left" wrapText="1"/>
    </xf>
    <xf numFmtId="0" fontId="274" fillId="0" borderId="131" xfId="0" applyFont="1" applyBorder="1" applyAlignment="1">
      <alignment horizontal="left" wrapText="1"/>
    </xf>
    <xf numFmtId="0" fontId="274" fillId="0" borderId="45" xfId="0" applyFont="1" applyBorder="1" applyAlignment="1">
      <alignment horizontal="left" wrapText="1"/>
    </xf>
    <xf numFmtId="0" fontId="274" fillId="0" borderId="132" xfId="0" applyFont="1" applyBorder="1" applyAlignment="1">
      <alignment horizontal="left" wrapText="1"/>
    </xf>
    <xf numFmtId="0" fontId="274" fillId="0" borderId="135" xfId="0" applyFont="1" applyBorder="1" applyAlignment="1">
      <alignment horizontal="left" vertical="center"/>
    </xf>
    <xf numFmtId="0" fontId="274" fillId="0" borderId="0" xfId="0" applyFont="1" applyAlignment="1">
      <alignment horizontal="left" vertical="center"/>
    </xf>
    <xf numFmtId="0" fontId="274" fillId="0" borderId="127" xfId="0" applyFont="1" applyBorder="1" applyAlignment="1">
      <alignment horizontal="left" vertical="center"/>
    </xf>
    <xf numFmtId="0" fontId="274" fillId="0" borderId="131" xfId="0" applyFont="1" applyBorder="1" applyAlignment="1">
      <alignment horizontal="left" vertical="center"/>
    </xf>
    <xf numFmtId="0" fontId="274" fillId="0" borderId="45" xfId="0" applyFont="1" applyBorder="1" applyAlignment="1">
      <alignment horizontal="left" vertical="center"/>
    </xf>
    <xf numFmtId="0" fontId="274" fillId="0" borderId="132" xfId="0" applyFont="1" applyBorder="1" applyAlignment="1">
      <alignment horizontal="left" vertical="center"/>
    </xf>
    <xf numFmtId="0" fontId="274" fillId="0" borderId="181" xfId="0" applyFont="1" applyBorder="1" applyAlignment="1">
      <alignment horizontal="center"/>
    </xf>
    <xf numFmtId="0" fontId="274" fillId="0" borderId="207" xfId="0" applyFont="1" applyBorder="1" applyAlignment="1">
      <alignment horizontal="center"/>
    </xf>
    <xf numFmtId="0" fontId="25" fillId="0" borderId="32" xfId="0" applyFont="1" applyBorder="1" applyAlignment="1">
      <alignment horizontal="left"/>
    </xf>
    <xf numFmtId="0" fontId="25" fillId="0" borderId="33" xfId="0" applyFont="1" applyBorder="1" applyAlignment="1">
      <alignment horizontal="left"/>
    </xf>
    <xf numFmtId="0" fontId="25" fillId="0" borderId="31" xfId="0" applyFont="1" applyBorder="1" applyAlignment="1">
      <alignment horizontal="left"/>
    </xf>
    <xf numFmtId="0" fontId="29" fillId="0" borderId="0" xfId="0" applyFont="1" applyAlignment="1">
      <alignment horizontal="center" vertical="center" wrapText="1"/>
    </xf>
    <xf numFmtId="0" fontId="274" fillId="0" borderId="203" xfId="0" quotePrefix="1" applyFont="1" applyBorder="1" applyAlignment="1">
      <alignment horizontal="left" vertical="center"/>
    </xf>
    <xf numFmtId="0" fontId="274" fillId="0" borderId="205" xfId="0" quotePrefix="1" applyFont="1" applyBorder="1" applyAlignment="1">
      <alignment horizontal="left" vertical="center"/>
    </xf>
    <xf numFmtId="0" fontId="274" fillId="0" borderId="131" xfId="0" quotePrefix="1" applyFont="1" applyBorder="1" applyAlignment="1">
      <alignment horizontal="left" vertical="center"/>
    </xf>
    <xf numFmtId="0" fontId="274" fillId="0" borderId="132" xfId="0" quotePrefix="1" applyFont="1" applyBorder="1" applyAlignment="1">
      <alignment horizontal="left" vertical="center"/>
    </xf>
    <xf numFmtId="0" fontId="274" fillId="0" borderId="203" xfId="0" applyFont="1" applyBorder="1" applyAlignment="1">
      <alignment horizontal="left" vertical="top" wrapText="1"/>
    </xf>
    <xf numFmtId="0" fontId="274" fillId="0" borderId="204" xfId="0" applyFont="1" applyBorder="1" applyAlignment="1">
      <alignment horizontal="left" vertical="top" wrapText="1"/>
    </xf>
    <xf numFmtId="0" fontId="274" fillId="0" borderId="205" xfId="0" applyFont="1" applyBorder="1" applyAlignment="1">
      <alignment horizontal="left" vertical="top" wrapText="1"/>
    </xf>
    <xf numFmtId="0" fontId="274" fillId="0" borderId="131" xfId="0" applyFont="1" applyBorder="1" applyAlignment="1">
      <alignment horizontal="left" vertical="top" wrapText="1"/>
    </xf>
    <xf numFmtId="0" fontId="274" fillId="0" borderId="45" xfId="0" applyFont="1" applyBorder="1" applyAlignment="1">
      <alignment horizontal="left" vertical="top" wrapText="1"/>
    </xf>
    <xf numFmtId="0" fontId="274" fillId="0" borderId="132" xfId="0" applyFont="1" applyBorder="1" applyAlignment="1">
      <alignment horizontal="left" vertical="top" wrapText="1"/>
    </xf>
    <xf numFmtId="0" fontId="274" fillId="0" borderId="203" xfId="0" applyFont="1" applyBorder="1" applyAlignment="1">
      <alignment horizontal="left" vertical="center" wrapText="1"/>
    </xf>
    <xf numFmtId="0" fontId="274" fillId="0" borderId="205" xfId="0" applyFont="1" applyBorder="1" applyAlignment="1">
      <alignment horizontal="left" vertical="center" wrapText="1"/>
    </xf>
    <xf numFmtId="0" fontId="274" fillId="0" borderId="204" xfId="0" applyFont="1" applyBorder="1" applyAlignment="1">
      <alignment horizontal="left" vertical="center" wrapText="1"/>
    </xf>
    <xf numFmtId="0" fontId="274" fillId="0" borderId="45" xfId="0" applyFont="1" applyBorder="1" applyAlignment="1">
      <alignment horizontal="left" vertical="center" wrapText="1"/>
    </xf>
    <xf numFmtId="0" fontId="274" fillId="0" borderId="203" xfId="0" applyFont="1" applyBorder="1" applyAlignment="1">
      <alignment horizontal="center" wrapText="1"/>
    </xf>
    <xf numFmtId="0" fontId="274" fillId="0" borderId="204" xfId="0" applyFont="1" applyBorder="1" applyAlignment="1">
      <alignment horizontal="center" wrapText="1"/>
    </xf>
    <xf numFmtId="0" fontId="274" fillId="0" borderId="205" xfId="0" applyFont="1" applyBorder="1" applyAlignment="1">
      <alignment horizontal="center" wrapText="1"/>
    </xf>
    <xf numFmtId="0" fontId="274" fillId="0" borderId="131" xfId="0" applyFont="1" applyBorder="1" applyAlignment="1">
      <alignment horizontal="center" wrapText="1"/>
    </xf>
    <xf numFmtId="0" fontId="274" fillId="0" borderId="45" xfId="0" applyFont="1" applyBorder="1" applyAlignment="1">
      <alignment horizontal="center" wrapText="1"/>
    </xf>
    <xf numFmtId="0" fontId="274" fillId="0" borderId="132" xfId="0" applyFont="1" applyBorder="1" applyAlignment="1">
      <alignment horizontal="center" wrapText="1"/>
    </xf>
    <xf numFmtId="0" fontId="274" fillId="0" borderId="206" xfId="0" applyFont="1" applyBorder="1" applyAlignment="1">
      <alignment horizontal="center" vertical="top" wrapText="1"/>
    </xf>
    <xf numFmtId="0" fontId="274" fillId="0" borderId="207" xfId="0" applyFont="1" applyBorder="1" applyAlignment="1">
      <alignment horizontal="center" vertical="top" wrapText="1"/>
    </xf>
    <xf numFmtId="0" fontId="280" fillId="0" borderId="34" xfId="0" applyFont="1" applyBorder="1" applyAlignment="1">
      <alignment horizontal="left" vertical="top" wrapText="1"/>
    </xf>
    <xf numFmtId="0" fontId="280" fillId="0" borderId="0" xfId="0" applyFont="1" applyAlignment="1">
      <alignment horizontal="left" vertical="top" wrapText="1"/>
    </xf>
    <xf numFmtId="0" fontId="18" fillId="0" borderId="43" xfId="0" applyFont="1" applyBorder="1" applyAlignment="1">
      <alignment horizontal="center" wrapText="1"/>
    </xf>
    <xf numFmtId="0" fontId="25" fillId="0" borderId="16" xfId="0" applyFont="1" applyBorder="1" applyAlignment="1">
      <alignment horizontal="left" wrapText="1"/>
    </xf>
    <xf numFmtId="0" fontId="33" fillId="0" borderId="16" xfId="0" applyFont="1" applyBorder="1" applyAlignment="1">
      <alignment horizontal="center" vertical="center" wrapText="1"/>
    </xf>
    <xf numFmtId="0" fontId="52" fillId="0" borderId="88" xfId="0" applyFont="1" applyBorder="1" applyAlignment="1">
      <alignment horizontal="left" wrapText="1"/>
    </xf>
    <xf numFmtId="0" fontId="61" fillId="0" borderId="88" xfId="0" applyFont="1" applyBorder="1" applyAlignment="1">
      <alignment horizontal="left"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1" xfId="0" applyFont="1" applyBorder="1" applyAlignment="1">
      <alignment horizontal="center" vertical="center" wrapText="1"/>
    </xf>
    <xf numFmtId="0" fontId="17" fillId="0" borderId="32" xfId="0" applyFont="1" applyBorder="1" applyAlignment="1">
      <alignment horizontal="center" wrapText="1"/>
    </xf>
    <xf numFmtId="0" fontId="17" fillId="0" borderId="31" xfId="0" applyFont="1" applyBorder="1" applyAlignment="1">
      <alignment horizontal="center" wrapText="1"/>
    </xf>
    <xf numFmtId="0" fontId="18" fillId="0" borderId="16" xfId="0" applyFont="1" applyBorder="1" applyAlignment="1">
      <alignment horizontal="left" vertical="center" indent="1"/>
    </xf>
    <xf numFmtId="0" fontId="41" fillId="0" borderId="0" xfId="0" applyFont="1" applyAlignment="1">
      <alignment horizontal="left" wrapText="1"/>
    </xf>
    <xf numFmtId="0" fontId="32" fillId="0" borderId="0" xfId="0" applyFont="1" applyAlignment="1">
      <alignment horizontal="left" wrapText="1"/>
    </xf>
    <xf numFmtId="0" fontId="52" fillId="24" borderId="0" xfId="0" applyFont="1" applyFill="1" applyAlignment="1">
      <alignment horizontal="left" vertical="center" wrapText="1"/>
    </xf>
    <xf numFmtId="0" fontId="52" fillId="0" borderId="0" xfId="0" applyFont="1" applyAlignment="1">
      <alignment horizontal="left" vertical="top" wrapText="1"/>
    </xf>
    <xf numFmtId="0" fontId="22" fillId="0" borderId="16" xfId="0" applyFont="1" applyBorder="1" applyAlignment="1">
      <alignment horizontal="center" vertical="center" wrapText="1"/>
    </xf>
    <xf numFmtId="0" fontId="144" fillId="0" borderId="0" xfId="0" applyFont="1" applyAlignment="1">
      <alignment horizontal="justify" vertical="top" wrapText="1"/>
    </xf>
    <xf numFmtId="0" fontId="22" fillId="0" borderId="16" xfId="0" applyFont="1" applyBorder="1" applyAlignment="1">
      <alignment horizontal="center" wrapText="1"/>
    </xf>
    <xf numFmtId="0" fontId="25" fillId="0" borderId="22" xfId="0" applyFont="1" applyBorder="1" applyAlignment="1">
      <alignment horizontal="center" vertical="center" wrapText="1"/>
    </xf>
    <xf numFmtId="0" fontId="22" fillId="0" borderId="34" xfId="0" applyFont="1" applyBorder="1" applyAlignment="1">
      <alignment horizontal="center" wrapText="1"/>
    </xf>
    <xf numFmtId="0" fontId="22" fillId="0" borderId="35" xfId="0" applyFont="1" applyBorder="1" applyAlignment="1">
      <alignment horizontal="center" wrapText="1"/>
    </xf>
    <xf numFmtId="0" fontId="22" fillId="0" borderId="0" xfId="7" applyAlignment="1">
      <alignment horizontal="left"/>
    </xf>
    <xf numFmtId="0" fontId="22" fillId="0" borderId="0" xfId="7" applyAlignment="1">
      <alignment horizontal="center"/>
    </xf>
    <xf numFmtId="0" fontId="22" fillId="0" borderId="0" xfId="7" applyAlignment="1">
      <alignment horizontal="justify" vertical="top" wrapText="1"/>
    </xf>
    <xf numFmtId="0" fontId="22" fillId="0" borderId="20" xfId="7" applyBorder="1" applyAlignment="1">
      <alignment horizontal="justify" vertical="top" wrapText="1"/>
    </xf>
    <xf numFmtId="0" fontId="25" fillId="0" borderId="17" xfId="7" applyFont="1" applyBorder="1" applyAlignment="1">
      <alignment horizontal="center" vertical="center" wrapText="1"/>
    </xf>
    <xf numFmtId="0" fontId="25" fillId="0" borderId="0" xfId="7" applyFont="1" applyAlignment="1">
      <alignment horizontal="center" vertical="center" wrapText="1"/>
    </xf>
    <xf numFmtId="0" fontId="22" fillId="0" borderId="0" xfId="7" applyAlignment="1">
      <alignment horizontal="center" vertical="center" wrapText="1"/>
    </xf>
    <xf numFmtId="0" fontId="22" fillId="0" borderId="20" xfId="7" applyBorder="1" applyAlignment="1">
      <alignment horizontal="center" vertical="center" wrapText="1"/>
    </xf>
    <xf numFmtId="0" fontId="22" fillId="0" borderId="17" xfId="7" applyBorder="1" applyAlignment="1">
      <alignment horizontal="left" vertical="center" wrapText="1"/>
    </xf>
    <xf numFmtId="0" fontId="22" fillId="0" borderId="0" xfId="7" applyAlignment="1">
      <alignment horizontal="left" vertical="center" wrapText="1"/>
    </xf>
    <xf numFmtId="0" fontId="52" fillId="0" borderId="17" xfId="7" applyFont="1" applyBorder="1" applyAlignment="1">
      <alignment horizontal="right" vertical="center" wrapText="1"/>
    </xf>
    <xf numFmtId="0" fontId="22" fillId="0" borderId="0" xfId="7" applyAlignment="1">
      <alignment horizontal="right" vertical="center" wrapText="1"/>
    </xf>
    <xf numFmtId="0" fontId="22" fillId="0" borderId="20" xfId="7" applyBorder="1" applyAlignment="1">
      <alignment horizontal="right" vertical="center" wrapText="1"/>
    </xf>
    <xf numFmtId="0" fontId="22" fillId="0" borderId="17" xfId="7" applyBorder="1" applyAlignment="1">
      <alignment horizontal="justify" vertical="top" wrapText="1"/>
    </xf>
    <xf numFmtId="0" fontId="22" fillId="0" borderId="0" xfId="7" applyAlignment="1">
      <alignment horizontal="left" vertical="center"/>
    </xf>
    <xf numFmtId="0" fontId="22" fillId="0" borderId="0" xfId="7" applyAlignment="1">
      <alignment horizontal="left" vertical="top" wrapText="1"/>
    </xf>
    <xf numFmtId="0" fontId="22" fillId="0" borderId="20" xfId="7" applyBorder="1" applyAlignment="1">
      <alignment horizontal="left" vertical="top" wrapText="1"/>
    </xf>
    <xf numFmtId="0" fontId="163" fillId="19" borderId="32" xfId="7" applyFont="1" applyFill="1" applyBorder="1" applyAlignment="1">
      <alignment horizontal="center" vertical="center" wrapText="1"/>
    </xf>
    <xf numFmtId="0" fontId="163" fillId="19" borderId="33" xfId="7" applyFont="1" applyFill="1" applyBorder="1" applyAlignment="1">
      <alignment horizontal="center" vertical="center" wrapText="1"/>
    </xf>
    <xf numFmtId="0" fontId="143" fillId="19" borderId="33" xfId="7" applyFont="1" applyFill="1" applyBorder="1" applyAlignment="1">
      <alignment horizontal="center" vertical="center" wrapText="1"/>
    </xf>
    <xf numFmtId="0" fontId="143" fillId="19" borderId="31" xfId="7" applyFont="1" applyFill="1" applyBorder="1" applyAlignment="1">
      <alignment horizontal="center" vertical="center" wrapText="1"/>
    </xf>
    <xf numFmtId="0" fontId="18" fillId="0" borderId="32" xfId="7" applyFont="1" applyBorder="1" applyAlignment="1">
      <alignment horizontal="left" vertical="center" wrapText="1"/>
    </xf>
    <xf numFmtId="0" fontId="18" fillId="0" borderId="33" xfId="7" applyFont="1" applyBorder="1" applyAlignment="1">
      <alignment horizontal="left" vertical="center" wrapText="1"/>
    </xf>
    <xf numFmtId="0" fontId="18" fillId="0" borderId="31" xfId="7" applyFont="1" applyBorder="1" applyAlignment="1">
      <alignment horizontal="left" vertical="center" wrapText="1"/>
    </xf>
    <xf numFmtId="0" fontId="18" fillId="0" borderId="32" xfId="7" applyFont="1" applyBorder="1" applyAlignment="1">
      <alignment horizontal="left" vertical="center" wrapText="1" indent="1"/>
    </xf>
    <xf numFmtId="0" fontId="18" fillId="0" borderId="33" xfId="7" applyFont="1" applyBorder="1" applyAlignment="1">
      <alignment horizontal="left" vertical="center" wrapText="1" indent="1"/>
    </xf>
    <xf numFmtId="0" fontId="18" fillId="0" borderId="31" xfId="7" applyFont="1" applyBorder="1" applyAlignment="1">
      <alignment horizontal="left" vertical="center" wrapText="1" indent="1"/>
    </xf>
    <xf numFmtId="0" fontId="18" fillId="0" borderId="32" xfId="7" applyFont="1" applyBorder="1" applyAlignment="1">
      <alignment horizontal="left" wrapText="1"/>
    </xf>
    <xf numFmtId="0" fontId="18" fillId="0" borderId="33" xfId="7" applyFont="1" applyBorder="1" applyAlignment="1">
      <alignment horizontal="left" wrapText="1"/>
    </xf>
    <xf numFmtId="0" fontId="18" fillId="0" borderId="32" xfId="7" applyFont="1" applyBorder="1" applyAlignment="1">
      <alignment horizontal="left" wrapText="1" indent="1"/>
    </xf>
    <xf numFmtId="0" fontId="18" fillId="0" borderId="33" xfId="7" applyFont="1" applyBorder="1" applyAlignment="1">
      <alignment horizontal="left" wrapText="1" indent="1"/>
    </xf>
    <xf numFmtId="0" fontId="18" fillId="0" borderId="31" xfId="7" applyFont="1" applyBorder="1" applyAlignment="1">
      <alignment horizontal="left" wrapText="1" indent="1"/>
    </xf>
    <xf numFmtId="0" fontId="18" fillId="0" borderId="31" xfId="7" applyFont="1" applyBorder="1" applyAlignment="1">
      <alignment horizontal="left" wrapText="1"/>
    </xf>
    <xf numFmtId="0" fontId="98" fillId="0" borderId="17" xfId="7" applyFont="1" applyBorder="1" applyAlignment="1">
      <alignment horizontal="center" vertical="center" wrapText="1"/>
    </xf>
    <xf numFmtId="0" fontId="98" fillId="0" borderId="0" xfId="7" applyFont="1" applyAlignment="1">
      <alignment horizontal="center" vertical="center" wrapText="1"/>
    </xf>
    <xf numFmtId="0" fontId="98" fillId="0" borderId="20" xfId="7" applyFont="1" applyBorder="1" applyAlignment="1">
      <alignment horizontal="center" vertical="center" wrapText="1"/>
    </xf>
    <xf numFmtId="0" fontId="19" fillId="0" borderId="17" xfId="7" applyFont="1" applyBorder="1" applyAlignment="1">
      <alignment horizontal="center" vertical="center"/>
    </xf>
    <xf numFmtId="0" fontId="19" fillId="0" borderId="0" xfId="7" applyFont="1" applyAlignment="1">
      <alignment horizontal="center" vertical="center"/>
    </xf>
    <xf numFmtId="0" fontId="19" fillId="0" borderId="20" xfId="7" applyFont="1" applyBorder="1" applyAlignment="1">
      <alignment horizontal="center" vertical="center"/>
    </xf>
    <xf numFmtId="0" fontId="41" fillId="0" borderId="17" xfId="7" applyFont="1" applyBorder="1" applyAlignment="1">
      <alignment horizontal="center" vertical="top" wrapText="1"/>
    </xf>
    <xf numFmtId="0" fontId="41" fillId="0" borderId="0" xfId="7" applyFont="1" applyAlignment="1">
      <alignment horizontal="center" vertical="top" wrapText="1"/>
    </xf>
    <xf numFmtId="0" fontId="41" fillId="0" borderId="20" xfId="7" applyFont="1" applyBorder="1" applyAlignment="1">
      <alignment horizontal="center" vertical="top" wrapText="1"/>
    </xf>
    <xf numFmtId="0" fontId="22" fillId="0" borderId="17" xfId="7" applyBorder="1" applyAlignment="1">
      <alignment horizontal="left" vertical="top" wrapText="1"/>
    </xf>
    <xf numFmtId="0" fontId="25" fillId="0" borderId="0" xfId="0" applyFont="1" applyAlignment="1">
      <alignment horizontal="left" vertical="center"/>
    </xf>
    <xf numFmtId="0" fontId="22" fillId="0" borderId="12" xfId="0" applyFont="1" applyBorder="1" applyAlignment="1">
      <alignment horizontal="left" vertical="center" wrapText="1"/>
    </xf>
    <xf numFmtId="0" fontId="22" fillId="0" borderId="70" xfId="0" applyFont="1" applyBorder="1" applyAlignment="1">
      <alignment horizontal="left" vertical="center" wrapText="1"/>
    </xf>
    <xf numFmtId="0" fontId="22" fillId="0" borderId="71" xfId="0" applyFont="1" applyBorder="1" applyAlignment="1">
      <alignment horizontal="left" vertical="center" wrapText="1"/>
    </xf>
    <xf numFmtId="0" fontId="22" fillId="0" borderId="11" xfId="0" applyFont="1" applyBorder="1" applyAlignment="1">
      <alignment horizontal="left" vertical="center" wrapText="1"/>
    </xf>
    <xf numFmtId="0" fontId="22" fillId="0" borderId="87" xfId="0" applyFont="1" applyBorder="1" applyAlignment="1">
      <alignment horizontal="left" vertical="center" wrapText="1"/>
    </xf>
    <xf numFmtId="0" fontId="22" fillId="0" borderId="31" xfId="0" applyFont="1" applyBorder="1" applyAlignment="1">
      <alignment horizontal="left" wrapText="1"/>
    </xf>
    <xf numFmtId="0" fontId="22" fillId="0" borderId="16" xfId="0" applyFont="1" applyBorder="1" applyAlignment="1">
      <alignment horizontal="left" wrapText="1"/>
    </xf>
    <xf numFmtId="0" fontId="18" fillId="0" borderId="0" xfId="0" applyFont="1" applyAlignment="1">
      <alignment horizontal="left" vertical="center" wrapText="1"/>
    </xf>
    <xf numFmtId="0" fontId="22" fillId="0" borderId="76" xfId="0" applyFont="1" applyBorder="1" applyAlignment="1">
      <alignment horizontal="left" vertical="center" wrapText="1"/>
    </xf>
    <xf numFmtId="0" fontId="22" fillId="0" borderId="91" xfId="0" applyFont="1" applyBorder="1" applyAlignment="1">
      <alignment horizontal="center" vertical="center" wrapText="1"/>
    </xf>
    <xf numFmtId="0" fontId="22" fillId="0" borderId="92" xfId="0" applyFont="1" applyBorder="1" applyAlignment="1">
      <alignment horizontal="center" vertical="center" wrapText="1"/>
    </xf>
    <xf numFmtId="0" fontId="22" fillId="0" borderId="93" xfId="0" applyFont="1" applyBorder="1" applyAlignment="1">
      <alignment horizontal="center" vertical="center" wrapText="1"/>
    </xf>
    <xf numFmtId="0" fontId="22" fillId="0" borderId="5" xfId="0" applyFont="1" applyBorder="1" applyAlignment="1">
      <alignment horizontal="left" vertical="center" wrapText="1"/>
    </xf>
    <xf numFmtId="0" fontId="22" fillId="0" borderId="39" xfId="0" applyFont="1" applyBorder="1" applyAlignment="1">
      <alignment horizontal="left" vertical="center" wrapText="1"/>
    </xf>
    <xf numFmtId="0" fontId="22" fillId="0" borderId="41" xfId="0" applyFont="1" applyBorder="1" applyAlignment="1">
      <alignment horizontal="left" vertical="center" wrapText="1"/>
    </xf>
    <xf numFmtId="0" fontId="22" fillId="0" borderId="3" xfId="0" applyFont="1" applyBorder="1" applyAlignment="1">
      <alignment horizontal="left" vertical="center" wrapText="1"/>
    </xf>
    <xf numFmtId="0" fontId="22" fillId="0" borderId="33" xfId="0" applyFont="1" applyBorder="1" applyAlignment="1">
      <alignment horizontal="left" vertical="center" wrapText="1"/>
    </xf>
    <xf numFmtId="0" fontId="22" fillId="0" borderId="36" xfId="0" applyFont="1" applyBorder="1" applyAlignment="1">
      <alignment horizontal="left" vertical="center" wrapText="1"/>
    </xf>
    <xf numFmtId="0" fontId="22" fillId="0" borderId="94"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96" xfId="0" applyFont="1" applyBorder="1" applyAlignment="1">
      <alignment horizontal="center" vertical="center" wrapText="1"/>
    </xf>
    <xf numFmtId="0" fontId="22" fillId="0" borderId="13" xfId="0" applyFont="1" applyBorder="1" applyAlignment="1">
      <alignment horizontal="left" vertical="center" wrapText="1"/>
    </xf>
    <xf numFmtId="0" fontId="22" fillId="0" borderId="69" xfId="0" applyFont="1" applyBorder="1" applyAlignment="1">
      <alignment horizontal="left" vertical="center" wrapText="1"/>
    </xf>
    <xf numFmtId="0" fontId="22" fillId="0" borderId="7" xfId="0" applyFont="1" applyBorder="1" applyAlignment="1">
      <alignment horizontal="left" vertical="center" wrapText="1"/>
    </xf>
    <xf numFmtId="0" fontId="22" fillId="0" borderId="48" xfId="0" applyFont="1" applyBorder="1" applyAlignment="1">
      <alignment horizontal="left" vertical="center" wrapText="1"/>
    </xf>
    <xf numFmtId="0" fontId="22" fillId="0" borderId="18" xfId="0" applyFont="1" applyBorder="1" applyAlignment="1">
      <alignment horizontal="left" vertical="center" wrapText="1"/>
    </xf>
    <xf numFmtId="0" fontId="22" fillId="0" borderId="49" xfId="0" applyFont="1" applyBorder="1" applyAlignment="1">
      <alignment horizontal="left" vertical="center" wrapText="1"/>
    </xf>
    <xf numFmtId="0" fontId="22" fillId="0" borderId="55" xfId="0" applyFont="1" applyBorder="1" applyAlignment="1">
      <alignment horizontal="center" vertical="center" wrapText="1"/>
    </xf>
    <xf numFmtId="0" fontId="22" fillId="0" borderId="100" xfId="0" applyFont="1" applyBorder="1" applyAlignment="1">
      <alignment horizontal="center" vertical="center" wrapText="1"/>
    </xf>
    <xf numFmtId="0" fontId="22" fillId="0" borderId="101"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84" xfId="0" applyFont="1" applyBorder="1" applyAlignment="1">
      <alignment horizontal="center" vertical="center" wrapText="1"/>
    </xf>
    <xf numFmtId="0" fontId="22" fillId="0" borderId="102" xfId="0" applyFont="1" applyBorder="1" applyAlignment="1">
      <alignment horizontal="center" vertical="center" wrapText="1"/>
    </xf>
    <xf numFmtId="0" fontId="22" fillId="0" borderId="2" xfId="0" applyFont="1" applyBorder="1" applyAlignment="1">
      <alignment horizontal="left" vertical="top" wrapText="1"/>
    </xf>
    <xf numFmtId="0" fontId="22" fillId="0" borderId="16" xfId="0" applyFont="1" applyBorder="1" applyAlignment="1">
      <alignment horizontal="left" vertical="top" wrapText="1"/>
    </xf>
    <xf numFmtId="0" fontId="22" fillId="0" borderId="38" xfId="0" applyFont="1" applyBorder="1" applyAlignment="1">
      <alignment horizontal="left" vertical="top" wrapText="1"/>
    </xf>
    <xf numFmtId="0" fontId="22" fillId="0" borderId="15" xfId="0" applyFont="1" applyBorder="1" applyAlignment="1">
      <alignment horizontal="left" vertical="center" wrapText="1"/>
    </xf>
    <xf numFmtId="0" fontId="22" fillId="0" borderId="29" xfId="0" applyFont="1" applyBorder="1" applyAlignment="1">
      <alignment horizontal="left" vertical="center" wrapText="1"/>
    </xf>
    <xf numFmtId="0" fontId="22" fillId="0" borderId="14" xfId="0" applyFont="1" applyBorder="1" applyAlignment="1">
      <alignment horizontal="left" vertical="top" wrapText="1"/>
    </xf>
    <xf numFmtId="0" fontId="22" fillId="0" borderId="72" xfId="0" applyFont="1" applyBorder="1" applyAlignment="1">
      <alignment horizontal="left" vertical="top" wrapText="1"/>
    </xf>
    <xf numFmtId="0" fontId="22" fillId="0" borderId="51" xfId="0" applyFont="1" applyBorder="1" applyAlignment="1">
      <alignment horizontal="left" vertical="top" wrapText="1"/>
    </xf>
    <xf numFmtId="0" fontId="22" fillId="0" borderId="198" xfId="0" applyFont="1" applyBorder="1" applyAlignment="1">
      <alignment horizontal="left" vertical="center" wrapText="1"/>
    </xf>
    <xf numFmtId="0" fontId="22" fillId="0" borderId="88" xfId="0" applyFont="1" applyBorder="1" applyAlignment="1">
      <alignment horizontal="left" vertical="center" wrapText="1"/>
    </xf>
    <xf numFmtId="0" fontId="22" fillId="0" borderId="199" xfId="0" applyFont="1" applyBorder="1" applyAlignment="1">
      <alignment horizontal="left" vertical="center" wrapText="1"/>
    </xf>
    <xf numFmtId="0" fontId="22" fillId="0" borderId="8" xfId="0" applyFont="1" applyBorder="1" applyAlignment="1">
      <alignment horizontal="left" vertical="center" wrapText="1"/>
    </xf>
    <xf numFmtId="0" fontId="22" fillId="0" borderId="44" xfId="0" applyFont="1" applyBorder="1" applyAlignment="1">
      <alignment horizontal="left" vertical="center" wrapText="1"/>
    </xf>
    <xf numFmtId="0" fontId="22" fillId="0" borderId="10" xfId="0" applyFont="1" applyBorder="1" applyAlignment="1">
      <alignment horizontal="left" vertical="center" wrapText="1"/>
    </xf>
    <xf numFmtId="0" fontId="22" fillId="0" borderId="12" xfId="0" applyFont="1" applyBorder="1" applyAlignment="1">
      <alignment horizontal="left" vertical="top" wrapText="1"/>
    </xf>
    <xf numFmtId="0" fontId="22" fillId="0" borderId="70" xfId="0" applyFont="1" applyBorder="1" applyAlignment="1">
      <alignment horizontal="left" vertical="top" wrapText="1"/>
    </xf>
    <xf numFmtId="0" fontId="22" fillId="0" borderId="71" xfId="0" applyFont="1" applyBorder="1" applyAlignment="1">
      <alignment horizontal="left" vertical="top" wrapText="1"/>
    </xf>
    <xf numFmtId="0" fontId="22" fillId="0" borderId="97" xfId="0" applyFont="1" applyBorder="1" applyAlignment="1">
      <alignment horizontal="left" vertical="top" wrapText="1"/>
    </xf>
    <xf numFmtId="0" fontId="22" fillId="0" borderId="98" xfId="0" applyFont="1" applyBorder="1" applyAlignment="1">
      <alignment horizontal="left" vertical="top" wrapText="1"/>
    </xf>
    <xf numFmtId="0" fontId="22" fillId="0" borderId="99" xfId="0" applyFont="1" applyBorder="1" applyAlignment="1">
      <alignment horizontal="left" vertical="top" wrapText="1"/>
    </xf>
    <xf numFmtId="0" fontId="30" fillId="19" borderId="32" xfId="0" applyFont="1" applyFill="1" applyBorder="1" applyAlignment="1">
      <alignment horizontal="center"/>
    </xf>
    <xf numFmtId="0" fontId="30" fillId="19" borderId="33" xfId="0" applyFont="1" applyFill="1" applyBorder="1" applyAlignment="1">
      <alignment horizontal="center"/>
    </xf>
    <xf numFmtId="0" fontId="30" fillId="19" borderId="31" xfId="0" applyFont="1" applyFill="1" applyBorder="1" applyAlignment="1">
      <alignment horizontal="center"/>
    </xf>
    <xf numFmtId="0" fontId="22" fillId="0" borderId="15" xfId="0" applyFont="1" applyBorder="1" applyAlignment="1">
      <alignment horizontal="center" vertical="center" wrapText="1"/>
    </xf>
    <xf numFmtId="0" fontId="22" fillId="0" borderId="5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left" vertical="center" wrapText="1"/>
    </xf>
    <xf numFmtId="0" fontId="22" fillId="0" borderId="31" xfId="0" applyFont="1" applyBorder="1" applyAlignment="1">
      <alignment horizontal="left" vertical="center" wrapText="1"/>
    </xf>
    <xf numFmtId="0" fontId="22" fillId="0" borderId="16" xfId="0" applyFont="1" applyBorder="1" applyAlignment="1">
      <alignment horizontal="left" vertical="center" wrapText="1"/>
    </xf>
    <xf numFmtId="0" fontId="22" fillId="0" borderId="9" xfId="0" applyFont="1" applyBorder="1" applyAlignment="1">
      <alignment horizontal="left" vertical="center" wrapText="1"/>
    </xf>
    <xf numFmtId="0" fontId="16" fillId="0" borderId="15" xfId="0" applyFont="1" applyBorder="1" applyAlignment="1">
      <alignment horizontal="center" vertical="center" wrapText="1"/>
    </xf>
    <xf numFmtId="0" fontId="0" fillId="24" borderId="0" xfId="0" applyFill="1" applyAlignment="1">
      <alignment horizontal="left" vertical="top" wrapText="1"/>
    </xf>
    <xf numFmtId="0" fontId="16" fillId="24" borderId="0" xfId="0" applyFont="1" applyFill="1" applyAlignment="1">
      <alignment horizontal="left" vertical="top" wrapText="1"/>
    </xf>
    <xf numFmtId="0" fontId="40" fillId="19" borderId="32" xfId="0" applyFont="1" applyFill="1" applyBorder="1" applyAlignment="1">
      <alignment horizontal="center"/>
    </xf>
    <xf numFmtId="0" fontId="40" fillId="19" borderId="33" xfId="0" applyFont="1" applyFill="1" applyBorder="1" applyAlignment="1">
      <alignment horizontal="center"/>
    </xf>
    <xf numFmtId="0" fontId="40" fillId="19" borderId="31" xfId="0" applyFont="1" applyFill="1" applyBorder="1" applyAlignment="1">
      <alignment horizontal="center"/>
    </xf>
    <xf numFmtId="0" fontId="33" fillId="0" borderId="0" xfId="0" applyFont="1" applyAlignment="1">
      <alignment vertical="center" wrapText="1"/>
    </xf>
    <xf numFmtId="0" fontId="33" fillId="0" borderId="20" xfId="0" applyFont="1" applyBorder="1" applyAlignment="1">
      <alignment vertical="center" wrapText="1"/>
    </xf>
    <xf numFmtId="0" fontId="18" fillId="0" borderId="34" xfId="0" applyFont="1" applyBorder="1" applyAlignment="1">
      <alignment horizontal="left" vertical="center" wrapText="1" indent="1"/>
    </xf>
    <xf numFmtId="0" fontId="18" fillId="0" borderId="35" xfId="0" applyFont="1" applyBorder="1" applyAlignment="1">
      <alignment horizontal="left" vertical="center" wrapText="1" indent="1"/>
    </xf>
    <xf numFmtId="0" fontId="33" fillId="0" borderId="16" xfId="0" applyFont="1" applyBorder="1" applyAlignment="1">
      <alignment horizontal="left" vertical="center" wrapText="1"/>
    </xf>
    <xf numFmtId="0" fontId="26" fillId="0" borderId="32" xfId="0" applyFont="1" applyBorder="1" applyAlignment="1">
      <alignment horizontal="left" vertical="center" wrapText="1" indent="1"/>
    </xf>
    <xf numFmtId="0" fontId="26" fillId="0" borderId="33" xfId="0" applyFont="1" applyBorder="1" applyAlignment="1">
      <alignment horizontal="left" vertical="center" wrapText="1" indent="1"/>
    </xf>
    <xf numFmtId="0" fontId="26" fillId="0" borderId="31" xfId="0" applyFont="1" applyBorder="1" applyAlignment="1">
      <alignment horizontal="left" vertical="center" wrapText="1" indent="1"/>
    </xf>
    <xf numFmtId="0" fontId="0" fillId="0" borderId="32" xfId="0" applyBorder="1" applyAlignment="1">
      <alignment horizontal="center"/>
    </xf>
    <xf numFmtId="0" fontId="0" fillId="0" borderId="33" xfId="0" applyBorder="1" applyAlignment="1">
      <alignment horizontal="center"/>
    </xf>
    <xf numFmtId="0" fontId="0" fillId="0" borderId="31" xfId="0" applyBorder="1" applyAlignment="1">
      <alignment horizontal="center"/>
    </xf>
    <xf numFmtId="0" fontId="33" fillId="0" borderId="0" xfId="0" applyFont="1" applyAlignment="1">
      <alignment horizontal="left" vertical="center" wrapText="1"/>
    </xf>
    <xf numFmtId="0" fontId="0" fillId="0" borderId="32" xfId="0" applyBorder="1" applyAlignment="1">
      <alignment horizontal="left" vertical="top" wrapText="1"/>
    </xf>
    <xf numFmtId="0" fontId="33" fillId="0" borderId="18" xfId="0" applyFont="1" applyBorder="1" applyAlignment="1">
      <alignment horizontal="left" vertical="top" wrapText="1"/>
    </xf>
    <xf numFmtId="0" fontId="33" fillId="0" borderId="16" xfId="0" applyFont="1" applyBorder="1" applyAlignment="1">
      <alignment horizontal="left" vertical="center"/>
    </xf>
    <xf numFmtId="0" fontId="33" fillId="0" borderId="32" xfId="0" applyFont="1" applyBorder="1" applyAlignment="1">
      <alignment horizontal="left" vertical="center"/>
    </xf>
    <xf numFmtId="0" fontId="33" fillId="0" borderId="33" xfId="0" applyFont="1" applyBorder="1" applyAlignment="1">
      <alignment horizontal="left" vertical="center"/>
    </xf>
    <xf numFmtId="0" fontId="33" fillId="0" borderId="31" xfId="0" applyFont="1" applyBorder="1" applyAlignment="1">
      <alignment horizontal="left" vertical="center"/>
    </xf>
    <xf numFmtId="0" fontId="0" fillId="0" borderId="18" xfId="0" applyBorder="1" applyAlignment="1">
      <alignment horizontal="left"/>
    </xf>
    <xf numFmtId="0" fontId="0" fillId="0" borderId="21" xfId="0" applyBorder="1" applyAlignment="1">
      <alignment horizontal="left"/>
    </xf>
    <xf numFmtId="0" fontId="161" fillId="0" borderId="0" xfId="10" applyFont="1" applyAlignment="1">
      <alignment vertical="center"/>
    </xf>
    <xf numFmtId="0" fontId="25" fillId="0" borderId="0" xfId="0" applyFont="1" applyAlignment="1">
      <alignment vertical="center"/>
    </xf>
    <xf numFmtId="0" fontId="18" fillId="0" borderId="0" xfId="10" applyFont="1" applyAlignment="1">
      <alignment vertical="center"/>
    </xf>
    <xf numFmtId="0" fontId="18" fillId="0" borderId="0" xfId="10" applyFont="1" applyAlignment="1">
      <alignment horizontal="left" vertical="center"/>
    </xf>
    <xf numFmtId="0" fontId="21" fillId="0" borderId="0" xfId="10" applyFont="1" applyAlignment="1">
      <alignment horizontal="center" vertical="center" wrapText="1"/>
    </xf>
    <xf numFmtId="0" fontId="86" fillId="0" borderId="0" xfId="10" applyAlignment="1">
      <alignment horizontal="center" vertical="center" wrapText="1"/>
    </xf>
    <xf numFmtId="0" fontId="141" fillId="0" borderId="0" xfId="13" applyFont="1" applyAlignment="1">
      <alignment horizontal="left" vertical="top" wrapText="1"/>
    </xf>
    <xf numFmtId="0" fontId="144" fillId="0" borderId="0" xfId="13" applyFont="1" applyAlignment="1">
      <alignment horizontal="left" vertical="top" wrapText="1"/>
    </xf>
    <xf numFmtId="0" fontId="144" fillId="0" borderId="32" xfId="13" applyFont="1" applyBorder="1" applyAlignment="1">
      <alignment horizontal="left" vertical="center" wrapText="1"/>
    </xf>
    <xf numFmtId="0" fontId="25" fillId="0" borderId="33" xfId="0" applyFont="1"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wrapText="1"/>
    </xf>
    <xf numFmtId="0" fontId="0" fillId="0" borderId="31" xfId="0" applyBorder="1" applyAlignment="1">
      <alignment horizontal="left" wrapText="1"/>
    </xf>
    <xf numFmtId="0" fontId="40" fillId="19" borderId="32" xfId="10" applyFont="1" applyFill="1" applyBorder="1" applyAlignment="1">
      <alignment horizontal="center" vertical="center" wrapText="1"/>
    </xf>
    <xf numFmtId="0" fontId="40" fillId="19" borderId="33" xfId="10" applyFont="1" applyFill="1" applyBorder="1" applyAlignment="1">
      <alignment horizontal="center" vertical="center" wrapText="1"/>
    </xf>
    <xf numFmtId="0" fontId="40" fillId="19" borderId="31" xfId="10" applyFont="1" applyFill="1" applyBorder="1" applyAlignment="1">
      <alignment horizontal="center" vertical="center" wrapText="1"/>
    </xf>
    <xf numFmtId="0" fontId="161" fillId="0" borderId="0" xfId="13" applyFont="1" applyAlignment="1">
      <alignment horizontal="center" vertical="top" wrapText="1"/>
    </xf>
    <xf numFmtId="0" fontId="18" fillId="0" borderId="26" xfId="0" applyFont="1" applyBorder="1" applyAlignment="1">
      <alignment horizontal="left" vertical="center" wrapText="1"/>
    </xf>
    <xf numFmtId="0" fontId="18" fillId="0" borderId="34" xfId="0" applyFont="1" applyBorder="1" applyAlignment="1">
      <alignment horizontal="left" vertical="center" wrapText="1"/>
    </xf>
    <xf numFmtId="0" fontId="18" fillId="0" borderId="17" xfId="0" applyFont="1" applyBorder="1" applyAlignment="1">
      <alignment horizontal="left" vertical="center" wrapText="1"/>
    </xf>
    <xf numFmtId="0" fontId="18" fillId="0" borderId="19" xfId="0" applyFont="1" applyBorder="1" applyAlignment="1">
      <alignment horizontal="left" vertical="center" wrapText="1"/>
    </xf>
    <xf numFmtId="0" fontId="18" fillId="0" borderId="18" xfId="0" applyFont="1" applyBorder="1" applyAlignment="1">
      <alignment horizontal="left" vertical="center" wrapText="1"/>
    </xf>
    <xf numFmtId="0" fontId="18" fillId="0" borderId="26" xfId="0" applyFont="1" applyBorder="1" applyAlignment="1">
      <alignment horizontal="left" vertical="center" wrapText="1" indent="1"/>
    </xf>
    <xf numFmtId="0" fontId="18" fillId="0" borderId="17" xfId="0" applyFont="1" applyBorder="1" applyAlignment="1">
      <alignment horizontal="left" vertical="center" wrapText="1" indent="1"/>
    </xf>
    <xf numFmtId="0" fontId="18" fillId="0" borderId="0" xfId="0" applyFont="1" applyAlignment="1">
      <alignment horizontal="left" vertical="center" wrapText="1" indent="1"/>
    </xf>
    <xf numFmtId="0" fontId="18" fillId="0" borderId="20" xfId="0" applyFont="1" applyBorder="1" applyAlignment="1">
      <alignment horizontal="left" vertical="center" wrapText="1" indent="1"/>
    </xf>
    <xf numFmtId="0" fontId="18" fillId="0" borderId="21" xfId="0" applyFont="1" applyBorder="1" applyAlignment="1">
      <alignment horizontal="left" vertical="center" wrapText="1" indent="1"/>
    </xf>
    <xf numFmtId="0" fontId="172" fillId="0" borderId="0" xfId="13" applyFont="1" applyAlignment="1">
      <alignment horizontal="center" vertical="top" wrapText="1"/>
    </xf>
    <xf numFmtId="0" fontId="141" fillId="0" borderId="0" xfId="13" applyFont="1" applyAlignment="1">
      <alignment horizontal="center" vertical="top" wrapText="1"/>
    </xf>
    <xf numFmtId="0" fontId="40" fillId="19" borderId="32" xfId="10" applyFont="1" applyFill="1" applyBorder="1" applyAlignment="1">
      <alignment horizontal="center" vertical="top" wrapText="1"/>
    </xf>
    <xf numFmtId="0" fontId="40" fillId="19" borderId="33" xfId="10" applyFont="1" applyFill="1" applyBorder="1" applyAlignment="1">
      <alignment horizontal="center" vertical="top" wrapText="1"/>
    </xf>
    <xf numFmtId="0" fontId="40" fillId="19" borderId="31" xfId="10" applyFont="1" applyFill="1" applyBorder="1" applyAlignment="1">
      <alignment horizontal="center" vertical="top" wrapText="1"/>
    </xf>
    <xf numFmtId="0" fontId="22" fillId="0" borderId="0" xfId="10" applyFont="1" applyAlignment="1">
      <alignment horizontal="left" vertical="center" wrapText="1"/>
    </xf>
    <xf numFmtId="0" fontId="22" fillId="0" borderId="0" xfId="10" applyFont="1" applyAlignment="1">
      <alignment horizontal="left" vertical="center"/>
    </xf>
    <xf numFmtId="0" fontId="86" fillId="0" borderId="0" xfId="10" applyAlignment="1">
      <alignment horizontal="left" vertical="center"/>
    </xf>
    <xf numFmtId="0" fontId="98" fillId="0" borderId="0" xfId="10" applyFont="1" applyAlignment="1">
      <alignment horizontal="center" vertical="center" wrapText="1"/>
    </xf>
    <xf numFmtId="0" fontId="98" fillId="0" borderId="0" xfId="0" applyFont="1" applyAlignment="1">
      <alignment horizontal="center" vertical="center" wrapText="1"/>
    </xf>
    <xf numFmtId="0" fontId="19" fillId="0" borderId="0" xfId="10" applyFont="1" applyAlignment="1">
      <alignment horizontal="center" vertical="center"/>
    </xf>
    <xf numFmtId="0" fontId="41" fillId="0" borderId="0" xfId="10" applyFont="1" applyAlignment="1">
      <alignment horizontal="justify" vertical="top" wrapText="1"/>
    </xf>
    <xf numFmtId="0" fontId="144" fillId="0" borderId="0" xfId="0" applyFont="1" applyAlignment="1">
      <alignment horizontal="left" wrapText="1"/>
    </xf>
    <xf numFmtId="0" fontId="144" fillId="0" borderId="22" xfId="0" applyFont="1" applyBorder="1" applyAlignment="1">
      <alignment horizontal="left" vertical="top" wrapText="1"/>
    </xf>
    <xf numFmtId="0" fontId="144" fillId="0" borderId="24" xfId="0" applyFont="1" applyBorder="1" applyAlignment="1">
      <alignment horizontal="left" vertical="top" wrapText="1"/>
    </xf>
    <xf numFmtId="0" fontId="141" fillId="0" borderId="26" xfId="0" applyFont="1" applyBorder="1" applyAlignment="1">
      <alignment horizontal="left" vertical="top" wrapText="1"/>
    </xf>
    <xf numFmtId="0" fontId="141" fillId="0" borderId="35" xfId="0" applyFont="1" applyBorder="1" applyAlignment="1">
      <alignment horizontal="left" vertical="top" wrapText="1"/>
    </xf>
    <xf numFmtId="0" fontId="141" fillId="0" borderId="19" xfId="0" applyFont="1" applyBorder="1" applyAlignment="1">
      <alignment horizontal="left" vertical="top" wrapText="1"/>
    </xf>
    <xf numFmtId="0" fontId="141" fillId="0" borderId="21" xfId="0" applyFont="1" applyBorder="1" applyAlignment="1">
      <alignment horizontal="left" vertical="top" wrapText="1"/>
    </xf>
    <xf numFmtId="0" fontId="141" fillId="0" borderId="0" xfId="0" applyFont="1" applyAlignment="1">
      <alignment horizontal="center" wrapText="1"/>
    </xf>
    <xf numFmtId="0" fontId="141" fillId="0" borderId="0" xfId="0" applyFont="1" applyAlignment="1">
      <alignment horizontal="center" vertical="top" wrapText="1"/>
    </xf>
    <xf numFmtId="0" fontId="141" fillId="0" borderId="0" xfId="0" applyFont="1" applyAlignment="1">
      <alignment horizontal="left" vertical="top" wrapText="1"/>
    </xf>
    <xf numFmtId="0" fontId="162" fillId="0" borderId="16" xfId="0" applyFont="1" applyBorder="1" applyAlignment="1">
      <alignment wrapText="1"/>
    </xf>
    <xf numFmtId="0" fontId="141" fillId="0" borderId="0" xfId="0" applyFont="1" applyAlignment="1">
      <alignment horizontal="justify" vertical="top" wrapText="1"/>
    </xf>
    <xf numFmtId="0" fontId="144" fillId="0" borderId="32" xfId="0" applyFont="1" applyBorder="1" applyAlignment="1">
      <alignment horizontal="left" vertical="center" wrapText="1"/>
    </xf>
    <xf numFmtId="0" fontId="144" fillId="0" borderId="33" xfId="0" applyFont="1" applyBorder="1" applyAlignment="1">
      <alignment horizontal="left" vertical="center" wrapText="1"/>
    </xf>
    <xf numFmtId="0" fontId="144" fillId="0" borderId="31" xfId="0" applyFont="1" applyBorder="1" applyAlignment="1">
      <alignment horizontal="left" vertical="center" wrapText="1"/>
    </xf>
    <xf numFmtId="0" fontId="141" fillId="0" borderId="32" xfId="0" applyFont="1" applyBorder="1" applyAlignment="1">
      <alignment horizontal="left" vertical="top" wrapText="1"/>
    </xf>
    <xf numFmtId="0" fontId="141" fillId="0" borderId="33" xfId="0" applyFont="1" applyBorder="1" applyAlignment="1">
      <alignment horizontal="left" vertical="top" wrapText="1"/>
    </xf>
    <xf numFmtId="0" fontId="141" fillId="0" borderId="31" xfId="0" applyFont="1" applyBorder="1" applyAlignment="1">
      <alignment horizontal="left" vertical="top" wrapText="1"/>
    </xf>
    <xf numFmtId="0" fontId="170" fillId="0" borderId="32" xfId="0" applyFont="1" applyBorder="1" applyAlignment="1">
      <alignment horizontal="left" vertical="top" wrapText="1"/>
    </xf>
    <xf numFmtId="0" fontId="170" fillId="0" borderId="33" xfId="0" applyFont="1" applyBorder="1" applyAlignment="1">
      <alignment horizontal="left" vertical="top" wrapText="1"/>
    </xf>
    <xf numFmtId="0" fontId="170" fillId="0" borderId="31" xfId="0" applyFont="1" applyBorder="1" applyAlignment="1">
      <alignment horizontal="left" vertical="top" wrapText="1"/>
    </xf>
    <xf numFmtId="0" fontId="141" fillId="0" borderId="16" xfId="0" applyFont="1" applyBorder="1" applyAlignment="1">
      <alignment horizontal="center" vertical="top" wrapText="1"/>
    </xf>
    <xf numFmtId="0" fontId="144" fillId="0" borderId="0" xfId="0" applyFont="1" applyAlignment="1">
      <alignment horizontal="center" vertical="center" wrapText="1"/>
    </xf>
    <xf numFmtId="0" fontId="141" fillId="0" borderId="0" xfId="0" applyFont="1" applyAlignment="1">
      <alignment horizontal="center" vertical="center" wrapText="1"/>
    </xf>
    <xf numFmtId="0" fontId="144" fillId="0" borderId="16" xfId="0" applyFont="1" applyBorder="1" applyAlignment="1">
      <alignment horizontal="left" vertical="top" wrapText="1"/>
    </xf>
    <xf numFmtId="0" fontId="141" fillId="0" borderId="16" xfId="0" applyFont="1" applyBorder="1" applyAlignment="1">
      <alignment horizontal="left" vertical="top" wrapText="1"/>
    </xf>
    <xf numFmtId="0" fontId="141" fillId="0" borderId="0" xfId="0" applyFont="1" applyAlignment="1">
      <alignment horizontal="justify" vertical="center" wrapText="1"/>
    </xf>
    <xf numFmtId="0" fontId="144" fillId="0" borderId="46" xfId="0" applyFont="1" applyBorder="1" applyAlignment="1">
      <alignment horizontal="left" vertical="center" wrapText="1"/>
    </xf>
    <xf numFmtId="0" fontId="144" fillId="0" borderId="0" xfId="0" applyFont="1" applyAlignment="1">
      <alignment horizontal="justify" vertical="center" wrapText="1"/>
    </xf>
    <xf numFmtId="0" fontId="194" fillId="0" borderId="18" xfId="0" applyFont="1" applyBorder="1" applyAlignment="1">
      <alignment horizontal="left" wrapText="1"/>
    </xf>
    <xf numFmtId="0" fontId="144" fillId="0" borderId="19" xfId="0" applyFont="1" applyBorder="1" applyAlignment="1">
      <alignment horizontal="center" vertical="center" wrapText="1"/>
    </xf>
    <xf numFmtId="0" fontId="144" fillId="0" borderId="18" xfId="0" applyFont="1" applyBorder="1" applyAlignment="1">
      <alignment horizontal="center" vertical="center" wrapText="1"/>
    </xf>
    <xf numFmtId="0" fontId="144" fillId="0" borderId="21" xfId="0" applyFont="1" applyBorder="1" applyAlignment="1">
      <alignment horizontal="center" vertical="center" wrapText="1"/>
    </xf>
    <xf numFmtId="0" fontId="144" fillId="0" borderId="0" xfId="0" applyFont="1" applyAlignment="1">
      <alignment horizontal="left" vertical="justify" wrapText="1"/>
    </xf>
    <xf numFmtId="0" fontId="144" fillId="0" borderId="16" xfId="0" applyFont="1" applyBorder="1" applyAlignment="1">
      <alignment horizontal="left" vertical="center" wrapText="1"/>
    </xf>
    <xf numFmtId="0" fontId="144" fillId="0" borderId="89" xfId="0" applyFont="1" applyBorder="1" applyAlignment="1">
      <alignment horizontal="center" vertical="center" wrapText="1"/>
    </xf>
    <xf numFmtId="0" fontId="144" fillId="0" borderId="84" xfId="0" applyFont="1" applyBorder="1" applyAlignment="1">
      <alignment horizontal="center" vertical="center" wrapText="1"/>
    </xf>
    <xf numFmtId="0" fontId="144" fillId="0" borderId="90" xfId="0" applyFont="1" applyBorder="1" applyAlignment="1">
      <alignment horizontal="center" vertical="center" wrapText="1"/>
    </xf>
    <xf numFmtId="0" fontId="144" fillId="0" borderId="22" xfId="0" applyFont="1" applyBorder="1" applyAlignment="1">
      <alignment horizontal="left" vertical="center" wrapText="1" indent="1"/>
    </xf>
    <xf numFmtId="0" fontId="144" fillId="0" borderId="23" xfId="0" applyFont="1" applyBorder="1" applyAlignment="1">
      <alignment horizontal="left" vertical="center" wrapText="1" indent="1"/>
    </xf>
    <xf numFmtId="0" fontId="144" fillId="0" borderId="24" xfId="0" applyFont="1" applyBorder="1" applyAlignment="1">
      <alignment horizontal="left" vertical="center" wrapText="1" indent="1"/>
    </xf>
    <xf numFmtId="0" fontId="144" fillId="0" borderId="32" xfId="0" applyFont="1" applyBorder="1" applyAlignment="1">
      <alignment horizontal="left" vertical="top" wrapText="1"/>
    </xf>
    <xf numFmtId="0" fontId="144" fillId="0" borderId="33" xfId="0" applyFont="1" applyBorder="1" applyAlignment="1">
      <alignment horizontal="left" vertical="top" wrapText="1"/>
    </xf>
    <xf numFmtId="0" fontId="144" fillId="0" borderId="31" xfId="0" applyFont="1" applyBorder="1" applyAlignment="1">
      <alignment horizontal="left" vertical="top" wrapText="1"/>
    </xf>
    <xf numFmtId="0" fontId="141" fillId="0" borderId="0" xfId="0" applyFont="1" applyAlignment="1">
      <alignment horizontal="left" wrapText="1"/>
    </xf>
    <xf numFmtId="0" fontId="30" fillId="19" borderId="32" xfId="0" applyFont="1" applyFill="1" applyBorder="1" applyAlignment="1">
      <alignment horizontal="center" vertical="center" wrapText="1"/>
    </xf>
    <xf numFmtId="0" fontId="30" fillId="19" borderId="33" xfId="0" applyFont="1" applyFill="1" applyBorder="1" applyAlignment="1">
      <alignment horizontal="center" vertical="center" wrapText="1"/>
    </xf>
    <xf numFmtId="0" fontId="30" fillId="19" borderId="31" xfId="0" applyFont="1" applyFill="1" applyBorder="1" applyAlignment="1">
      <alignment horizontal="center" vertical="center" wrapText="1"/>
    </xf>
    <xf numFmtId="0" fontId="54" fillId="0" borderId="32" xfId="0" applyFont="1" applyBorder="1" applyAlignment="1">
      <alignment horizontal="left" vertical="center" wrapText="1"/>
    </xf>
    <xf numFmtId="0" fontId="54" fillId="0" borderId="33" xfId="0" applyFont="1" applyBorder="1" applyAlignment="1">
      <alignment horizontal="left" vertical="center" wrapText="1"/>
    </xf>
    <xf numFmtId="0" fontId="54" fillId="0" borderId="31" xfId="0" applyFont="1" applyBorder="1" applyAlignment="1">
      <alignment horizontal="left" vertical="center" wrapText="1"/>
    </xf>
    <xf numFmtId="0" fontId="160" fillId="0" borderId="0" xfId="0" applyFont="1" applyAlignment="1">
      <alignment horizontal="left" vertical="top" wrapText="1"/>
    </xf>
    <xf numFmtId="0" fontId="167" fillId="0" borderId="0" xfId="0" applyFont="1" applyAlignment="1">
      <alignment horizontal="center" wrapText="1"/>
    </xf>
    <xf numFmtId="0" fontId="143" fillId="0" borderId="0" xfId="0" applyFont="1" applyAlignment="1">
      <alignment horizontal="center" wrapText="1"/>
    </xf>
    <xf numFmtId="0" fontId="25" fillId="0" borderId="26" xfId="0" applyFont="1" applyBorder="1" applyAlignment="1">
      <alignment horizontal="left" vertical="center" wrapText="1" indent="1"/>
    </xf>
    <xf numFmtId="0" fontId="25" fillId="0" borderId="34" xfId="0" applyFont="1" applyBorder="1" applyAlignment="1">
      <alignment horizontal="left" vertical="center" wrapText="1" indent="1"/>
    </xf>
    <xf numFmtId="0" fontId="25" fillId="0" borderId="35" xfId="0" applyFont="1" applyBorder="1" applyAlignment="1">
      <alignment horizontal="left" vertical="center" wrapText="1" indent="1"/>
    </xf>
    <xf numFmtId="0" fontId="25" fillId="0" borderId="17"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20" xfId="0" applyFont="1" applyBorder="1" applyAlignment="1">
      <alignment horizontal="left" vertical="center" wrapText="1" indent="1"/>
    </xf>
    <xf numFmtId="0" fontId="25" fillId="0" borderId="19" xfId="0" applyFont="1" applyBorder="1" applyAlignment="1">
      <alignment horizontal="left" vertical="center" wrapText="1" indent="1"/>
    </xf>
    <xf numFmtId="0" fontId="25" fillId="0" borderId="18" xfId="0" applyFont="1" applyBorder="1" applyAlignment="1">
      <alignment horizontal="left" vertical="center" wrapText="1" indent="1"/>
    </xf>
    <xf numFmtId="0" fontId="25" fillId="0" borderId="21" xfId="0" applyFont="1" applyBorder="1" applyAlignment="1">
      <alignment horizontal="left" vertical="center" wrapText="1" indent="1"/>
    </xf>
    <xf numFmtId="0" fontId="22" fillId="0" borderId="0" xfId="10" applyFont="1" applyAlignment="1">
      <alignment horizontal="justify" vertical="top" wrapText="1"/>
    </xf>
    <xf numFmtId="0" fontId="40" fillId="19" borderId="32" xfId="7" applyFont="1" applyFill="1" applyBorder="1" applyAlignment="1">
      <alignment horizontal="center"/>
    </xf>
    <xf numFmtId="0" fontId="40" fillId="19" borderId="33" xfId="7" applyFont="1" applyFill="1" applyBorder="1" applyAlignment="1">
      <alignment horizontal="center"/>
    </xf>
    <xf numFmtId="0" fontId="40" fillId="19" borderId="31" xfId="7" applyFont="1" applyFill="1" applyBorder="1" applyAlignment="1">
      <alignment horizontal="center"/>
    </xf>
    <xf numFmtId="0" fontId="18" fillId="0" borderId="26" xfId="7" applyFont="1" applyBorder="1" applyAlignment="1">
      <alignment horizontal="left" vertical="center" wrapText="1"/>
    </xf>
    <xf numFmtId="0" fontId="18" fillId="0" borderId="34" xfId="7" applyFont="1" applyBorder="1" applyAlignment="1">
      <alignment horizontal="left" vertical="center" wrapText="1"/>
    </xf>
    <xf numFmtId="0" fontId="18" fillId="0" borderId="17" xfId="7" applyFont="1" applyBorder="1" applyAlignment="1">
      <alignment horizontal="left" vertical="center" wrapText="1"/>
    </xf>
    <xf numFmtId="0" fontId="18" fillId="0" borderId="0" xfId="7" applyFont="1" applyAlignment="1">
      <alignment horizontal="left" vertical="center" wrapText="1"/>
    </xf>
    <xf numFmtId="0" fontId="18" fillId="0" borderId="19" xfId="7" applyFont="1" applyBorder="1" applyAlignment="1">
      <alignment horizontal="left" vertical="center" wrapText="1"/>
    </xf>
    <xf numFmtId="0" fontId="18" fillId="0" borderId="18" xfId="7" applyFont="1" applyBorder="1" applyAlignment="1">
      <alignment horizontal="left" vertical="center" wrapText="1"/>
    </xf>
    <xf numFmtId="0" fontId="25" fillId="0" borderId="26" xfId="7" applyFont="1" applyBorder="1" applyAlignment="1">
      <alignment horizontal="left" vertical="center" wrapText="1" indent="1"/>
    </xf>
    <xf numFmtId="0" fontId="25" fillId="0" borderId="34" xfId="7" applyFont="1" applyBorder="1" applyAlignment="1">
      <alignment horizontal="left" vertical="center" wrapText="1" indent="1"/>
    </xf>
    <xf numFmtId="0" fontId="25" fillId="0" borderId="35" xfId="7" applyFont="1" applyBorder="1" applyAlignment="1">
      <alignment horizontal="left" vertical="center" wrapText="1" indent="1"/>
    </xf>
    <xf numFmtId="0" fontId="25" fillId="0" borderId="17" xfId="7" applyFont="1" applyBorder="1" applyAlignment="1">
      <alignment horizontal="left" vertical="center" wrapText="1" indent="1"/>
    </xf>
    <xf numFmtId="0" fontId="25" fillId="0" borderId="0" xfId="7" applyFont="1" applyAlignment="1">
      <alignment horizontal="left" vertical="center" wrapText="1" indent="1"/>
    </xf>
    <xf numFmtId="0" fontId="25" fillId="0" borderId="20" xfId="7" applyFont="1" applyBorder="1" applyAlignment="1">
      <alignment horizontal="left" vertical="center" wrapText="1" indent="1"/>
    </xf>
    <xf numFmtId="0" fontId="25" fillId="0" borderId="19" xfId="7" applyFont="1" applyBorder="1" applyAlignment="1">
      <alignment horizontal="left" vertical="center" wrapText="1" indent="1"/>
    </xf>
    <xf numFmtId="0" fontId="25" fillId="0" borderId="18" xfId="7" applyFont="1" applyBorder="1" applyAlignment="1">
      <alignment horizontal="left" vertical="center" wrapText="1" indent="1"/>
    </xf>
    <xf numFmtId="0" fontId="25" fillId="0" borderId="21" xfId="7" applyFont="1" applyBorder="1" applyAlignment="1">
      <alignment horizontal="left" vertical="center" wrapText="1" indent="1"/>
    </xf>
    <xf numFmtId="0" fontId="18" fillId="0" borderId="16" xfId="7" applyFont="1" applyBorder="1" applyAlignment="1">
      <alignment horizontal="left" vertical="center" wrapText="1"/>
    </xf>
    <xf numFmtId="0" fontId="18" fillId="0" borderId="32" xfId="7" applyFont="1" applyBorder="1" applyAlignment="1">
      <alignment horizontal="center" vertical="center" wrapText="1"/>
    </xf>
    <xf numFmtId="0" fontId="18" fillId="0" borderId="31" xfId="7" applyFont="1" applyBorder="1" applyAlignment="1">
      <alignment horizontal="center" vertical="center" wrapText="1"/>
    </xf>
    <xf numFmtId="0" fontId="40" fillId="19" borderId="32" xfId="7" applyFont="1" applyFill="1" applyBorder="1" applyAlignment="1">
      <alignment horizontal="center" vertical="center" wrapText="1"/>
    </xf>
    <xf numFmtId="0" fontId="40" fillId="19" borderId="33" xfId="7" applyFont="1" applyFill="1" applyBorder="1" applyAlignment="1">
      <alignment horizontal="center" vertical="center" wrapText="1"/>
    </xf>
    <xf numFmtId="0" fontId="40" fillId="19" borderId="31" xfId="7" applyFont="1" applyFill="1" applyBorder="1" applyAlignment="1">
      <alignment horizontal="center" vertical="center" wrapText="1"/>
    </xf>
    <xf numFmtId="0" fontId="41" fillId="0" borderId="0" xfId="7" applyFont="1" applyAlignment="1">
      <alignment horizontal="justify" vertical="top" wrapText="1"/>
    </xf>
    <xf numFmtId="0" fontId="163" fillId="19" borderId="32" xfId="0" applyFont="1" applyFill="1" applyBorder="1" applyAlignment="1">
      <alignment horizontal="center" vertical="center" wrapText="1"/>
    </xf>
    <xf numFmtId="0" fontId="163" fillId="19" borderId="33" xfId="0" applyFont="1" applyFill="1" applyBorder="1" applyAlignment="1">
      <alignment horizontal="center" vertical="center" wrapText="1"/>
    </xf>
    <xf numFmtId="0" fontId="163" fillId="19" borderId="31" xfId="0" applyFont="1" applyFill="1" applyBorder="1" applyAlignment="1">
      <alignment horizontal="center" vertical="center" wrapText="1"/>
    </xf>
    <xf numFmtId="0" fontId="49" fillId="0" borderId="32" xfId="0" applyFont="1" applyBorder="1" applyAlignment="1">
      <alignment horizontal="center"/>
    </xf>
    <xf numFmtId="0" fontId="49" fillId="0" borderId="33" xfId="0" applyFont="1" applyBorder="1" applyAlignment="1">
      <alignment horizontal="center"/>
    </xf>
    <xf numFmtId="0" fontId="49" fillId="0" borderId="31" xfId="0" applyFont="1" applyBorder="1" applyAlignment="1">
      <alignment horizontal="center"/>
    </xf>
    <xf numFmtId="0" fontId="31" fillId="0" borderId="34" xfId="0" applyFont="1" applyBorder="1" applyAlignment="1">
      <alignment horizontal="center"/>
    </xf>
    <xf numFmtId="0" fontId="32" fillId="0" borderId="26" xfId="7" applyFont="1" applyBorder="1" applyAlignment="1">
      <alignment horizontal="left" vertical="center" wrapText="1" indent="1"/>
    </xf>
    <xf numFmtId="0" fontId="32" fillId="0" borderId="34" xfId="7" applyFont="1" applyBorder="1" applyAlignment="1">
      <alignment horizontal="left" vertical="center" wrapText="1" indent="1"/>
    </xf>
    <xf numFmtId="0" fontId="32" fillId="0" borderId="35" xfId="7" applyFont="1" applyBorder="1" applyAlignment="1">
      <alignment horizontal="left" vertical="center" wrapText="1" indent="1"/>
    </xf>
    <xf numFmtId="0" fontId="32" fillId="0" borderId="17" xfId="7" applyFont="1" applyBorder="1" applyAlignment="1">
      <alignment horizontal="left" vertical="center" wrapText="1" indent="1"/>
    </xf>
    <xf numFmtId="0" fontId="32" fillId="0" borderId="0" xfId="7" applyFont="1" applyAlignment="1">
      <alignment horizontal="left" vertical="center" wrapText="1" indent="1"/>
    </xf>
    <xf numFmtId="0" fontId="32" fillId="0" borderId="20" xfId="7" applyFont="1" applyBorder="1" applyAlignment="1">
      <alignment horizontal="left" vertical="center" wrapText="1" indent="1"/>
    </xf>
    <xf numFmtId="0" fontId="32" fillId="0" borderId="19" xfId="7" applyFont="1" applyBorder="1" applyAlignment="1">
      <alignment horizontal="left" vertical="center" wrapText="1" indent="1"/>
    </xf>
    <xf numFmtId="0" fontId="32" fillId="0" borderId="18" xfId="7" applyFont="1" applyBorder="1" applyAlignment="1">
      <alignment horizontal="left" vertical="center" wrapText="1" indent="1"/>
    </xf>
    <xf numFmtId="0" fontId="32" fillId="0" borderId="21" xfId="7" applyFont="1" applyBorder="1" applyAlignment="1">
      <alignment horizontal="left" vertical="center" wrapText="1" indent="1"/>
    </xf>
    <xf numFmtId="0" fontId="41" fillId="0" borderId="0" xfId="7" applyFont="1" applyAlignment="1">
      <alignment horizontal="left"/>
    </xf>
    <xf numFmtId="0" fontId="43" fillId="0" borderId="26" xfId="0" applyFont="1" applyBorder="1" applyAlignment="1">
      <alignment horizontal="left" vertical="top" wrapText="1"/>
    </xf>
    <xf numFmtId="0" fontId="43" fillId="0" borderId="34" xfId="0" applyFont="1" applyBorder="1" applyAlignment="1">
      <alignment horizontal="left" vertical="top" wrapText="1"/>
    </xf>
    <xf numFmtId="0" fontId="22" fillId="0" borderId="19" xfId="0" applyFont="1" applyBorder="1" applyAlignment="1">
      <alignment horizontal="left" wrapText="1"/>
    </xf>
    <xf numFmtId="0" fontId="22" fillId="0" borderId="18" xfId="0" applyFont="1" applyBorder="1" applyAlignment="1">
      <alignment horizontal="left" wrapText="1"/>
    </xf>
    <xf numFmtId="0" fontId="22" fillId="0" borderId="34" xfId="0" applyFont="1" applyBorder="1" applyAlignment="1">
      <alignment horizontal="center"/>
    </xf>
    <xf numFmtId="0" fontId="0" fillId="0" borderId="0" xfId="0" applyAlignment="1">
      <alignment horizontal="left" wrapText="1"/>
    </xf>
    <xf numFmtId="0" fontId="272" fillId="0" borderId="203" xfId="0" quotePrefix="1" applyFont="1" applyBorder="1" applyAlignment="1">
      <alignment vertical="top" wrapText="1"/>
    </xf>
    <xf numFmtId="0" fontId="272" fillId="0" borderId="204" xfId="0" quotePrefix="1" applyFont="1" applyBorder="1" applyAlignment="1">
      <alignment vertical="top" wrapText="1"/>
    </xf>
    <xf numFmtId="0" fontId="272" fillId="0" borderId="205" xfId="0" quotePrefix="1" applyFont="1" applyBorder="1" applyAlignment="1">
      <alignment vertical="top" wrapText="1"/>
    </xf>
    <xf numFmtId="0" fontId="272" fillId="0" borderId="135" xfId="0" quotePrefix="1" applyFont="1" applyBorder="1" applyAlignment="1">
      <alignment vertical="top" wrapText="1"/>
    </xf>
    <xf numFmtId="0" fontId="272" fillId="0" borderId="0" xfId="0" quotePrefix="1" applyFont="1" applyAlignment="1">
      <alignment vertical="top" wrapText="1"/>
    </xf>
    <xf numFmtId="0" fontId="272" fillId="0" borderId="127" xfId="0" quotePrefix="1" applyFont="1" applyBorder="1" applyAlignment="1">
      <alignment vertical="top" wrapText="1"/>
    </xf>
    <xf numFmtId="0" fontId="272" fillId="0" borderId="131" xfId="0" quotePrefix="1" applyFont="1" applyBorder="1" applyAlignment="1">
      <alignment vertical="top" wrapText="1"/>
    </xf>
    <xf numFmtId="0" fontId="272" fillId="0" borderId="45" xfId="0" quotePrefix="1" applyFont="1" applyBorder="1" applyAlignment="1">
      <alignment vertical="top" wrapText="1"/>
    </xf>
    <xf numFmtId="0" fontId="272" fillId="0" borderId="132" xfId="0" quotePrefix="1" applyFont="1" applyBorder="1" applyAlignment="1">
      <alignment vertical="top" wrapText="1"/>
    </xf>
    <xf numFmtId="0" fontId="25" fillId="0" borderId="128" xfId="0" applyFont="1" applyBorder="1" applyAlignment="1">
      <alignment horizontal="center" vertical="center" wrapText="1"/>
    </xf>
    <xf numFmtId="0" fontId="25" fillId="0" borderId="129" xfId="0" applyFont="1" applyBorder="1" applyAlignment="1">
      <alignment horizontal="center" vertical="center" wrapText="1"/>
    </xf>
    <xf numFmtId="0" fontId="22" fillId="0" borderId="129" xfId="0" applyFont="1" applyBorder="1" applyAlignment="1">
      <alignment horizontal="center" vertical="center" wrapText="1"/>
    </xf>
    <xf numFmtId="0" fontId="22" fillId="0" borderId="130" xfId="0" applyFont="1" applyBorder="1" applyAlignment="1">
      <alignment horizontal="center" vertical="center" wrapText="1"/>
    </xf>
    <xf numFmtId="0" fontId="163" fillId="19" borderId="63" xfId="0" applyFont="1" applyFill="1" applyBorder="1" applyAlignment="1">
      <alignment horizontal="center" vertical="top" wrapText="1"/>
    </xf>
    <xf numFmtId="0" fontId="163" fillId="19" borderId="62" xfId="0" applyFont="1" applyFill="1" applyBorder="1" applyAlignment="1">
      <alignment horizontal="center" vertical="top" wrapText="1"/>
    </xf>
    <xf numFmtId="0" fontId="271" fillId="0" borderId="203" xfId="0" quotePrefix="1" applyFont="1" applyBorder="1" applyAlignment="1">
      <alignment horizontal="left" vertical="top" wrapText="1"/>
    </xf>
    <xf numFmtId="0" fontId="271" fillId="0" borderId="205" xfId="0" quotePrefix="1" applyFont="1" applyBorder="1" applyAlignment="1">
      <alignment horizontal="left" vertical="top" wrapText="1"/>
    </xf>
    <xf numFmtId="0" fontId="271" fillId="0" borderId="135" xfId="0" quotePrefix="1" applyFont="1" applyBorder="1" applyAlignment="1">
      <alignment horizontal="left" vertical="top" wrapText="1"/>
    </xf>
    <xf numFmtId="0" fontId="271" fillId="0" borderId="127" xfId="0" quotePrefix="1" applyFont="1" applyBorder="1" applyAlignment="1">
      <alignment horizontal="left" vertical="top" wrapText="1"/>
    </xf>
    <xf numFmtId="0" fontId="271" fillId="0" borderId="131" xfId="0" quotePrefix="1" applyFont="1" applyBorder="1" applyAlignment="1">
      <alignment horizontal="left" vertical="top" wrapText="1"/>
    </xf>
    <xf numFmtId="0" fontId="271" fillId="0" borderId="132" xfId="0" quotePrefix="1" applyFont="1" applyBorder="1" applyAlignment="1">
      <alignment horizontal="left" vertical="top" wrapText="1"/>
    </xf>
    <xf numFmtId="0" fontId="271" fillId="0" borderId="204" xfId="0" quotePrefix="1" applyFont="1" applyBorder="1" applyAlignment="1">
      <alignment horizontal="left" vertical="top" wrapText="1"/>
    </xf>
    <xf numFmtId="0" fontId="271" fillId="0" borderId="0" xfId="0" quotePrefix="1" applyFont="1" applyAlignment="1">
      <alignment horizontal="left" vertical="top" wrapText="1"/>
    </xf>
    <xf numFmtId="0" fontId="271" fillId="0" borderId="45" xfId="0" quotePrefix="1" applyFont="1" applyBorder="1" applyAlignment="1">
      <alignment horizontal="left" vertical="top" wrapText="1"/>
    </xf>
    <xf numFmtId="0" fontId="40" fillId="19" borderId="63" xfId="0" applyFont="1" applyFill="1" applyBorder="1" applyAlignment="1">
      <alignment horizontal="center" vertical="center" wrapText="1"/>
    </xf>
    <xf numFmtId="0" fontId="40" fillId="19" borderId="78" xfId="0" applyFont="1" applyFill="1" applyBorder="1" applyAlignment="1">
      <alignment horizontal="center" vertical="center" wrapText="1"/>
    </xf>
    <xf numFmtId="0" fontId="40" fillId="19" borderId="62" xfId="0" applyFont="1" applyFill="1" applyBorder="1" applyAlignment="1">
      <alignment horizontal="center" vertical="center" wrapText="1"/>
    </xf>
    <xf numFmtId="0" fontId="18" fillId="0" borderId="63" xfId="0" applyFont="1" applyBorder="1" applyAlignment="1">
      <alignment horizontal="center" vertical="center" wrapText="1"/>
    </xf>
    <xf numFmtId="0" fontId="18" fillId="0" borderId="78" xfId="0" applyFont="1" applyBorder="1" applyAlignment="1">
      <alignment horizontal="center" vertical="center" wrapText="1"/>
    </xf>
    <xf numFmtId="0" fontId="18" fillId="0" borderId="62" xfId="0" applyFont="1" applyBorder="1" applyAlignment="1">
      <alignment horizontal="center" vertical="center" wrapText="1"/>
    </xf>
    <xf numFmtId="0" fontId="305" fillId="16" borderId="17" xfId="7" applyFont="1" applyFill="1" applyBorder="1" applyAlignment="1">
      <alignment horizontal="left" vertical="top" wrapText="1"/>
    </xf>
    <xf numFmtId="0" fontId="273" fillId="0" borderId="16" xfId="7" applyFont="1" applyBorder="1" applyAlignment="1">
      <alignment horizontal="left" vertical="top" wrapText="1"/>
    </xf>
    <xf numFmtId="0" fontId="273" fillId="0" borderId="32" xfId="7" applyFont="1" applyBorder="1" applyAlignment="1">
      <alignment horizontal="left" vertical="top" wrapText="1"/>
    </xf>
    <xf numFmtId="0" fontId="273" fillId="0" borderId="33" xfId="7" applyFont="1" applyBorder="1" applyAlignment="1">
      <alignment horizontal="left" vertical="top" wrapText="1"/>
    </xf>
    <xf numFmtId="0" fontId="273" fillId="0" borderId="31" xfId="7" applyFont="1" applyBorder="1" applyAlignment="1">
      <alignment horizontal="left" vertical="top" wrapText="1"/>
    </xf>
    <xf numFmtId="0" fontId="143" fillId="0" borderId="22" xfId="7" quotePrefix="1" applyFont="1" applyBorder="1" applyAlignment="1">
      <alignment horizontal="left" vertical="top"/>
    </xf>
    <xf numFmtId="0" fontId="143" fillId="0" borderId="23" xfId="7" quotePrefix="1" applyFont="1" applyBorder="1" applyAlignment="1">
      <alignment horizontal="left" vertical="top"/>
    </xf>
    <xf numFmtId="0" fontId="143" fillId="0" borderId="24" xfId="7" quotePrefix="1" applyFont="1" applyBorder="1" applyAlignment="1">
      <alignment horizontal="left" vertical="top"/>
    </xf>
    <xf numFmtId="0" fontId="143" fillId="0" borderId="22" xfId="7" applyFont="1" applyBorder="1" applyAlignment="1">
      <alignment horizontal="left" vertical="top" wrapText="1"/>
    </xf>
    <xf numFmtId="0" fontId="143" fillId="0" borderId="23" xfId="7" applyFont="1" applyBorder="1" applyAlignment="1">
      <alignment horizontal="left" vertical="top" wrapText="1"/>
    </xf>
    <xf numFmtId="0" fontId="143" fillId="0" borderId="24" xfId="7" applyFont="1" applyBorder="1" applyAlignment="1">
      <alignment horizontal="left" vertical="top" wrapText="1"/>
    </xf>
    <xf numFmtId="0" fontId="143" fillId="0" borderId="26" xfId="7" applyFont="1" applyBorder="1" applyAlignment="1">
      <alignment horizontal="left" vertical="top" wrapText="1"/>
    </xf>
    <xf numFmtId="0" fontId="143" fillId="0" borderId="17" xfId="7" applyFont="1" applyBorder="1" applyAlignment="1">
      <alignment horizontal="left" vertical="top" wrapText="1"/>
    </xf>
    <xf numFmtId="0" fontId="143" fillId="0" borderId="19" xfId="7" applyFont="1" applyBorder="1" applyAlignment="1">
      <alignment horizontal="left" vertical="top" wrapText="1"/>
    </xf>
    <xf numFmtId="0" fontId="143" fillId="0" borderId="17" xfId="7" applyFont="1" applyBorder="1" applyAlignment="1">
      <alignment horizontal="left" vertical="top"/>
    </xf>
    <xf numFmtId="0" fontId="143" fillId="0" borderId="20" xfId="7" applyFont="1" applyBorder="1" applyAlignment="1">
      <alignment horizontal="left" vertical="top"/>
    </xf>
    <xf numFmtId="0" fontId="143" fillId="0" borderId="19" xfId="7" applyFont="1" applyBorder="1" applyAlignment="1">
      <alignment horizontal="left" vertical="top"/>
    </xf>
    <xf numFmtId="0" fontId="143" fillId="0" borderId="21" xfId="7" applyFont="1" applyBorder="1" applyAlignment="1">
      <alignment horizontal="left" vertical="top"/>
    </xf>
    <xf numFmtId="0" fontId="162" fillId="35" borderId="26" xfId="7" applyFont="1" applyFill="1" applyBorder="1" applyAlignment="1">
      <alignment horizontal="center" vertical="center"/>
    </xf>
    <xf numFmtId="0" fontId="162" fillId="35" borderId="34" xfId="7" applyFont="1" applyFill="1" applyBorder="1" applyAlignment="1">
      <alignment horizontal="center" vertical="center"/>
    </xf>
    <xf numFmtId="0" fontId="162" fillId="35" borderId="35" xfId="7" applyFont="1" applyFill="1" applyBorder="1" applyAlignment="1">
      <alignment horizontal="center" vertical="center"/>
    </xf>
    <xf numFmtId="0" fontId="273" fillId="47" borderId="16" xfId="7" applyFont="1" applyFill="1" applyBorder="1" applyAlignment="1">
      <alignment horizontal="left" vertical="top" wrapText="1"/>
    </xf>
    <xf numFmtId="0" fontId="143" fillId="19" borderId="32" xfId="7" applyFont="1" applyFill="1" applyBorder="1" applyAlignment="1">
      <alignment horizontal="center" vertical="center"/>
    </xf>
    <xf numFmtId="0" fontId="143" fillId="19" borderId="31" xfId="7" applyFont="1" applyFill="1" applyBorder="1" applyAlignment="1">
      <alignment horizontal="center" vertical="center"/>
    </xf>
    <xf numFmtId="0" fontId="41" fillId="0" borderId="18" xfId="7" applyFont="1" applyBorder="1" applyAlignment="1">
      <alignment horizontal="center" vertical="center"/>
    </xf>
    <xf numFmtId="0" fontId="163" fillId="19" borderId="32" xfId="7" applyFont="1" applyFill="1" applyBorder="1" applyAlignment="1">
      <alignment horizontal="center" vertical="center"/>
    </xf>
    <xf numFmtId="0" fontId="163" fillId="19" borderId="33" xfId="7" applyFont="1" applyFill="1" applyBorder="1" applyAlignment="1">
      <alignment horizontal="center" vertical="center"/>
    </xf>
    <xf numFmtId="0" fontId="163" fillId="19" borderId="31" xfId="7" applyFont="1" applyFill="1" applyBorder="1" applyAlignment="1">
      <alignment horizontal="center" vertical="center"/>
    </xf>
    <xf numFmtId="0" fontId="143" fillId="0" borderId="0" xfId="7" applyFont="1" applyAlignment="1">
      <alignment horizontal="left" vertical="top" wrapText="1"/>
    </xf>
    <xf numFmtId="0" fontId="282" fillId="0" borderId="0" xfId="7" applyFont="1" applyAlignment="1">
      <alignment horizontal="left" vertical="top" wrapText="1"/>
    </xf>
    <xf numFmtId="0" fontId="181" fillId="0" borderId="0" xfId="7" applyFont="1" applyAlignment="1">
      <alignment horizontal="left" vertical="center" wrapText="1" readingOrder="1"/>
    </xf>
    <xf numFmtId="0" fontId="143" fillId="0" borderId="32" xfId="7" applyFont="1" applyBorder="1" applyAlignment="1">
      <alignment horizontal="center" vertical="center"/>
    </xf>
    <xf numFmtId="0" fontId="143" fillId="0" borderId="31" xfId="7" applyFont="1" applyBorder="1" applyAlignment="1">
      <alignment horizontal="center" vertical="center"/>
    </xf>
    <xf numFmtId="0" fontId="273" fillId="39" borderId="16" xfId="0" applyFont="1" applyFill="1" applyBorder="1" applyAlignment="1">
      <alignment horizontal="center" vertical="center" wrapText="1"/>
    </xf>
    <xf numFmtId="0" fontId="273" fillId="39" borderId="212" xfId="0" applyFont="1" applyFill="1" applyBorder="1" applyAlignment="1">
      <alignment horizontal="center" vertical="center" wrapText="1"/>
    </xf>
    <xf numFmtId="0" fontId="273" fillId="39" borderId="180" xfId="0" applyFont="1" applyFill="1" applyBorder="1" applyAlignment="1">
      <alignment horizontal="left" vertical="center" wrapText="1"/>
    </xf>
    <xf numFmtId="0" fontId="273" fillId="39" borderId="16" xfId="0" applyFont="1" applyFill="1" applyBorder="1" applyAlignment="1">
      <alignment horizontal="left" vertical="center" wrapText="1"/>
    </xf>
    <xf numFmtId="0" fontId="290" fillId="0" borderId="0" xfId="0" applyFont="1" applyAlignment="1">
      <alignment horizontal="left" vertical="center" wrapText="1"/>
    </xf>
    <xf numFmtId="0" fontId="273" fillId="0" borderId="16" xfId="0" applyFont="1" applyBorder="1" applyAlignment="1">
      <alignment horizontal="center" vertical="center" wrapText="1"/>
    </xf>
    <xf numFmtId="0" fontId="273" fillId="0" borderId="212" xfId="0" applyFont="1" applyBorder="1" applyAlignment="1">
      <alignment horizontal="center" vertical="center" wrapText="1"/>
    </xf>
    <xf numFmtId="0" fontId="274" fillId="0" borderId="16" xfId="0" applyFont="1" applyBorder="1" applyAlignment="1">
      <alignment horizontal="center" vertical="center" wrapText="1"/>
    </xf>
    <xf numFmtId="0" fontId="274" fillId="0" borderId="212" xfId="0" applyFont="1" applyBorder="1" applyAlignment="1">
      <alignment horizontal="center" vertical="center" wrapText="1"/>
    </xf>
    <xf numFmtId="0" fontId="273" fillId="0" borderId="180" xfId="0" applyFont="1" applyBorder="1" applyAlignment="1">
      <alignment vertical="center" wrapText="1"/>
    </xf>
    <xf numFmtId="0" fontId="273" fillId="0" borderId="16" xfId="0" applyFont="1" applyBorder="1" applyAlignment="1">
      <alignment vertical="center" wrapText="1"/>
    </xf>
    <xf numFmtId="0" fontId="273" fillId="0" borderId="212" xfId="0" applyFont="1" applyBorder="1" applyAlignment="1">
      <alignment vertical="center" wrapText="1"/>
    </xf>
    <xf numFmtId="0" fontId="273" fillId="0" borderId="180" xfId="0" applyFont="1" applyBorder="1" applyAlignment="1">
      <alignment horizontal="left" vertical="center" wrapText="1"/>
    </xf>
    <xf numFmtId="0" fontId="273" fillId="0" borderId="16" xfId="0" applyFont="1" applyBorder="1" applyAlignment="1">
      <alignment horizontal="left" vertical="center" wrapText="1"/>
    </xf>
    <xf numFmtId="0" fontId="273" fillId="0" borderId="212" xfId="0" applyFont="1" applyBorder="1" applyAlignment="1">
      <alignment horizontal="left" vertical="center" wrapText="1"/>
    </xf>
    <xf numFmtId="0" fontId="274" fillId="0" borderId="213" xfId="0" applyFont="1" applyBorder="1" applyAlignment="1">
      <alignment vertical="center"/>
    </xf>
    <xf numFmtId="0" fontId="274" fillId="0" borderId="214" xfId="0" applyFont="1" applyBorder="1" applyAlignment="1">
      <alignment vertical="center"/>
    </xf>
    <xf numFmtId="0" fontId="274" fillId="0" borderId="215" xfId="0" applyFont="1" applyBorder="1" applyAlignment="1">
      <alignment vertical="center"/>
    </xf>
    <xf numFmtId="0" fontId="274" fillId="40" borderId="180" xfId="0" applyFont="1" applyFill="1" applyBorder="1" applyAlignment="1">
      <alignment horizontal="center" vertical="center" wrapText="1"/>
    </xf>
    <xf numFmtId="0" fontId="274" fillId="40" borderId="16" xfId="0" applyFont="1" applyFill="1" applyBorder="1" applyAlignment="1">
      <alignment horizontal="center" vertical="center" wrapText="1"/>
    </xf>
    <xf numFmtId="0" fontId="274" fillId="40" borderId="212" xfId="0" applyFont="1" applyFill="1" applyBorder="1" applyAlignment="1">
      <alignment horizontal="center" vertical="center" wrapText="1"/>
    </xf>
    <xf numFmtId="0" fontId="286" fillId="37" borderId="180" xfId="0" applyFont="1" applyFill="1" applyBorder="1" applyAlignment="1">
      <alignment horizontal="left" vertical="center" wrapText="1"/>
    </xf>
    <xf numFmtId="0" fontId="286" fillId="37" borderId="16" xfId="0" applyFont="1" applyFill="1" applyBorder="1" applyAlignment="1">
      <alignment horizontal="left" vertical="center" wrapText="1"/>
    </xf>
    <xf numFmtId="0" fontId="286" fillId="37" borderId="212" xfId="0" applyFont="1" applyFill="1" applyBorder="1" applyAlignment="1">
      <alignment horizontal="left" vertical="center" wrapText="1"/>
    </xf>
    <xf numFmtId="0" fontId="274" fillId="39" borderId="180" xfId="0" applyFont="1" applyFill="1" applyBorder="1" applyAlignment="1">
      <alignment vertical="center" wrapText="1"/>
    </xf>
    <xf numFmtId="0" fontId="274" fillId="39" borderId="16" xfId="0" applyFont="1" applyFill="1" applyBorder="1" applyAlignment="1">
      <alignment vertical="center" wrapText="1"/>
    </xf>
    <xf numFmtId="0" fontId="274" fillId="39" borderId="212" xfId="0" applyFont="1" applyFill="1" applyBorder="1" applyAlignment="1">
      <alignment vertical="center" wrapText="1"/>
    </xf>
    <xf numFmtId="0" fontId="273" fillId="40" borderId="16" xfId="0" applyFont="1" applyFill="1" applyBorder="1" applyAlignment="1">
      <alignment horizontal="center" vertical="center" wrapText="1"/>
    </xf>
    <xf numFmtId="0" fontId="273" fillId="40" borderId="212" xfId="0" applyFont="1" applyFill="1" applyBorder="1" applyAlignment="1">
      <alignment horizontal="center" vertical="center" wrapText="1"/>
    </xf>
    <xf numFmtId="0" fontId="273" fillId="39" borderId="212" xfId="0" applyFont="1" applyFill="1" applyBorder="1" applyAlignment="1">
      <alignment horizontal="left" vertical="center" wrapText="1"/>
    </xf>
    <xf numFmtId="0" fontId="288" fillId="39" borderId="180" xfId="5" applyFont="1" applyFill="1" applyBorder="1" applyAlignment="1" applyProtection="1">
      <alignment horizontal="left" vertical="center" wrapText="1"/>
    </xf>
    <xf numFmtId="0" fontId="288" fillId="39" borderId="16" xfId="5" applyFont="1" applyFill="1" applyBorder="1" applyAlignment="1" applyProtection="1">
      <alignment horizontal="left" vertical="center" wrapText="1"/>
    </xf>
    <xf numFmtId="0" fontId="288" fillId="39" borderId="212" xfId="5" applyFont="1" applyFill="1" applyBorder="1" applyAlignment="1" applyProtection="1">
      <alignment horizontal="left" vertical="center" wrapText="1"/>
    </xf>
    <xf numFmtId="0" fontId="273" fillId="39" borderId="216" xfId="0" applyFont="1" applyFill="1" applyBorder="1" applyAlignment="1">
      <alignment horizontal="left" vertical="center" wrapText="1"/>
    </xf>
    <xf numFmtId="0" fontId="273" fillId="39" borderId="33" xfId="0" applyFont="1" applyFill="1" applyBorder="1" applyAlignment="1">
      <alignment horizontal="left" vertical="center" wrapText="1"/>
    </xf>
    <xf numFmtId="0" fontId="273" fillId="39" borderId="200" xfId="0" applyFont="1" applyFill="1" applyBorder="1" applyAlignment="1">
      <alignment horizontal="left" vertical="center" wrapText="1"/>
    </xf>
    <xf numFmtId="0" fontId="283" fillId="0" borderId="180" xfId="0" applyFont="1" applyBorder="1" applyAlignment="1">
      <alignment horizontal="center" vertical="center"/>
    </xf>
    <xf numFmtId="0" fontId="283" fillId="0" borderId="16" xfId="0" applyFont="1" applyBorder="1" applyAlignment="1">
      <alignment horizontal="center" vertical="center"/>
    </xf>
    <xf numFmtId="0" fontId="283" fillId="0" borderId="212" xfId="0" applyFont="1" applyBorder="1" applyAlignment="1">
      <alignment horizontal="center" vertical="center"/>
    </xf>
    <xf numFmtId="0" fontId="289" fillId="0" borderId="180" xfId="0" applyFont="1" applyBorder="1" applyAlignment="1">
      <alignment horizontal="center" vertical="center"/>
    </xf>
    <xf numFmtId="0" fontId="289" fillId="0" borderId="16" xfId="0" applyFont="1" applyBorder="1" applyAlignment="1">
      <alignment horizontal="center" vertical="center"/>
    </xf>
    <xf numFmtId="0" fontId="289" fillId="0" borderId="212" xfId="0" applyFont="1" applyBorder="1" applyAlignment="1">
      <alignment horizontal="center" vertical="center"/>
    </xf>
    <xf numFmtId="0" fontId="283" fillId="0" borderId="203" xfId="0" applyFont="1" applyBorder="1" applyAlignment="1">
      <alignment horizontal="center" vertical="center"/>
    </xf>
    <xf numFmtId="0" fontId="283" fillId="0" borderId="204" xfId="0" applyFont="1" applyBorder="1" applyAlignment="1">
      <alignment horizontal="center" vertical="center"/>
    </xf>
    <xf numFmtId="0" fontId="289" fillId="0" borderId="135" xfId="0" applyFont="1" applyBorder="1" applyAlignment="1">
      <alignment horizontal="center" vertical="center"/>
    </xf>
    <xf numFmtId="0" fontId="289" fillId="0" borderId="0" xfId="0" applyFont="1" applyAlignment="1">
      <alignment horizontal="center" vertical="center"/>
    </xf>
    <xf numFmtId="20" fontId="273" fillId="0" borderId="16" xfId="0" applyNumberFormat="1" applyFont="1" applyBorder="1" applyAlignment="1">
      <alignment horizontal="left" vertical="center"/>
    </xf>
    <xf numFmtId="0" fontId="273" fillId="0" borderId="212" xfId="0" applyFont="1" applyBorder="1" applyAlignment="1">
      <alignment horizontal="left" vertical="center"/>
    </xf>
    <xf numFmtId="0" fontId="273" fillId="0" borderId="180" xfId="0" applyFont="1" applyBorder="1" applyAlignment="1">
      <alignment horizontal="justify" vertical="center" wrapText="1"/>
    </xf>
    <xf numFmtId="0" fontId="273" fillId="0" borderId="16" xfId="0" applyFont="1" applyBorder="1" applyAlignment="1">
      <alignment horizontal="justify" vertical="center" wrapText="1"/>
    </xf>
    <xf numFmtId="0" fontId="273" fillId="40" borderId="16" xfId="0" applyFont="1" applyFill="1" applyBorder="1" applyAlignment="1">
      <alignment horizontal="justify" vertical="center" wrapText="1"/>
    </xf>
    <xf numFmtId="0" fontId="274" fillId="38" borderId="180" xfId="0" applyFont="1" applyFill="1" applyBorder="1" applyAlignment="1">
      <alignment horizontal="justify" vertical="center" wrapText="1"/>
    </xf>
    <xf numFmtId="0" fontId="274" fillId="38" borderId="16" xfId="0" applyFont="1" applyFill="1" applyBorder="1" applyAlignment="1">
      <alignment horizontal="justify" vertical="center" wrapText="1"/>
    </xf>
    <xf numFmtId="0" fontId="274" fillId="38" borderId="212" xfId="0" applyFont="1" applyFill="1" applyBorder="1" applyAlignment="1">
      <alignment horizontal="justify" vertical="center" wrapText="1"/>
    </xf>
    <xf numFmtId="0" fontId="274" fillId="0" borderId="180" xfId="0" applyFont="1" applyBorder="1" applyAlignment="1">
      <alignment vertical="center" wrapText="1"/>
    </xf>
    <xf numFmtId="0" fontId="274" fillId="0" borderId="16" xfId="0" applyFont="1" applyBorder="1" applyAlignment="1">
      <alignment vertical="center" wrapText="1"/>
    </xf>
    <xf numFmtId="0" fontId="273" fillId="0" borderId="212" xfId="0" applyFont="1" applyBorder="1" applyAlignment="1">
      <alignment horizontal="justify" vertical="center" wrapText="1"/>
    </xf>
    <xf numFmtId="0" fontId="274" fillId="0" borderId="212" xfId="0" applyFont="1" applyBorder="1" applyAlignment="1">
      <alignment vertical="center" wrapText="1"/>
    </xf>
    <xf numFmtId="0" fontId="284" fillId="0" borderId="0" xfId="0" applyFont="1" applyAlignment="1">
      <alignment vertical="center" wrapText="1"/>
    </xf>
    <xf numFmtId="0" fontId="274" fillId="0" borderId="16" xfId="0" applyFont="1" applyBorder="1" applyAlignment="1">
      <alignment horizontal="left" vertical="center" wrapText="1"/>
    </xf>
    <xf numFmtId="0" fontId="274" fillId="0" borderId="212" xfId="0" applyFont="1" applyBorder="1" applyAlignment="1">
      <alignment horizontal="left" vertical="center" wrapText="1"/>
    </xf>
    <xf numFmtId="0" fontId="274" fillId="0" borderId="16" xfId="0" applyFont="1" applyBorder="1" applyAlignment="1">
      <alignment horizontal="justify" vertical="center" wrapText="1"/>
    </xf>
    <xf numFmtId="0" fontId="274" fillId="37" borderId="180" xfId="0" applyFont="1" applyFill="1" applyBorder="1" applyAlignment="1">
      <alignment horizontal="justify" vertical="center" wrapText="1"/>
    </xf>
    <xf numFmtId="0" fontId="274" fillId="37" borderId="16" xfId="0" applyFont="1" applyFill="1" applyBorder="1" applyAlignment="1">
      <alignment horizontal="justify" vertical="center" wrapText="1"/>
    </xf>
    <xf numFmtId="0" fontId="274" fillId="37" borderId="212" xfId="0" applyFont="1" applyFill="1" applyBorder="1" applyAlignment="1">
      <alignment horizontal="justify" vertical="center" wrapText="1"/>
    </xf>
    <xf numFmtId="0" fontId="274" fillId="0" borderId="180" xfId="0" applyFont="1" applyBorder="1" applyAlignment="1">
      <alignment horizontal="justify" vertical="center" wrapText="1"/>
    </xf>
    <xf numFmtId="0" fontId="273" fillId="40" borderId="212" xfId="0" applyFont="1" applyFill="1" applyBorder="1" applyAlignment="1">
      <alignment horizontal="justify" vertical="center" wrapText="1"/>
    </xf>
    <xf numFmtId="0" fontId="274" fillId="16" borderId="209" xfId="0" applyFont="1" applyFill="1" applyBorder="1" applyAlignment="1">
      <alignment horizontal="justify" vertical="center" wrapText="1"/>
    </xf>
    <xf numFmtId="0" fontId="274" fillId="16" borderId="210" xfId="0" applyFont="1" applyFill="1" applyBorder="1" applyAlignment="1">
      <alignment horizontal="justify" vertical="center" wrapText="1"/>
    </xf>
    <xf numFmtId="0" fontId="274" fillId="16" borderId="211" xfId="0" applyFont="1" applyFill="1" applyBorder="1" applyAlignment="1">
      <alignment horizontal="justify" vertical="center" wrapText="1"/>
    </xf>
    <xf numFmtId="0" fontId="306" fillId="51" borderId="0" xfId="0" applyFont="1" applyFill="1" applyAlignment="1">
      <alignment horizontal="left" vertical="top" wrapText="1"/>
    </xf>
    <xf numFmtId="0" fontId="306" fillId="0" borderId="280" xfId="0" applyFont="1" applyBorder="1" applyAlignment="1">
      <alignment horizontal="left" vertical="top" wrapText="1"/>
    </xf>
    <xf numFmtId="0" fontId="306" fillId="0" borderId="246" xfId="0" applyFont="1" applyBorder="1" applyAlignment="1">
      <alignment horizontal="left" vertical="top" wrapText="1"/>
    </xf>
    <xf numFmtId="0" fontId="306" fillId="0" borderId="247" xfId="0" applyFont="1" applyBorder="1" applyAlignment="1">
      <alignment horizontal="left" vertical="top" wrapText="1"/>
    </xf>
    <xf numFmtId="0" fontId="306" fillId="0" borderId="264" xfId="0" applyFont="1" applyBorder="1" applyAlignment="1">
      <alignment horizontal="left" vertical="top" wrapText="1"/>
    </xf>
    <xf numFmtId="0" fontId="306" fillId="0" borderId="0" xfId="0" applyFont="1" applyAlignment="1">
      <alignment horizontal="left" vertical="top" wrapText="1"/>
    </xf>
    <xf numFmtId="0" fontId="306" fillId="0" borderId="285" xfId="0" applyFont="1" applyBorder="1" applyAlignment="1">
      <alignment horizontal="left" vertical="top" wrapText="1"/>
    </xf>
    <xf numFmtId="0" fontId="306" fillId="0" borderId="19" xfId="0" applyFont="1" applyBorder="1" applyAlignment="1">
      <alignment horizontal="left" vertical="top" wrapText="1"/>
    </xf>
    <xf numFmtId="0" fontId="306" fillId="0" borderId="18" xfId="0" applyFont="1" applyBorder="1" applyAlignment="1">
      <alignment horizontal="left" vertical="top" wrapText="1"/>
    </xf>
    <xf numFmtId="0" fontId="306" fillId="0" borderId="21" xfId="0" applyFont="1" applyBorder="1" applyAlignment="1">
      <alignment horizontal="left" vertical="top" wrapText="1"/>
    </xf>
    <xf numFmtId="0" fontId="273" fillId="0" borderId="280" xfId="0" applyFont="1" applyBorder="1" applyAlignment="1">
      <alignment horizontal="left" vertical="top" wrapText="1"/>
    </xf>
    <xf numFmtId="0" fontId="0" fillId="0" borderId="246" xfId="0" applyBorder="1" applyAlignment="1">
      <alignment horizontal="left" vertical="top"/>
    </xf>
    <xf numFmtId="0" fontId="0" fillId="0" borderId="247" xfId="0" applyBorder="1" applyAlignment="1">
      <alignment horizontal="left" vertical="top"/>
    </xf>
    <xf numFmtId="0" fontId="273" fillId="0" borderId="264" xfId="0" applyFont="1" applyBorder="1" applyAlignment="1">
      <alignment horizontal="left" vertical="top" wrapText="1"/>
    </xf>
    <xf numFmtId="0" fontId="0" fillId="0" borderId="285" xfId="0" applyBorder="1" applyAlignment="1">
      <alignment horizontal="left" vertical="top"/>
    </xf>
    <xf numFmtId="0" fontId="0" fillId="0" borderId="19" xfId="0" applyBorder="1" applyAlignment="1">
      <alignment horizontal="left" vertical="top"/>
    </xf>
    <xf numFmtId="0" fontId="0" fillId="0" borderId="18" xfId="0" applyBorder="1" applyAlignment="1">
      <alignment horizontal="left" vertical="top"/>
    </xf>
    <xf numFmtId="0" fontId="0" fillId="0" borderId="21" xfId="0" applyBorder="1" applyAlignment="1">
      <alignment horizontal="left" vertical="top"/>
    </xf>
    <xf numFmtId="0" fontId="40" fillId="48" borderId="32" xfId="0" applyFont="1" applyFill="1" applyBorder="1" applyAlignment="1">
      <alignment horizontal="center"/>
    </xf>
    <xf numFmtId="0" fontId="40" fillId="48" borderId="33" xfId="0" applyFont="1" applyFill="1" applyBorder="1" applyAlignment="1">
      <alignment horizontal="center"/>
    </xf>
    <xf numFmtId="0" fontId="40" fillId="48" borderId="31" xfId="0" applyFont="1" applyFill="1" applyBorder="1" applyAlignment="1">
      <alignment horizontal="center"/>
    </xf>
    <xf numFmtId="0" fontId="16" fillId="0" borderId="19" xfId="0" applyFont="1" applyBorder="1" applyAlignment="1">
      <alignment horizontal="left" vertical="top" wrapText="1"/>
    </xf>
    <xf numFmtId="0" fontId="22" fillId="0" borderId="18" xfId="0" applyFont="1" applyBorder="1" applyAlignment="1">
      <alignment horizontal="left" vertical="top" wrapText="1"/>
    </xf>
    <xf numFmtId="0" fontId="22" fillId="0" borderId="21" xfId="0" applyFont="1" applyBorder="1" applyAlignment="1">
      <alignment horizontal="left" vertical="top" wrapText="1"/>
    </xf>
    <xf numFmtId="0" fontId="305" fillId="0" borderId="255" xfId="0" applyFont="1" applyBorder="1" applyAlignment="1">
      <alignment horizontal="center" vertical="top" wrapText="1"/>
    </xf>
    <xf numFmtId="0" fontId="305" fillId="0" borderId="257" xfId="0" applyFont="1" applyBorder="1" applyAlignment="1">
      <alignment horizontal="center" vertical="top" wrapText="1"/>
    </xf>
    <xf numFmtId="0" fontId="305" fillId="0" borderId="8" xfId="0" applyFont="1" applyBorder="1" applyAlignment="1">
      <alignment horizontal="center" vertical="top" wrapText="1"/>
    </xf>
    <xf numFmtId="0" fontId="305" fillId="0" borderId="9" xfId="0" applyFont="1" applyBorder="1" applyAlignment="1">
      <alignment horizontal="center" vertical="top" wrapText="1"/>
    </xf>
    <xf numFmtId="0" fontId="280" fillId="0" borderId="15" xfId="0" applyFont="1" applyBorder="1" applyAlignment="1">
      <alignment vertical="center" wrapText="1"/>
    </xf>
    <xf numFmtId="0" fontId="280" fillId="0" borderId="29" xfId="0" applyFont="1" applyBorder="1" applyAlignment="1">
      <alignment vertical="center" wrapText="1"/>
    </xf>
    <xf numFmtId="0" fontId="301" fillId="37" borderId="0" xfId="0" applyFont="1" applyFill="1" applyAlignment="1">
      <alignment horizontal="left" wrapText="1"/>
    </xf>
    <xf numFmtId="0" fontId="305" fillId="0" borderId="15" xfId="0" applyFont="1" applyBorder="1" applyAlignment="1">
      <alignment horizontal="center" vertical="top" wrapText="1"/>
    </xf>
    <xf numFmtId="0" fontId="305" fillId="0" borderId="53" xfId="0" applyFont="1" applyBorder="1" applyAlignment="1">
      <alignment horizontal="center" vertical="top" wrapText="1"/>
    </xf>
    <xf numFmtId="0" fontId="305" fillId="0" borderId="29" xfId="0" applyFont="1" applyBorder="1" applyAlignment="1">
      <alignment horizontal="center" vertical="top" wrapText="1"/>
    </xf>
    <xf numFmtId="0" fontId="125" fillId="0" borderId="0" xfId="0" applyFont="1" applyAlignment="1">
      <alignment horizontal="left" wrapText="1" indent="2"/>
    </xf>
    <xf numFmtId="0" fontId="18" fillId="0" borderId="26" xfId="0" applyFont="1" applyBorder="1" applyAlignment="1">
      <alignment horizontal="left"/>
    </xf>
    <xf numFmtId="0" fontId="18" fillId="0" borderId="34" xfId="0" applyFont="1" applyBorder="1" applyAlignment="1">
      <alignment horizontal="left"/>
    </xf>
    <xf numFmtId="0" fontId="18" fillId="0" borderId="35" xfId="0" applyFont="1" applyBorder="1" applyAlignment="1">
      <alignment horizontal="left"/>
    </xf>
    <xf numFmtId="0" fontId="237" fillId="0" borderId="0" xfId="0" applyFont="1" applyAlignment="1">
      <alignment horizontal="left" wrapText="1"/>
    </xf>
    <xf numFmtId="0" fontId="194" fillId="0" borderId="83" xfId="0" applyFont="1" applyBorder="1" applyAlignment="1">
      <alignment horizontal="left" vertical="center" wrapText="1"/>
    </xf>
    <xf numFmtId="0" fontId="160" fillId="0" borderId="0" xfId="0" applyFont="1" applyAlignment="1">
      <alignment horizontal="left" wrapText="1"/>
    </xf>
    <xf numFmtId="0" fontId="160" fillId="0" borderId="0" xfId="0" applyFont="1" applyAlignment="1">
      <alignment horizontal="left"/>
    </xf>
    <xf numFmtId="49" fontId="160" fillId="0" borderId="0" xfId="0" applyNumberFormat="1" applyFont="1" applyAlignment="1">
      <alignment horizontal="left"/>
    </xf>
    <xf numFmtId="0" fontId="68" fillId="0" borderId="0" xfId="0" applyFont="1" applyAlignment="1">
      <alignment horizontal="center"/>
    </xf>
    <xf numFmtId="0" fontId="194" fillId="0" borderId="0" xfId="0" applyFont="1" applyAlignment="1">
      <alignment horizontal="center" vertical="center" wrapText="1"/>
    </xf>
    <xf numFmtId="0" fontId="41" fillId="0" borderId="0" xfId="0" applyFont="1" applyAlignment="1">
      <alignment horizontal="center" vertical="top" wrapText="1"/>
    </xf>
    <xf numFmtId="0" fontId="32" fillId="0" borderId="0" xfId="0" applyFont="1" applyAlignment="1">
      <alignment horizontal="left" vertical="center" wrapText="1"/>
    </xf>
    <xf numFmtId="0" fontId="49" fillId="0" borderId="0" xfId="0" applyFont="1" applyAlignment="1">
      <alignment horizontal="center" vertical="center" wrapText="1"/>
    </xf>
    <xf numFmtId="0" fontId="30" fillId="0" borderId="0" xfId="0" applyFont="1" applyAlignment="1">
      <alignment horizontal="center" vertical="center" wrapText="1"/>
    </xf>
    <xf numFmtId="0" fontId="32" fillId="0" borderId="0" xfId="0" applyFont="1" applyAlignment="1">
      <alignment horizontal="center" vertical="center" wrapText="1"/>
    </xf>
    <xf numFmtId="0" fontId="40" fillId="0" borderId="0" xfId="0" applyFont="1" applyAlignment="1">
      <alignment horizontal="center" wrapText="1"/>
    </xf>
    <xf numFmtId="0" fontId="41" fillId="0" borderId="0" xfId="0" applyFont="1" applyAlignment="1">
      <alignment horizontal="justify" vertical="top" wrapText="1"/>
    </xf>
    <xf numFmtId="0" fontId="41" fillId="0" borderId="0" xfId="0" applyFont="1" applyAlignment="1">
      <alignment horizontal="justify" vertical="center" wrapText="1"/>
    </xf>
    <xf numFmtId="0" fontId="73" fillId="0" borderId="30" xfId="0" applyFont="1" applyBorder="1" applyAlignment="1">
      <alignment horizontal="left" vertical="center" wrapText="1"/>
    </xf>
    <xf numFmtId="0" fontId="25" fillId="0" borderId="217" xfId="0" applyFont="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41" fillId="0" borderId="17" xfId="0" applyFont="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1" fillId="0" borderId="88" xfId="0" applyFont="1" applyBorder="1" applyAlignment="1" applyProtection="1">
      <alignment horizontal="left" vertical="top" wrapText="1"/>
      <protection locked="0"/>
    </xf>
    <xf numFmtId="0" fontId="41" fillId="0" borderId="106" xfId="0" applyFont="1" applyBorder="1" applyAlignment="1" applyProtection="1">
      <alignment horizontal="left" vertical="top" wrapText="1"/>
      <protection locked="0"/>
    </xf>
    <xf numFmtId="0" fontId="143" fillId="0" borderId="0" xfId="0" applyFont="1" applyAlignment="1" applyProtection="1">
      <alignment horizontal="left" vertical="center" wrapText="1"/>
      <protection locked="0"/>
    </xf>
    <xf numFmtId="0" fontId="32" fillId="0" borderId="17" xfId="0" applyFont="1" applyBorder="1" applyAlignment="1" applyProtection="1">
      <alignment horizontal="left" vertical="top" wrapText="1"/>
      <protection locked="0"/>
    </xf>
    <xf numFmtId="0" fontId="32" fillId="0" borderId="0" xfId="0" applyFont="1" applyAlignment="1" applyProtection="1">
      <alignment horizontal="left" vertical="top" wrapText="1"/>
      <protection locked="0"/>
    </xf>
    <xf numFmtId="0" fontId="32" fillId="0" borderId="103" xfId="0" applyFont="1" applyBorder="1" applyAlignment="1" applyProtection="1">
      <alignment horizontal="left" vertical="top" wrapText="1"/>
      <protection locked="0"/>
    </xf>
    <xf numFmtId="0" fontId="32" fillId="0" borderId="27" xfId="0" applyFont="1" applyBorder="1" applyAlignment="1" applyProtection="1">
      <alignment horizontal="left" vertical="top" wrapText="1"/>
      <protection locked="0"/>
    </xf>
    <xf numFmtId="0" fontId="32" fillId="0" borderId="68" xfId="0" applyFont="1" applyBorder="1" applyAlignment="1" applyProtection="1">
      <alignment horizontal="left" vertical="top" wrapText="1"/>
      <protection locked="0"/>
    </xf>
    <xf numFmtId="0" fontId="48" fillId="0" borderId="103" xfId="0" applyFont="1" applyBorder="1" applyAlignment="1" applyProtection="1">
      <alignment horizontal="left" vertical="top" wrapText="1"/>
      <protection locked="0"/>
    </xf>
    <xf numFmtId="0" fontId="48" fillId="0" borderId="27" xfId="0" applyFont="1" applyBorder="1" applyAlignment="1" applyProtection="1">
      <alignment horizontal="left" vertical="top" wrapText="1"/>
      <protection locked="0"/>
    </xf>
    <xf numFmtId="0" fontId="48" fillId="0" borderId="118" xfId="0" applyFont="1" applyBorder="1" applyAlignment="1" applyProtection="1">
      <alignment horizontal="left" vertical="top" wrapText="1"/>
      <protection locked="0"/>
    </xf>
    <xf numFmtId="0" fontId="48" fillId="0" borderId="58" xfId="0" applyFont="1" applyBorder="1" applyAlignment="1" applyProtection="1">
      <alignment horizontal="left" vertical="top" wrapText="1"/>
      <protection locked="0"/>
    </xf>
    <xf numFmtId="0" fontId="48" fillId="0" borderId="201" xfId="0" applyFont="1" applyBorder="1" applyAlignment="1" applyProtection="1">
      <alignment horizontal="left" vertical="top" wrapText="1"/>
      <protection locked="0"/>
    </xf>
    <xf numFmtId="0" fontId="32" fillId="0" borderId="32" xfId="0" applyFont="1" applyBorder="1" applyAlignment="1" applyProtection="1">
      <alignment horizontal="left" wrapText="1"/>
      <protection locked="0"/>
    </xf>
    <xf numFmtId="0" fontId="32" fillId="0" borderId="33" xfId="0" applyFont="1" applyBorder="1" applyAlignment="1" applyProtection="1">
      <alignment horizontal="left" wrapText="1"/>
      <protection locked="0"/>
    </xf>
    <xf numFmtId="0" fontId="32" fillId="0" borderId="31" xfId="0" applyFont="1" applyBorder="1" applyAlignment="1" applyProtection="1">
      <alignment horizontal="left" wrapText="1"/>
      <protection locked="0"/>
    </xf>
    <xf numFmtId="0" fontId="41" fillId="0" borderId="26" xfId="0" applyFont="1" applyBorder="1" applyAlignment="1" applyProtection="1">
      <alignment horizontal="left" vertical="top" wrapText="1"/>
      <protection locked="0"/>
    </xf>
    <xf numFmtId="0" fontId="41" fillId="0" borderId="34" xfId="0" applyFont="1" applyBorder="1" applyAlignment="1" applyProtection="1">
      <alignment horizontal="left" vertical="top" wrapText="1"/>
      <protection locked="0"/>
    </xf>
    <xf numFmtId="0" fontId="41" fillId="0" borderId="35" xfId="0" applyFont="1" applyBorder="1" applyAlignment="1" applyProtection="1">
      <alignment horizontal="left" vertical="top" wrapText="1"/>
      <protection locked="0"/>
    </xf>
    <xf numFmtId="0" fontId="41" fillId="0" borderId="20" xfId="0" applyFont="1" applyBorder="1" applyAlignment="1" applyProtection="1">
      <alignment horizontal="left" vertical="top" wrapText="1"/>
      <protection locked="0"/>
    </xf>
    <xf numFmtId="0" fontId="143" fillId="0" borderId="17" xfId="0" applyFont="1" applyBorder="1" applyAlignment="1" applyProtection="1">
      <alignment horizontal="left" vertical="center" wrapText="1"/>
      <protection locked="0"/>
    </xf>
    <xf numFmtId="0" fontId="280" fillId="0" borderId="32" xfId="0" applyFont="1" applyBorder="1" applyAlignment="1">
      <alignment horizontal="left" wrapText="1"/>
    </xf>
    <xf numFmtId="0" fontId="280" fillId="0" borderId="33" xfId="0" applyFont="1" applyBorder="1" applyAlignment="1">
      <alignment horizontal="left" wrapText="1"/>
    </xf>
    <xf numFmtId="0" fontId="280" fillId="0" borderId="31" xfId="0" applyFont="1" applyBorder="1" applyAlignment="1">
      <alignment horizontal="left" wrapText="1"/>
    </xf>
    <xf numFmtId="0" fontId="276" fillId="0" borderId="32" xfId="0" applyFont="1" applyBorder="1" applyAlignment="1">
      <alignment horizontal="left" wrapText="1"/>
    </xf>
    <xf numFmtId="0" fontId="276" fillId="0" borderId="33" xfId="0" applyFont="1" applyBorder="1" applyAlignment="1">
      <alignment horizontal="left" wrapText="1"/>
    </xf>
    <xf numFmtId="0" fontId="276" fillId="0" borderId="31" xfId="0" applyFont="1" applyBorder="1" applyAlignment="1">
      <alignment horizontal="left" wrapText="1"/>
    </xf>
    <xf numFmtId="0" fontId="281" fillId="0" borderId="32" xfId="0" applyFont="1" applyBorder="1" applyAlignment="1">
      <alignment horizontal="left" wrapText="1"/>
    </xf>
    <xf numFmtId="0" fontId="281" fillId="0" borderId="33" xfId="0" applyFont="1" applyBorder="1" applyAlignment="1">
      <alignment horizontal="left" wrapText="1"/>
    </xf>
    <xf numFmtId="0" fontId="281" fillId="0" borderId="31" xfId="0" applyFont="1" applyBorder="1" applyAlignment="1">
      <alignment horizontal="left" wrapText="1"/>
    </xf>
    <xf numFmtId="0" fontId="281" fillId="0" borderId="32" xfId="0" applyFont="1" applyBorder="1" applyAlignment="1">
      <alignment horizontal="left"/>
    </xf>
    <xf numFmtId="0" fontId="281" fillId="0" borderId="33" xfId="0" applyFont="1" applyBorder="1" applyAlignment="1">
      <alignment horizontal="left"/>
    </xf>
    <xf numFmtId="0" fontId="281" fillId="0" borderId="31" xfId="0" applyFont="1" applyBorder="1" applyAlignment="1">
      <alignment horizontal="left"/>
    </xf>
    <xf numFmtId="0" fontId="280" fillId="0" borderId="19" xfId="0" applyFont="1" applyBorder="1" applyAlignment="1">
      <alignment horizontal="left"/>
    </xf>
    <xf numFmtId="0" fontId="280" fillId="0" borderId="18" xfId="0" applyFont="1" applyBorder="1" applyAlignment="1">
      <alignment horizontal="left"/>
    </xf>
    <xf numFmtId="0" fontId="280" fillId="0" borderId="26" xfId="0" applyFont="1" applyBorder="1" applyAlignment="1">
      <alignment horizontal="left"/>
    </xf>
    <xf numFmtId="0" fontId="280" fillId="0" borderId="34" xfId="0" applyFont="1" applyBorder="1" applyAlignment="1">
      <alignment horizontal="left"/>
    </xf>
    <xf numFmtId="0" fontId="277" fillId="0" borderId="203" xfId="0" applyFont="1" applyBorder="1" applyAlignment="1">
      <alignment horizontal="left" vertical="center" wrapText="1"/>
    </xf>
    <xf numFmtId="0" fontId="277" fillId="0" borderId="204" xfId="0" applyFont="1" applyBorder="1" applyAlignment="1">
      <alignment horizontal="left" vertical="center" wrapText="1"/>
    </xf>
    <xf numFmtId="0" fontId="277" fillId="0" borderId="205" xfId="0" applyFont="1" applyBorder="1" applyAlignment="1">
      <alignment horizontal="left" vertical="center" wrapText="1"/>
    </xf>
    <xf numFmtId="0" fontId="277" fillId="0" borderId="131" xfId="0" applyFont="1" applyBorder="1" applyAlignment="1">
      <alignment horizontal="left" vertical="center" wrapText="1"/>
    </xf>
    <xf numFmtId="0" fontId="277" fillId="0" borderId="45" xfId="0" applyFont="1" applyBorder="1" applyAlignment="1">
      <alignment horizontal="left" vertical="center" wrapText="1"/>
    </xf>
    <xf numFmtId="0" fontId="277" fillId="0" borderId="132" xfId="0" applyFont="1" applyBorder="1" applyAlignment="1">
      <alignment horizontal="left" vertical="center" wrapText="1"/>
    </xf>
    <xf numFmtId="0" fontId="275" fillId="36" borderId="32" xfId="0" applyFont="1" applyFill="1" applyBorder="1" applyAlignment="1">
      <alignment horizontal="left" vertical="top"/>
    </xf>
    <xf numFmtId="0" fontId="275" fillId="36" borderId="33" xfId="0" applyFont="1" applyFill="1" applyBorder="1" applyAlignment="1">
      <alignment horizontal="left" vertical="top"/>
    </xf>
    <xf numFmtId="0" fontId="275" fillId="36" borderId="31" xfId="0" applyFont="1" applyFill="1" applyBorder="1" applyAlignment="1">
      <alignment horizontal="left" vertical="top"/>
    </xf>
    <xf numFmtId="0" fontId="273" fillId="0" borderId="0" xfId="0" applyFont="1" applyAlignment="1">
      <alignment horizontal="center"/>
    </xf>
    <xf numFmtId="0" fontId="41" fillId="0" borderId="56" xfId="0" applyFont="1" applyBorder="1" applyAlignment="1" applyProtection="1">
      <alignment horizontal="center" vertical="top" wrapText="1"/>
      <protection locked="0"/>
    </xf>
    <xf numFmtId="0" fontId="41" fillId="0" borderId="43" xfId="0" applyFont="1" applyBorder="1" applyAlignment="1" applyProtection="1">
      <alignment horizontal="center" vertical="top" wrapText="1"/>
      <protection locked="0"/>
    </xf>
    <xf numFmtId="0" fontId="41" fillId="0" borderId="57" xfId="0" applyFont="1" applyBorder="1" applyAlignment="1" applyProtection="1">
      <alignment horizontal="center" vertical="top" wrapText="1"/>
      <protection locked="0"/>
    </xf>
    <xf numFmtId="0" fontId="41" fillId="0" borderId="107" xfId="0" applyFont="1" applyBorder="1" applyAlignment="1" applyProtection="1">
      <alignment horizontal="center" vertical="top" wrapText="1"/>
      <protection locked="0"/>
    </xf>
    <xf numFmtId="0" fontId="41" fillId="0" borderId="108" xfId="0" applyFont="1" applyBorder="1" applyAlignment="1" applyProtection="1">
      <alignment horizontal="center" vertical="top" wrapText="1"/>
      <protection locked="0"/>
    </xf>
    <xf numFmtId="0" fontId="41" fillId="0" borderId="208" xfId="0" applyFont="1" applyBorder="1" applyAlignment="1" applyProtection="1">
      <alignment horizontal="left" vertical="top" wrapText="1"/>
      <protection locked="0"/>
    </xf>
    <xf numFmtId="0" fontId="143" fillId="0" borderId="17" xfId="0" applyFont="1" applyBorder="1" applyAlignment="1" applyProtection="1">
      <alignment horizontal="left" vertical="top" wrapText="1"/>
      <protection locked="0"/>
    </xf>
    <xf numFmtId="0" fontId="143" fillId="0" borderId="0" xfId="0" applyFont="1" applyAlignment="1" applyProtection="1">
      <alignment horizontal="left" vertical="top" wrapText="1"/>
      <protection locked="0"/>
    </xf>
    <xf numFmtId="0" fontId="161" fillId="0" borderId="17" xfId="0" applyFont="1" applyBorder="1" applyAlignment="1" applyProtection="1">
      <alignment horizontal="left" vertical="top" wrapText="1"/>
      <protection locked="0"/>
    </xf>
    <xf numFmtId="0" fontId="161" fillId="0" borderId="0" xfId="0" applyFont="1" applyAlignment="1" applyProtection="1">
      <alignment horizontal="left" vertical="top" wrapText="1"/>
      <protection locked="0"/>
    </xf>
    <xf numFmtId="0" fontId="142" fillId="0" borderId="17" xfId="0" quotePrefix="1" applyFont="1" applyBorder="1" applyAlignment="1" applyProtection="1">
      <alignment horizontal="left" vertical="center" wrapText="1"/>
      <protection locked="0"/>
    </xf>
    <xf numFmtId="0" fontId="142" fillId="0" borderId="0" xfId="0" quotePrefix="1" applyFont="1" applyAlignment="1" applyProtection="1">
      <alignment horizontal="left" vertical="center" wrapText="1"/>
      <protection locked="0"/>
    </xf>
    <xf numFmtId="0" fontId="142" fillId="0" borderId="20" xfId="0" quotePrefix="1" applyFont="1" applyBorder="1" applyAlignment="1" applyProtection="1">
      <alignment horizontal="left" vertical="center" wrapText="1"/>
      <protection locked="0"/>
    </xf>
    <xf numFmtId="0" fontId="142" fillId="0" borderId="0" xfId="0" applyFont="1" applyAlignment="1" applyProtection="1">
      <alignment horizontal="left" vertical="top" wrapText="1"/>
      <protection locked="0"/>
    </xf>
    <xf numFmtId="0" fontId="33" fillId="0" borderId="32" xfId="0" applyFont="1" applyBorder="1" applyAlignment="1" applyProtection="1">
      <alignment horizontal="left" vertical="top" wrapText="1"/>
      <protection locked="0"/>
    </xf>
    <xf numFmtId="0" fontId="33" fillId="0" borderId="33" xfId="0" applyFont="1" applyBorder="1" applyAlignment="1" applyProtection="1">
      <alignment horizontal="left" vertical="top" wrapText="1"/>
      <protection locked="0"/>
    </xf>
    <xf numFmtId="0" fontId="33" fillId="0" borderId="31" xfId="0" applyFont="1" applyBorder="1" applyAlignment="1" applyProtection="1">
      <alignment horizontal="left" vertical="top" wrapText="1"/>
      <protection locked="0"/>
    </xf>
    <xf numFmtId="0" fontId="32" fillId="0" borderId="32" xfId="0" applyFont="1" applyBorder="1" applyAlignment="1" applyProtection="1">
      <alignment horizontal="left" vertical="center" wrapText="1"/>
      <protection locked="0"/>
    </xf>
    <xf numFmtId="0" fontId="32" fillId="0" borderId="33" xfId="0" applyFont="1" applyBorder="1" applyAlignment="1" applyProtection="1">
      <alignment horizontal="left" vertical="center" wrapText="1"/>
      <protection locked="0"/>
    </xf>
    <xf numFmtId="0" fontId="32" fillId="0" borderId="31" xfId="0" applyFont="1" applyBorder="1" applyAlignment="1" applyProtection="1">
      <alignment horizontal="left" vertical="center" wrapText="1"/>
      <protection locked="0"/>
    </xf>
    <xf numFmtId="0" fontId="32" fillId="0" borderId="20" xfId="0" applyFont="1" applyBorder="1" applyAlignment="1" applyProtection="1">
      <alignment horizontal="left" vertical="top" wrapText="1"/>
      <protection locked="0"/>
    </xf>
    <xf numFmtId="0" fontId="154" fillId="0" borderId="17" xfId="0" applyFont="1" applyBorder="1" applyAlignment="1" applyProtection="1">
      <alignment horizontal="left" vertical="top" wrapText="1"/>
      <protection locked="0"/>
    </xf>
    <xf numFmtId="0" fontId="154" fillId="0" borderId="20" xfId="0" applyFont="1" applyBorder="1" applyAlignment="1" applyProtection="1">
      <alignment horizontal="left" vertical="top" wrapText="1"/>
      <protection locked="0"/>
    </xf>
    <xf numFmtId="9" fontId="142" fillId="0" borderId="0" xfId="0" applyNumberFormat="1" applyFont="1" applyAlignment="1" applyProtection="1">
      <alignment horizontal="left" vertical="top" wrapText="1"/>
      <protection locked="0"/>
    </xf>
    <xf numFmtId="0" fontId="168" fillId="0" borderId="17" xfId="0" quotePrefix="1" applyFont="1" applyBorder="1" applyAlignment="1" applyProtection="1">
      <alignment horizontal="left" vertical="center" wrapText="1"/>
      <protection locked="0"/>
    </xf>
    <xf numFmtId="0" fontId="168" fillId="0" borderId="0" xfId="0" quotePrefix="1" applyFont="1" applyAlignment="1" applyProtection="1">
      <alignment horizontal="left" vertical="center" wrapText="1"/>
      <protection locked="0"/>
    </xf>
    <xf numFmtId="0" fontId="168" fillId="0" borderId="20" xfId="0" quotePrefix="1" applyFont="1" applyBorder="1" applyAlignment="1" applyProtection="1">
      <alignment horizontal="left" vertical="center" wrapText="1"/>
      <protection locked="0"/>
    </xf>
    <xf numFmtId="0" fontId="142" fillId="0" borderId="26" xfId="0" quotePrefix="1" applyFont="1" applyBorder="1" applyAlignment="1" applyProtection="1">
      <alignment horizontal="left" vertical="center" wrapText="1"/>
      <protection locked="0"/>
    </xf>
    <xf numFmtId="0" fontId="142" fillId="0" borderId="34" xfId="0" quotePrefix="1" applyFont="1" applyBorder="1" applyAlignment="1" applyProtection="1">
      <alignment horizontal="left" vertical="center" wrapText="1"/>
      <protection locked="0"/>
    </xf>
    <xf numFmtId="0" fontId="142" fillId="0" borderId="35" xfId="0" quotePrefix="1" applyFont="1" applyBorder="1" applyAlignment="1" applyProtection="1">
      <alignment horizontal="left" vertical="center" wrapText="1"/>
      <protection locked="0"/>
    </xf>
    <xf numFmtId="0" fontId="168" fillId="0" borderId="17" xfId="0"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20" xfId="0" applyFont="1" applyBorder="1" applyAlignment="1" applyProtection="1">
      <alignment horizontal="left" vertical="center" wrapText="1"/>
      <protection locked="0"/>
    </xf>
    <xf numFmtId="0" fontId="168" fillId="0" borderId="32" xfId="0" applyFont="1" applyBorder="1" applyAlignment="1" applyProtection="1">
      <alignment horizontal="left" vertical="top" wrapText="1"/>
      <protection locked="0"/>
    </xf>
    <xf numFmtId="0" fontId="168" fillId="0" borderId="33" xfId="0" applyFont="1" applyBorder="1" applyAlignment="1" applyProtection="1">
      <alignment horizontal="left" vertical="top" wrapText="1"/>
      <protection locked="0"/>
    </xf>
    <xf numFmtId="0" fontId="168" fillId="0" borderId="31" xfId="0" applyFont="1" applyBorder="1" applyAlignment="1" applyProtection="1">
      <alignment horizontal="left" vertical="top" wrapText="1"/>
      <protection locked="0"/>
    </xf>
    <xf numFmtId="0" fontId="142" fillId="0" borderId="17" xfId="0" applyFont="1" applyBorder="1" applyAlignment="1" applyProtection="1">
      <alignment horizontal="left" vertical="center" wrapText="1"/>
      <protection locked="0"/>
    </xf>
    <xf numFmtId="0" fontId="142" fillId="0" borderId="0" xfId="0" applyFont="1" applyAlignment="1" applyProtection="1">
      <alignment horizontal="left" vertical="center" wrapText="1"/>
      <protection locked="0"/>
    </xf>
    <xf numFmtId="0" fontId="142" fillId="0" borderId="0" xfId="0" applyFont="1" applyAlignment="1" applyProtection="1">
      <alignment horizontal="center" vertical="center" wrapText="1"/>
      <protection locked="0"/>
    </xf>
    <xf numFmtId="0" fontId="179" fillId="0" borderId="20" xfId="0" applyFont="1" applyBorder="1" applyAlignment="1" applyProtection="1">
      <alignment horizontal="left" vertical="center" wrapText="1"/>
      <protection locked="0"/>
    </xf>
    <xf numFmtId="0" fontId="171" fillId="0" borderId="26" xfId="0" applyFont="1" applyBorder="1" applyAlignment="1" applyProtection="1">
      <alignment horizontal="left" vertical="top" wrapText="1"/>
      <protection locked="0"/>
    </xf>
    <xf numFmtId="0" fontId="171" fillId="0" borderId="34" xfId="0" applyFont="1" applyBorder="1" applyAlignment="1" applyProtection="1">
      <alignment horizontal="left" vertical="top" wrapText="1"/>
      <protection locked="0"/>
    </xf>
    <xf numFmtId="0" fontId="171" fillId="0" borderId="35" xfId="0" applyFont="1" applyBorder="1" applyAlignment="1" applyProtection="1">
      <alignment horizontal="left" vertical="top" wrapText="1"/>
      <protection locked="0"/>
    </xf>
    <xf numFmtId="0" fontId="141" fillId="0" borderId="17" xfId="0" applyFont="1" applyBorder="1" applyAlignment="1" applyProtection="1">
      <alignment horizontal="justify" vertical="top" wrapText="1"/>
      <protection locked="0"/>
    </xf>
    <xf numFmtId="0" fontId="141" fillId="0" borderId="0" xfId="0" applyFont="1" applyAlignment="1" applyProtection="1">
      <alignment horizontal="justify" vertical="top" wrapText="1"/>
      <protection locked="0"/>
    </xf>
    <xf numFmtId="0" fontId="141" fillId="0" borderId="20" xfId="0" applyFont="1" applyBorder="1" applyAlignment="1" applyProtection="1">
      <alignment horizontal="justify" vertical="top" wrapText="1"/>
      <protection locked="0"/>
    </xf>
    <xf numFmtId="10" fontId="171" fillId="16" borderId="32" xfId="0" applyNumberFormat="1" applyFont="1" applyFill="1" applyBorder="1" applyAlignment="1">
      <alignment horizontal="left" vertical="top" wrapText="1"/>
    </xf>
    <xf numFmtId="0" fontId="171" fillId="16" borderId="31" xfId="0" applyFont="1" applyFill="1" applyBorder="1" applyAlignment="1">
      <alignment horizontal="left" vertical="top" wrapText="1"/>
    </xf>
    <xf numFmtId="0" fontId="141" fillId="0" borderId="17" xfId="0" applyFont="1" applyBorder="1" applyAlignment="1" applyProtection="1">
      <alignment horizontal="center" vertical="top" wrapText="1"/>
      <protection locked="0"/>
    </xf>
    <xf numFmtId="0" fontId="141" fillId="0" borderId="0" xfId="0" applyFont="1" applyAlignment="1" applyProtection="1">
      <alignment horizontal="center" vertical="top" wrapText="1"/>
      <protection locked="0"/>
    </xf>
    <xf numFmtId="10" fontId="171" fillId="16" borderId="26" xfId="0" applyNumberFormat="1" applyFont="1" applyFill="1" applyBorder="1" applyAlignment="1">
      <alignment horizontal="left" vertical="top" wrapText="1"/>
    </xf>
    <xf numFmtId="10" fontId="171" fillId="16" borderId="34" xfId="0" applyNumberFormat="1" applyFont="1" applyFill="1" applyBorder="1" applyAlignment="1">
      <alignment horizontal="left" vertical="top" wrapText="1"/>
    </xf>
    <xf numFmtId="10" fontId="171" fillId="16" borderId="35" xfId="0" applyNumberFormat="1" applyFont="1" applyFill="1" applyBorder="1" applyAlignment="1">
      <alignment horizontal="left" vertical="top" wrapText="1"/>
    </xf>
    <xf numFmtId="10" fontId="171" fillId="16" borderId="17" xfId="0" applyNumberFormat="1" applyFont="1" applyFill="1" applyBorder="1" applyAlignment="1">
      <alignment horizontal="left" vertical="top" wrapText="1"/>
    </xf>
    <xf numFmtId="10" fontId="171" fillId="16" borderId="0" xfId="0" applyNumberFormat="1" applyFont="1" applyFill="1" applyAlignment="1">
      <alignment horizontal="left" vertical="top" wrapText="1"/>
    </xf>
    <xf numFmtId="10" fontId="171" fillId="16" borderId="20" xfId="0" applyNumberFormat="1" applyFont="1" applyFill="1" applyBorder="1" applyAlignment="1">
      <alignment horizontal="left" vertical="top" wrapText="1"/>
    </xf>
    <xf numFmtId="10" fontId="171" fillId="16" borderId="19" xfId="0" applyNumberFormat="1" applyFont="1" applyFill="1" applyBorder="1" applyAlignment="1">
      <alignment horizontal="left" vertical="top" wrapText="1"/>
    </xf>
    <xf numFmtId="10" fontId="171" fillId="16" borderId="18" xfId="0" applyNumberFormat="1" applyFont="1" applyFill="1" applyBorder="1" applyAlignment="1">
      <alignment horizontal="left" vertical="top" wrapText="1"/>
    </xf>
    <xf numFmtId="10" fontId="171" fillId="16" borderId="21" xfId="0" applyNumberFormat="1" applyFont="1" applyFill="1" applyBorder="1" applyAlignment="1">
      <alignment horizontal="left" vertical="top" wrapText="1"/>
    </xf>
    <xf numFmtId="0" fontId="141" fillId="0" borderId="17" xfId="0" applyFont="1" applyBorder="1" applyAlignment="1" applyProtection="1">
      <alignment horizontal="left" wrapText="1"/>
      <protection locked="0"/>
    </xf>
    <xf numFmtId="0" fontId="141" fillId="0" borderId="0" xfId="0" applyFont="1" applyAlignment="1" applyProtection="1">
      <alignment horizontal="left" wrapText="1"/>
      <protection locked="0"/>
    </xf>
    <xf numFmtId="0" fontId="141" fillId="0" borderId="20" xfId="0" applyFont="1" applyBorder="1" applyAlignment="1" applyProtection="1">
      <alignment horizontal="left" wrapText="1"/>
      <protection locked="0"/>
    </xf>
    <xf numFmtId="0" fontId="26" fillId="0" borderId="17" xfId="0" quotePrefix="1" applyFont="1" applyBorder="1" applyAlignment="1" applyProtection="1">
      <alignment horizontal="left" vertical="top" wrapText="1"/>
      <protection locked="0"/>
    </xf>
    <xf numFmtId="0" fontId="26" fillId="0" borderId="0" xfId="0" quotePrefix="1" applyFont="1" applyAlignment="1" applyProtection="1">
      <alignment horizontal="left" vertical="top" wrapText="1"/>
      <protection locked="0"/>
    </xf>
    <xf numFmtId="0" fontId="26" fillId="0" borderId="20" xfId="0" quotePrefix="1" applyFont="1" applyBorder="1" applyAlignment="1" applyProtection="1">
      <alignment horizontal="left" vertical="top" wrapText="1"/>
      <protection locked="0"/>
    </xf>
    <xf numFmtId="0" fontId="142" fillId="0" borderId="26" xfId="0" applyFont="1" applyBorder="1" applyAlignment="1" applyProtection="1">
      <alignment horizontal="left" vertical="top" wrapText="1"/>
      <protection locked="0"/>
    </xf>
    <xf numFmtId="0" fontId="142" fillId="0" borderId="34" xfId="0" applyFont="1" applyBorder="1" applyAlignment="1" applyProtection="1">
      <alignment horizontal="left" vertical="top" wrapText="1"/>
      <protection locked="0"/>
    </xf>
    <xf numFmtId="0" fontId="142" fillId="0" borderId="17" xfId="0" applyFont="1" applyBorder="1" applyAlignment="1" applyProtection="1">
      <alignment horizontal="left" vertical="top" wrapText="1"/>
      <protection locked="0"/>
    </xf>
    <xf numFmtId="0" fontId="142" fillId="0" borderId="16" xfId="0" applyFont="1" applyBorder="1" applyAlignment="1" applyProtection="1">
      <alignment horizontal="center" vertical="center"/>
      <protection locked="0"/>
    </xf>
    <xf numFmtId="0" fontId="142" fillId="0" borderId="16" xfId="0" quotePrefix="1" applyFont="1" applyBorder="1" applyAlignment="1" applyProtection="1">
      <alignment horizontal="left" vertical="center" wrapText="1"/>
      <protection locked="0"/>
    </xf>
    <xf numFmtId="0" fontId="51" fillId="0" borderId="118" xfId="0" applyFont="1" applyBorder="1" applyAlignment="1" applyProtection="1">
      <alignment horizontal="left" vertical="top" wrapText="1"/>
      <protection locked="0"/>
    </xf>
    <xf numFmtId="0" fontId="51" fillId="0" borderId="58" xfId="0" applyFont="1" applyBorder="1" applyAlignment="1" applyProtection="1">
      <alignment horizontal="left" vertical="top" wrapText="1"/>
      <protection locked="0"/>
    </xf>
    <xf numFmtId="0" fontId="48" fillId="0" borderId="104" xfId="0" applyFont="1" applyBorder="1" applyAlignment="1" applyProtection="1">
      <alignment horizontal="left" vertical="top" wrapText="1"/>
      <protection locked="0"/>
    </xf>
    <xf numFmtId="0" fontId="48" fillId="0" borderId="59" xfId="0" applyFont="1" applyBorder="1" applyAlignment="1" applyProtection="1">
      <alignment horizontal="left" vertical="top" wrapText="1"/>
      <protection locked="0"/>
    </xf>
    <xf numFmtId="0" fontId="48" fillId="0" borderId="105" xfId="0" applyFont="1" applyBorder="1" applyAlignment="1" applyProtection="1">
      <alignment horizontal="left" vertical="top" wrapText="1"/>
      <protection locked="0"/>
    </xf>
    <xf numFmtId="0" fontId="41" fillId="9" borderId="26" xfId="0" applyFont="1" applyFill="1" applyBorder="1" applyAlignment="1" applyProtection="1">
      <alignment horizontal="left" vertical="center" wrapText="1"/>
      <protection locked="0"/>
    </xf>
    <xf numFmtId="0" fontId="41" fillId="9" borderId="34" xfId="0" applyFont="1" applyFill="1" applyBorder="1" applyAlignment="1" applyProtection="1">
      <alignment horizontal="left" vertical="center" wrapText="1"/>
      <protection locked="0"/>
    </xf>
    <xf numFmtId="0" fontId="41" fillId="9" borderId="35" xfId="0" applyFont="1" applyFill="1" applyBorder="1" applyAlignment="1" applyProtection="1">
      <alignment horizontal="left" vertical="center" wrapText="1"/>
      <protection locked="0"/>
    </xf>
    <xf numFmtId="0" fontId="143" fillId="0" borderId="20" xfId="0" applyFont="1" applyBorder="1" applyAlignment="1" applyProtection="1">
      <alignment horizontal="left" vertical="top" wrapText="1"/>
      <protection locked="0"/>
    </xf>
    <xf numFmtId="0" fontId="51" fillId="9" borderId="19" xfId="0" applyFont="1" applyFill="1" applyBorder="1" applyAlignment="1" applyProtection="1">
      <alignment horizontal="left" vertical="top" wrapText="1"/>
      <protection locked="0"/>
    </xf>
    <xf numFmtId="0" fontId="51" fillId="9" borderId="18" xfId="0" applyFont="1" applyFill="1" applyBorder="1" applyAlignment="1" applyProtection="1">
      <alignment horizontal="left" vertical="top" wrapText="1"/>
      <protection locked="0"/>
    </xf>
    <xf numFmtId="0" fontId="51" fillId="9" borderId="21" xfId="0" applyFont="1" applyFill="1" applyBorder="1" applyAlignment="1" applyProtection="1">
      <alignment horizontal="left" vertical="top" wrapText="1"/>
      <protection locked="0"/>
    </xf>
    <xf numFmtId="0" fontId="141" fillId="0" borderId="26" xfId="0" applyFont="1" applyBorder="1" applyAlignment="1" applyProtection="1">
      <alignment horizontal="left" vertical="top" wrapText="1"/>
      <protection locked="0"/>
    </xf>
    <xf numFmtId="0" fontId="141" fillId="0" borderId="34" xfId="0" applyFont="1" applyBorder="1" applyAlignment="1" applyProtection="1">
      <alignment horizontal="left" vertical="top" wrapText="1"/>
      <protection locked="0"/>
    </xf>
    <xf numFmtId="0" fontId="141" fillId="0" borderId="35" xfId="0" applyFont="1" applyBorder="1" applyAlignment="1" applyProtection="1">
      <alignment horizontal="left" vertical="top" wrapText="1"/>
      <protection locked="0"/>
    </xf>
    <xf numFmtId="0" fontId="32" fillId="0" borderId="26" xfId="0" applyFont="1" applyBorder="1" applyAlignment="1" applyProtection="1">
      <alignment horizontal="left" vertical="top" wrapText="1"/>
      <protection locked="0"/>
    </xf>
    <xf numFmtId="0" fontId="32" fillId="0" borderId="34" xfId="0" applyFont="1" applyBorder="1" applyAlignment="1" applyProtection="1">
      <alignment horizontal="left" vertical="top" wrapText="1"/>
      <protection locked="0"/>
    </xf>
    <xf numFmtId="0" fontId="176" fillId="0" borderId="34" xfId="0" applyFont="1" applyBorder="1" applyAlignment="1" applyProtection="1">
      <alignment horizontal="left" vertical="top" wrapText="1"/>
      <protection locked="0"/>
    </xf>
    <xf numFmtId="0" fontId="176" fillId="0" borderId="35" xfId="0" applyFont="1" applyBorder="1" applyAlignment="1" applyProtection="1">
      <alignment horizontal="left" vertical="top" wrapText="1"/>
      <protection locked="0"/>
    </xf>
    <xf numFmtId="0" fontId="32" fillId="0" borderId="32" xfId="0" applyFont="1" applyBorder="1" applyAlignment="1" applyProtection="1">
      <alignment horizontal="left" vertical="top" wrapText="1" indent="2"/>
      <protection locked="0"/>
    </xf>
    <xf numFmtId="0" fontId="32" fillId="0" borderId="33" xfId="0" applyFont="1" applyBorder="1" applyAlignment="1" applyProtection="1">
      <alignment horizontal="left" vertical="top" wrapText="1" indent="2"/>
      <protection locked="0"/>
    </xf>
    <xf numFmtId="0" fontId="32" fillId="0" borderId="31" xfId="0" applyFont="1" applyBorder="1" applyAlignment="1" applyProtection="1">
      <alignment horizontal="left" vertical="top" wrapText="1" indent="2"/>
      <protection locked="0"/>
    </xf>
    <xf numFmtId="0" fontId="32" fillId="0" borderId="32" xfId="0" applyFont="1" applyBorder="1" applyAlignment="1" applyProtection="1">
      <alignment horizontal="left"/>
      <protection locked="0"/>
    </xf>
    <xf numFmtId="0" fontId="32" fillId="0" borderId="31" xfId="0" applyFont="1" applyBorder="1" applyAlignment="1" applyProtection="1">
      <alignment horizontal="left"/>
      <protection locked="0"/>
    </xf>
    <xf numFmtId="9" fontId="159" fillId="0" borderId="32" xfId="0" applyNumberFormat="1" applyFont="1" applyBorder="1" applyAlignment="1" applyProtection="1">
      <alignment horizontal="left" vertical="top" wrapText="1"/>
      <protection locked="0"/>
    </xf>
    <xf numFmtId="0" fontId="159" fillId="0" borderId="33" xfId="0" applyFont="1" applyBorder="1" applyAlignment="1" applyProtection="1">
      <alignment horizontal="left" vertical="top" wrapText="1"/>
      <protection locked="0"/>
    </xf>
    <xf numFmtId="0" fontId="159" fillId="0" borderId="31" xfId="0" applyFont="1" applyBorder="1" applyAlignment="1" applyProtection="1">
      <alignment horizontal="left" vertical="top" wrapText="1"/>
      <protection locked="0"/>
    </xf>
    <xf numFmtId="0" fontId="141" fillId="0" borderId="17" xfId="0" applyFont="1" applyBorder="1" applyAlignment="1" applyProtection="1">
      <alignment horizontal="left" vertical="top" wrapText="1"/>
      <protection locked="0"/>
    </xf>
    <xf numFmtId="0" fontId="141" fillId="0" borderId="0" xfId="0" applyFont="1" applyAlignment="1" applyProtection="1">
      <alignment horizontal="left" vertical="top" wrapText="1"/>
      <protection locked="0"/>
    </xf>
    <xf numFmtId="0" fontId="141" fillId="0" borderId="19" xfId="0" applyFont="1" applyBorder="1" applyAlignment="1" applyProtection="1">
      <alignment horizontal="left" vertical="top" wrapText="1"/>
      <protection locked="0"/>
    </xf>
    <xf numFmtId="0" fontId="141" fillId="0" borderId="18" xfId="0" applyFont="1" applyBorder="1" applyAlignment="1" applyProtection="1">
      <alignment horizontal="left" vertical="top" wrapText="1"/>
      <protection locked="0"/>
    </xf>
    <xf numFmtId="0" fontId="144" fillId="0" borderId="0" xfId="0" applyFont="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0" fontId="48" fillId="0" borderId="35" xfId="0" applyFont="1" applyBorder="1" applyAlignment="1" applyProtection="1">
      <alignment horizontal="left" vertical="top" wrapText="1"/>
      <protection locked="0"/>
    </xf>
    <xf numFmtId="0" fontId="141" fillId="0" borderId="21" xfId="0" applyFont="1" applyBorder="1" applyAlignment="1" applyProtection="1">
      <alignment horizontal="left" vertical="top" wrapText="1"/>
      <protection locked="0"/>
    </xf>
    <xf numFmtId="168" fontId="171" fillId="0" borderId="16" xfId="0" applyNumberFormat="1" applyFont="1" applyBorder="1" applyAlignment="1" applyProtection="1">
      <alignment horizontal="left" vertical="top" wrapText="1"/>
      <protection locked="0"/>
    </xf>
    <xf numFmtId="0" fontId="144" fillId="0" borderId="18" xfId="0" applyFont="1" applyBorder="1" applyAlignment="1" applyProtection="1">
      <alignment horizontal="left" vertical="top" wrapText="1"/>
      <protection locked="0"/>
    </xf>
    <xf numFmtId="0" fontId="144" fillId="0" borderId="21" xfId="0" applyFont="1" applyBorder="1" applyAlignment="1" applyProtection="1">
      <alignment horizontal="left" vertical="top" wrapText="1"/>
      <protection locked="0"/>
    </xf>
    <xf numFmtId="0" fontId="172" fillId="0" borderId="26" xfId="0" applyFont="1" applyBorder="1" applyAlignment="1" applyProtection="1">
      <alignment horizontal="left" vertical="top" wrapText="1"/>
      <protection locked="0"/>
    </xf>
    <xf numFmtId="0" fontId="172" fillId="0" borderId="34" xfId="0" applyFont="1" applyBorder="1" applyAlignment="1" applyProtection="1">
      <alignment horizontal="left" vertical="top" wrapText="1"/>
      <protection locked="0"/>
    </xf>
    <xf numFmtId="0" fontId="172" fillId="0" borderId="35" xfId="0" applyFont="1" applyBorder="1" applyAlignment="1" applyProtection="1">
      <alignment horizontal="left" vertical="top" wrapText="1"/>
      <protection locked="0"/>
    </xf>
    <xf numFmtId="164" fontId="171" fillId="16" borderId="16" xfId="0" applyNumberFormat="1" applyFont="1" applyFill="1" applyBorder="1" applyAlignment="1">
      <alignment horizontal="left" vertical="top" wrapText="1"/>
    </xf>
    <xf numFmtId="0" fontId="48" fillId="0" borderId="0" xfId="0" applyFont="1" applyAlignment="1" applyProtection="1">
      <alignment horizontal="left" vertical="top" wrapText="1"/>
      <protection locked="0"/>
    </xf>
    <xf numFmtId="15" fontId="171" fillId="0" borderId="0" xfId="0" applyNumberFormat="1" applyFont="1" applyAlignment="1" applyProtection="1">
      <alignment horizontal="left" vertical="top" wrapText="1"/>
      <protection locked="0"/>
    </xf>
    <xf numFmtId="0" fontId="32" fillId="0" borderId="32" xfId="0" applyFont="1" applyBorder="1" applyAlignment="1" applyProtection="1">
      <alignment horizontal="left" vertical="top" wrapText="1"/>
      <protection locked="0"/>
    </xf>
    <xf numFmtId="0" fontId="32" fillId="0" borderId="33" xfId="0" applyFont="1" applyBorder="1" applyAlignment="1" applyProtection="1">
      <alignment horizontal="left" vertical="top" wrapText="1"/>
      <protection locked="0"/>
    </xf>
    <xf numFmtId="0" fontId="32" fillId="0" borderId="31" xfId="0" applyFont="1" applyBorder="1" applyAlignment="1" applyProtection="1">
      <alignment horizontal="left" vertical="top" wrapText="1"/>
      <protection locked="0"/>
    </xf>
    <xf numFmtId="0" fontId="47" fillId="19" borderId="32" xfId="0" applyFont="1" applyFill="1" applyBorder="1" applyAlignment="1" applyProtection="1">
      <alignment horizontal="left" vertical="top" wrapText="1"/>
      <protection locked="0"/>
    </xf>
    <xf numFmtId="0" fontId="47" fillId="19" borderId="33" xfId="0" applyFont="1" applyFill="1" applyBorder="1" applyAlignment="1" applyProtection="1">
      <alignment horizontal="left" vertical="top" wrapText="1"/>
      <protection locked="0"/>
    </xf>
    <xf numFmtId="0" fontId="47" fillId="19" borderId="31" xfId="0" applyFont="1" applyFill="1" applyBorder="1" applyAlignment="1" applyProtection="1">
      <alignment horizontal="left" vertical="top" wrapText="1"/>
      <protection locked="0"/>
    </xf>
    <xf numFmtId="0" fontId="48" fillId="0" borderId="19" xfId="0" applyFont="1" applyBorder="1" applyAlignment="1" applyProtection="1">
      <alignment horizontal="left" vertical="top" wrapText="1"/>
      <protection locked="0"/>
    </xf>
    <xf numFmtId="0" fontId="48" fillId="0" borderId="18" xfId="0" applyFont="1" applyBorder="1" applyAlignment="1" applyProtection="1">
      <alignment horizontal="left" vertical="top" wrapText="1"/>
      <protection locked="0"/>
    </xf>
    <xf numFmtId="0" fontId="48" fillId="0" borderId="21" xfId="0" applyFont="1" applyBorder="1" applyAlignment="1" applyProtection="1">
      <alignment horizontal="left" vertical="top" wrapText="1"/>
      <protection locked="0"/>
    </xf>
    <xf numFmtId="0" fontId="32" fillId="0" borderId="35" xfId="0" applyFont="1" applyBorder="1" applyAlignment="1" applyProtection="1">
      <alignment horizontal="left" vertical="top" wrapText="1"/>
      <protection locked="0"/>
    </xf>
    <xf numFmtId="164" fontId="171" fillId="0" borderId="26" xfId="0" applyNumberFormat="1" applyFont="1" applyBorder="1" applyAlignment="1" applyProtection="1">
      <alignment horizontal="left" wrapText="1"/>
      <protection locked="0"/>
    </xf>
    <xf numFmtId="164" fontId="171" fillId="0" borderId="34" xfId="0" applyNumberFormat="1" applyFont="1" applyBorder="1" applyAlignment="1" applyProtection="1">
      <alignment horizontal="left" wrapText="1"/>
      <protection locked="0"/>
    </xf>
    <xf numFmtId="49" fontId="171" fillId="16" borderId="32" xfId="0" applyNumberFormat="1" applyFont="1" applyFill="1" applyBorder="1" applyAlignment="1">
      <alignment horizontal="left" vertical="top" wrapText="1"/>
    </xf>
    <xf numFmtId="49" fontId="171" fillId="16" borderId="33" xfId="0" applyNumberFormat="1" applyFont="1" applyFill="1" applyBorder="1" applyAlignment="1">
      <alignment horizontal="left" vertical="top" wrapText="1"/>
    </xf>
    <xf numFmtId="49" fontId="171" fillId="16" borderId="31" xfId="0" applyNumberFormat="1" applyFont="1" applyFill="1" applyBorder="1" applyAlignment="1">
      <alignment horizontal="left" vertical="top" wrapText="1"/>
    </xf>
    <xf numFmtId="164" fontId="171" fillId="0" borderId="0" xfId="0" applyNumberFormat="1" applyFont="1" applyAlignment="1" applyProtection="1">
      <alignment horizontal="center" vertical="top" wrapText="1"/>
      <protection locked="0"/>
    </xf>
    <xf numFmtId="0" fontId="172" fillId="0" borderId="18" xfId="0" applyFont="1" applyBorder="1" applyAlignment="1" applyProtection="1">
      <alignment horizontal="left" vertical="top" wrapText="1"/>
      <protection locked="0"/>
    </xf>
    <xf numFmtId="0" fontId="172" fillId="0" borderId="21" xfId="0" applyFont="1" applyBorder="1" applyAlignment="1" applyProtection="1">
      <alignment horizontal="left" vertical="top" wrapText="1"/>
      <protection locked="0"/>
    </xf>
    <xf numFmtId="9" fontId="41" fillId="16" borderId="32" xfId="0" applyNumberFormat="1" applyFont="1" applyFill="1" applyBorder="1" applyAlignment="1">
      <alignment horizontal="left" vertical="top" wrapText="1"/>
    </xf>
    <xf numFmtId="9" fontId="41" fillId="16" borderId="33" xfId="0" applyNumberFormat="1" applyFont="1" applyFill="1" applyBorder="1" applyAlignment="1">
      <alignment horizontal="left" vertical="top" wrapText="1"/>
    </xf>
    <xf numFmtId="9" fontId="41" fillId="16" borderId="31" xfId="0" applyNumberFormat="1" applyFont="1" applyFill="1" applyBorder="1" applyAlignment="1">
      <alignment horizontal="left" vertical="top" wrapText="1"/>
    </xf>
    <xf numFmtId="0" fontId="242" fillId="0" borderId="34" xfId="0" applyFont="1" applyBorder="1" applyAlignment="1" applyProtection="1">
      <alignment horizontal="left" vertical="top" wrapText="1"/>
      <protection locked="0"/>
    </xf>
    <xf numFmtId="0" fontId="242" fillId="0" borderId="35" xfId="0" applyFont="1" applyBorder="1" applyAlignment="1" applyProtection="1">
      <alignment horizontal="left" vertical="top" wrapText="1"/>
      <protection locked="0"/>
    </xf>
    <xf numFmtId="0" fontId="2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144" fillId="0" borderId="26" xfId="0" applyFont="1" applyBorder="1" applyAlignment="1" applyProtection="1">
      <alignment horizontal="left" vertical="top" wrapText="1"/>
      <protection locked="0"/>
    </xf>
    <xf numFmtId="0" fontId="144" fillId="0" borderId="34" xfId="0" applyFont="1" applyBorder="1" applyAlignment="1" applyProtection="1">
      <alignment horizontal="left" vertical="top" wrapText="1"/>
      <protection locked="0"/>
    </xf>
    <xf numFmtId="0" fontId="144" fillId="0" borderId="35" xfId="0" applyFont="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48" fillId="0" borderId="0" xfId="0" applyFont="1" applyAlignment="1" applyProtection="1">
      <alignment horizontal="left" vertical="top" wrapText="1" indent="4"/>
      <protection locked="0"/>
    </xf>
    <xf numFmtId="0" fontId="41" fillId="0" borderId="0" xfId="0" applyFont="1" applyAlignment="1" applyProtection="1">
      <alignment horizontal="left" vertical="top" wrapText="1" indent="4"/>
      <protection locked="0"/>
    </xf>
    <xf numFmtId="0" fontId="41" fillId="0" borderId="20" xfId="0" applyFont="1" applyBorder="1" applyAlignment="1" applyProtection="1">
      <alignment horizontal="left" vertical="top" wrapText="1" indent="4"/>
      <protection locked="0"/>
    </xf>
    <xf numFmtId="0" fontId="141" fillId="0" borderId="0" xfId="0" applyFont="1" applyAlignment="1" applyProtection="1">
      <alignment horizontal="left" vertical="top" wrapText="1" indent="12"/>
      <protection locked="0"/>
    </xf>
    <xf numFmtId="0" fontId="41" fillId="0" borderId="19" xfId="0" applyFont="1" applyBorder="1" applyAlignment="1" applyProtection="1">
      <alignment horizontal="left" vertical="top" wrapText="1"/>
      <protection locked="0"/>
    </xf>
    <xf numFmtId="0" fontId="41" fillId="0" borderId="18" xfId="0" applyFont="1" applyBorder="1" applyAlignment="1" applyProtection="1">
      <alignment horizontal="left" vertical="top" wrapText="1"/>
      <protection locked="0"/>
    </xf>
    <xf numFmtId="0" fontId="41" fillId="0" borderId="21" xfId="0" applyFont="1" applyBorder="1" applyAlignment="1" applyProtection="1">
      <alignment horizontal="left" vertical="top" wrapText="1"/>
      <protection locked="0"/>
    </xf>
    <xf numFmtId="0" fontId="41" fillId="0" borderId="19" xfId="0" applyFont="1" applyBorder="1" applyAlignment="1" applyProtection="1">
      <alignment horizontal="left" vertical="center" wrapText="1"/>
      <protection locked="0"/>
    </xf>
    <xf numFmtId="0" fontId="41" fillId="0" borderId="18" xfId="0" applyFont="1" applyBorder="1" applyAlignment="1" applyProtection="1">
      <alignment horizontal="left" vertical="center" wrapText="1"/>
      <protection locked="0"/>
    </xf>
    <xf numFmtId="0" fontId="41" fillId="0" borderId="21" xfId="0" applyFont="1" applyBorder="1" applyAlignment="1" applyProtection="1">
      <alignment horizontal="left" vertical="center" wrapText="1"/>
      <protection locked="0"/>
    </xf>
    <xf numFmtId="0" fontId="171" fillId="0" borderId="0" xfId="0" applyFont="1" applyAlignment="1" applyProtection="1">
      <alignment horizontal="left" vertical="top" wrapText="1"/>
      <protection locked="0"/>
    </xf>
    <xf numFmtId="0" fontId="171" fillId="0" borderId="20" xfId="0" applyFont="1" applyBorder="1" applyAlignment="1" applyProtection="1">
      <alignment horizontal="left" vertical="top" wrapText="1"/>
      <protection locked="0"/>
    </xf>
    <xf numFmtId="0" fontId="141" fillId="0" borderId="18" xfId="0" applyFont="1" applyBorder="1" applyAlignment="1" applyProtection="1">
      <alignment horizontal="left" vertical="top" wrapText="1" indent="12"/>
      <protection locked="0"/>
    </xf>
    <xf numFmtId="0" fontId="142" fillId="0" borderId="22" xfId="0" applyFont="1" applyBorder="1" applyAlignment="1" applyProtection="1">
      <alignment horizontal="center" vertical="center"/>
      <protection locked="0"/>
    </xf>
    <xf numFmtId="0" fontId="142" fillId="0" borderId="24" xfId="0" applyFont="1" applyBorder="1" applyAlignment="1" applyProtection="1">
      <alignment horizontal="center" vertical="center"/>
      <protection locked="0"/>
    </xf>
    <xf numFmtId="0" fontId="142" fillId="0" borderId="16" xfId="0" quotePrefix="1" applyFont="1" applyBorder="1" applyAlignment="1" applyProtection="1">
      <alignment horizontal="right" vertical="top" wrapText="1"/>
      <protection locked="0"/>
    </xf>
    <xf numFmtId="0" fontId="47" fillId="0" borderId="22" xfId="0" applyFont="1" applyBorder="1" applyAlignment="1" applyProtection="1">
      <alignment horizontal="left" vertical="top" wrapText="1"/>
      <protection locked="0"/>
    </xf>
    <xf numFmtId="0" fontId="41" fillId="0" borderId="23" xfId="0" applyFont="1" applyBorder="1" applyAlignment="1" applyProtection="1">
      <alignment horizontal="left" vertical="top" wrapText="1"/>
      <protection locked="0"/>
    </xf>
    <xf numFmtId="0" fontId="51" fillId="0" borderId="32" xfId="0" applyFont="1" applyBorder="1" applyAlignment="1" applyProtection="1">
      <alignment horizontal="left" vertical="top" wrapText="1"/>
      <protection locked="0"/>
    </xf>
    <xf numFmtId="0" fontId="51" fillId="0" borderId="33" xfId="0" applyFont="1" applyBorder="1" applyAlignment="1" applyProtection="1">
      <alignment horizontal="left" vertical="top" wrapText="1"/>
      <protection locked="0"/>
    </xf>
    <xf numFmtId="0" fontId="51" fillId="0" borderId="31" xfId="0" applyFont="1" applyBorder="1" applyAlignment="1" applyProtection="1">
      <alignment horizontal="left" vertical="top" wrapText="1"/>
      <protection locked="0"/>
    </xf>
    <xf numFmtId="0" fontId="32" fillId="0" borderId="22" xfId="0" applyFont="1" applyBorder="1" applyAlignment="1" applyProtection="1">
      <alignment horizontal="left" vertical="top" wrapText="1"/>
      <protection locked="0"/>
    </xf>
    <xf numFmtId="0" fontId="32" fillId="0" borderId="23" xfId="0" applyFont="1" applyBorder="1" applyAlignment="1" applyProtection="1">
      <alignment horizontal="left" vertical="top" wrapText="1"/>
      <protection locked="0"/>
    </xf>
    <xf numFmtId="0" fontId="32" fillId="0" borderId="24" xfId="0" applyFont="1" applyBorder="1" applyAlignment="1" applyProtection="1">
      <alignment horizontal="left" vertical="top" wrapText="1"/>
      <protection locked="0"/>
    </xf>
    <xf numFmtId="0" fontId="48" fillId="0" borderId="68" xfId="0" applyFont="1" applyBorder="1" applyAlignment="1" applyProtection="1">
      <alignment horizontal="left" vertical="top" wrapText="1"/>
      <protection locked="0"/>
    </xf>
    <xf numFmtId="0" fontId="141" fillId="0" borderId="20" xfId="0" applyFont="1" applyBorder="1" applyAlignment="1" applyProtection="1">
      <alignment horizontal="left" vertical="top" wrapText="1"/>
      <protection locked="0"/>
    </xf>
    <xf numFmtId="0" fontId="41" fillId="0" borderId="27" xfId="0" applyFont="1" applyBorder="1" applyAlignment="1" applyProtection="1">
      <alignment horizontal="center" vertical="top" wrapText="1"/>
      <protection locked="0"/>
    </xf>
    <xf numFmtId="0" fontId="47" fillId="0" borderId="22" xfId="0" applyFont="1" applyBorder="1" applyAlignment="1" applyProtection="1">
      <alignment vertical="top" wrapText="1"/>
      <protection locked="0"/>
    </xf>
    <xf numFmtId="0" fontId="41" fillId="0" borderId="23" xfId="0" applyFont="1" applyBorder="1" applyAlignment="1" applyProtection="1">
      <alignment vertical="top" wrapText="1"/>
      <protection locked="0"/>
    </xf>
    <xf numFmtId="0" fontId="41" fillId="0" borderId="24" xfId="0" applyFont="1" applyBorder="1" applyAlignment="1" applyProtection="1">
      <alignment vertical="top" wrapText="1"/>
      <protection locked="0"/>
    </xf>
    <xf numFmtId="0" fontId="142" fillId="0" borderId="20" xfId="0" applyFont="1" applyBorder="1" applyAlignment="1" applyProtection="1">
      <alignment horizontal="left" vertical="top" wrapText="1"/>
      <protection locked="0"/>
    </xf>
    <xf numFmtId="0" fontId="144" fillId="0" borderId="20" xfId="0" applyFont="1" applyBorder="1" applyAlignment="1" applyProtection="1">
      <alignment horizontal="left" vertical="top" wrapText="1"/>
      <protection locked="0"/>
    </xf>
    <xf numFmtId="0" fontId="72" fillId="0" borderId="0" xfId="0" applyFont="1" applyAlignment="1" applyProtection="1">
      <alignment horizontal="left" vertical="top" wrapText="1"/>
      <protection locked="0"/>
    </xf>
    <xf numFmtId="0" fontId="142" fillId="0" borderId="35" xfId="0" applyFont="1" applyBorder="1" applyAlignment="1" applyProtection="1">
      <alignment horizontal="left" vertical="top" wrapText="1"/>
      <protection locked="0"/>
    </xf>
    <xf numFmtId="0" fontId="171" fillId="16" borderId="16" xfId="0" applyFont="1" applyFill="1" applyBorder="1" applyAlignment="1">
      <alignment horizontal="left" vertical="top" wrapText="1"/>
    </xf>
    <xf numFmtId="0" fontId="171" fillId="0" borderId="17" xfId="0" applyFont="1" applyBorder="1" applyAlignment="1" applyProtection="1">
      <alignment horizontal="left" vertical="top" wrapText="1"/>
      <protection locked="0"/>
    </xf>
    <xf numFmtId="0" fontId="141" fillId="0" borderId="0" xfId="0" applyFont="1" applyAlignment="1" applyProtection="1">
      <alignment horizontal="left" vertical="top" wrapText="1" indent="1"/>
      <protection locked="0"/>
    </xf>
    <xf numFmtId="0" fontId="144" fillId="0" borderId="0" xfId="0" applyFont="1" applyAlignment="1" applyProtection="1">
      <alignment horizontal="left" vertical="top" wrapText="1" indent="1"/>
      <protection locked="0"/>
    </xf>
    <xf numFmtId="0" fontId="144" fillId="0" borderId="20" xfId="0" applyFont="1" applyBorder="1" applyAlignment="1" applyProtection="1">
      <alignment horizontal="left" vertical="top" wrapText="1" indent="1"/>
      <protection locked="0"/>
    </xf>
    <xf numFmtId="0" fontId="72" fillId="0" borderId="18" xfId="0" applyFont="1" applyBorder="1" applyAlignment="1" applyProtection="1">
      <alignment horizontal="left" vertical="top" wrapText="1"/>
      <protection locked="0"/>
    </xf>
    <xf numFmtId="0" fontId="144" fillId="0" borderId="17" xfId="0" applyFont="1" applyBorder="1" applyAlignment="1" applyProtection="1">
      <alignment horizontal="left" vertical="top" wrapText="1" indent="6"/>
      <protection locked="0"/>
    </xf>
    <xf numFmtId="0" fontId="144" fillId="0" borderId="0" xfId="0" applyFont="1" applyAlignment="1" applyProtection="1">
      <alignment horizontal="left" vertical="top" wrapText="1" indent="6"/>
      <protection locked="0"/>
    </xf>
    <xf numFmtId="0" fontId="144" fillId="0" borderId="20" xfId="0" applyFont="1" applyBorder="1" applyAlignment="1" applyProtection="1">
      <alignment horizontal="left" vertical="top" wrapText="1" indent="6"/>
      <protection locked="0"/>
    </xf>
    <xf numFmtId="0" fontId="141" fillId="0" borderId="17" xfId="0" applyFont="1" applyBorder="1" applyAlignment="1" applyProtection="1">
      <alignment horizontal="left" vertical="center" wrapText="1"/>
      <protection locked="0"/>
    </xf>
    <xf numFmtId="0" fontId="141" fillId="0" borderId="0" xfId="0" applyFont="1" applyAlignment="1" applyProtection="1">
      <alignment horizontal="left" vertical="center" wrapText="1"/>
      <protection locked="0"/>
    </xf>
    <xf numFmtId="0" fontId="170" fillId="0" borderId="0" xfId="0" applyFont="1" applyAlignment="1" applyProtection="1">
      <alignment horizontal="left" vertical="center" wrapText="1"/>
      <protection locked="0"/>
    </xf>
    <xf numFmtId="0" fontId="141" fillId="0" borderId="33" xfId="0" applyFont="1" applyBorder="1" applyAlignment="1" applyProtection="1">
      <alignment horizontal="left" vertical="top" wrapText="1"/>
      <protection locked="0"/>
    </xf>
    <xf numFmtId="0" fontId="141" fillId="0" borderId="31" xfId="0" applyFont="1" applyBorder="1" applyAlignment="1" applyProtection="1">
      <alignment horizontal="left" vertical="top" wrapText="1"/>
      <protection locked="0"/>
    </xf>
    <xf numFmtId="0" fontId="141" fillId="9" borderId="0" xfId="0" applyFont="1" applyFill="1" applyAlignment="1" applyProtection="1">
      <alignment horizontal="left" vertical="top" wrapText="1" indent="1"/>
      <protection locked="0"/>
    </xf>
    <xf numFmtId="0" fontId="171" fillId="9" borderId="0" xfId="0" applyFont="1" applyFill="1" applyAlignment="1" applyProtection="1">
      <alignment horizontal="left" vertical="top" wrapText="1" indent="1"/>
      <protection locked="0"/>
    </xf>
    <xf numFmtId="0" fontId="171" fillId="9" borderId="20" xfId="0" applyFont="1" applyFill="1" applyBorder="1" applyAlignment="1" applyProtection="1">
      <alignment horizontal="left" vertical="top" wrapText="1" indent="1"/>
      <protection locked="0"/>
    </xf>
    <xf numFmtId="0" fontId="159" fillId="0" borderId="0" xfId="0" applyFont="1" applyAlignment="1" applyProtection="1">
      <alignment horizontal="left" vertical="top" wrapText="1"/>
      <protection locked="0"/>
    </xf>
    <xf numFmtId="0" fontId="159" fillId="0" borderId="20" xfId="0" applyFont="1" applyBorder="1" applyAlignment="1" applyProtection="1">
      <alignment horizontal="left" vertical="top" wrapText="1"/>
      <protection locked="0"/>
    </xf>
    <xf numFmtId="0" fontId="144" fillId="9" borderId="0" xfId="0" applyFont="1" applyFill="1" applyAlignment="1" applyProtection="1">
      <alignment horizontal="left" vertical="top" wrapText="1" indent="1"/>
      <protection locked="0"/>
    </xf>
    <xf numFmtId="0" fontId="144" fillId="9" borderId="20" xfId="0" applyFont="1" applyFill="1" applyBorder="1" applyAlignment="1" applyProtection="1">
      <alignment horizontal="left" vertical="top" wrapText="1" indent="1"/>
      <protection locked="0"/>
    </xf>
    <xf numFmtId="0" fontId="40" fillId="19" borderId="26" xfId="0" applyFont="1" applyFill="1" applyBorder="1" applyAlignment="1" applyProtection="1">
      <alignment horizontal="center"/>
      <protection locked="0"/>
    </xf>
    <xf numFmtId="0" fontId="40" fillId="19" borderId="34" xfId="0" applyFont="1" applyFill="1" applyBorder="1" applyAlignment="1" applyProtection="1">
      <alignment horizontal="center"/>
      <protection locked="0"/>
    </xf>
    <xf numFmtId="0" fontId="40" fillId="19" borderId="35" xfId="0" applyFont="1" applyFill="1" applyBorder="1" applyAlignment="1" applyProtection="1">
      <alignment horizontal="center"/>
      <protection locked="0"/>
    </xf>
    <xf numFmtId="0" fontId="163" fillId="0" borderId="17" xfId="0" applyFont="1" applyBorder="1" applyAlignment="1" applyProtection="1">
      <alignment horizontal="center"/>
      <protection locked="0"/>
    </xf>
    <xf numFmtId="0" fontId="163" fillId="0" borderId="0" xfId="0" applyFont="1" applyAlignment="1" applyProtection="1">
      <alignment horizontal="center"/>
      <protection locked="0"/>
    </xf>
    <xf numFmtId="0" fontId="163" fillId="0" borderId="20" xfId="0" applyFont="1" applyBorder="1" applyAlignment="1" applyProtection="1">
      <alignment horizontal="center"/>
      <protection locked="0"/>
    </xf>
    <xf numFmtId="0" fontId="32" fillId="0" borderId="16" xfId="0" applyFont="1" applyBorder="1" applyAlignment="1" applyProtection="1">
      <alignment horizontal="left" vertical="center" wrapText="1"/>
      <protection locked="0"/>
    </xf>
    <xf numFmtId="0" fontId="48" fillId="0" borderId="17" xfId="0" applyFont="1" applyBorder="1" applyAlignment="1" applyProtection="1">
      <alignment horizontal="left" vertical="top" wrapText="1"/>
      <protection locked="0"/>
    </xf>
    <xf numFmtId="0" fontId="48" fillId="0" borderId="20" xfId="0" applyFont="1" applyBorder="1" applyAlignment="1" applyProtection="1">
      <alignment horizontal="left" vertical="top" wrapText="1"/>
      <protection locked="0"/>
    </xf>
    <xf numFmtId="0" fontId="182" fillId="19" borderId="19" xfId="0" applyFont="1" applyFill="1" applyBorder="1" applyAlignment="1" applyProtection="1">
      <alignment horizontal="center"/>
      <protection locked="0"/>
    </xf>
    <xf numFmtId="0" fontId="182" fillId="19" borderId="18" xfId="0" applyFont="1" applyFill="1" applyBorder="1" applyAlignment="1" applyProtection="1">
      <alignment horizontal="center"/>
      <protection locked="0"/>
    </xf>
    <xf numFmtId="0" fontId="182" fillId="19" borderId="21" xfId="0" applyFont="1" applyFill="1" applyBorder="1" applyAlignment="1" applyProtection="1">
      <alignment horizontal="center"/>
      <protection locked="0"/>
    </xf>
    <xf numFmtId="0" fontId="144" fillId="0" borderId="0" xfId="0" applyFont="1" applyAlignment="1" applyProtection="1">
      <alignment horizontal="left"/>
      <protection locked="0"/>
    </xf>
    <xf numFmtId="0" fontId="141" fillId="0" borderId="26" xfId="0" applyFont="1" applyBorder="1" applyAlignment="1" applyProtection="1">
      <alignment horizontal="justify" vertical="top" wrapText="1"/>
      <protection locked="0"/>
    </xf>
    <xf numFmtId="0" fontId="141" fillId="0" borderId="34" xfId="0" applyFont="1" applyBorder="1" applyAlignment="1" applyProtection="1">
      <alignment horizontal="justify" vertical="top" wrapText="1"/>
      <protection locked="0"/>
    </xf>
    <xf numFmtId="0" fontId="141" fillId="0" borderId="35" xfId="0" applyFont="1" applyBorder="1" applyAlignment="1" applyProtection="1">
      <alignment horizontal="justify" vertical="top" wrapText="1"/>
      <protection locked="0"/>
    </xf>
    <xf numFmtId="0" fontId="144" fillId="0" borderId="32" xfId="0" applyFont="1" applyBorder="1" applyAlignment="1" applyProtection="1">
      <alignment horizontal="left" vertical="top" wrapText="1"/>
      <protection locked="0"/>
    </xf>
    <xf numFmtId="0" fontId="144" fillId="0" borderId="33" xfId="0" applyFont="1" applyBorder="1" applyAlignment="1" applyProtection="1">
      <alignment horizontal="left" vertical="top" wrapText="1"/>
      <protection locked="0"/>
    </xf>
    <xf numFmtId="0" fontId="144" fillId="0" borderId="31" xfId="0" applyFont="1" applyBorder="1" applyAlignment="1" applyProtection="1">
      <alignment horizontal="left" vertical="top" wrapText="1"/>
      <protection locked="0"/>
    </xf>
    <xf numFmtId="0" fontId="161" fillId="0" borderId="17" xfId="0"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20" xfId="0" applyFont="1" applyBorder="1" applyAlignment="1" applyProtection="1">
      <alignment horizontal="center" vertical="center" wrapText="1"/>
      <protection locked="0"/>
    </xf>
    <xf numFmtId="0" fontId="32" fillId="0" borderId="32" xfId="0" applyFont="1" applyBorder="1" applyAlignment="1" applyProtection="1">
      <alignment horizontal="center" wrapText="1"/>
      <protection locked="0"/>
    </xf>
    <xf numFmtId="0" fontId="32" fillId="0" borderId="33" xfId="0" applyFont="1" applyBorder="1" applyAlignment="1" applyProtection="1">
      <alignment horizontal="center" wrapText="1"/>
      <protection locked="0"/>
    </xf>
    <xf numFmtId="0" fontId="32" fillId="0" borderId="31" xfId="0" applyFont="1" applyBorder="1" applyAlignment="1" applyProtection="1">
      <alignment horizontal="center" wrapText="1"/>
      <protection locked="0"/>
    </xf>
    <xf numFmtId="0" fontId="32" fillId="0" borderId="22" xfId="0" applyFont="1" applyBorder="1" applyAlignment="1" applyProtection="1">
      <alignment horizontal="left" vertical="center" wrapText="1"/>
      <protection locked="0"/>
    </xf>
    <xf numFmtId="0" fontId="297" fillId="0" borderId="221" xfId="0" applyFont="1" applyBorder="1" applyAlignment="1" applyProtection="1">
      <alignment horizontal="left" vertical="top" wrapText="1"/>
      <protection locked="0"/>
    </xf>
    <xf numFmtId="0" fontId="297" fillId="0" borderId="222" xfId="0" applyFont="1" applyBorder="1" applyAlignment="1" applyProtection="1">
      <alignment horizontal="left" vertical="top" wrapText="1"/>
      <protection locked="0"/>
    </xf>
    <xf numFmtId="0" fontId="297" fillId="0" borderId="223" xfId="0" applyFont="1" applyBorder="1" applyAlignment="1" applyProtection="1">
      <alignment horizontal="left" vertical="top" wrapText="1"/>
      <protection locked="0"/>
    </xf>
    <xf numFmtId="0" fontId="297" fillId="0" borderId="219" xfId="0" applyFont="1" applyBorder="1" applyAlignment="1" applyProtection="1">
      <alignment horizontal="left" vertical="top" wrapText="1"/>
      <protection locked="0"/>
    </xf>
    <xf numFmtId="0" fontId="297" fillId="0" borderId="83" xfId="0" applyFont="1" applyBorder="1" applyAlignment="1" applyProtection="1">
      <alignment horizontal="left" vertical="top" wrapText="1"/>
      <protection locked="0"/>
    </xf>
    <xf numFmtId="0" fontId="297" fillId="0" borderId="220" xfId="0" applyFont="1" applyBorder="1" applyAlignment="1" applyProtection="1">
      <alignment horizontal="left" vertical="top" wrapText="1"/>
      <protection locked="0"/>
    </xf>
    <xf numFmtId="0" fontId="141" fillId="0" borderId="19" xfId="0" applyFont="1" applyBorder="1" applyAlignment="1" applyProtection="1">
      <alignment horizontal="right" vertical="top" wrapText="1"/>
      <protection locked="0"/>
    </xf>
    <xf numFmtId="0" fontId="141" fillId="0" borderId="18" xfId="0" applyFont="1" applyBorder="1" applyAlignment="1" applyProtection="1">
      <alignment horizontal="right" vertical="top" wrapText="1"/>
      <protection locked="0"/>
    </xf>
    <xf numFmtId="0" fontId="144" fillId="0" borderId="17" xfId="0" applyFont="1" applyBorder="1" applyAlignment="1" applyProtection="1">
      <alignment horizontal="left" wrapText="1"/>
      <protection locked="0"/>
    </xf>
    <xf numFmtId="0" fontId="144" fillId="0" borderId="0" xfId="0" applyFont="1" applyAlignment="1" applyProtection="1">
      <alignment horizontal="left" wrapText="1"/>
      <protection locked="0"/>
    </xf>
    <xf numFmtId="0" fontId="144" fillId="0" borderId="20" xfId="0" applyFont="1" applyBorder="1" applyAlignment="1" applyProtection="1">
      <alignment horizontal="left" wrapText="1"/>
      <protection locked="0"/>
    </xf>
    <xf numFmtId="0" fontId="171" fillId="0" borderId="16" xfId="0" applyFont="1" applyBorder="1" applyAlignment="1" applyProtection="1">
      <alignment horizontal="left" vertical="top" wrapText="1"/>
      <protection locked="0"/>
    </xf>
    <xf numFmtId="0" fontId="141" fillId="0" borderId="26" xfId="0" applyFont="1" applyBorder="1" applyAlignment="1" applyProtection="1">
      <alignment horizontal="left" wrapText="1"/>
      <protection locked="0"/>
    </xf>
    <xf numFmtId="0" fontId="141" fillId="0" borderId="34" xfId="0" applyFont="1" applyBorder="1" applyAlignment="1" applyProtection="1">
      <alignment horizontal="left" wrapText="1"/>
      <protection locked="0"/>
    </xf>
    <xf numFmtId="0" fontId="141" fillId="0" borderId="35" xfId="0" applyFont="1" applyBorder="1" applyAlignment="1" applyProtection="1">
      <alignment horizontal="left" wrapText="1"/>
      <protection locked="0"/>
    </xf>
    <xf numFmtId="0" fontId="141" fillId="0" borderId="19" xfId="0" applyFont="1" applyBorder="1" applyAlignment="1" applyProtection="1">
      <alignment horizontal="left" wrapText="1"/>
      <protection locked="0"/>
    </xf>
    <xf numFmtId="0" fontId="141" fillId="0" borderId="18" xfId="0" applyFont="1" applyBorder="1" applyAlignment="1" applyProtection="1">
      <alignment horizontal="left" wrapText="1"/>
      <protection locked="0"/>
    </xf>
    <xf numFmtId="0" fontId="141" fillId="0" borderId="21" xfId="0" applyFont="1" applyBorder="1" applyAlignment="1" applyProtection="1">
      <alignment horizontal="left" wrapText="1"/>
      <protection locked="0"/>
    </xf>
    <xf numFmtId="49" fontId="144" fillId="0" borderId="18" xfId="0" applyNumberFormat="1" applyFont="1" applyBorder="1" applyAlignment="1" applyProtection="1">
      <alignment horizontal="left" vertical="top" wrapText="1"/>
      <protection locked="0"/>
    </xf>
    <xf numFmtId="0" fontId="141" fillId="16" borderId="17" xfId="0" applyFont="1" applyFill="1" applyBorder="1" applyAlignment="1" applyProtection="1">
      <alignment horizontal="left" wrapText="1"/>
      <protection locked="0"/>
    </xf>
    <xf numFmtId="0" fontId="141" fillId="16" borderId="0" xfId="0" applyFont="1" applyFill="1" applyAlignment="1" applyProtection="1">
      <alignment horizontal="left" wrapText="1"/>
      <protection locked="0"/>
    </xf>
    <xf numFmtId="0" fontId="141" fillId="16" borderId="20" xfId="0" applyFont="1" applyFill="1" applyBorder="1" applyAlignment="1" applyProtection="1">
      <alignment horizontal="left" wrapText="1"/>
      <protection locked="0"/>
    </xf>
    <xf numFmtId="0" fontId="242" fillId="0" borderId="0" xfId="0" applyFont="1" applyAlignment="1" applyProtection="1">
      <alignment horizontal="left" vertical="top" wrapText="1"/>
      <protection locked="0"/>
    </xf>
    <xf numFmtId="0" fontId="242" fillId="0" borderId="20" xfId="0" applyFont="1" applyBorder="1" applyAlignment="1" applyProtection="1">
      <alignment horizontal="left" vertical="top" wrapText="1"/>
      <protection locked="0"/>
    </xf>
    <xf numFmtId="0" fontId="265" fillId="0" borderId="0" xfId="0" applyFont="1" applyAlignment="1" applyProtection="1">
      <alignment horizontal="left" vertical="top" wrapText="1"/>
      <protection locked="0"/>
    </xf>
    <xf numFmtId="0" fontId="265" fillId="0" borderId="20" xfId="0" applyFont="1" applyBorder="1" applyAlignment="1" applyProtection="1">
      <alignment horizontal="left" vertical="top" wrapText="1"/>
      <protection locked="0"/>
    </xf>
    <xf numFmtId="9" fontId="141" fillId="16" borderId="32" xfId="0" applyNumberFormat="1" applyFont="1" applyFill="1" applyBorder="1" applyAlignment="1">
      <alignment horizontal="left" vertical="top" wrapText="1"/>
    </xf>
    <xf numFmtId="9" fontId="141" fillId="16" borderId="33" xfId="0" applyNumberFormat="1" applyFont="1" applyFill="1" applyBorder="1" applyAlignment="1">
      <alignment horizontal="left" vertical="top" wrapText="1"/>
    </xf>
    <xf numFmtId="9" fontId="141" fillId="16" borderId="31" xfId="0" applyNumberFormat="1" applyFont="1" applyFill="1" applyBorder="1" applyAlignment="1">
      <alignment horizontal="left" vertical="top" wrapText="1"/>
    </xf>
    <xf numFmtId="49" fontId="242" fillId="0" borderId="18" xfId="0" applyNumberFormat="1" applyFont="1" applyBorder="1" applyAlignment="1" applyProtection="1">
      <alignment horizontal="left"/>
      <protection locked="0"/>
    </xf>
    <xf numFmtId="0" fontId="242" fillId="0" borderId="18" xfId="0" applyFont="1" applyBorder="1" applyAlignment="1" applyProtection="1">
      <alignment horizontal="left"/>
      <protection locked="0"/>
    </xf>
    <xf numFmtId="0" fontId="144" fillId="0" borderId="34" xfId="0" applyFont="1" applyBorder="1" applyAlignment="1" applyProtection="1">
      <alignment horizontal="left" vertical="center" wrapText="1"/>
      <protection locked="0"/>
    </xf>
    <xf numFmtId="0" fontId="144" fillId="0" borderId="35" xfId="0" applyFont="1" applyBorder="1" applyAlignment="1" applyProtection="1">
      <alignment horizontal="left" vertical="center" wrapText="1"/>
      <protection locked="0"/>
    </xf>
    <xf numFmtId="49" fontId="48" fillId="0" borderId="18" xfId="0" applyNumberFormat="1" applyFont="1" applyBorder="1" applyAlignment="1" applyProtection="1">
      <alignment horizontal="left"/>
      <protection locked="0"/>
    </xf>
    <xf numFmtId="0" fontId="48" fillId="0" borderId="18" xfId="0" applyFont="1" applyBorder="1" applyAlignment="1" applyProtection="1">
      <alignment horizontal="left"/>
      <protection locked="0"/>
    </xf>
    <xf numFmtId="0" fontId="32" fillId="0" borderId="34" xfId="0" applyFont="1" applyBorder="1" applyAlignment="1" applyProtection="1">
      <alignment horizontal="left"/>
      <protection locked="0"/>
    </xf>
    <xf numFmtId="1" fontId="48" fillId="0" borderId="0" xfId="0" applyNumberFormat="1" applyFont="1" applyAlignment="1" applyProtection="1">
      <alignment horizontal="left" vertical="top" wrapText="1"/>
      <protection locked="0"/>
    </xf>
    <xf numFmtId="0" fontId="48" fillId="0" borderId="17" xfId="0" applyFont="1" applyBorder="1" applyAlignment="1" applyProtection="1">
      <alignment horizontal="left"/>
      <protection locked="0"/>
    </xf>
    <xf numFmtId="0" fontId="48" fillId="0" borderId="0" xfId="0" applyFont="1" applyAlignment="1" applyProtection="1">
      <alignment horizontal="left"/>
      <protection locked="0"/>
    </xf>
    <xf numFmtId="0" fontId="48" fillId="0" borderId="20" xfId="0" applyFont="1" applyBorder="1" applyAlignment="1" applyProtection="1">
      <alignment horizontal="left"/>
      <protection locked="0"/>
    </xf>
    <xf numFmtId="49" fontId="48" fillId="0" borderId="0" xfId="0" applyNumberFormat="1" applyFont="1" applyAlignment="1" applyProtection="1">
      <alignment horizontal="left" vertical="top" wrapText="1"/>
      <protection locked="0"/>
    </xf>
    <xf numFmtId="49" fontId="48" fillId="0" borderId="18" xfId="0" applyNumberFormat="1" applyFont="1" applyBorder="1" applyAlignment="1" applyProtection="1">
      <alignment horizontal="left" vertical="center"/>
      <protection locked="0"/>
    </xf>
    <xf numFmtId="0" fontId="48" fillId="0" borderId="18" xfId="0" applyFont="1" applyBorder="1" applyAlignment="1" applyProtection="1">
      <alignment horizontal="left" vertical="center"/>
      <protection locked="0"/>
    </xf>
    <xf numFmtId="0" fontId="144" fillId="0" borderId="0" xfId="0" applyFont="1" applyAlignment="1" applyProtection="1">
      <alignment horizontal="justify" vertical="top" wrapText="1"/>
      <protection locked="0"/>
    </xf>
    <xf numFmtId="0" fontId="144" fillId="0" borderId="20" xfId="0" applyFont="1" applyBorder="1" applyAlignment="1" applyProtection="1">
      <alignment horizontal="justify" vertical="top" wrapText="1"/>
      <protection locked="0"/>
    </xf>
    <xf numFmtId="49" fontId="144" fillId="0" borderId="0" xfId="0" applyNumberFormat="1" applyFont="1" applyAlignment="1" applyProtection="1">
      <alignment horizontal="left" vertical="top" wrapText="1"/>
      <protection locked="0"/>
    </xf>
    <xf numFmtId="49" fontId="144" fillId="0" borderId="20" xfId="0" applyNumberFormat="1" applyFont="1" applyBorder="1" applyAlignment="1" applyProtection="1">
      <alignment horizontal="left" vertical="top" wrapText="1"/>
      <protection locked="0"/>
    </xf>
    <xf numFmtId="0" fontId="141" fillId="16" borderId="33" xfId="0" applyFont="1" applyFill="1" applyBorder="1" applyAlignment="1">
      <alignment horizontal="left" vertical="top" wrapText="1"/>
    </xf>
    <xf numFmtId="0" fontId="141" fillId="16" borderId="31" xfId="0" applyFont="1" applyFill="1" applyBorder="1" applyAlignment="1">
      <alignment horizontal="left" vertical="top" wrapText="1"/>
    </xf>
    <xf numFmtId="10" fontId="141" fillId="16" borderId="32" xfId="0" applyNumberFormat="1" applyFont="1" applyFill="1" applyBorder="1" applyAlignment="1">
      <alignment horizontal="left" vertical="top" wrapText="1"/>
    </xf>
    <xf numFmtId="10" fontId="141" fillId="16" borderId="33" xfId="0" applyNumberFormat="1" applyFont="1" applyFill="1" applyBorder="1" applyAlignment="1">
      <alignment horizontal="left" vertical="top" wrapText="1"/>
    </xf>
    <xf numFmtId="10" fontId="141" fillId="16" borderId="31" xfId="0" applyNumberFormat="1" applyFont="1" applyFill="1" applyBorder="1" applyAlignment="1">
      <alignment horizontal="left" vertical="top" wrapText="1"/>
    </xf>
    <xf numFmtId="0" fontId="48" fillId="0" borderId="20" xfId="0" applyFont="1" applyBorder="1" applyAlignment="1" applyProtection="1">
      <alignment horizontal="left" vertical="top" wrapText="1" indent="4"/>
      <protection locked="0"/>
    </xf>
    <xf numFmtId="0" fontId="172" fillId="0" borderId="0" xfId="0" applyFont="1" applyAlignment="1" applyProtection="1">
      <alignment horizontal="left" vertical="top" wrapText="1"/>
      <protection locked="0"/>
    </xf>
    <xf numFmtId="0" fontId="172" fillId="0" borderId="20" xfId="0" applyFont="1" applyBorder="1" applyAlignment="1" applyProtection="1">
      <alignment horizontal="left" vertical="top" wrapText="1"/>
      <protection locked="0"/>
    </xf>
    <xf numFmtId="0" fontId="206" fillId="0" borderId="0" xfId="0" applyFont="1" applyAlignment="1" applyProtection="1">
      <alignment horizontal="right" vertical="center" wrapText="1"/>
      <protection locked="0"/>
    </xf>
    <xf numFmtId="0" fontId="142" fillId="0" borderId="26" xfId="0" applyFont="1" applyBorder="1" applyAlignment="1" applyProtection="1">
      <alignment horizontal="center" vertical="center"/>
      <protection locked="0"/>
    </xf>
    <xf numFmtId="0" fontId="142" fillId="0" borderId="35"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20" xfId="0" applyFont="1" applyBorder="1" applyAlignment="1" applyProtection="1">
      <alignment horizontal="center" vertical="center"/>
      <protection locked="0"/>
    </xf>
    <xf numFmtId="0" fontId="142" fillId="0" borderId="19" xfId="0" applyFont="1" applyBorder="1" applyAlignment="1" applyProtection="1">
      <alignment horizontal="center" vertical="center"/>
      <protection locked="0"/>
    </xf>
    <xf numFmtId="0" fontId="142" fillId="0" borderId="21" xfId="0" applyFont="1" applyBorder="1" applyAlignment="1" applyProtection="1">
      <alignment horizontal="center" vertical="center"/>
      <protection locked="0"/>
    </xf>
    <xf numFmtId="0" fontId="41" fillId="0" borderId="17" xfId="0" applyFont="1" applyBorder="1" applyAlignment="1" applyProtection="1">
      <alignment horizontal="left" vertical="center" wrapText="1"/>
      <protection locked="0"/>
    </xf>
    <xf numFmtId="0" fontId="41" fillId="0" borderId="0" xfId="0" applyFont="1" applyAlignment="1" applyProtection="1">
      <alignment horizontal="left" vertical="center" wrapText="1"/>
      <protection locked="0"/>
    </xf>
    <xf numFmtId="0" fontId="16" fillId="0" borderId="0" xfId="0" applyFont="1" applyAlignment="1" applyProtection="1">
      <alignment horizontal="left" vertical="top" wrapText="1"/>
      <protection locked="0"/>
    </xf>
    <xf numFmtId="0" fontId="172" fillId="0" borderId="17" xfId="0" quotePrefix="1" applyFont="1" applyBorder="1" applyAlignment="1" applyProtection="1">
      <alignment horizontal="left" vertical="top" wrapText="1"/>
      <protection locked="0"/>
    </xf>
    <xf numFmtId="0" fontId="172" fillId="0" borderId="0" xfId="0" quotePrefix="1" applyFont="1" applyAlignment="1" applyProtection="1">
      <alignment horizontal="left" vertical="top" wrapText="1"/>
      <protection locked="0"/>
    </xf>
    <xf numFmtId="0" fontId="142" fillId="0" borderId="18" xfId="0" applyFont="1" applyBorder="1" applyAlignment="1" applyProtection="1">
      <alignment horizontal="left" vertical="top" wrapText="1"/>
      <protection locked="0"/>
    </xf>
    <xf numFmtId="0" fontId="142" fillId="0" borderId="21" xfId="0" applyFont="1" applyBorder="1" applyAlignment="1" applyProtection="1">
      <alignment horizontal="left" vertical="top" wrapText="1"/>
      <protection locked="0"/>
    </xf>
    <xf numFmtId="0" fontId="141" fillId="0" borderId="26" xfId="0" applyFont="1" applyBorder="1" applyAlignment="1" applyProtection="1">
      <alignment horizontal="left"/>
      <protection locked="0"/>
    </xf>
    <xf numFmtId="0" fontId="141" fillId="0" borderId="34" xfId="0" applyFont="1" applyBorder="1" applyAlignment="1" applyProtection="1">
      <alignment horizontal="left"/>
      <protection locked="0"/>
    </xf>
    <xf numFmtId="0" fontId="48" fillId="0" borderId="32" xfId="0" applyFont="1" applyBorder="1" applyAlignment="1" applyProtection="1">
      <alignment horizontal="center" vertical="top" wrapText="1"/>
      <protection locked="0"/>
    </xf>
    <xf numFmtId="0" fontId="48" fillId="0" borderId="31" xfId="0" applyFont="1" applyBorder="1" applyAlignment="1" applyProtection="1">
      <alignment horizontal="center" vertical="top" wrapText="1"/>
      <protection locked="0"/>
    </xf>
    <xf numFmtId="15" fontId="171" fillId="0" borderId="18" xfId="0" applyNumberFormat="1" applyFont="1" applyBorder="1" applyAlignment="1" applyProtection="1">
      <alignment horizontal="left" vertical="top" wrapText="1"/>
      <protection locked="0"/>
    </xf>
    <xf numFmtId="0" fontId="48" fillId="0" borderId="26" xfId="0" applyFont="1" applyBorder="1" applyAlignment="1" applyProtection="1">
      <alignment horizontal="left" vertical="top" wrapText="1"/>
      <protection locked="0"/>
    </xf>
    <xf numFmtId="0" fontId="206" fillId="0" borderId="0" xfId="0" applyFont="1" applyAlignment="1" applyProtection="1">
      <alignment vertical="center" wrapText="1"/>
      <protection locked="0"/>
    </xf>
    <xf numFmtId="10" fontId="171" fillId="0" borderId="32" xfId="0" applyNumberFormat="1" applyFont="1" applyBorder="1" applyAlignment="1" applyProtection="1">
      <alignment horizontal="left" vertical="top" wrapText="1"/>
      <protection locked="0"/>
    </xf>
    <xf numFmtId="10" fontId="171" fillId="0" borderId="31" xfId="0" applyNumberFormat="1" applyFont="1" applyBorder="1" applyAlignment="1" applyProtection="1">
      <alignment horizontal="left" vertical="top" wrapText="1"/>
      <protection locked="0"/>
    </xf>
    <xf numFmtId="0" fontId="170" fillId="0" borderId="17" xfId="0" applyFont="1" applyBorder="1" applyAlignment="1" applyProtection="1">
      <alignment horizontal="left" vertical="top" wrapText="1"/>
      <protection locked="0"/>
    </xf>
    <xf numFmtId="0" fontId="170" fillId="0" borderId="0" xfId="0" applyFont="1" applyAlignment="1" applyProtection="1">
      <alignment horizontal="left" vertical="top" wrapText="1"/>
      <protection locked="0"/>
    </xf>
    <xf numFmtId="0" fontId="170" fillId="0" borderId="20" xfId="0" applyFont="1" applyBorder="1" applyAlignment="1" applyProtection="1">
      <alignment horizontal="left" vertical="top" wrapText="1"/>
      <protection locked="0"/>
    </xf>
    <xf numFmtId="0" fontId="155" fillId="0" borderId="0" xfId="0" applyFont="1" applyAlignment="1" applyProtection="1">
      <alignment horizontal="left" vertical="center" wrapText="1"/>
      <protection locked="0"/>
    </xf>
    <xf numFmtId="0" fontId="137" fillId="0" borderId="0" xfId="0" applyFont="1" applyAlignment="1" applyProtection="1">
      <alignment horizontal="left" vertical="center"/>
      <protection locked="0"/>
    </xf>
    <xf numFmtId="0" fontId="146" fillId="0" borderId="0" xfId="0" applyFont="1" applyAlignment="1" applyProtection="1">
      <alignment horizontal="left" vertical="center"/>
      <protection locked="0"/>
    </xf>
    <xf numFmtId="0" fontId="137" fillId="0" borderId="0" xfId="0" applyFont="1" applyAlignment="1" applyProtection="1">
      <alignment horizontal="left"/>
      <protection locked="0"/>
    </xf>
    <xf numFmtId="0" fontId="146" fillId="0" borderId="0" xfId="0" applyFont="1" applyAlignment="1" applyProtection="1">
      <alignment horizontal="left"/>
      <protection locked="0"/>
    </xf>
    <xf numFmtId="0" fontId="41" fillId="0" borderId="43" xfId="0" applyFont="1" applyBorder="1" applyAlignment="1">
      <alignment horizontal="left" wrapText="1"/>
    </xf>
    <xf numFmtId="0" fontId="41" fillId="0" borderId="57" xfId="0" applyFont="1" applyBorder="1" applyAlignment="1">
      <alignment horizontal="left" wrapText="1"/>
    </xf>
    <xf numFmtId="0" fontId="41" fillId="0" borderId="17" xfId="0" applyFont="1" applyBorder="1" applyAlignment="1">
      <alignment horizontal="left" wrapText="1"/>
    </xf>
    <xf numFmtId="0" fontId="17" fillId="0" borderId="17" xfId="0" applyFont="1" applyBorder="1" applyAlignment="1">
      <alignment wrapText="1"/>
    </xf>
    <xf numFmtId="0" fontId="17" fillId="0" borderId="0" xfId="0" applyFont="1" applyAlignment="1">
      <alignment wrapText="1"/>
    </xf>
    <xf numFmtId="0" fontId="17" fillId="0" borderId="32" xfId="0" applyFont="1" applyBorder="1" applyAlignment="1">
      <alignment horizontal="left" vertical="top" wrapText="1"/>
    </xf>
    <xf numFmtId="0" fontId="17" fillId="0" borderId="33" xfId="0" applyFont="1" applyBorder="1" applyAlignment="1">
      <alignment horizontal="left" vertical="top" wrapText="1"/>
    </xf>
    <xf numFmtId="0" fontId="17" fillId="0" borderId="31" xfId="0" applyFont="1" applyBorder="1" applyAlignment="1">
      <alignment horizontal="left" vertical="top" wrapText="1"/>
    </xf>
    <xf numFmtId="0" fontId="41" fillId="0" borderId="20" xfId="0" applyFont="1" applyBorder="1" applyAlignment="1">
      <alignment horizontal="left" vertical="top" wrapText="1"/>
    </xf>
    <xf numFmtId="0" fontId="41" fillId="0" borderId="17" xfId="0" applyFont="1" applyBorder="1" applyAlignment="1">
      <alignment horizontal="left" vertical="top" wrapText="1"/>
    </xf>
    <xf numFmtId="0" fontId="17" fillId="0" borderId="17" xfId="0" applyFont="1" applyBorder="1" applyAlignment="1">
      <alignment horizontal="left" wrapText="1"/>
    </xf>
    <xf numFmtId="0" fontId="17" fillId="0" borderId="20" xfId="0" applyFont="1" applyBorder="1" applyAlignment="1">
      <alignment horizontal="left" wrapText="1"/>
    </xf>
    <xf numFmtId="0" fontId="41" fillId="0" borderId="18" xfId="0" applyFont="1" applyBorder="1" applyAlignment="1">
      <alignment horizontal="left" vertical="top" wrapText="1"/>
    </xf>
    <xf numFmtId="0" fontId="41" fillId="0" borderId="21" xfId="0" applyFont="1" applyBorder="1" applyAlignment="1">
      <alignment horizontal="left" vertical="top" wrapText="1"/>
    </xf>
    <xf numFmtId="0" fontId="32" fillId="0" borderId="17" xfId="0" applyFont="1" applyBorder="1" applyAlignment="1">
      <alignment horizontal="left" vertical="center" wrapText="1"/>
    </xf>
    <xf numFmtId="0" fontId="32" fillId="0" borderId="20" xfId="0" applyFont="1" applyBorder="1" applyAlignment="1">
      <alignment horizontal="left" vertical="center" wrapText="1"/>
    </xf>
    <xf numFmtId="0" fontId="160" fillId="0" borderId="20" xfId="0" applyFont="1" applyBorder="1" applyAlignment="1">
      <alignment horizontal="left" wrapText="1"/>
    </xf>
    <xf numFmtId="0" fontId="17" fillId="0" borderId="18" xfId="0" applyFont="1" applyBorder="1" applyAlignment="1">
      <alignment horizontal="left" vertical="top" wrapText="1"/>
    </xf>
    <xf numFmtId="9" fontId="17" fillId="0" borderId="0" xfId="0" applyNumberFormat="1" applyFont="1" applyAlignment="1">
      <alignment horizontal="center" wrapText="1"/>
    </xf>
    <xf numFmtId="0" fontId="17" fillId="0" borderId="17" xfId="0" applyFont="1" applyBorder="1" applyAlignment="1">
      <alignment horizontal="left" vertical="top" wrapText="1"/>
    </xf>
    <xf numFmtId="0" fontId="17" fillId="0" borderId="20" xfId="0" applyFont="1" applyBorder="1" applyAlignment="1">
      <alignment horizontal="left" vertical="top" wrapText="1"/>
    </xf>
    <xf numFmtId="0" fontId="52" fillId="19" borderId="0" xfId="0" applyFont="1" applyFill="1" applyAlignment="1">
      <alignment horizontal="right" vertical="top" wrapText="1"/>
    </xf>
    <xf numFmtId="0" fontId="17" fillId="0" borderId="17" xfId="0" applyFont="1" applyBorder="1" applyAlignment="1">
      <alignment horizontal="left" vertical="center" wrapText="1"/>
    </xf>
    <xf numFmtId="165" fontId="17" fillId="0" borderId="18" xfId="3" applyFont="1" applyBorder="1" applyAlignment="1">
      <alignment horizontal="center" wrapText="1"/>
    </xf>
    <xf numFmtId="0" fontId="18" fillId="0" borderId="35" xfId="0" applyFont="1" applyBorder="1" applyAlignment="1">
      <alignment horizontal="left" vertical="center" wrapText="1"/>
    </xf>
    <xf numFmtId="0" fontId="18" fillId="19" borderId="32" xfId="0" applyFont="1" applyFill="1" applyBorder="1" applyAlignment="1">
      <alignment horizontal="center" vertical="center" wrapText="1"/>
    </xf>
    <xf numFmtId="0" fontId="18" fillId="19" borderId="33" xfId="0" applyFont="1" applyFill="1" applyBorder="1" applyAlignment="1">
      <alignment horizontal="center" vertical="center" wrapText="1"/>
    </xf>
    <xf numFmtId="0" fontId="18" fillId="19" borderId="31" xfId="0" applyFont="1" applyFill="1" applyBorder="1" applyAlignment="1">
      <alignment horizontal="center" vertical="center" wrapText="1"/>
    </xf>
    <xf numFmtId="0" fontId="17" fillId="0" borderId="18" xfId="0" applyFont="1" applyBorder="1" applyAlignment="1">
      <alignment horizontal="center" wrapText="1"/>
    </xf>
    <xf numFmtId="0" fontId="17" fillId="0" borderId="17" xfId="0" applyFont="1" applyBorder="1" applyAlignment="1">
      <alignment horizontal="center" vertical="top" wrapText="1"/>
    </xf>
    <xf numFmtId="0" fontId="17" fillId="0" borderId="0" xfId="0" applyFont="1" applyAlignment="1">
      <alignment horizontal="center" vertical="top" wrapText="1"/>
    </xf>
    <xf numFmtId="0" fontId="17" fillId="0" borderId="20" xfId="0" applyFont="1" applyBorder="1" applyAlignment="1">
      <alignment horizontal="center" vertical="top" wrapText="1"/>
    </xf>
    <xf numFmtId="0" fontId="17" fillId="0" borderId="17"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7" fillId="0" borderId="18" xfId="0" applyFont="1" applyBorder="1" applyAlignment="1">
      <alignment horizontal="left" vertical="top" wrapText="1" shrinkToFit="1"/>
    </xf>
    <xf numFmtId="0" fontId="17" fillId="0" borderId="21" xfId="0" applyFont="1" applyBorder="1" applyAlignment="1">
      <alignment horizontal="left" vertical="top" wrapText="1" shrinkToFit="1"/>
    </xf>
    <xf numFmtId="0" fontId="17" fillId="0" borderId="0" xfId="8" applyFont="1" applyAlignment="1">
      <alignment horizontal="justify" vertical="top" wrapText="1" shrinkToFit="1"/>
    </xf>
    <xf numFmtId="0" fontId="17" fillId="0" borderId="20" xfId="8" applyFont="1" applyBorder="1" applyAlignment="1">
      <alignment horizontal="justify" vertical="top" wrapText="1" shrinkToFit="1"/>
    </xf>
    <xf numFmtId="0" fontId="18" fillId="0" borderId="34" xfId="0" applyFont="1" applyBorder="1" applyAlignment="1">
      <alignment horizontal="left" vertical="top" wrapText="1"/>
    </xf>
    <xf numFmtId="0" fontId="17" fillId="0" borderId="0" xfId="0" applyFont="1" applyAlignment="1">
      <alignment horizontal="justify" vertical="top" wrapText="1" shrinkToFit="1"/>
    </xf>
    <xf numFmtId="0" fontId="17" fillId="0" borderId="20" xfId="0" applyFont="1" applyBorder="1" applyAlignment="1">
      <alignment horizontal="justify" vertical="top" wrapText="1" shrinkToFit="1"/>
    </xf>
    <xf numFmtId="0" fontId="51" fillId="0" borderId="0" xfId="0" applyFont="1" applyAlignment="1">
      <alignment horizontal="left" vertical="top" wrapText="1"/>
    </xf>
    <xf numFmtId="0" fontId="40" fillId="0" borderId="0" xfId="0" applyFont="1" applyAlignment="1">
      <alignment horizontal="left" wrapText="1"/>
    </xf>
    <xf numFmtId="0" fontId="17" fillId="0" borderId="34" xfId="0" applyFont="1" applyBorder="1" applyAlignment="1">
      <alignment horizontal="justify" vertical="top" wrapText="1"/>
    </xf>
    <xf numFmtId="0" fontId="17" fillId="0" borderId="35" xfId="0" applyFont="1" applyBorder="1" applyAlignment="1">
      <alignment horizontal="justify" vertical="top" wrapText="1"/>
    </xf>
    <xf numFmtId="0" fontId="17" fillId="0" borderId="20" xfId="0" applyFont="1" applyBorder="1" applyAlignment="1">
      <alignment horizontal="justify" vertical="top" wrapText="1"/>
    </xf>
    <xf numFmtId="0" fontId="26" fillId="0" borderId="0" xfId="0" applyFont="1" applyAlignment="1">
      <alignment horizontal="left" vertical="justify" wrapText="1"/>
    </xf>
    <xf numFmtId="0" fontId="18" fillId="0" borderId="20" xfId="0" applyFont="1" applyBorder="1" applyAlignment="1">
      <alignment horizontal="left" vertical="top" wrapText="1"/>
    </xf>
    <xf numFmtId="0" fontId="0" fillId="0" borderId="0" xfId="0" applyAlignment="1">
      <alignment horizontal="left" vertical="center" wrapText="1"/>
    </xf>
    <xf numFmtId="0" fontId="17" fillId="0" borderId="17" xfId="0" applyFont="1" applyBorder="1" applyAlignment="1">
      <alignment horizontal="left" vertical="top" wrapText="1" shrinkToFit="1"/>
    </xf>
    <xf numFmtId="0" fontId="17" fillId="0" borderId="0" xfId="0" applyFont="1" applyAlignment="1">
      <alignment horizontal="left" vertical="top" wrapText="1" shrinkToFit="1"/>
    </xf>
    <xf numFmtId="0" fontId="17" fillId="0" borderId="20" xfId="0" applyFont="1" applyBorder="1" applyAlignment="1">
      <alignment horizontal="left" vertical="top" wrapText="1" shrinkToFit="1"/>
    </xf>
    <xf numFmtId="0" fontId="18" fillId="0" borderId="17"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20" xfId="0" applyFont="1" applyBorder="1" applyAlignment="1">
      <alignment horizontal="center" vertical="center" wrapText="1" shrinkToFit="1"/>
    </xf>
    <xf numFmtId="0" fontId="18" fillId="0" borderId="34" xfId="0" applyFont="1" applyBorder="1" applyAlignment="1">
      <alignment horizontal="left" wrapText="1"/>
    </xf>
    <xf numFmtId="0" fontId="18" fillId="0" borderId="17" xfId="0" applyFont="1" applyBorder="1" applyAlignment="1">
      <alignment horizontal="left" wrapText="1"/>
    </xf>
    <xf numFmtId="0" fontId="0" fillId="0" borderId="20" xfId="0" applyBorder="1"/>
    <xf numFmtId="0" fontId="17" fillId="0" borderId="0" xfId="5" applyFont="1" applyFill="1" applyBorder="1" applyAlignment="1" applyProtection="1">
      <alignment horizontal="justify" vertical="top" wrapText="1" shrinkToFit="1"/>
    </xf>
    <xf numFmtId="0" fontId="17" fillId="0" borderId="20" xfId="5" applyFont="1" applyFill="1" applyBorder="1" applyAlignment="1" applyProtection="1">
      <alignment horizontal="justify" vertical="top" wrapText="1" shrinkToFit="1"/>
    </xf>
    <xf numFmtId="0" fontId="22" fillId="0" borderId="16" xfId="0" applyFont="1" applyBorder="1" applyAlignment="1">
      <alignment horizontal="left" indent="1"/>
    </xf>
    <xf numFmtId="0" fontId="17" fillId="0" borderId="18" xfId="0" applyFont="1" applyBorder="1" applyAlignment="1">
      <alignment horizontal="justify" vertical="top" wrapText="1" shrinkToFit="1"/>
    </xf>
    <xf numFmtId="0" fontId="17" fillId="0" borderId="21" xfId="0" applyFont="1" applyBorder="1" applyAlignment="1">
      <alignment horizontal="justify" vertical="top" wrapText="1" shrinkToFit="1"/>
    </xf>
    <xf numFmtId="0" fontId="18" fillId="0" borderId="17" xfId="0" applyFont="1" applyBorder="1" applyAlignment="1">
      <alignment horizontal="justify" vertical="top" wrapText="1"/>
    </xf>
    <xf numFmtId="0" fontId="18" fillId="0" borderId="0" xfId="0" applyFont="1" applyAlignment="1">
      <alignment horizontal="justify" vertical="top" wrapText="1"/>
    </xf>
    <xf numFmtId="0" fontId="18" fillId="0" borderId="20" xfId="0" applyFont="1" applyBorder="1" applyAlignment="1">
      <alignment horizontal="justify" vertical="top" wrapText="1"/>
    </xf>
    <xf numFmtId="0" fontId="17" fillId="0" borderId="0" xfId="5" applyFont="1" applyBorder="1" applyAlignment="1" applyProtection="1">
      <alignment horizontal="justify" vertical="top" wrapText="1" shrinkToFit="1"/>
    </xf>
    <xf numFmtId="0" fontId="17" fillId="0" borderId="20" xfId="5" applyFont="1" applyBorder="1" applyAlignment="1" applyProtection="1">
      <alignment horizontal="justify" vertical="top" wrapText="1" shrinkToFit="1"/>
    </xf>
    <xf numFmtId="0" fontId="17" fillId="0" borderId="18" xfId="0" applyFont="1" applyBorder="1" applyAlignment="1">
      <alignment horizontal="justify" vertical="top" wrapText="1"/>
    </xf>
    <xf numFmtId="0" fontId="17" fillId="0" borderId="21" xfId="0" applyFont="1" applyBorder="1" applyAlignment="1">
      <alignment horizontal="justify" vertical="top" wrapText="1"/>
    </xf>
    <xf numFmtId="0" fontId="18" fillId="0" borderId="20" xfId="0" applyFont="1" applyBorder="1" applyAlignment="1">
      <alignment horizontal="left" wrapText="1"/>
    </xf>
    <xf numFmtId="0" fontId="18" fillId="0" borderId="63" xfId="0" applyFont="1" applyBorder="1" applyAlignment="1">
      <alignment horizontal="left" vertical="top" wrapText="1"/>
    </xf>
    <xf numFmtId="0" fontId="17" fillId="0" borderId="78" xfId="0" applyFont="1" applyBorder="1" applyAlignment="1">
      <alignment horizontal="left" vertical="top" wrapText="1"/>
    </xf>
    <xf numFmtId="0" fontId="17" fillId="0" borderId="202" xfId="0" applyFont="1" applyBorder="1" applyAlignment="1">
      <alignment horizontal="left" vertical="top" wrapText="1"/>
    </xf>
    <xf numFmtId="0" fontId="17" fillId="0" borderId="81" xfId="0" applyFont="1" applyBorder="1" applyAlignment="1">
      <alignment horizontal="left" vertical="top" wrapText="1"/>
    </xf>
    <xf numFmtId="0" fontId="17" fillId="0" borderId="62" xfId="0" applyFont="1" applyBorder="1" applyAlignment="1">
      <alignment horizontal="left" vertical="top" wrapText="1"/>
    </xf>
    <xf numFmtId="0" fontId="18" fillId="0" borderId="17" xfId="0" applyFont="1" applyBorder="1" applyAlignment="1">
      <alignment vertical="center" wrapText="1"/>
    </xf>
    <xf numFmtId="0" fontId="0" fillId="0" borderId="17" xfId="0" applyBorder="1" applyAlignment="1">
      <alignment horizontal="left" vertical="center" wrapText="1"/>
    </xf>
    <xf numFmtId="0" fontId="0" fillId="0" borderId="20" xfId="0" applyBorder="1" applyAlignment="1">
      <alignment horizontal="left" vertical="center" wrapText="1"/>
    </xf>
    <xf numFmtId="0" fontId="18" fillId="0" borderId="22" xfId="0" applyFont="1" applyBorder="1" applyAlignment="1">
      <alignment horizontal="justify" vertical="center" wrapText="1"/>
    </xf>
    <xf numFmtId="0" fontId="0" fillId="0" borderId="23" xfId="0" applyBorder="1" applyAlignment="1">
      <alignment horizontal="justify" vertical="center" wrapText="1"/>
    </xf>
    <xf numFmtId="0" fontId="0" fillId="0" borderId="33"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wrapText="1"/>
    </xf>
    <xf numFmtId="0" fontId="0" fillId="0" borderId="33" xfId="0" applyBorder="1"/>
    <xf numFmtId="0" fontId="0" fillId="0" borderId="31" xfId="0" applyBorder="1"/>
    <xf numFmtId="0" fontId="161" fillId="0" borderId="277" xfId="13" applyFont="1" applyBorder="1" applyAlignment="1">
      <alignment horizontal="left" wrapText="1"/>
    </xf>
    <xf numFmtId="0" fontId="161" fillId="0" borderId="278" xfId="13" applyFont="1" applyBorder="1" applyAlignment="1">
      <alignment horizontal="left" wrapText="1"/>
    </xf>
    <xf numFmtId="0" fontId="161" fillId="0" borderId="279" xfId="13" applyFont="1" applyBorder="1" applyAlignment="1">
      <alignment horizontal="left" wrapText="1"/>
    </xf>
    <xf numFmtId="0" fontId="160" fillId="0" borderId="277" xfId="13" applyFont="1" applyBorder="1" applyAlignment="1">
      <alignment horizontal="left" wrapText="1"/>
    </xf>
    <xf numFmtId="0" fontId="160" fillId="0" borderId="278" xfId="13" applyFont="1" applyBorder="1" applyAlignment="1">
      <alignment horizontal="left" wrapText="1"/>
    </xf>
    <xf numFmtId="0" fontId="160" fillId="0" borderId="279" xfId="13" applyFont="1" applyBorder="1" applyAlignment="1">
      <alignment horizontal="left" wrapText="1"/>
    </xf>
    <xf numFmtId="0" fontId="30" fillId="0" borderId="0" xfId="0" applyFont="1" applyAlignment="1">
      <alignment horizontal="center" wrapText="1"/>
    </xf>
    <xf numFmtId="0" fontId="32" fillId="0" borderId="63" xfId="0" applyFont="1" applyBorder="1" applyAlignment="1" applyProtection="1">
      <alignment horizontal="center" vertical="center" wrapText="1"/>
      <protection locked="0"/>
    </xf>
    <xf numFmtId="0" fontId="32" fillId="0" borderId="78" xfId="0" applyFont="1" applyBorder="1" applyAlignment="1" applyProtection="1">
      <alignment horizontal="center" vertical="center" wrapText="1"/>
      <protection locked="0"/>
    </xf>
    <xf numFmtId="0" fontId="17" fillId="0" borderId="19" xfId="0" applyFont="1" applyBorder="1" applyAlignment="1">
      <alignment horizontal="left" vertical="top" wrapText="1"/>
    </xf>
    <xf numFmtId="0" fontId="37" fillId="0" borderId="19" xfId="0" applyFont="1" applyBorder="1" applyAlignment="1">
      <alignment horizontal="left" vertical="top" wrapText="1"/>
    </xf>
    <xf numFmtId="0" fontId="37" fillId="0" borderId="18" xfId="0" applyFont="1" applyBorder="1" applyAlignment="1">
      <alignment horizontal="left" vertical="top" wrapText="1"/>
    </xf>
    <xf numFmtId="0" fontId="37" fillId="0" borderId="21" xfId="0" applyFont="1" applyBorder="1" applyAlignment="1">
      <alignment horizontal="left" vertical="top" wrapText="1"/>
    </xf>
    <xf numFmtId="0" fontId="119" fillId="0" borderId="82" xfId="0" applyFont="1" applyBorder="1" applyAlignment="1">
      <alignment horizontal="left" vertical="top" wrapText="1"/>
    </xf>
    <xf numFmtId="0" fontId="119" fillId="0" borderId="44" xfId="0" applyFont="1" applyBorder="1" applyAlignment="1">
      <alignment horizontal="left" vertical="top" wrapText="1"/>
    </xf>
    <xf numFmtId="0" fontId="32" fillId="0" borderId="8" xfId="0" applyFont="1" applyBorder="1" applyAlignment="1">
      <alignment horizontal="center" vertical="top" wrapText="1"/>
    </xf>
    <xf numFmtId="0" fontId="32" fillId="0" borderId="116" xfId="0" applyFont="1" applyBorder="1" applyAlignment="1">
      <alignment horizontal="center" vertical="top" wrapText="1"/>
    </xf>
    <xf numFmtId="0" fontId="17" fillId="0" borderId="82" xfId="0" applyFont="1" applyBorder="1" applyAlignment="1">
      <alignment horizontal="center" vertical="top" wrapText="1"/>
    </xf>
    <xf numFmtId="0" fontId="17" fillId="0" borderId="44" xfId="0" applyFont="1" applyBorder="1" applyAlignment="1">
      <alignment horizontal="center" vertical="top" wrapText="1"/>
    </xf>
    <xf numFmtId="0" fontId="17" fillId="0" borderId="154" xfId="0" applyFont="1" applyBorder="1" applyAlignment="1">
      <alignment horizontal="left" vertical="top" wrapText="1"/>
    </xf>
    <xf numFmtId="0" fontId="17" fillId="0" borderId="69" xfId="0" applyFont="1" applyBorder="1" applyAlignment="1">
      <alignment horizontal="left" vertical="top" wrapText="1"/>
    </xf>
    <xf numFmtId="0" fontId="17" fillId="0" borderId="179" xfId="0" applyFont="1" applyBorder="1" applyAlignment="1">
      <alignment horizontal="left" vertical="top" wrapText="1"/>
    </xf>
    <xf numFmtId="0" fontId="19" fillId="0" borderId="26" xfId="0" applyFont="1" applyBorder="1" applyAlignment="1">
      <alignment horizontal="left" vertical="top" wrapText="1"/>
    </xf>
    <xf numFmtId="0" fontId="19" fillId="0" borderId="34" xfId="0" applyFont="1" applyBorder="1" applyAlignment="1">
      <alignment horizontal="left" vertical="top" wrapText="1"/>
    </xf>
    <xf numFmtId="0" fontId="19" fillId="0" borderId="35" xfId="0" applyFont="1" applyBorder="1" applyAlignment="1">
      <alignment horizontal="left" vertical="top" wrapText="1"/>
    </xf>
    <xf numFmtId="0" fontId="16" fillId="0" borderId="23" xfId="0" applyFont="1" applyBorder="1" applyAlignment="1">
      <alignment horizontal="left" vertical="top" wrapText="1"/>
    </xf>
    <xf numFmtId="0" fontId="30" fillId="0" borderId="0" xfId="0" applyFont="1" applyAlignment="1">
      <alignment horizontal="center" vertical="top"/>
    </xf>
    <xf numFmtId="0" fontId="18" fillId="0" borderId="0" xfId="0" applyFont="1" applyAlignment="1">
      <alignment horizontal="center" vertical="top" wrapText="1"/>
    </xf>
    <xf numFmtId="0" fontId="53" fillId="0" borderId="0" xfId="0" applyFont="1" applyAlignment="1">
      <alignment horizontal="center" vertical="top" wrapText="1"/>
    </xf>
    <xf numFmtId="0" fontId="32" fillId="34" borderId="32" xfId="0" applyFont="1" applyFill="1" applyBorder="1" applyAlignment="1">
      <alignment horizontal="center" vertical="center" wrapText="1"/>
    </xf>
    <xf numFmtId="0" fontId="32" fillId="34" borderId="33" xfId="0" applyFont="1" applyFill="1" applyBorder="1" applyAlignment="1">
      <alignment horizontal="center" vertical="center" wrapText="1"/>
    </xf>
    <xf numFmtId="0" fontId="32" fillId="34" borderId="31" xfId="0" applyFont="1" applyFill="1" applyBorder="1" applyAlignment="1">
      <alignment horizontal="center" vertical="center" wrapText="1"/>
    </xf>
    <xf numFmtId="0" fontId="18" fillId="0" borderId="26" xfId="0" applyFont="1" applyBorder="1" applyAlignment="1">
      <alignment horizontal="left" wrapText="1"/>
    </xf>
    <xf numFmtId="0" fontId="18" fillId="0" borderId="35" xfId="0" applyFont="1" applyBorder="1" applyAlignment="1">
      <alignment horizontal="left" wrapText="1"/>
    </xf>
    <xf numFmtId="0" fontId="41" fillId="0" borderId="19" xfId="0" applyFont="1" applyBorder="1" applyAlignment="1">
      <alignment horizontal="justify" vertical="top" wrapText="1"/>
    </xf>
    <xf numFmtId="0" fontId="41" fillId="0" borderId="18" xfId="0" applyFont="1" applyBorder="1" applyAlignment="1">
      <alignment horizontal="justify" vertical="top" wrapText="1"/>
    </xf>
    <xf numFmtId="0" fontId="41" fillId="0" borderId="21" xfId="0" applyFont="1" applyBorder="1" applyAlignment="1">
      <alignment horizontal="justify" vertical="top" wrapText="1"/>
    </xf>
    <xf numFmtId="0" fontId="41" fillId="24" borderId="16" xfId="0" applyFont="1" applyFill="1" applyBorder="1" applyAlignment="1">
      <alignment horizontal="left" vertical="top" wrapText="1"/>
    </xf>
    <xf numFmtId="0" fontId="41" fillId="0" borderId="17" xfId="0" applyFont="1" applyBorder="1" applyAlignment="1">
      <alignment horizontal="justify" vertical="top" wrapText="1"/>
    </xf>
    <xf numFmtId="0" fontId="41" fillId="0" borderId="20" xfId="0" applyFont="1" applyBorder="1" applyAlignment="1">
      <alignment horizontal="justify" vertical="top" wrapText="1"/>
    </xf>
    <xf numFmtId="0" fontId="18" fillId="0" borderId="17" xfId="0" applyFont="1" applyBorder="1" applyAlignment="1">
      <alignment horizontal="left" vertical="top" wrapText="1"/>
    </xf>
    <xf numFmtId="0" fontId="32" fillId="0" borderId="20" xfId="0" applyFont="1" applyBorder="1" applyAlignment="1">
      <alignment horizontal="left" vertical="top" wrapText="1"/>
    </xf>
    <xf numFmtId="0" fontId="118" fillId="0" borderId="0" xfId="0" applyFont="1" applyAlignment="1">
      <alignment horizontal="left" vertical="top" wrapText="1"/>
    </xf>
    <xf numFmtId="0" fontId="118" fillId="0" borderId="20" xfId="0" applyFont="1" applyBorder="1" applyAlignment="1">
      <alignment horizontal="left" vertical="top" wrapText="1"/>
    </xf>
    <xf numFmtId="0" fontId="18" fillId="0" borderId="35" xfId="0" applyFont="1" applyBorder="1" applyAlignment="1">
      <alignment horizontal="left" vertical="top" wrapText="1"/>
    </xf>
    <xf numFmtId="0" fontId="118" fillId="0" borderId="0" xfId="0" applyFont="1" applyAlignment="1">
      <alignment horizontal="left" wrapText="1"/>
    </xf>
    <xf numFmtId="0" fontId="118" fillId="0" borderId="20" xfId="0" applyFont="1" applyBorder="1" applyAlignment="1">
      <alignment horizontal="left" wrapText="1"/>
    </xf>
    <xf numFmtId="0" fontId="41" fillId="0" borderId="0" xfId="0" quotePrefix="1" applyFont="1" applyAlignment="1">
      <alignment horizontal="left" vertical="top" wrapText="1"/>
    </xf>
    <xf numFmtId="0" fontId="41" fillId="0" borderId="20" xfId="0" quotePrefix="1" applyFont="1" applyBorder="1" applyAlignment="1">
      <alignment horizontal="left" vertical="top" wrapText="1"/>
    </xf>
    <xf numFmtId="0" fontId="141" fillId="0" borderId="20" xfId="0" applyFont="1" applyBorder="1" applyAlignment="1">
      <alignment horizontal="left" vertical="top" wrapText="1"/>
    </xf>
    <xf numFmtId="0" fontId="22" fillId="0" borderId="16" xfId="0" applyFont="1" applyBorder="1" applyAlignment="1">
      <alignment horizontal="left" wrapText="1" indent="1"/>
    </xf>
    <xf numFmtId="0" fontId="32" fillId="0" borderId="19" xfId="0" applyFont="1" applyBorder="1" applyAlignment="1">
      <alignment horizontal="center" wrapText="1"/>
    </xf>
    <xf numFmtId="0" fontId="32" fillId="0" borderId="18" xfId="0" applyFont="1" applyBorder="1" applyAlignment="1">
      <alignment horizontal="center" wrapText="1"/>
    </xf>
    <xf numFmtId="0" fontId="32" fillId="0" borderId="21" xfId="0" applyFont="1" applyBorder="1" applyAlignment="1">
      <alignment horizontal="center" wrapText="1"/>
    </xf>
    <xf numFmtId="0" fontId="41" fillId="34" borderId="26" xfId="0" applyFont="1" applyFill="1" applyBorder="1" applyAlignment="1">
      <alignment horizontal="center" vertical="center" wrapText="1"/>
    </xf>
    <xf numFmtId="0" fontId="41" fillId="34" borderId="34"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18" fillId="0" borderId="26" xfId="0" applyFont="1" applyBorder="1" applyAlignment="1">
      <alignment horizontal="left" vertical="top" wrapText="1"/>
    </xf>
    <xf numFmtId="0" fontId="32" fillId="19" borderId="16" xfId="0" applyFont="1" applyFill="1" applyBorder="1" applyAlignment="1">
      <alignment horizontal="center" vertical="top" wrapText="1"/>
    </xf>
    <xf numFmtId="0" fontId="141" fillId="0" borderId="34" xfId="0" applyFont="1" applyBorder="1" applyAlignment="1">
      <alignment horizontal="left" vertical="top" wrapText="1"/>
    </xf>
    <xf numFmtId="0" fontId="41" fillId="0" borderId="20" xfId="0" applyFont="1" applyBorder="1" applyAlignment="1">
      <alignment horizontal="left" vertical="center" wrapText="1"/>
    </xf>
    <xf numFmtId="0" fontId="119" fillId="0" borderId="0" xfId="0" applyFont="1" applyAlignment="1">
      <alignment horizontal="left" vertical="center" wrapText="1"/>
    </xf>
    <xf numFmtId="0" fontId="119" fillId="0" borderId="20" xfId="0" applyFont="1" applyBorder="1" applyAlignment="1">
      <alignment horizontal="left" vertical="center" wrapText="1"/>
    </xf>
    <xf numFmtId="0" fontId="32" fillId="0" borderId="20" xfId="0" applyFont="1" applyBorder="1" applyAlignment="1">
      <alignment horizontal="left" wrapText="1"/>
    </xf>
    <xf numFmtId="0" fontId="41" fillId="0" borderId="33" xfId="0" applyFont="1" applyBorder="1" applyAlignment="1">
      <alignment horizontal="left" wrapText="1"/>
    </xf>
    <xf numFmtId="0" fontId="41" fillId="0" borderId="31" xfId="0" applyFont="1" applyBorder="1" applyAlignment="1">
      <alignment horizontal="left" wrapText="1"/>
    </xf>
    <xf numFmtId="0" fontId="41" fillId="0" borderId="33" xfId="0" applyFont="1" applyBorder="1" applyAlignment="1">
      <alignment horizontal="left" vertical="top" wrapText="1"/>
    </xf>
    <xf numFmtId="0" fontId="41" fillId="0" borderId="31" xfId="0" applyFont="1" applyBorder="1" applyAlignment="1">
      <alignment horizontal="left" vertical="top" wrapText="1"/>
    </xf>
    <xf numFmtId="0" fontId="32" fillId="0" borderId="34" xfId="0" applyFont="1" applyBorder="1" applyAlignment="1">
      <alignment horizontal="left" wrapText="1"/>
    </xf>
    <xf numFmtId="0" fontId="32" fillId="0" borderId="35" xfId="0" applyFont="1" applyBorder="1" applyAlignment="1">
      <alignment horizontal="left" wrapText="1"/>
    </xf>
    <xf numFmtId="0" fontId="41" fillId="0" borderId="34" xfId="0" applyFont="1" applyBorder="1" applyAlignment="1">
      <alignment horizontal="justify" vertical="top" wrapText="1"/>
    </xf>
    <xf numFmtId="0" fontId="41" fillId="0" borderId="35" xfId="0" applyFont="1" applyBorder="1" applyAlignment="1">
      <alignment horizontal="justify" vertical="top" wrapText="1"/>
    </xf>
    <xf numFmtId="0" fontId="32" fillId="0" borderId="33" xfId="0" applyFont="1" applyBorder="1" applyAlignment="1">
      <alignment horizontal="justify" vertical="top" wrapText="1"/>
    </xf>
    <xf numFmtId="0" fontId="32" fillId="0" borderId="31" xfId="0" applyFont="1" applyBorder="1" applyAlignment="1">
      <alignment horizontal="justify" vertical="top" wrapText="1"/>
    </xf>
    <xf numFmtId="0" fontId="41" fillId="0" borderId="20" xfId="0" applyFont="1" applyBorder="1" applyAlignment="1">
      <alignment horizontal="left" wrapText="1"/>
    </xf>
    <xf numFmtId="0" fontId="41" fillId="0" borderId="33" xfId="0" applyFont="1" applyBorder="1" applyAlignment="1">
      <alignment horizontal="justify" vertical="top" wrapText="1"/>
    </xf>
    <xf numFmtId="0" fontId="41" fillId="0" borderId="31" xfId="0" applyFont="1" applyBorder="1" applyAlignment="1">
      <alignment horizontal="justify" vertical="top" wrapText="1"/>
    </xf>
    <xf numFmtId="0" fontId="32" fillId="0" borderId="34" xfId="0" applyFont="1" applyBorder="1" applyAlignment="1">
      <alignment horizontal="left" vertical="top" wrapText="1"/>
    </xf>
    <xf numFmtId="0" fontId="32" fillId="0" borderId="35" xfId="0" applyFont="1" applyBorder="1" applyAlignment="1">
      <alignment horizontal="left" vertical="top" wrapText="1"/>
    </xf>
    <xf numFmtId="0" fontId="41" fillId="0" borderId="26" xfId="0" applyFont="1" applyBorder="1" applyAlignment="1">
      <alignment horizontal="left" vertical="top" wrapText="1"/>
    </xf>
    <xf numFmtId="0" fontId="41" fillId="0" borderId="34" xfId="0" applyFont="1" applyBorder="1" applyAlignment="1">
      <alignment horizontal="left" vertical="top" wrapText="1"/>
    </xf>
    <xf numFmtId="0" fontId="41" fillId="0" borderId="35" xfId="0" applyFont="1" applyBorder="1" applyAlignment="1">
      <alignment horizontal="left" vertical="top" wrapText="1"/>
    </xf>
    <xf numFmtId="0" fontId="41" fillId="0" borderId="19" xfId="0" applyFont="1" applyBorder="1" applyAlignment="1">
      <alignment horizontal="left" vertical="top" wrapText="1"/>
    </xf>
    <xf numFmtId="0" fontId="41" fillId="0" borderId="26" xfId="0" applyFont="1" applyBorder="1" applyAlignment="1">
      <alignment horizontal="justify" vertical="top" wrapText="1"/>
    </xf>
    <xf numFmtId="0" fontId="107" fillId="0" borderId="0" xfId="0" applyFont="1" applyAlignment="1">
      <alignment horizontal="left" vertical="top" wrapText="1"/>
    </xf>
    <xf numFmtId="0" fontId="45" fillId="0" borderId="0" xfId="0" applyFont="1" applyAlignment="1">
      <alignment horizontal="justify" vertical="top" wrapText="1"/>
    </xf>
    <xf numFmtId="0" fontId="44" fillId="0" borderId="0" xfId="0" applyFont="1" applyAlignment="1">
      <alignment horizontal="justify" vertical="center" wrapText="1"/>
    </xf>
    <xf numFmtId="0" fontId="31" fillId="0" borderId="0" xfId="0" applyFont="1" applyAlignment="1">
      <alignment horizontal="justify" vertical="center"/>
    </xf>
    <xf numFmtId="0" fontId="107" fillId="0" borderId="0" xfId="0" applyFont="1" applyAlignment="1">
      <alignment horizontal="left" vertical="center" wrapText="1"/>
    </xf>
    <xf numFmtId="0" fontId="90" fillId="0" borderId="0" xfId="0" applyFont="1" applyAlignment="1">
      <alignment horizontal="justify" vertical="top" wrapText="1"/>
    </xf>
    <xf numFmtId="0" fontId="168" fillId="0" borderId="0" xfId="0" applyFont="1" applyAlignment="1">
      <alignment horizontal="justify" vertical="top" wrapText="1"/>
    </xf>
    <xf numFmtId="0" fontId="45" fillId="0" borderId="0" xfId="0" applyFont="1" applyAlignment="1">
      <alignment horizontal="left" vertical="top" wrapText="1"/>
    </xf>
    <xf numFmtId="0" fontId="82" fillId="0" borderId="0" xfId="0" applyFont="1" applyAlignment="1">
      <alignment horizontal="left" vertical="top" wrapText="1"/>
    </xf>
    <xf numFmtId="0" fontId="92" fillId="0" borderId="0" xfId="0" applyFont="1" applyAlignment="1">
      <alignment horizontal="left" vertical="top" wrapText="1"/>
    </xf>
    <xf numFmtId="0" fontId="91" fillId="0" borderId="0" xfId="0" applyFont="1" applyAlignment="1">
      <alignment horizontal="justify" vertical="center" wrapText="1"/>
    </xf>
    <xf numFmtId="0" fontId="85" fillId="0" borderId="0" xfId="0" applyFont="1" applyAlignment="1">
      <alignment horizontal="justify" vertical="top" wrapText="1"/>
    </xf>
    <xf numFmtId="0" fontId="44" fillId="0" borderId="0" xfId="0" applyFont="1" applyAlignment="1">
      <alignment wrapText="1"/>
    </xf>
    <xf numFmtId="0" fontId="96" fillId="0" borderId="0" xfId="0" applyFont="1" applyAlignment="1">
      <alignment wrapText="1"/>
    </xf>
    <xf numFmtId="0" fontId="94" fillId="0" borderId="0" xfId="0" applyFont="1" applyAlignment="1">
      <alignment wrapText="1"/>
    </xf>
    <xf numFmtId="0" fontId="94" fillId="0" borderId="0" xfId="0" applyFont="1" applyAlignment="1">
      <alignment horizontal="center" wrapText="1"/>
    </xf>
    <xf numFmtId="0" fontId="44" fillId="0" borderId="0" xfId="0" applyFont="1" applyAlignment="1">
      <alignment horizontal="center" wrapText="1"/>
    </xf>
    <xf numFmtId="0" fontId="91" fillId="0" borderId="0" xfId="0" applyFont="1" applyAlignment="1">
      <alignment horizontal="justify" vertical="top" wrapText="1"/>
    </xf>
    <xf numFmtId="0" fontId="69" fillId="19" borderId="32" xfId="0" applyFont="1" applyFill="1" applyBorder="1" applyAlignment="1">
      <alignment horizontal="center" vertical="top" wrapText="1"/>
    </xf>
    <xf numFmtId="0" fontId="69" fillId="19" borderId="33" xfId="0" applyFont="1" applyFill="1" applyBorder="1" applyAlignment="1">
      <alignment horizontal="center" vertical="top" wrapText="1"/>
    </xf>
    <xf numFmtId="0" fontId="69" fillId="19" borderId="31" xfId="0" applyFont="1" applyFill="1" applyBorder="1" applyAlignment="1">
      <alignment horizontal="center" vertical="top" wrapText="1"/>
    </xf>
    <xf numFmtId="0" fontId="44" fillId="0" borderId="26" xfId="0" applyFont="1" applyBorder="1" applyAlignment="1">
      <alignment horizontal="left" vertical="top" wrapText="1"/>
    </xf>
    <xf numFmtId="0" fontId="44" fillId="0" borderId="34" xfId="0" applyFont="1" applyBorder="1" applyAlignment="1">
      <alignment horizontal="left" vertical="top" wrapText="1"/>
    </xf>
    <xf numFmtId="0" fontId="44" fillId="0" borderId="35" xfId="0" applyFont="1" applyBorder="1" applyAlignment="1">
      <alignment horizontal="left" vertical="top" wrapText="1"/>
    </xf>
    <xf numFmtId="0" fontId="94" fillId="0" borderId="43" xfId="0" applyFont="1" applyBorder="1" applyAlignment="1">
      <alignment horizontal="left" vertical="top" wrapText="1"/>
    </xf>
    <xf numFmtId="0" fontId="44" fillId="0" borderId="20" xfId="0" applyFont="1" applyBorder="1" applyAlignment="1">
      <alignment horizontal="left" vertical="top" wrapText="1"/>
    </xf>
    <xf numFmtId="0" fontId="85" fillId="0" borderId="0" xfId="0" applyFont="1" applyAlignment="1">
      <alignment horizontal="center" vertical="top" wrapText="1"/>
    </xf>
    <xf numFmtId="0" fontId="94" fillId="0" borderId="32" xfId="0" applyFont="1" applyBorder="1" applyAlignment="1">
      <alignment horizontal="center" wrapText="1"/>
    </xf>
    <xf numFmtId="0" fontId="94" fillId="0" borderId="31" xfId="0" applyFont="1" applyBorder="1" applyAlignment="1">
      <alignment horizontal="center" wrapText="1"/>
    </xf>
    <xf numFmtId="0" fontId="55" fillId="0" borderId="32" xfId="0" applyFont="1" applyBorder="1" applyAlignment="1">
      <alignment horizontal="center" vertical="top" wrapText="1"/>
    </xf>
    <xf numFmtId="0" fontId="55" fillId="0" borderId="31" xfId="0" applyFont="1" applyBorder="1" applyAlignment="1">
      <alignment horizontal="center" vertical="top" wrapText="1"/>
    </xf>
    <xf numFmtId="0" fontId="44" fillId="0" borderId="32" xfId="0" applyFont="1" applyBorder="1" applyAlignment="1">
      <alignment horizontal="center" vertical="top" wrapText="1"/>
    </xf>
    <xf numFmtId="0" fontId="44" fillId="0" borderId="33" xfId="0" applyFont="1" applyBorder="1" applyAlignment="1">
      <alignment horizontal="center" vertical="top" wrapText="1"/>
    </xf>
    <xf numFmtId="0" fontId="44" fillId="0" borderId="31" xfId="0" applyFont="1" applyBorder="1" applyAlignment="1">
      <alignment horizontal="center" vertical="top" wrapText="1"/>
    </xf>
    <xf numFmtId="0" fontId="44" fillId="2" borderId="26" xfId="0" applyFont="1" applyFill="1" applyBorder="1" applyAlignment="1">
      <alignment horizontal="left" vertical="top" wrapText="1"/>
    </xf>
    <xf numFmtId="0" fontId="44" fillId="2" borderId="34" xfId="0" applyFont="1" applyFill="1" applyBorder="1" applyAlignment="1">
      <alignment horizontal="left" vertical="top" wrapText="1"/>
    </xf>
    <xf numFmtId="0" fontId="44" fillId="2" borderId="35" xfId="0" applyFont="1" applyFill="1" applyBorder="1" applyAlignment="1">
      <alignment horizontal="left" vertical="top" wrapText="1"/>
    </xf>
    <xf numFmtId="0" fontId="94" fillId="0" borderId="33" xfId="0" applyFont="1" applyBorder="1" applyAlignment="1">
      <alignment horizontal="center" wrapText="1"/>
    </xf>
    <xf numFmtId="0" fontId="44" fillId="2" borderId="19" xfId="0" applyFont="1" applyFill="1" applyBorder="1" applyAlignment="1">
      <alignment horizontal="left" vertical="top" wrapText="1"/>
    </xf>
    <xf numFmtId="0" fontId="44" fillId="2" borderId="18" xfId="0" applyFont="1" applyFill="1" applyBorder="1" applyAlignment="1">
      <alignment horizontal="left" vertical="top" wrapText="1"/>
    </xf>
    <xf numFmtId="0" fontId="44" fillId="2" borderId="21" xfId="0" applyFont="1" applyFill="1" applyBorder="1" applyAlignment="1">
      <alignment horizontal="left" vertical="top" wrapText="1"/>
    </xf>
    <xf numFmtId="0" fontId="44" fillId="0" borderId="32" xfId="0" applyFont="1" applyBorder="1" applyAlignment="1">
      <alignment horizontal="left" vertical="top" wrapText="1"/>
    </xf>
    <xf numFmtId="0" fontId="44" fillId="0" borderId="33" xfId="0" applyFont="1" applyBorder="1" applyAlignment="1">
      <alignment horizontal="left" vertical="top" wrapText="1"/>
    </xf>
    <xf numFmtId="0" fontId="44" fillId="0" borderId="31" xfId="0" applyFont="1" applyBorder="1" applyAlignment="1">
      <alignment horizontal="left" vertical="top" wrapText="1"/>
    </xf>
    <xf numFmtId="0" fontId="44" fillId="0" borderId="0" xfId="0" applyFont="1" applyAlignment="1">
      <alignment horizontal="left" wrapText="1"/>
    </xf>
    <xf numFmtId="0" fontId="44" fillId="0" borderId="17" xfId="0" applyFont="1" applyBorder="1" applyAlignment="1">
      <alignment horizontal="center" vertical="top" wrapText="1"/>
    </xf>
    <xf numFmtId="0" fontId="44" fillId="0" borderId="0" xfId="0" applyFont="1" applyAlignment="1">
      <alignment horizontal="center" vertical="top" wrapText="1"/>
    </xf>
    <xf numFmtId="0" fontId="44" fillId="0" borderId="20" xfId="0" applyFont="1" applyBorder="1" applyAlignment="1">
      <alignment horizontal="center" vertical="top" wrapText="1"/>
    </xf>
    <xf numFmtId="0" fontId="40" fillId="19" borderId="34" xfId="0" applyFont="1" applyFill="1" applyBorder="1" applyAlignment="1">
      <alignment horizontal="left" vertical="center" wrapText="1" indent="1"/>
    </xf>
    <xf numFmtId="0" fontId="40" fillId="19" borderId="35" xfId="0" applyFont="1" applyFill="1" applyBorder="1" applyAlignment="1">
      <alignment horizontal="left" vertical="center" wrapText="1" indent="1"/>
    </xf>
    <xf numFmtId="0" fontId="40" fillId="19" borderId="18" xfId="0" applyFont="1" applyFill="1" applyBorder="1" applyAlignment="1">
      <alignment horizontal="left" vertical="center" wrapText="1" indent="1"/>
    </xf>
    <xf numFmtId="0" fontId="40" fillId="19" borderId="21" xfId="0" applyFont="1" applyFill="1" applyBorder="1" applyAlignment="1">
      <alignment horizontal="left" vertical="center" wrapText="1" indent="1"/>
    </xf>
    <xf numFmtId="0" fontId="34" fillId="0" borderId="0" xfId="0" applyFont="1" applyAlignment="1">
      <alignment horizontal="left" vertical="top" wrapText="1"/>
    </xf>
    <xf numFmtId="0" fontId="27" fillId="0" borderId="0" xfId="0" applyFont="1" applyAlignment="1">
      <alignment horizontal="left" vertical="top" wrapText="1"/>
    </xf>
    <xf numFmtId="0" fontId="32" fillId="0" borderId="17" xfId="0" applyFont="1" applyBorder="1" applyAlignment="1">
      <alignment horizontal="center" vertical="top" wrapText="1"/>
    </xf>
    <xf numFmtId="0" fontId="32" fillId="0" borderId="20" xfId="0" applyFont="1" applyBorder="1" applyAlignment="1">
      <alignment horizontal="center" vertical="top" wrapText="1"/>
    </xf>
    <xf numFmtId="0" fontId="40" fillId="19" borderId="26" xfId="0" applyFont="1" applyFill="1" applyBorder="1" applyAlignment="1">
      <alignment horizontal="right" vertical="center" wrapText="1"/>
    </xf>
    <xf numFmtId="0" fontId="40" fillId="19" borderId="34" xfId="0" applyFont="1" applyFill="1" applyBorder="1" applyAlignment="1">
      <alignment horizontal="right" vertical="center" wrapText="1"/>
    </xf>
    <xf numFmtId="0" fontId="40" fillId="19" borderId="19" xfId="0" applyFont="1" applyFill="1" applyBorder="1" applyAlignment="1">
      <alignment horizontal="right" vertical="center" wrapText="1"/>
    </xf>
    <xf numFmtId="0" fontId="40" fillId="19" borderId="18" xfId="0" applyFont="1" applyFill="1" applyBorder="1" applyAlignment="1">
      <alignment horizontal="right" vertical="center" wrapText="1"/>
    </xf>
    <xf numFmtId="0" fontId="22" fillId="0" borderId="32" xfId="0" applyFont="1" applyBorder="1" applyAlignment="1">
      <alignment horizontal="left" wrapText="1"/>
    </xf>
    <xf numFmtId="0" fontId="22" fillId="0" borderId="33" xfId="0" applyFont="1" applyBorder="1" applyAlignment="1">
      <alignment horizontal="left" wrapText="1"/>
    </xf>
    <xf numFmtId="0" fontId="143" fillId="0" borderId="32" xfId="0" applyFont="1" applyBorder="1" applyAlignment="1">
      <alignment horizontal="left" wrapText="1"/>
    </xf>
    <xf numFmtId="0" fontId="143" fillId="0" borderId="33" xfId="0" applyFont="1" applyBorder="1" applyAlignment="1">
      <alignment horizontal="left" wrapText="1"/>
    </xf>
    <xf numFmtId="0" fontId="143" fillId="0" borderId="31" xfId="0" applyFont="1" applyBorder="1" applyAlignment="1">
      <alignment horizontal="left" wrapText="1"/>
    </xf>
    <xf numFmtId="0" fontId="32" fillId="0" borderId="32" xfId="0" applyFont="1" applyBorder="1" applyAlignment="1">
      <alignment horizontal="left" vertical="center" wrapText="1"/>
    </xf>
    <xf numFmtId="0" fontId="32" fillId="0" borderId="33" xfId="0" applyFont="1" applyBorder="1" applyAlignment="1">
      <alignment horizontal="left" vertical="center" wrapText="1"/>
    </xf>
    <xf numFmtId="0" fontId="32" fillId="0" borderId="31" xfId="0" applyFont="1" applyBorder="1" applyAlignment="1">
      <alignment horizontal="left" vertical="center" wrapText="1"/>
    </xf>
    <xf numFmtId="0" fontId="18" fillId="0" borderId="17" xfId="0" applyFont="1" applyBorder="1" applyAlignment="1">
      <alignment horizontal="center" wrapText="1"/>
    </xf>
    <xf numFmtId="0" fontId="18" fillId="0" borderId="0" xfId="0" applyFont="1" applyAlignment="1">
      <alignment horizontal="center" wrapText="1"/>
    </xf>
    <xf numFmtId="0" fontId="18" fillId="0" borderId="20" xfId="0" applyFont="1" applyBorder="1" applyAlignment="1">
      <alignment horizontal="center" wrapText="1"/>
    </xf>
    <xf numFmtId="0" fontId="17" fillId="0" borderId="17" xfId="0" applyFont="1" applyBorder="1" applyAlignment="1">
      <alignment horizontal="justify" vertical="top" wrapText="1"/>
    </xf>
    <xf numFmtId="0" fontId="31" fillId="0" borderId="0" xfId="0" applyFont="1" applyAlignment="1">
      <alignment horizontal="left" wrapText="1"/>
    </xf>
    <xf numFmtId="0" fontId="31" fillId="0" borderId="20" xfId="0" applyFont="1" applyBorder="1" applyAlignment="1">
      <alignment horizontal="left" wrapText="1"/>
    </xf>
    <xf numFmtId="0" fontId="31" fillId="0" borderId="17" xfId="0" applyFont="1" applyBorder="1" applyAlignment="1">
      <alignment horizontal="left" wrapText="1"/>
    </xf>
    <xf numFmtId="0" fontId="31" fillId="0" borderId="26" xfId="0" applyFont="1" applyBorder="1" applyAlignment="1">
      <alignment horizontal="left" wrapText="1"/>
    </xf>
    <xf numFmtId="0" fontId="31" fillId="0" borderId="34" xfId="0" applyFont="1" applyBorder="1" applyAlignment="1">
      <alignment horizontal="left" wrapText="1"/>
    </xf>
    <xf numFmtId="0" fontId="30" fillId="19" borderId="26" xfId="0" applyFont="1" applyFill="1" applyBorder="1" applyAlignment="1">
      <alignment horizontal="center" vertical="center" wrapText="1"/>
    </xf>
    <xf numFmtId="0" fontId="30" fillId="19" borderId="34" xfId="0" applyFont="1" applyFill="1" applyBorder="1" applyAlignment="1">
      <alignment horizontal="center" vertical="center" wrapText="1"/>
    </xf>
    <xf numFmtId="0" fontId="30" fillId="19" borderId="35" xfId="0" applyFont="1" applyFill="1" applyBorder="1" applyAlignment="1">
      <alignment horizontal="center" vertical="center" wrapText="1"/>
    </xf>
    <xf numFmtId="0" fontId="30" fillId="19" borderId="19" xfId="0" applyFont="1" applyFill="1" applyBorder="1" applyAlignment="1">
      <alignment horizontal="center" vertical="center" wrapText="1"/>
    </xf>
    <xf numFmtId="0" fontId="30" fillId="19" borderId="18" xfId="0" applyFont="1" applyFill="1" applyBorder="1" applyAlignment="1">
      <alignment horizontal="center" vertical="center" wrapText="1"/>
    </xf>
    <xf numFmtId="0" fontId="30" fillId="19" borderId="21" xfId="0" applyFont="1" applyFill="1" applyBorder="1" applyAlignment="1">
      <alignment horizontal="center" vertical="center" wrapText="1"/>
    </xf>
    <xf numFmtId="0" fontId="122" fillId="0" borderId="0" xfId="6" applyFont="1" applyFill="1" applyBorder="1" applyAlignment="1" applyProtection="1">
      <alignment horizontal="center" vertical="center" wrapText="1"/>
    </xf>
    <xf numFmtId="0" fontId="22" fillId="0" borderId="0" xfId="7" applyAlignment="1">
      <alignment horizontal="left" vertical="top"/>
    </xf>
    <xf numFmtId="0" fontId="43" fillId="0" borderId="0" xfId="7" applyFont="1" applyAlignment="1">
      <alignment horizontal="center" vertical="top" wrapText="1"/>
    </xf>
    <xf numFmtId="0" fontId="41" fillId="0" borderId="0" xfId="7" applyFont="1" applyAlignment="1">
      <alignment horizontal="center" vertical="center"/>
    </xf>
    <xf numFmtId="0" fontId="40" fillId="0" borderId="0" xfId="7" applyFont="1" applyAlignment="1">
      <alignment horizontal="center"/>
    </xf>
    <xf numFmtId="0" fontId="32" fillId="0" borderId="0" xfId="7" applyFont="1" applyAlignment="1">
      <alignment horizontal="center"/>
    </xf>
    <xf numFmtId="0" fontId="52" fillId="0" borderId="0" xfId="7" applyFont="1" applyAlignment="1">
      <alignment horizontal="left"/>
    </xf>
    <xf numFmtId="0" fontId="25" fillId="0" borderId="0" xfId="7" applyFont="1" applyAlignment="1">
      <alignment horizontal="left" vertical="center"/>
    </xf>
    <xf numFmtId="0" fontId="25" fillId="0" borderId="0" xfId="7" applyFont="1" applyAlignment="1">
      <alignment horizontal="left" vertical="center" wrapText="1"/>
    </xf>
    <xf numFmtId="0" fontId="16" fillId="0" borderId="0" xfId="7" applyFont="1" applyAlignment="1">
      <alignment horizontal="left" vertical="top" wrapText="1"/>
    </xf>
    <xf numFmtId="0" fontId="18" fillId="0" borderId="26"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0" xfId="0" applyFont="1" applyAlignment="1">
      <alignment horizontal="center" vertical="center" wrapText="1"/>
    </xf>
    <xf numFmtId="0" fontId="18" fillId="0" borderId="12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34" xfId="0" applyFont="1" applyBorder="1" applyAlignment="1">
      <alignment horizontal="center" vertical="center" wrapText="1"/>
    </xf>
    <xf numFmtId="0" fontId="17" fillId="0" borderId="34" xfId="0" applyFont="1" applyBorder="1" applyAlignment="1">
      <alignment horizontal="center" vertical="center"/>
    </xf>
    <xf numFmtId="0" fontId="17" fillId="0" borderId="35" xfId="0" applyFont="1" applyBorder="1" applyAlignment="1">
      <alignment horizontal="center" vertical="center"/>
    </xf>
    <xf numFmtId="0" fontId="17" fillId="0" borderId="0" xfId="0" applyFont="1" applyAlignment="1">
      <alignment horizontal="center" vertical="center"/>
    </xf>
    <xf numFmtId="0" fontId="17" fillId="0" borderId="20" xfId="0" applyFont="1" applyBorder="1" applyAlignment="1">
      <alignment horizontal="center" vertical="center"/>
    </xf>
    <xf numFmtId="0" fontId="17" fillId="0" borderId="18" xfId="0" applyFont="1" applyBorder="1" applyAlignment="1">
      <alignment horizontal="center" vertical="center"/>
    </xf>
    <xf numFmtId="0" fontId="17" fillId="0" borderId="21" xfId="0" applyFont="1" applyBorder="1" applyAlignment="1">
      <alignment horizontal="center" vertical="center"/>
    </xf>
    <xf numFmtId="0" fontId="0" fillId="0" borderId="135" xfId="0" applyBorder="1" applyAlignment="1">
      <alignment horizontal="center" vertical="center"/>
    </xf>
    <xf numFmtId="0" fontId="0" fillId="0" borderId="0" xfId="0" applyAlignment="1">
      <alignment horizontal="center" vertical="center"/>
    </xf>
    <xf numFmtId="0" fontId="0" fillId="0" borderId="127" xfId="0" applyBorder="1" applyAlignment="1">
      <alignment horizontal="center" vertical="center"/>
    </xf>
    <xf numFmtId="0" fontId="67" fillId="0" borderId="127" xfId="0" applyFont="1" applyBorder="1" applyAlignment="1">
      <alignment horizontal="center"/>
    </xf>
    <xf numFmtId="0" fontId="49" fillId="0" borderId="0" xfId="0" applyFont="1" applyAlignment="1">
      <alignment horizontal="center"/>
    </xf>
    <xf numFmtId="0" fontId="49" fillId="0" borderId="127" xfId="0" applyFont="1" applyBorder="1" applyAlignment="1">
      <alignment horizontal="center"/>
    </xf>
    <xf numFmtId="0" fontId="18" fillId="0" borderId="32" xfId="0" applyFont="1" applyBorder="1" applyAlignment="1">
      <alignment horizontal="left" vertical="center"/>
    </xf>
    <xf numFmtId="0" fontId="18" fillId="0" borderId="33" xfId="0" applyFont="1" applyBorder="1" applyAlignment="1">
      <alignment horizontal="left" vertical="center"/>
    </xf>
    <xf numFmtId="0" fontId="18" fillId="0" borderId="31" xfId="0" applyFont="1" applyBorder="1" applyAlignment="1">
      <alignment horizontal="left" vertical="center"/>
    </xf>
    <xf numFmtId="0" fontId="186" fillId="28" borderId="63" xfId="13" applyFont="1" applyFill="1" applyBorder="1" applyAlignment="1">
      <alignment horizontal="center" vertical="center" wrapText="1"/>
    </xf>
    <xf numFmtId="0" fontId="186" fillId="28" borderId="78" xfId="13" applyFont="1" applyFill="1" applyBorder="1" applyAlignment="1">
      <alignment horizontal="center" vertical="center" wrapText="1"/>
    </xf>
    <xf numFmtId="0" fontId="186" fillId="28" borderId="62" xfId="13" applyFont="1" applyFill="1" applyBorder="1" applyAlignment="1">
      <alignment horizontal="center" vertical="center" wrapText="1"/>
    </xf>
    <xf numFmtId="0" fontId="16" fillId="0" borderId="0" xfId="13" applyAlignment="1">
      <alignment horizontal="center" vertical="top" wrapText="1"/>
    </xf>
    <xf numFmtId="0" fontId="137" fillId="0" borderId="44" xfId="13" applyFont="1" applyBorder="1" applyAlignment="1">
      <alignment horizontal="center" vertical="top"/>
    </xf>
    <xf numFmtId="0" fontId="52" fillId="0" borderId="34" xfId="0" applyFont="1" applyBorder="1" applyAlignment="1">
      <alignment horizontal="center"/>
    </xf>
    <xf numFmtId="0" fontId="16" fillId="0" borderId="34" xfId="0" applyFont="1" applyBorder="1" applyAlignment="1">
      <alignment horizontal="left" vertical="top" wrapText="1"/>
    </xf>
    <xf numFmtId="0" fontId="41" fillId="0" borderId="44" xfId="7" applyFont="1" applyBorder="1" applyAlignment="1">
      <alignment horizontal="center" vertical="center"/>
    </xf>
    <xf numFmtId="0" fontId="40" fillId="19" borderId="63" xfId="0" applyFont="1" applyFill="1" applyBorder="1" applyAlignment="1">
      <alignment horizontal="center" vertical="center"/>
    </xf>
    <xf numFmtId="0" fontId="40" fillId="19" borderId="78" xfId="0" applyFont="1" applyFill="1" applyBorder="1" applyAlignment="1">
      <alignment horizontal="center" vertical="center"/>
    </xf>
    <xf numFmtId="0" fontId="40" fillId="19" borderId="62" xfId="0" applyFont="1" applyFill="1" applyBorder="1" applyAlignment="1">
      <alignment horizontal="center" vertical="center"/>
    </xf>
    <xf numFmtId="4" fontId="0" fillId="0" borderId="26" xfId="0" applyNumberForma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21" xfId="0" applyBorder="1" applyAlignment="1">
      <alignment horizontal="left" vertical="center" wrapText="1"/>
    </xf>
    <xf numFmtId="0" fontId="16" fillId="0" borderId="18" xfId="0" applyFont="1" applyBorder="1" applyAlignment="1">
      <alignment horizontal="left" vertical="top"/>
    </xf>
    <xf numFmtId="0" fontId="163" fillId="19" borderId="63" xfId="7" applyFont="1" applyFill="1" applyBorder="1" applyAlignment="1">
      <alignment horizontal="center" vertical="center"/>
    </xf>
    <xf numFmtId="0" fontId="163" fillId="19" borderId="78" xfId="7" applyFont="1" applyFill="1" applyBorder="1" applyAlignment="1">
      <alignment horizontal="center" vertical="center"/>
    </xf>
    <xf numFmtId="0" fontId="163" fillId="19" borderId="62" xfId="7" applyFont="1" applyFill="1" applyBorder="1" applyAlignment="1">
      <alignment horizontal="center" vertical="center"/>
    </xf>
    <xf numFmtId="0" fontId="41" fillId="0" borderId="0" xfId="0" applyFont="1" applyAlignment="1">
      <alignment horizontal="left"/>
    </xf>
    <xf numFmtId="0" fontId="41" fillId="0" borderId="0" xfId="0" applyFont="1" applyAlignment="1">
      <alignment horizontal="justify" vertical="top"/>
    </xf>
    <xf numFmtId="0" fontId="41" fillId="0" borderId="0" xfId="0" applyFont="1" applyAlignment="1">
      <alignment horizontal="justify" vertical="center"/>
    </xf>
    <xf numFmtId="0" fontId="32" fillId="0" borderId="0" xfId="0" applyFont="1" applyAlignment="1">
      <alignment horizontal="justify" vertical="top"/>
    </xf>
    <xf numFmtId="0" fontId="119" fillId="0" borderId="0" xfId="0" applyFont="1" applyAlignment="1">
      <alignment horizontal="center"/>
    </xf>
    <xf numFmtId="0" fontId="41" fillId="0" borderId="0" xfId="0" applyFont="1" applyAlignment="1">
      <alignment horizontal="center"/>
    </xf>
    <xf numFmtId="0" fontId="32" fillId="0" borderId="0" xfId="0" applyFont="1" applyAlignment="1">
      <alignment horizontal="justify" vertical="top" wrapText="1"/>
    </xf>
    <xf numFmtId="0" fontId="119" fillId="0" borderId="0" xfId="0" applyFont="1" applyAlignment="1">
      <alignment horizontal="left" vertical="top"/>
    </xf>
    <xf numFmtId="0" fontId="119" fillId="0" borderId="0" xfId="0" applyFont="1" applyAlignment="1">
      <alignment horizontal="justify" vertical="top"/>
    </xf>
    <xf numFmtId="0" fontId="41" fillId="0" borderId="0" xfId="0" applyFont="1" applyAlignment="1">
      <alignment horizontal="left" vertical="center"/>
    </xf>
    <xf numFmtId="0" fontId="41" fillId="0" borderId="0" xfId="0" applyFont="1" applyAlignment="1">
      <alignment vertical="top"/>
    </xf>
    <xf numFmtId="0" fontId="41" fillId="0" borderId="0" xfId="0" applyFont="1" applyAlignment="1">
      <alignment vertical="top" wrapText="1"/>
    </xf>
    <xf numFmtId="0" fontId="32" fillId="0" borderId="32" xfId="0" applyFont="1" applyBorder="1" applyAlignment="1">
      <alignment horizontal="justify" vertical="top" wrapText="1"/>
    </xf>
    <xf numFmtId="0" fontId="12" fillId="0" borderId="23" xfId="14" applyFont="1" applyBorder="1" applyAlignment="1">
      <alignment horizontal="left" vertical="top" wrapText="1"/>
    </xf>
    <xf numFmtId="0" fontId="224" fillId="0" borderId="23" xfId="14" applyFont="1" applyBorder="1" applyAlignment="1">
      <alignment horizontal="left" vertical="top" wrapText="1"/>
    </xf>
    <xf numFmtId="0" fontId="143" fillId="0" borderId="32" xfId="15" applyFont="1" applyBorder="1" applyAlignment="1">
      <alignment horizontal="right" vertical="top" wrapText="1"/>
    </xf>
    <xf numFmtId="0" fontId="143" fillId="0" borderId="33" xfId="15" applyFont="1" applyBorder="1" applyAlignment="1">
      <alignment horizontal="right" vertical="top" wrapText="1"/>
    </xf>
    <xf numFmtId="0" fontId="143" fillId="0" borderId="32" xfId="15" applyFont="1" applyBorder="1" applyAlignment="1">
      <alignment horizontal="center" vertical="top" wrapText="1"/>
    </xf>
    <xf numFmtId="0" fontId="143" fillId="0" borderId="33" xfId="15" applyFont="1" applyBorder="1" applyAlignment="1">
      <alignment horizontal="center" vertical="top" wrapText="1"/>
    </xf>
    <xf numFmtId="0" fontId="143" fillId="0" borderId="200" xfId="15" applyFont="1" applyBorder="1" applyAlignment="1">
      <alignment horizontal="center" vertical="top" wrapText="1"/>
    </xf>
    <xf numFmtId="0" fontId="85" fillId="0" borderId="0" xfId="15" applyFont="1" applyAlignment="1">
      <alignment horizontal="left" vertical="top" wrapText="1"/>
    </xf>
    <xf numFmtId="0" fontId="94" fillId="0" borderId="17" xfId="15" applyFont="1" applyBorder="1" applyAlignment="1">
      <alignment horizontal="left" vertical="center" wrapText="1" indent="2"/>
    </xf>
    <xf numFmtId="0" fontId="94" fillId="0" borderId="0" xfId="15" applyFont="1" applyAlignment="1">
      <alignment horizontal="left" vertical="center" wrapText="1" indent="2"/>
    </xf>
    <xf numFmtId="0" fontId="94" fillId="0" borderId="20" xfId="15" applyFont="1" applyBorder="1" applyAlignment="1">
      <alignment horizontal="left" vertical="center" wrapText="1" indent="2"/>
    </xf>
    <xf numFmtId="0" fontId="142" fillId="0" borderId="26" xfId="15" applyFont="1" applyBorder="1" applyAlignment="1">
      <alignment horizontal="left" vertical="top" wrapText="1"/>
    </xf>
    <xf numFmtId="0" fontId="142" fillId="0" borderId="34" xfId="15" applyFont="1" applyBorder="1" applyAlignment="1">
      <alignment horizontal="left" vertical="top" wrapText="1"/>
    </xf>
    <xf numFmtId="0" fontId="142" fillId="0" borderId="17" xfId="15" applyFont="1" applyBorder="1" applyAlignment="1">
      <alignment horizontal="left" vertical="top" wrapText="1"/>
    </xf>
    <xf numFmtId="0" fontId="142" fillId="0" borderId="0" xfId="15" applyFont="1" applyAlignment="1">
      <alignment horizontal="left" vertical="top" wrapText="1"/>
    </xf>
    <xf numFmtId="0" fontId="142" fillId="0" borderId="19" xfId="15" applyFont="1" applyBorder="1" applyAlignment="1">
      <alignment horizontal="left" vertical="top" wrapText="1"/>
    </xf>
    <xf numFmtId="0" fontId="142" fillId="0" borderId="18" xfId="15" applyFont="1" applyBorder="1" applyAlignment="1">
      <alignment horizontal="left" vertical="top" wrapText="1"/>
    </xf>
    <xf numFmtId="0" fontId="142" fillId="0" borderId="35" xfId="15" applyFont="1" applyBorder="1" applyAlignment="1">
      <alignment horizontal="left" vertical="top" wrapText="1"/>
    </xf>
    <xf numFmtId="0" fontId="142" fillId="0" borderId="20" xfId="15" applyFont="1" applyBorder="1" applyAlignment="1">
      <alignment horizontal="left" vertical="top" wrapText="1"/>
    </xf>
    <xf numFmtId="0" fontId="142" fillId="0" borderId="21" xfId="15" applyFont="1" applyBorder="1" applyAlignment="1">
      <alignment horizontal="left" vertical="top" wrapText="1"/>
    </xf>
    <xf numFmtId="0" fontId="94" fillId="0" borderId="26" xfId="15" applyFont="1" applyBorder="1" applyAlignment="1">
      <alignment horizontal="left" vertical="center" wrapText="1"/>
    </xf>
    <xf numFmtId="0" fontId="94" fillId="0" borderId="34" xfId="15" applyFont="1" applyBorder="1" applyAlignment="1">
      <alignment horizontal="left" vertical="center" wrapText="1"/>
    </xf>
    <xf numFmtId="0" fontId="94" fillId="0" borderId="35" xfId="15" applyFont="1" applyBorder="1" applyAlignment="1">
      <alignment horizontal="left" vertical="center" wrapText="1"/>
    </xf>
    <xf numFmtId="0" fontId="94" fillId="0" borderId="17" xfId="15" applyFont="1" applyBorder="1" applyAlignment="1">
      <alignment horizontal="left" vertical="center" wrapText="1"/>
    </xf>
    <xf numFmtId="0" fontId="94" fillId="0" borderId="0" xfId="15" applyFont="1" applyAlignment="1">
      <alignment horizontal="left" vertical="center" wrapText="1"/>
    </xf>
    <xf numFmtId="0" fontId="94" fillId="0" borderId="20" xfId="15" applyFont="1" applyBorder="1" applyAlignment="1">
      <alignment horizontal="left" vertical="center" wrapText="1"/>
    </xf>
    <xf numFmtId="0" fontId="94" fillId="0" borderId="26" xfId="15" applyFont="1" applyBorder="1" applyAlignment="1">
      <alignment horizontal="left" vertical="center" wrapText="1" indent="2"/>
    </xf>
    <xf numFmtId="0" fontId="94" fillId="0" borderId="34" xfId="15" applyFont="1" applyBorder="1" applyAlignment="1">
      <alignment horizontal="left" vertical="center" wrapText="1" indent="2"/>
    </xf>
    <xf numFmtId="0" fontId="94" fillId="0" borderId="35" xfId="15" applyFont="1" applyBorder="1" applyAlignment="1">
      <alignment horizontal="left" vertical="center" wrapText="1" indent="2"/>
    </xf>
    <xf numFmtId="0" fontId="94" fillId="0" borderId="19" xfId="15" applyFont="1" applyBorder="1" applyAlignment="1">
      <alignment horizontal="left" vertical="center" wrapText="1" indent="2"/>
    </xf>
    <xf numFmtId="0" fontId="94" fillId="0" borderId="18" xfId="15" applyFont="1" applyBorder="1" applyAlignment="1">
      <alignment horizontal="left" vertical="center" wrapText="1" indent="2"/>
    </xf>
    <xf numFmtId="0" fontId="94" fillId="0" borderId="21" xfId="15" applyFont="1" applyBorder="1" applyAlignment="1">
      <alignment horizontal="left" vertical="center" wrapText="1" indent="2"/>
    </xf>
    <xf numFmtId="0" fontId="89" fillId="0" borderId="17" xfId="15" applyFont="1" applyBorder="1" applyAlignment="1">
      <alignment horizontal="justify" vertical="top" wrapText="1"/>
    </xf>
    <xf numFmtId="0" fontId="89" fillId="0" borderId="0" xfId="15" applyFont="1" applyAlignment="1">
      <alignment horizontal="justify" vertical="top" wrapText="1"/>
    </xf>
    <xf numFmtId="0" fontId="89" fillId="0" borderId="20" xfId="15" applyFont="1" applyBorder="1" applyAlignment="1">
      <alignment horizontal="justify" vertical="top" wrapText="1"/>
    </xf>
    <xf numFmtId="0" fontId="94" fillId="0" borderId="17" xfId="15" applyFont="1" applyBorder="1" applyAlignment="1">
      <alignment horizontal="justify" vertical="top" wrapText="1"/>
    </xf>
    <xf numFmtId="0" fontId="94" fillId="0" borderId="0" xfId="15" applyFont="1" applyAlignment="1">
      <alignment horizontal="justify" vertical="top" wrapText="1"/>
    </xf>
    <xf numFmtId="0" fontId="94" fillId="0" borderId="20" xfId="15" applyFont="1" applyBorder="1" applyAlignment="1">
      <alignment horizontal="justify" vertical="top" wrapText="1"/>
    </xf>
    <xf numFmtId="0" fontId="89" fillId="0" borderId="19" xfId="15" applyFont="1" applyBorder="1" applyAlignment="1">
      <alignment horizontal="justify" vertical="top" wrapText="1"/>
    </xf>
    <xf numFmtId="0" fontId="89" fillId="0" borderId="18" xfId="15" applyFont="1" applyBorder="1" applyAlignment="1">
      <alignment horizontal="justify" vertical="top" wrapText="1"/>
    </xf>
    <xf numFmtId="0" fontId="89" fillId="0" borderId="21" xfId="15" applyFont="1" applyBorder="1" applyAlignment="1">
      <alignment horizontal="justify" vertical="top" wrapText="1"/>
    </xf>
    <xf numFmtId="0" fontId="89" fillId="0" borderId="26" xfId="15" applyFont="1" applyBorder="1" applyAlignment="1">
      <alignment horizontal="justify" vertical="top" wrapText="1"/>
    </xf>
    <xf numFmtId="0" fontId="89" fillId="0" borderId="34" xfId="15" applyFont="1" applyBorder="1" applyAlignment="1">
      <alignment horizontal="justify" vertical="top" wrapText="1"/>
    </xf>
    <xf numFmtId="0" fontId="89" fillId="0" borderId="35" xfId="15" applyFont="1" applyBorder="1" applyAlignment="1">
      <alignment horizontal="justify" vertical="top" wrapText="1"/>
    </xf>
    <xf numFmtId="0" fontId="62" fillId="0" borderId="0" xfId="5" applyBorder="1" applyAlignment="1" applyProtection="1">
      <alignment horizontal="left" vertical="top" wrapText="1"/>
    </xf>
    <xf numFmtId="0" fontId="94" fillId="0" borderId="26" xfId="15" applyFont="1" applyBorder="1" applyAlignment="1">
      <alignment horizontal="left" vertical="top" wrapText="1"/>
    </xf>
    <xf numFmtId="0" fontId="94" fillId="0" borderId="34" xfId="15" applyFont="1" applyBorder="1" applyAlignment="1">
      <alignment horizontal="left" vertical="top" wrapText="1"/>
    </xf>
    <xf numFmtId="0" fontId="94" fillId="0" borderId="17" xfId="15" applyFont="1" applyBorder="1" applyAlignment="1">
      <alignment horizontal="left" vertical="top" wrapText="1"/>
    </xf>
    <xf numFmtId="0" fontId="94" fillId="0" borderId="0" xfId="15" applyFont="1" applyAlignment="1">
      <alignment horizontal="left" vertical="top" wrapText="1"/>
    </xf>
    <xf numFmtId="0" fontId="94" fillId="0" borderId="19" xfId="15" applyFont="1" applyBorder="1" applyAlignment="1">
      <alignment horizontal="left" vertical="top" wrapText="1"/>
    </xf>
    <xf numFmtId="0" fontId="94" fillId="0" borderId="18" xfId="15" applyFont="1" applyBorder="1" applyAlignment="1">
      <alignment horizontal="left" vertical="top" wrapText="1"/>
    </xf>
    <xf numFmtId="0" fontId="94" fillId="0" borderId="22" xfId="15" applyFont="1" applyBorder="1" applyAlignment="1">
      <alignment horizontal="center" vertical="top" wrapText="1"/>
    </xf>
    <xf numFmtId="0" fontId="94" fillId="0" borderId="23" xfId="15" applyFont="1" applyBorder="1" applyAlignment="1">
      <alignment horizontal="center" vertical="top" wrapText="1"/>
    </xf>
    <xf numFmtId="0" fontId="94" fillId="0" borderId="24" xfId="15" applyFont="1" applyBorder="1" applyAlignment="1">
      <alignment horizontal="center" vertical="top" wrapText="1"/>
    </xf>
    <xf numFmtId="0" fontId="94" fillId="0" borderId="35" xfId="15" applyFont="1" applyBorder="1" applyAlignment="1">
      <alignment horizontal="left" vertical="top" wrapText="1"/>
    </xf>
    <xf numFmtId="0" fontId="94" fillId="0" borderId="21" xfId="15" applyFont="1" applyBorder="1" applyAlignment="1">
      <alignment horizontal="left" vertical="top" wrapText="1"/>
    </xf>
    <xf numFmtId="0" fontId="94" fillId="0" borderId="20" xfId="15" applyFont="1" applyBorder="1" applyAlignment="1">
      <alignment horizontal="left" vertical="top" wrapText="1"/>
    </xf>
    <xf numFmtId="0" fontId="18" fillId="27" borderId="16" xfId="0" applyFont="1" applyFill="1" applyBorder="1" applyAlignment="1">
      <alignment horizontal="center" vertical="center" wrapText="1"/>
    </xf>
    <xf numFmtId="0" fontId="25" fillId="0" borderId="16" xfId="0" applyFont="1" applyBorder="1" applyAlignment="1">
      <alignment horizontal="left" vertical="center" indent="2"/>
    </xf>
    <xf numFmtId="0" fontId="16" fillId="0" borderId="16" xfId="0" applyFont="1" applyBorder="1" applyAlignment="1">
      <alignment horizontal="left" vertical="center"/>
    </xf>
    <xf numFmtId="0" fontId="25" fillId="0" borderId="32" xfId="0" applyFont="1" applyBorder="1" applyAlignment="1">
      <alignment horizontal="left" vertical="center" indent="2"/>
    </xf>
    <xf numFmtId="0" fontId="25" fillId="0" borderId="33" xfId="0" applyFont="1" applyBorder="1" applyAlignment="1">
      <alignment horizontal="left" vertical="center" indent="2"/>
    </xf>
    <xf numFmtId="0" fontId="25" fillId="0" borderId="31" xfId="0" applyFont="1" applyBorder="1" applyAlignment="1">
      <alignment horizontal="left" vertical="center" indent="2"/>
    </xf>
    <xf numFmtId="0" fontId="94" fillId="0" borderId="32" xfId="15" applyFont="1" applyBorder="1" applyAlignment="1">
      <alignment horizontal="justify" vertical="top" wrapText="1"/>
    </xf>
    <xf numFmtId="0" fontId="94" fillId="0" borderId="33" xfId="15" applyFont="1" applyBorder="1" applyAlignment="1">
      <alignment horizontal="justify" vertical="top" wrapText="1"/>
    </xf>
    <xf numFmtId="0" fontId="94" fillId="0" borderId="31" xfId="15" applyFont="1" applyBorder="1" applyAlignment="1">
      <alignment horizontal="justify" vertical="top" wrapText="1"/>
    </xf>
    <xf numFmtId="0" fontId="44" fillId="0" borderId="0" xfId="15" applyFont="1" applyAlignment="1">
      <alignment horizontal="justify" vertical="top" wrapText="1"/>
    </xf>
    <xf numFmtId="0" fontId="85" fillId="0" borderId="32" xfId="15" applyFont="1" applyBorder="1" applyAlignment="1">
      <alignment horizontal="center" vertical="top" wrapText="1"/>
    </xf>
    <xf numFmtId="0" fontId="85" fillId="0" borderId="33" xfId="15" applyFont="1" applyBorder="1" applyAlignment="1">
      <alignment horizontal="center" vertical="top" wrapText="1"/>
    </xf>
    <xf numFmtId="0" fontId="85" fillId="0" borderId="31" xfId="15" applyFont="1" applyBorder="1" applyAlignment="1">
      <alignment horizontal="center" vertical="top" wrapText="1"/>
    </xf>
    <xf numFmtId="0" fontId="85" fillId="0" borderId="16" xfId="15" applyFont="1" applyBorder="1" applyAlignment="1">
      <alignment horizontal="left" vertical="top" wrapText="1"/>
    </xf>
    <xf numFmtId="0" fontId="85" fillId="0" borderId="17" xfId="15" applyFont="1" applyBorder="1" applyAlignment="1">
      <alignment horizontal="left" vertical="top" wrapText="1"/>
    </xf>
    <xf numFmtId="0" fontId="94" fillId="0" borderId="16" xfId="15" applyFont="1" applyBorder="1" applyAlignment="1">
      <alignment horizontal="left" vertical="top" wrapText="1"/>
    </xf>
    <xf numFmtId="0" fontId="85" fillId="0" borderId="0" xfId="15" applyFont="1" applyAlignment="1">
      <alignment horizontal="left" vertical="center" wrapText="1"/>
    </xf>
    <xf numFmtId="0" fontId="168" fillId="0" borderId="32" xfId="15" applyFont="1" applyBorder="1" applyAlignment="1">
      <alignment horizontal="center" vertical="top" wrapText="1"/>
    </xf>
    <xf numFmtId="0" fontId="168" fillId="0" borderId="33" xfId="15" applyFont="1" applyBorder="1" applyAlignment="1">
      <alignment horizontal="center" vertical="top" wrapText="1"/>
    </xf>
    <xf numFmtId="0" fontId="168" fillId="0" borderId="31" xfId="15" applyFont="1" applyBorder="1" applyAlignment="1">
      <alignment horizontal="center" vertical="top" wrapText="1"/>
    </xf>
    <xf numFmtId="0" fontId="26" fillId="0" borderId="0" xfId="15" applyFont="1" applyAlignment="1">
      <alignment horizontal="justify" vertical="top" wrapText="1"/>
    </xf>
    <xf numFmtId="0" fontId="85" fillId="0" borderId="0" xfId="15" applyFont="1" applyAlignment="1">
      <alignment horizontal="justify" vertical="top" wrapText="1"/>
    </xf>
    <xf numFmtId="0" fontId="85" fillId="0" borderId="0" xfId="15" applyFont="1" applyAlignment="1">
      <alignment horizontal="justify" vertical="center" wrapText="1"/>
    </xf>
    <xf numFmtId="0" fontId="85" fillId="0" borderId="32" xfId="15" applyFont="1" applyBorder="1" applyAlignment="1">
      <alignment horizontal="justify" vertical="top" wrapText="1"/>
    </xf>
    <xf numFmtId="0" fontId="85" fillId="0" borderId="31" xfId="15" applyFont="1" applyBorder="1" applyAlignment="1">
      <alignment horizontal="justify" vertical="top" wrapText="1"/>
    </xf>
    <xf numFmtId="0" fontId="85" fillId="0" borderId="33" xfId="15" applyFont="1" applyBorder="1" applyAlignment="1">
      <alignment horizontal="justify" vertical="top" wrapText="1"/>
    </xf>
    <xf numFmtId="0" fontId="168" fillId="0" borderId="0" xfId="15" applyFont="1" applyAlignment="1">
      <alignment horizontal="left" vertical="justify" wrapText="1"/>
    </xf>
    <xf numFmtId="0" fontId="142" fillId="0" borderId="0" xfId="15" applyFont="1" applyAlignment="1">
      <alignment horizontal="justify" vertical="top" wrapText="1"/>
    </xf>
    <xf numFmtId="0" fontId="168" fillId="0" borderId="0" xfId="15" applyFont="1" applyAlignment="1">
      <alignment horizontal="left" vertical="top" wrapText="1"/>
    </xf>
    <xf numFmtId="0" fontId="94" fillId="0" borderId="22" xfId="15" applyFont="1" applyBorder="1" applyAlignment="1">
      <alignment horizontal="left" vertical="top" wrapText="1"/>
    </xf>
    <xf numFmtId="0" fontId="85" fillId="0" borderId="18" xfId="15" applyFont="1" applyBorder="1" applyAlignment="1">
      <alignment horizontal="center" vertical="top" wrapText="1"/>
    </xf>
    <xf numFmtId="0" fontId="94" fillId="0" borderId="32" xfId="15" applyFont="1" applyBorder="1" applyAlignment="1">
      <alignment horizontal="left" vertical="top" wrapText="1"/>
    </xf>
    <xf numFmtId="0" fontId="94" fillId="0" borderId="31" xfId="15" applyFont="1" applyBorder="1" applyAlignment="1">
      <alignment horizontal="left" vertical="top" wrapText="1"/>
    </xf>
    <xf numFmtId="0" fontId="26" fillId="0" borderId="0" xfId="15" applyFont="1" applyAlignment="1">
      <alignment horizontal="left"/>
    </xf>
    <xf numFmtId="0" fontId="94" fillId="0" borderId="0" xfId="15" applyFont="1" applyAlignment="1">
      <alignment horizontal="left" wrapText="1"/>
    </xf>
    <xf numFmtId="0" fontId="26" fillId="0" borderId="0" xfId="15" applyFont="1" applyAlignment="1">
      <alignment horizontal="left" vertical="top" wrapText="1"/>
    </xf>
    <xf numFmtId="0" fontId="94" fillId="0" borderId="33" xfId="15" applyFont="1" applyBorder="1" applyAlignment="1">
      <alignment horizontal="left" vertical="top" wrapText="1"/>
    </xf>
    <xf numFmtId="0" fontId="142" fillId="0" borderId="0" xfId="15" applyFont="1" applyAlignment="1">
      <alignment horizontal="left" wrapText="1"/>
    </xf>
    <xf numFmtId="0" fontId="67" fillId="0" borderId="0" xfId="0" applyFont="1" applyAlignment="1">
      <alignment horizontal="center" vertical="top"/>
    </xf>
    <xf numFmtId="0" fontId="247" fillId="0" borderId="0" xfId="0" applyFont="1" applyAlignment="1">
      <alignment horizontal="center" vertical="top"/>
    </xf>
    <xf numFmtId="0" fontId="52" fillId="0" borderId="34" xfId="0" applyFont="1" applyBorder="1" applyAlignment="1">
      <alignment horizontal="right" vertical="top"/>
    </xf>
    <xf numFmtId="0" fontId="48" fillId="0" borderId="0" xfId="0" applyFont="1" applyAlignment="1">
      <alignment horizontal="left" vertical="top"/>
    </xf>
    <xf numFmtId="0" fontId="25" fillId="0" borderId="0" xfId="0" applyFont="1" applyAlignment="1">
      <alignment horizontal="right" vertical="top"/>
    </xf>
    <xf numFmtId="0" fontId="206" fillId="32" borderId="63" xfId="0" applyFont="1" applyFill="1" applyBorder="1" applyAlignment="1">
      <alignment vertical="center" wrapText="1"/>
    </xf>
    <xf numFmtId="0" fontId="206" fillId="32" borderId="78" xfId="0" applyFont="1" applyFill="1" applyBorder="1" applyAlignment="1">
      <alignment vertical="center" wrapText="1"/>
    </xf>
    <xf numFmtId="0" fontId="206" fillId="32" borderId="62" xfId="0" applyFont="1" applyFill="1" applyBorder="1" applyAlignment="1">
      <alignment vertical="center" wrapText="1"/>
    </xf>
    <xf numFmtId="0" fontId="220" fillId="0" borderId="0" xfId="0" applyFont="1" applyAlignment="1">
      <alignment horizontal="center" vertical="center"/>
    </xf>
    <xf numFmtId="0" fontId="25" fillId="0" borderId="18" xfId="0" applyFont="1" applyBorder="1" applyAlignment="1">
      <alignment horizontal="left" vertical="center" indent="2"/>
    </xf>
    <xf numFmtId="0" fontId="0" fillId="0" borderId="32" xfId="0" applyBorder="1"/>
    <xf numFmtId="166" fontId="262" fillId="0" borderId="18" xfId="799" applyFont="1" applyBorder="1" applyAlignment="1">
      <alignment horizontal="center" vertical="center"/>
    </xf>
    <xf numFmtId="0" fontId="45" fillId="33" borderId="33" xfId="15" applyFont="1" applyFill="1" applyBorder="1" applyAlignment="1">
      <alignment horizontal="center" vertical="center"/>
    </xf>
    <xf numFmtId="0" fontId="45" fillId="33" borderId="31" xfId="15" applyFont="1" applyFill="1" applyBorder="1" applyAlignment="1">
      <alignment horizontal="center" vertical="center"/>
    </xf>
    <xf numFmtId="0" fontId="212" fillId="19" borderId="32" xfId="15" applyFont="1" applyFill="1" applyBorder="1" applyAlignment="1">
      <alignment horizontal="center" vertical="top" wrapText="1"/>
    </xf>
    <xf numFmtId="0" fontId="212" fillId="19" borderId="33" xfId="15" applyFont="1" applyFill="1" applyBorder="1" applyAlignment="1">
      <alignment horizontal="center" vertical="top" wrapText="1"/>
    </xf>
    <xf numFmtId="0" fontId="212" fillId="19" borderId="31" xfId="15" applyFont="1" applyFill="1" applyBorder="1" applyAlignment="1">
      <alignment horizontal="center" vertical="top" wrapText="1"/>
    </xf>
    <xf numFmtId="0" fontId="251" fillId="0" borderId="32" xfId="15" applyFont="1" applyBorder="1" applyAlignment="1">
      <alignment horizontal="left" vertical="top" wrapText="1"/>
    </xf>
    <xf numFmtId="0" fontId="251" fillId="0" borderId="33" xfId="15" applyFont="1" applyBorder="1" applyAlignment="1">
      <alignment horizontal="left" vertical="top" wrapText="1"/>
    </xf>
    <xf numFmtId="0" fontId="251" fillId="0" borderId="31" xfId="15" applyFont="1" applyBorder="1" applyAlignment="1">
      <alignment horizontal="left" vertical="top" wrapText="1"/>
    </xf>
    <xf numFmtId="0" fontId="45" fillId="33" borderId="32" xfId="15" applyFont="1" applyFill="1" applyBorder="1" applyAlignment="1">
      <alignment horizontal="center" vertical="center"/>
    </xf>
    <xf numFmtId="166" fontId="253" fillId="0" borderId="0" xfId="799" applyFont="1" applyAlignment="1">
      <alignment horizontal="left"/>
    </xf>
    <xf numFmtId="166" fontId="262" fillId="0" borderId="0" xfId="799" applyFont="1" applyAlignment="1">
      <alignment horizontal="left" vertical="center"/>
    </xf>
    <xf numFmtId="0" fontId="249" fillId="0" borderId="0" xfId="15" applyFont="1" applyAlignment="1">
      <alignment horizontal="left" vertical="center" indent="1"/>
    </xf>
    <xf numFmtId="0" fontId="54" fillId="33" borderId="18" xfId="15" applyFont="1" applyFill="1" applyBorder="1" applyAlignment="1">
      <alignment horizontal="center" vertical="center"/>
    </xf>
    <xf numFmtId="166" fontId="262" fillId="0" borderId="0" xfId="799" applyFont="1" applyBorder="1" applyAlignment="1">
      <alignment horizontal="left" vertical="top" wrapText="1"/>
    </xf>
    <xf numFmtId="166" fontId="262" fillId="0" borderId="18" xfId="799" applyFont="1" applyBorder="1" applyAlignment="1">
      <alignment horizontal="left" vertical="top" wrapText="1"/>
    </xf>
    <xf numFmtId="166" fontId="262" fillId="0" borderId="34" xfId="799" applyFont="1" applyBorder="1" applyAlignment="1">
      <alignment horizontal="left" vertical="top" wrapText="1"/>
    </xf>
    <xf numFmtId="0" fontId="16" fillId="0" borderId="18" xfId="15" applyBorder="1" applyAlignment="1">
      <alignment horizontal="center"/>
    </xf>
    <xf numFmtId="0" fontId="207" fillId="0" borderId="0" xfId="15" applyFont="1" applyAlignment="1">
      <alignment horizontal="left"/>
    </xf>
    <xf numFmtId="0" fontId="2" fillId="0" borderId="0" xfId="15" applyFont="1" applyAlignment="1">
      <alignment horizontal="left"/>
    </xf>
    <xf numFmtId="0" fontId="3" fillId="0" borderId="0" xfId="15" applyFont="1" applyAlignment="1">
      <alignment horizontal="left"/>
    </xf>
    <xf numFmtId="0" fontId="54" fillId="33" borderId="19" xfId="15" applyFont="1" applyFill="1" applyBorder="1" applyAlignment="1">
      <alignment horizontal="center" vertical="center"/>
    </xf>
    <xf numFmtId="0" fontId="311" fillId="49" borderId="63" xfId="0" applyFont="1" applyFill="1" applyBorder="1" applyAlignment="1">
      <alignment horizontal="center" vertical="center"/>
    </xf>
    <xf numFmtId="0" fontId="311" fillId="49" borderId="78" xfId="0" applyFont="1" applyFill="1" applyBorder="1" applyAlignment="1">
      <alignment horizontal="center" vertical="center"/>
    </xf>
    <xf numFmtId="0" fontId="311" fillId="49" borderId="62" xfId="0" applyFont="1" applyFill="1" applyBorder="1" applyAlignment="1">
      <alignment horizontal="center" vertical="center"/>
    </xf>
    <xf numFmtId="0" fontId="311" fillId="49" borderId="13" xfId="0" applyFont="1" applyFill="1" applyBorder="1" applyAlignment="1">
      <alignment horizontal="center" vertical="center" wrapText="1"/>
    </xf>
    <xf numFmtId="0" fontId="311" fillId="49" borderId="69" xfId="0" applyFont="1" applyFill="1" applyBorder="1" applyAlignment="1">
      <alignment horizontal="center" vertical="center" wrapText="1"/>
    </xf>
    <xf numFmtId="0" fontId="311" fillId="49" borderId="7" xfId="0" applyFont="1" applyFill="1" applyBorder="1" applyAlignment="1">
      <alignment horizontal="center" vertical="center" wrapText="1"/>
    </xf>
    <xf numFmtId="0" fontId="311" fillId="49" borderId="6" xfId="0" applyFont="1" applyFill="1" applyBorder="1" applyAlignment="1">
      <alignment horizontal="center" vertical="center" wrapText="1"/>
    </xf>
    <xf numFmtId="0" fontId="311" fillId="49" borderId="0" xfId="0" applyFont="1" applyFill="1" applyAlignment="1">
      <alignment horizontal="center" vertical="center" wrapText="1"/>
    </xf>
    <xf numFmtId="0" fontId="311" fillId="49" borderId="10" xfId="0" applyFont="1" applyFill="1" applyBorder="1" applyAlignment="1">
      <alignment horizontal="center" vertical="center" wrapText="1"/>
    </xf>
    <xf numFmtId="0" fontId="311" fillId="49" borderId="8" xfId="0" applyFont="1" applyFill="1" applyBorder="1" applyAlignment="1">
      <alignment horizontal="center" vertical="center" wrapText="1"/>
    </xf>
    <xf numFmtId="0" fontId="311" fillId="49" borderId="44" xfId="0" applyFont="1" applyFill="1" applyBorder="1" applyAlignment="1">
      <alignment horizontal="center" vertical="center" wrapText="1"/>
    </xf>
    <xf numFmtId="0" fontId="311" fillId="49" borderId="9" xfId="0" applyFont="1" applyFill="1" applyBorder="1" applyAlignment="1">
      <alignment horizontal="center" vertical="center" wrapText="1"/>
    </xf>
    <xf numFmtId="0" fontId="311" fillId="49" borderId="63" xfId="13" applyFont="1" applyFill="1" applyBorder="1" applyAlignment="1">
      <alignment horizontal="center" vertical="center"/>
    </xf>
    <xf numFmtId="0" fontId="311" fillId="49" borderId="78" xfId="13" applyFont="1" applyFill="1" applyBorder="1" applyAlignment="1">
      <alignment horizontal="center" vertical="center"/>
    </xf>
    <xf numFmtId="0" fontId="311" fillId="49" borderId="62" xfId="13" applyFont="1" applyFill="1" applyBorder="1" applyAlignment="1">
      <alignment horizontal="center" vertical="center"/>
    </xf>
    <xf numFmtId="0" fontId="314" fillId="20" borderId="16" xfId="0" applyFont="1" applyFill="1" applyBorder="1" applyAlignment="1">
      <alignment horizontal="center" vertical="center"/>
    </xf>
    <xf numFmtId="9" fontId="314" fillId="20" borderId="16" xfId="0" applyNumberFormat="1" applyFont="1" applyFill="1" applyBorder="1" applyAlignment="1">
      <alignment horizontal="center" vertical="center"/>
    </xf>
    <xf numFmtId="0" fontId="310" fillId="9" borderId="0" xfId="13" applyFont="1" applyFill="1" applyAlignment="1">
      <alignment horizontal="left" vertical="center" wrapText="1"/>
    </xf>
    <xf numFmtId="0" fontId="310" fillId="9" borderId="0" xfId="0" applyFont="1" applyFill="1" applyAlignment="1">
      <alignment horizontal="left" vertical="center" wrapText="1"/>
    </xf>
    <xf numFmtId="0" fontId="310" fillId="9" borderId="17" xfId="0" applyFont="1" applyFill="1" applyBorder="1" applyAlignment="1">
      <alignment horizontal="left" vertical="center" wrapText="1"/>
    </xf>
    <xf numFmtId="0" fontId="310" fillId="9" borderId="0" xfId="13" applyFont="1" applyFill="1" applyAlignment="1">
      <alignment horizontal="right" vertical="center" wrapText="1"/>
    </xf>
    <xf numFmtId="0" fontId="310" fillId="9" borderId="20" xfId="13" applyFont="1" applyFill="1" applyBorder="1" applyAlignment="1">
      <alignment horizontal="right" vertical="center" wrapText="1"/>
    </xf>
    <xf numFmtId="0" fontId="310" fillId="9" borderId="0" xfId="13" applyFont="1" applyFill="1" applyAlignment="1">
      <alignment horizontal="center" vertical="center" wrapText="1"/>
    </xf>
    <xf numFmtId="0" fontId="311" fillId="49" borderId="63" xfId="15" applyFont="1" applyFill="1" applyBorder="1" applyAlignment="1">
      <alignment horizontal="center" vertical="center" wrapText="1"/>
    </xf>
    <xf numFmtId="0" fontId="311" fillId="49" borderId="78" xfId="15" applyFont="1" applyFill="1" applyBorder="1" applyAlignment="1">
      <alignment horizontal="center" vertical="center" wrapText="1"/>
    </xf>
    <xf numFmtId="0" fontId="311" fillId="49" borderId="62" xfId="15" applyFont="1" applyFill="1" applyBorder="1" applyAlignment="1">
      <alignment horizontal="center" vertical="center" wrapText="1"/>
    </xf>
    <xf numFmtId="0" fontId="310" fillId="9" borderId="0" xfId="0" applyFont="1" applyFill="1" applyAlignment="1">
      <alignment horizontal="right" vertical="center" wrapText="1"/>
    </xf>
    <xf numFmtId="0" fontId="310" fillId="9" borderId="20" xfId="0" applyFont="1" applyFill="1" applyBorder="1" applyAlignment="1">
      <alignment horizontal="right" vertical="center" wrapText="1"/>
    </xf>
    <xf numFmtId="0" fontId="310" fillId="20" borderId="0" xfId="0" applyFont="1" applyFill="1" applyAlignment="1">
      <alignment horizontal="center" vertical="center"/>
    </xf>
    <xf numFmtId="0" fontId="323" fillId="49" borderId="78" xfId="0" applyFont="1" applyFill="1" applyBorder="1" applyAlignment="1">
      <alignment horizontal="center" vertical="center"/>
    </xf>
    <xf numFmtId="0" fontId="323" fillId="49" borderId="62" xfId="0" applyFont="1" applyFill="1" applyBorder="1" applyAlignment="1">
      <alignment horizontal="center" vertical="center"/>
    </xf>
    <xf numFmtId="0" fontId="0" fillId="9" borderId="244" xfId="0" applyFill="1" applyBorder="1"/>
    <xf numFmtId="0" fontId="0" fillId="9" borderId="242" xfId="0" applyFill="1" applyBorder="1"/>
    <xf numFmtId="0" fontId="0" fillId="9" borderId="244" xfId="0" applyFill="1" applyBorder="1" applyAlignment="1">
      <alignment horizontal="left"/>
    </xf>
    <xf numFmtId="0" fontId="0" fillId="9" borderId="242" xfId="0" applyFill="1" applyBorder="1" applyAlignment="1">
      <alignment horizontal="left"/>
    </xf>
    <xf numFmtId="0" fontId="311" fillId="49" borderId="63" xfId="15" applyFont="1" applyFill="1" applyBorder="1" applyAlignment="1">
      <alignment horizontal="center" vertical="center"/>
    </xf>
    <xf numFmtId="0" fontId="311" fillId="49" borderId="78" xfId="15" applyFont="1" applyFill="1" applyBorder="1" applyAlignment="1">
      <alignment horizontal="center" vertical="center"/>
    </xf>
    <xf numFmtId="0" fontId="311" fillId="49" borderId="62" xfId="15" applyFont="1" applyFill="1" applyBorder="1" applyAlignment="1">
      <alignment horizontal="center" vertical="center"/>
    </xf>
    <xf numFmtId="0" fontId="311" fillId="49" borderId="16" xfId="0" applyFont="1" applyFill="1" applyBorder="1" applyAlignment="1">
      <alignment horizontal="center" vertical="center"/>
    </xf>
    <xf numFmtId="0" fontId="324" fillId="9" borderId="0" xfId="0" applyFont="1" applyFill="1" applyAlignment="1">
      <alignment horizontal="center" vertical="center"/>
    </xf>
    <xf numFmtId="0" fontId="311" fillId="49" borderId="251" xfId="0" applyFont="1" applyFill="1" applyBorder="1" applyAlignment="1">
      <alignment horizontal="center" vertical="center" wrapText="1"/>
    </xf>
    <xf numFmtId="0" fontId="310" fillId="9" borderId="0" xfId="0" applyFont="1" applyFill="1" applyAlignment="1">
      <alignment horizontal="center" vertical="center"/>
    </xf>
    <xf numFmtId="0" fontId="310" fillId="9" borderId="235" xfId="13" applyFont="1" applyFill="1" applyBorder="1" applyAlignment="1">
      <alignment horizontal="left" vertical="center"/>
    </xf>
    <xf numFmtId="0" fontId="310" fillId="9" borderId="236" xfId="13" applyFont="1" applyFill="1" applyBorder="1" applyAlignment="1">
      <alignment horizontal="left" vertical="center"/>
    </xf>
    <xf numFmtId="0" fontId="310" fillId="9" borderId="237" xfId="13" applyFont="1" applyFill="1" applyBorder="1" applyAlignment="1">
      <alignment horizontal="left" vertical="center"/>
    </xf>
    <xf numFmtId="0" fontId="310" fillId="9" borderId="6" xfId="13" applyFont="1" applyFill="1" applyBorder="1" applyAlignment="1">
      <alignment horizontal="right" vertical="center" wrapText="1"/>
    </xf>
    <xf numFmtId="0" fontId="332" fillId="9" borderId="6" xfId="13" applyFont="1" applyFill="1" applyBorder="1" applyAlignment="1">
      <alignment horizontal="right" vertical="center"/>
    </xf>
    <xf numFmtId="0" fontId="332" fillId="9" borderId="0" xfId="13" applyFont="1" applyFill="1" applyAlignment="1">
      <alignment horizontal="right" vertical="center"/>
    </xf>
    <xf numFmtId="0" fontId="332" fillId="9" borderId="258" xfId="13" applyFont="1" applyFill="1" applyBorder="1" applyAlignment="1">
      <alignment horizontal="right" vertical="center"/>
    </xf>
    <xf numFmtId="0" fontId="332" fillId="9" borderId="0" xfId="13" applyFont="1" applyFill="1" applyAlignment="1">
      <alignment horizontal="center" vertical="center"/>
    </xf>
    <xf numFmtId="0" fontId="332" fillId="9" borderId="10" xfId="13" applyFont="1" applyFill="1" applyBorder="1" applyAlignment="1">
      <alignment horizontal="center" vertical="center"/>
    </xf>
    <xf numFmtId="0" fontId="328" fillId="50" borderId="255" xfId="0" applyFont="1" applyFill="1" applyBorder="1" applyAlignment="1">
      <alignment horizontal="center" vertical="center" wrapText="1"/>
    </xf>
    <xf numFmtId="0" fontId="328" fillId="50" borderId="256" xfId="0" applyFont="1" applyFill="1" applyBorder="1" applyAlignment="1">
      <alignment horizontal="center" vertical="center" wrapText="1"/>
    </xf>
    <xf numFmtId="0" fontId="328" fillId="50" borderId="257" xfId="0" applyFont="1" applyFill="1" applyBorder="1" applyAlignment="1">
      <alignment horizontal="center" vertical="center" wrapText="1"/>
    </xf>
    <xf numFmtId="0" fontId="329" fillId="0" borderId="6" xfId="0" applyFont="1" applyBorder="1" applyAlignment="1">
      <alignment horizontal="center"/>
    </xf>
    <xf numFmtId="0" fontId="329" fillId="0" borderId="0" xfId="0" applyFont="1" applyAlignment="1">
      <alignment horizontal="center"/>
    </xf>
    <xf numFmtId="0" fontId="329" fillId="0" borderId="10" xfId="0" applyFont="1" applyBorder="1" applyAlignment="1">
      <alignment horizontal="center"/>
    </xf>
    <xf numFmtId="0" fontId="330" fillId="50" borderId="6" xfId="13" applyFont="1" applyFill="1" applyBorder="1" applyAlignment="1">
      <alignment horizontal="center" vertical="center"/>
    </xf>
    <xf numFmtId="0" fontId="330" fillId="50" borderId="0" xfId="13" applyFont="1" applyFill="1" applyAlignment="1">
      <alignment horizontal="center" vertical="center"/>
    </xf>
    <xf numFmtId="0" fontId="330" fillId="50" borderId="10" xfId="13" applyFont="1" applyFill="1" applyBorder="1" applyAlignment="1">
      <alignment horizontal="center" vertical="center"/>
    </xf>
    <xf numFmtId="0" fontId="331" fillId="9" borderId="6" xfId="13" applyFont="1" applyFill="1" applyBorder="1" applyAlignment="1">
      <alignment horizontal="center" vertical="center"/>
    </xf>
    <xf numFmtId="0" fontId="331" fillId="9" borderId="0" xfId="13" applyFont="1" applyFill="1" applyAlignment="1">
      <alignment horizontal="center" vertical="center"/>
    </xf>
    <xf numFmtId="0" fontId="331" fillId="9" borderId="10" xfId="13" applyFont="1" applyFill="1" applyBorder="1" applyAlignment="1">
      <alignment horizontal="center" vertical="center"/>
    </xf>
    <xf numFmtId="0" fontId="335" fillId="20" borderId="6" xfId="0" applyFont="1" applyFill="1" applyBorder="1" applyAlignment="1">
      <alignment horizontal="left" vertical="center" wrapText="1"/>
    </xf>
    <xf numFmtId="0" fontId="335" fillId="20" borderId="0" xfId="0" applyFont="1" applyFill="1" applyAlignment="1">
      <alignment horizontal="left" vertical="center" wrapText="1"/>
    </xf>
    <xf numFmtId="0" fontId="335" fillId="20" borderId="10" xfId="0" applyFont="1" applyFill="1" applyBorder="1" applyAlignment="1">
      <alignment horizontal="left" vertical="center" wrapText="1"/>
    </xf>
    <xf numFmtId="0" fontId="331" fillId="9" borderId="252" xfId="13" applyFont="1" applyFill="1" applyBorder="1" applyAlignment="1">
      <alignment horizontal="center" vertical="center"/>
    </xf>
    <xf numFmtId="0" fontId="331" fillId="9" borderId="254" xfId="13" applyFont="1" applyFill="1" applyBorder="1" applyAlignment="1">
      <alignment horizontal="center" vertical="center"/>
    </xf>
    <xf numFmtId="0" fontId="331" fillId="9" borderId="253" xfId="13" applyFont="1" applyFill="1" applyBorder="1" applyAlignment="1">
      <alignment horizontal="center" vertical="center"/>
    </xf>
    <xf numFmtId="0" fontId="332" fillId="9" borderId="252" xfId="13" applyFont="1" applyFill="1" applyBorder="1" applyAlignment="1">
      <alignment horizontal="center" vertical="center"/>
    </xf>
    <xf numFmtId="0" fontId="332" fillId="9" borderId="254" xfId="13" applyFont="1" applyFill="1" applyBorder="1" applyAlignment="1">
      <alignment horizontal="center" vertical="center"/>
    </xf>
    <xf numFmtId="0" fontId="332" fillId="9" borderId="253" xfId="13" applyFont="1" applyFill="1" applyBorder="1" applyAlignment="1">
      <alignment horizontal="center" vertical="center"/>
    </xf>
    <xf numFmtId="0" fontId="329" fillId="20" borderId="252" xfId="0" applyFont="1" applyFill="1" applyBorder="1" applyAlignment="1">
      <alignment horizontal="center"/>
    </xf>
    <xf numFmtId="0" fontId="329" fillId="20" borderId="254" xfId="0" applyFont="1" applyFill="1" applyBorder="1" applyAlignment="1">
      <alignment horizontal="center"/>
    </xf>
    <xf numFmtId="0" fontId="329" fillId="20" borderId="253" xfId="0" applyFont="1" applyFill="1" applyBorder="1" applyAlignment="1">
      <alignment horizontal="center"/>
    </xf>
    <xf numFmtId="0" fontId="330" fillId="50" borderId="63" xfId="13" applyFont="1" applyFill="1" applyBorder="1" applyAlignment="1">
      <alignment horizontal="center" vertical="center"/>
    </xf>
    <xf numFmtId="0" fontId="330" fillId="50" borderId="78" xfId="13" applyFont="1" applyFill="1" applyBorder="1" applyAlignment="1">
      <alignment horizontal="center" vertical="center"/>
    </xf>
    <xf numFmtId="0" fontId="330" fillId="50" borderId="62" xfId="13" applyFont="1" applyFill="1" applyBorder="1" applyAlignment="1">
      <alignment horizontal="center" vertical="center"/>
    </xf>
    <xf numFmtId="0" fontId="333" fillId="20" borderId="6" xfId="0" applyFont="1" applyFill="1" applyBorder="1" applyAlignment="1">
      <alignment horizontal="left" wrapText="1"/>
    </xf>
    <xf numFmtId="0" fontId="333" fillId="20" borderId="0" xfId="0" applyFont="1" applyFill="1" applyAlignment="1">
      <alignment horizontal="left" wrapText="1"/>
    </xf>
    <xf numFmtId="0" fontId="334" fillId="20" borderId="10" xfId="13" applyFont="1" applyFill="1" applyBorder="1" applyAlignment="1">
      <alignment horizontal="center" vertical="center"/>
    </xf>
    <xf numFmtId="0" fontId="329" fillId="20" borderId="10" xfId="0" applyFont="1" applyFill="1" applyBorder="1" applyAlignment="1">
      <alignment horizontal="center"/>
    </xf>
    <xf numFmtId="0" fontId="335" fillId="20" borderId="6" xfId="0" applyFont="1" applyFill="1" applyBorder="1" applyAlignment="1">
      <alignment horizontal="left" vertical="center"/>
    </xf>
    <xf numFmtId="0" fontId="335" fillId="20" borderId="0" xfId="0" applyFont="1" applyFill="1" applyAlignment="1">
      <alignment horizontal="left" vertical="center"/>
    </xf>
    <xf numFmtId="0" fontId="329" fillId="20" borderId="0" xfId="0" applyFont="1" applyFill="1" applyAlignment="1">
      <alignment horizontal="center"/>
    </xf>
    <xf numFmtId="0" fontId="330" fillId="50" borderId="255" xfId="0" applyFont="1" applyFill="1" applyBorder="1" applyAlignment="1">
      <alignment horizontal="center" vertical="center" wrapText="1"/>
    </xf>
    <xf numFmtId="0" fontId="330" fillId="50" borderId="256" xfId="0" applyFont="1" applyFill="1" applyBorder="1" applyAlignment="1">
      <alignment horizontal="center" vertical="center" wrapText="1"/>
    </xf>
    <xf numFmtId="0" fontId="330" fillId="50" borderId="259" xfId="0" applyFont="1" applyFill="1" applyBorder="1" applyAlignment="1">
      <alignment horizontal="center" vertical="center" wrapText="1"/>
    </xf>
    <xf numFmtId="0" fontId="330" fillId="50" borderId="48" xfId="0" applyFont="1" applyFill="1" applyBorder="1" applyAlignment="1">
      <alignment horizontal="center" vertical="center" wrapText="1"/>
    </xf>
    <xf numFmtId="0" fontId="330" fillId="50" borderId="18" xfId="0" applyFont="1" applyFill="1" applyBorder="1" applyAlignment="1">
      <alignment horizontal="center" vertical="center" wrapText="1"/>
    </xf>
    <xf numFmtId="0" fontId="330" fillId="50" borderId="21" xfId="0" applyFont="1" applyFill="1" applyBorder="1" applyAlignment="1">
      <alignment horizontal="center" vertical="center" wrapText="1"/>
    </xf>
    <xf numFmtId="0" fontId="330" fillId="50" borderId="80" xfId="0" applyFont="1" applyFill="1" applyBorder="1" applyAlignment="1">
      <alignment horizontal="center" vertical="center" wrapText="1"/>
    </xf>
    <xf numFmtId="0" fontId="330" fillId="50" borderId="260" xfId="0" applyFont="1" applyFill="1" applyBorder="1" applyAlignment="1">
      <alignment horizontal="center" vertical="center" wrapText="1"/>
    </xf>
    <xf numFmtId="0" fontId="330" fillId="50" borderId="74" xfId="0" applyFont="1" applyFill="1" applyBorder="1" applyAlignment="1">
      <alignment horizontal="center" vertical="center" wrapText="1"/>
    </xf>
    <xf numFmtId="0" fontId="330" fillId="50" borderId="73" xfId="0" applyFont="1" applyFill="1" applyBorder="1" applyAlignment="1">
      <alignment horizontal="center" vertical="center" wrapText="1"/>
    </xf>
    <xf numFmtId="0" fontId="330" fillId="50" borderId="261" xfId="0" applyFont="1" applyFill="1" applyBorder="1" applyAlignment="1">
      <alignment horizontal="center" vertical="center" wrapText="1"/>
    </xf>
    <xf numFmtId="0" fontId="330" fillId="50" borderId="19" xfId="0" applyFont="1" applyFill="1" applyBorder="1" applyAlignment="1">
      <alignment horizontal="center" vertical="center" wrapText="1"/>
    </xf>
    <xf numFmtId="0" fontId="330" fillId="50" borderId="262" xfId="0" applyFont="1" applyFill="1" applyBorder="1" applyAlignment="1">
      <alignment horizontal="center" vertical="center" wrapText="1"/>
    </xf>
    <xf numFmtId="0" fontId="330" fillId="50" borderId="24" xfId="0" applyFont="1" applyFill="1" applyBorder="1" applyAlignment="1">
      <alignment horizontal="center" vertical="center" wrapText="1"/>
    </xf>
    <xf numFmtId="0" fontId="330" fillId="50" borderId="251" xfId="0" applyFont="1" applyFill="1" applyBorder="1" applyAlignment="1">
      <alignment horizontal="center" vertical="center" wrapText="1"/>
    </xf>
    <xf numFmtId="0" fontId="330" fillId="50" borderId="38" xfId="0" applyFont="1" applyFill="1" applyBorder="1" applyAlignment="1">
      <alignment horizontal="center" vertical="center" wrapText="1"/>
    </xf>
    <xf numFmtId="0" fontId="337" fillId="41" borderId="40" xfId="0" applyFont="1" applyFill="1" applyBorder="1" applyAlignment="1">
      <alignment horizontal="center" vertical="center"/>
    </xf>
    <xf numFmtId="0" fontId="337" fillId="41" borderId="246" xfId="0" applyFont="1" applyFill="1" applyBorder="1" applyAlignment="1">
      <alignment horizontal="center" vertical="center"/>
    </xf>
    <xf numFmtId="0" fontId="337" fillId="41" borderId="247" xfId="0" applyFont="1" applyFill="1" applyBorder="1" applyAlignment="1">
      <alignment horizontal="center" vertical="center"/>
    </xf>
    <xf numFmtId="0" fontId="337" fillId="41" borderId="6" xfId="0" applyFont="1" applyFill="1" applyBorder="1" applyAlignment="1">
      <alignment horizontal="center" vertical="center"/>
    </xf>
    <xf numFmtId="0" fontId="337" fillId="41" borderId="0" xfId="0" applyFont="1" applyFill="1" applyAlignment="1">
      <alignment horizontal="center" vertical="center"/>
    </xf>
    <xf numFmtId="0" fontId="337" fillId="41" borderId="258" xfId="0" applyFont="1" applyFill="1" applyBorder="1" applyAlignment="1">
      <alignment horizontal="center" vertical="center"/>
    </xf>
    <xf numFmtId="0" fontId="337" fillId="41" borderId="48" xfId="0" applyFont="1" applyFill="1" applyBorder="1" applyAlignment="1">
      <alignment horizontal="center" vertical="center"/>
    </xf>
    <xf numFmtId="0" fontId="337" fillId="41" borderId="18" xfId="0" applyFont="1" applyFill="1" applyBorder="1" applyAlignment="1">
      <alignment horizontal="center" vertical="center"/>
    </xf>
    <xf numFmtId="0" fontId="337" fillId="41" borderId="21" xfId="0" applyFont="1" applyFill="1" applyBorder="1" applyAlignment="1">
      <alignment horizontal="center" vertical="center"/>
    </xf>
    <xf numFmtId="0" fontId="337" fillId="20" borderId="22" xfId="0" applyFont="1" applyFill="1" applyBorder="1" applyAlignment="1">
      <alignment horizontal="center" vertical="center"/>
    </xf>
    <xf numFmtId="0" fontId="337" fillId="20" borderId="263" xfId="0" applyFont="1" applyFill="1" applyBorder="1" applyAlignment="1">
      <alignment horizontal="center" vertical="center"/>
    </xf>
    <xf numFmtId="0" fontId="337" fillId="20" borderId="24" xfId="0" applyFont="1" applyFill="1" applyBorder="1" applyAlignment="1">
      <alignment horizontal="center" vertical="center"/>
    </xf>
    <xf numFmtId="0" fontId="337" fillId="41" borderId="22" xfId="0" applyFont="1" applyFill="1" applyBorder="1" applyAlignment="1">
      <alignment horizontal="center" vertical="center"/>
    </xf>
    <xf numFmtId="0" fontId="337" fillId="41" borderId="263" xfId="0" applyFont="1" applyFill="1" applyBorder="1" applyAlignment="1">
      <alignment horizontal="center" vertical="center"/>
    </xf>
    <xf numFmtId="0" fontId="337" fillId="41" borderId="24" xfId="0" applyFont="1" applyFill="1" applyBorder="1" applyAlignment="1">
      <alignment horizontal="center" vertical="center"/>
    </xf>
    <xf numFmtId="0" fontId="329" fillId="41" borderId="3" xfId="0" applyFont="1" applyFill="1" applyBorder="1" applyAlignment="1">
      <alignment horizontal="left"/>
    </xf>
    <xf numFmtId="0" fontId="329" fillId="41" borderId="254" xfId="0" applyFont="1" applyFill="1" applyBorder="1" applyAlignment="1">
      <alignment horizontal="left"/>
    </xf>
    <xf numFmtId="0" fontId="329" fillId="41" borderId="253" xfId="0" applyFont="1" applyFill="1" applyBorder="1" applyAlignment="1">
      <alignment horizontal="left"/>
    </xf>
    <xf numFmtId="14" fontId="337" fillId="20" borderId="22" xfId="0" applyNumberFormat="1" applyFont="1" applyFill="1" applyBorder="1" applyAlignment="1">
      <alignment horizontal="center" vertical="center"/>
    </xf>
    <xf numFmtId="14" fontId="337" fillId="20" borderId="263" xfId="0" applyNumberFormat="1" applyFont="1" applyFill="1" applyBorder="1" applyAlignment="1">
      <alignment horizontal="center" vertical="center"/>
    </xf>
    <xf numFmtId="14" fontId="337" fillId="20" borderId="24" xfId="0" applyNumberFormat="1" applyFont="1" applyFill="1" applyBorder="1" applyAlignment="1">
      <alignment horizontal="center" vertical="center"/>
    </xf>
    <xf numFmtId="167" fontId="337" fillId="41" borderId="22" xfId="0" applyNumberFormat="1" applyFont="1" applyFill="1" applyBorder="1" applyAlignment="1">
      <alignment horizontal="center" vertical="center"/>
    </xf>
    <xf numFmtId="167" fontId="337" fillId="41" borderId="263" xfId="0" applyNumberFormat="1" applyFont="1" applyFill="1" applyBorder="1" applyAlignment="1">
      <alignment horizontal="center" vertical="center"/>
    </xf>
    <xf numFmtId="167" fontId="337" fillId="41" borderId="24" xfId="0" applyNumberFormat="1" applyFont="1" applyFill="1" applyBorder="1" applyAlignment="1">
      <alignment horizontal="center" vertical="center"/>
    </xf>
    <xf numFmtId="0" fontId="337" fillId="41" borderId="245" xfId="0" applyFont="1" applyFill="1" applyBorder="1" applyAlignment="1">
      <alignment horizontal="center" vertical="center"/>
    </xf>
    <xf numFmtId="0" fontId="337" fillId="41" borderId="264" xfId="0" applyFont="1" applyFill="1" applyBorder="1" applyAlignment="1">
      <alignment horizontal="center" vertical="center"/>
    </xf>
    <xf numFmtId="0" fontId="337" fillId="41" borderId="19" xfId="0" applyFont="1" applyFill="1" applyBorder="1" applyAlignment="1">
      <alignment horizontal="center" vertical="center"/>
    </xf>
    <xf numFmtId="0" fontId="337" fillId="41" borderId="149" xfId="0" applyFont="1" applyFill="1" applyBorder="1" applyAlignment="1">
      <alignment horizontal="center" vertical="center"/>
    </xf>
    <xf numFmtId="0" fontId="337" fillId="41" borderId="265" xfId="0" applyFont="1" applyFill="1" applyBorder="1" applyAlignment="1">
      <alignment horizontal="center" vertical="center"/>
    </xf>
    <xf numFmtId="0" fontId="337" fillId="41" borderId="60" xfId="0" applyFont="1" applyFill="1" applyBorder="1" applyAlignment="1">
      <alignment horizontal="center" vertical="center"/>
    </xf>
    <xf numFmtId="0" fontId="329" fillId="41" borderId="266" xfId="0" applyFont="1" applyFill="1" applyBorder="1" applyAlignment="1">
      <alignment horizontal="left"/>
    </xf>
    <xf numFmtId="0" fontId="329" fillId="41" borderId="267" xfId="0" applyFont="1" applyFill="1" applyBorder="1" applyAlignment="1">
      <alignment horizontal="left"/>
    </xf>
    <xf numFmtId="0" fontId="329" fillId="41" borderId="268" xfId="0" applyFont="1" applyFill="1" applyBorder="1" applyAlignment="1">
      <alignment horizontal="left"/>
    </xf>
    <xf numFmtId="0" fontId="337" fillId="41" borderId="272" xfId="0" applyFont="1" applyFill="1" applyBorder="1" applyAlignment="1">
      <alignment horizontal="center" vertical="center"/>
    </xf>
    <xf numFmtId="0" fontId="330" fillId="50" borderId="70" xfId="0" applyFont="1" applyFill="1" applyBorder="1" applyAlignment="1">
      <alignment horizontal="center" vertical="center" wrapText="1"/>
    </xf>
    <xf numFmtId="0" fontId="330" fillId="50" borderId="71" xfId="0" applyFont="1" applyFill="1" applyBorder="1" applyAlignment="1">
      <alignment horizontal="center" vertical="center" wrapText="1"/>
    </xf>
    <xf numFmtId="0" fontId="332" fillId="9" borderId="272" xfId="13" applyFont="1" applyFill="1" applyBorder="1" applyAlignment="1">
      <alignment horizontal="right" vertical="center"/>
    </xf>
    <xf numFmtId="0" fontId="328" fillId="50" borderId="63" xfId="0" applyFont="1" applyFill="1" applyBorder="1" applyAlignment="1">
      <alignment horizontal="center" vertical="center" wrapText="1"/>
    </xf>
    <xf numFmtId="0" fontId="328" fillId="50" borderId="78" xfId="0" applyFont="1" applyFill="1" applyBorder="1" applyAlignment="1">
      <alignment horizontal="center" vertical="center" wrapText="1"/>
    </xf>
    <xf numFmtId="0" fontId="328" fillId="50" borderId="62" xfId="0" applyFont="1" applyFill="1" applyBorder="1" applyAlignment="1">
      <alignment horizontal="center" vertical="center" wrapText="1"/>
    </xf>
    <xf numFmtId="0" fontId="317" fillId="9" borderId="0" xfId="13" applyFont="1" applyFill="1" applyAlignment="1">
      <alignment horizontal="left" vertical="center"/>
    </xf>
    <xf numFmtId="0" fontId="310" fillId="9" borderId="0" xfId="13" applyFont="1" applyFill="1" applyAlignment="1">
      <alignment horizontal="left" vertical="center"/>
    </xf>
    <xf numFmtId="0" fontId="309" fillId="0" borderId="0" xfId="13" applyFont="1" applyAlignment="1">
      <alignment horizontal="right"/>
    </xf>
    <xf numFmtId="0" fontId="309" fillId="20" borderId="0" xfId="13" applyFont="1" applyFill="1" applyAlignment="1">
      <alignment horizontal="right"/>
    </xf>
    <xf numFmtId="0" fontId="319" fillId="9" borderId="251" xfId="13" applyFont="1" applyFill="1" applyBorder="1" applyAlignment="1">
      <alignment horizontal="center" vertical="center"/>
    </xf>
    <xf numFmtId="0" fontId="338" fillId="17" borderId="63" xfId="13" applyFont="1" applyFill="1" applyBorder="1" applyAlignment="1">
      <alignment horizontal="center"/>
    </xf>
    <xf numFmtId="0" fontId="338" fillId="17" borderId="78" xfId="13" applyFont="1" applyFill="1" applyBorder="1" applyAlignment="1">
      <alignment horizontal="center"/>
    </xf>
    <xf numFmtId="0" fontId="338" fillId="17" borderId="62" xfId="13" applyFont="1" applyFill="1" applyBorder="1" applyAlignment="1">
      <alignment horizontal="center"/>
    </xf>
    <xf numFmtId="0" fontId="324" fillId="30" borderId="63" xfId="13" applyFont="1" applyFill="1" applyBorder="1" applyAlignment="1">
      <alignment horizontal="center" vertical="center"/>
    </xf>
    <xf numFmtId="0" fontId="324" fillId="30" borderId="78" xfId="13" applyFont="1" applyFill="1" applyBorder="1" applyAlignment="1">
      <alignment horizontal="center" vertical="center"/>
    </xf>
    <xf numFmtId="0" fontId="324" fillId="30" borderId="62" xfId="13" applyFont="1" applyFill="1" applyBorder="1" applyAlignment="1">
      <alignment horizontal="center" vertical="center"/>
    </xf>
    <xf numFmtId="0" fontId="310" fillId="20" borderId="272" xfId="0" applyFont="1" applyFill="1" applyBorder="1" applyAlignment="1">
      <alignment horizontal="center" vertical="center"/>
    </xf>
    <xf numFmtId="0" fontId="310" fillId="20" borderId="0" xfId="0" applyFont="1" applyFill="1" applyAlignment="1">
      <alignment vertical="center"/>
    </xf>
    <xf numFmtId="0" fontId="310" fillId="20" borderId="272" xfId="0" applyFont="1" applyFill="1" applyBorder="1" applyAlignment="1">
      <alignment vertical="center"/>
    </xf>
    <xf numFmtId="0" fontId="324" fillId="30" borderId="63" xfId="15" applyFont="1" applyFill="1" applyBorder="1" applyAlignment="1">
      <alignment horizontal="center" vertical="center" wrapText="1"/>
    </xf>
    <xf numFmtId="0" fontId="324" fillId="30" borderId="78" xfId="15" applyFont="1" applyFill="1" applyBorder="1" applyAlignment="1">
      <alignment horizontal="center" vertical="center"/>
    </xf>
    <xf numFmtId="0" fontId="324" fillId="30" borderId="62" xfId="15" applyFont="1" applyFill="1" applyBorder="1" applyAlignment="1">
      <alignment horizontal="center" vertical="center"/>
    </xf>
    <xf numFmtId="0" fontId="310" fillId="0" borderId="0" xfId="13" applyFont="1" applyAlignment="1">
      <alignment horizontal="right" vertical="center" wrapText="1"/>
    </xf>
    <xf numFmtId="0" fontId="310" fillId="0" borderId="272" xfId="13" applyFont="1" applyBorder="1" applyAlignment="1">
      <alignment horizontal="right" vertical="center" wrapText="1"/>
    </xf>
    <xf numFmtId="0" fontId="324" fillId="30" borderId="63" xfId="0" applyFont="1" applyFill="1" applyBorder="1" applyAlignment="1">
      <alignment horizontal="center" vertical="center"/>
    </xf>
    <xf numFmtId="0" fontId="324" fillId="30" borderId="78" xfId="0" applyFont="1" applyFill="1" applyBorder="1" applyAlignment="1">
      <alignment horizontal="center" vertical="center"/>
    </xf>
    <xf numFmtId="0" fontId="324" fillId="30" borderId="62" xfId="0" applyFont="1" applyFill="1" applyBorder="1" applyAlignment="1">
      <alignment horizontal="center" vertical="center"/>
    </xf>
    <xf numFmtId="0" fontId="309" fillId="9" borderId="0" xfId="13" applyFont="1" applyFill="1" applyAlignment="1">
      <alignment horizontal="center" vertical="center" wrapText="1"/>
    </xf>
    <xf numFmtId="0" fontId="0" fillId="0" borderId="0" xfId="0" applyAlignment="1">
      <alignment vertical="center" wrapText="1"/>
    </xf>
    <xf numFmtId="0" fontId="309" fillId="9" borderId="0" xfId="13" applyFont="1" applyFill="1" applyAlignment="1">
      <alignment horizontal="center" vertical="center"/>
    </xf>
    <xf numFmtId="0" fontId="310" fillId="20" borderId="0" xfId="0" applyFont="1" applyFill="1" applyAlignment="1">
      <alignment horizontal="left" vertical="center"/>
    </xf>
    <xf numFmtId="0" fontId="324" fillId="30" borderId="63" xfId="15" applyFont="1" applyFill="1" applyBorder="1" applyAlignment="1">
      <alignment horizontal="center" vertical="center"/>
    </xf>
    <xf numFmtId="0" fontId="324" fillId="30" borderId="255" xfId="13" applyFont="1" applyFill="1" applyBorder="1" applyAlignment="1">
      <alignment horizontal="center" vertical="center" wrapText="1"/>
    </xf>
    <xf numFmtId="0" fontId="324" fillId="30" borderId="256" xfId="13" applyFont="1" applyFill="1" applyBorder="1" applyAlignment="1">
      <alignment horizontal="center" vertical="center" wrapText="1"/>
    </xf>
    <xf numFmtId="0" fontId="324" fillId="30" borderId="257" xfId="13" applyFont="1" applyFill="1" applyBorder="1" applyAlignment="1">
      <alignment horizontal="center" vertical="center" wrapText="1"/>
    </xf>
    <xf numFmtId="0" fontId="324" fillId="30" borderId="6" xfId="13" applyFont="1" applyFill="1" applyBorder="1" applyAlignment="1">
      <alignment horizontal="center" vertical="center" wrapText="1"/>
    </xf>
    <xf numFmtId="0" fontId="324" fillId="30" borderId="0" xfId="13" applyFont="1" applyFill="1" applyAlignment="1">
      <alignment horizontal="center" vertical="center" wrapText="1"/>
    </xf>
    <xf numFmtId="0" fontId="324" fillId="30" borderId="10" xfId="13" applyFont="1" applyFill="1" applyBorder="1" applyAlignment="1">
      <alignment horizontal="center" vertical="center" wrapText="1"/>
    </xf>
    <xf numFmtId="0" fontId="324" fillId="30" borderId="8" xfId="13" applyFont="1" applyFill="1" applyBorder="1" applyAlignment="1">
      <alignment horizontal="center" vertical="center" wrapText="1"/>
    </xf>
    <xf numFmtId="0" fontId="324" fillId="30" borderId="44" xfId="13" applyFont="1" applyFill="1" applyBorder="1" applyAlignment="1">
      <alignment horizontal="center" vertical="center" wrapText="1"/>
    </xf>
    <xf numFmtId="0" fontId="324" fillId="30" borderId="9" xfId="13" applyFont="1" applyFill="1" applyBorder="1" applyAlignment="1">
      <alignment horizontal="center" vertical="center" wrapText="1"/>
    </xf>
    <xf numFmtId="0" fontId="313" fillId="20" borderId="0" xfId="15" applyFont="1" applyFill="1" applyAlignment="1">
      <alignment horizontal="center" vertical="center" wrapText="1"/>
    </xf>
    <xf numFmtId="0" fontId="311" fillId="20" borderId="0" xfId="15" applyFont="1" applyFill="1" applyAlignment="1">
      <alignment horizontal="center" vertical="center" wrapText="1"/>
    </xf>
    <xf numFmtId="0" fontId="310" fillId="9" borderId="272" xfId="13" applyFont="1" applyFill="1" applyBorder="1" applyAlignment="1">
      <alignment horizontal="right" vertical="center" wrapText="1"/>
    </xf>
    <xf numFmtId="0" fontId="319" fillId="20" borderId="251" xfId="13" applyFont="1" applyFill="1" applyBorder="1" applyAlignment="1">
      <alignment horizontal="center" vertical="center"/>
    </xf>
    <xf numFmtId="0" fontId="324" fillId="30" borderId="255" xfId="13" applyFont="1" applyFill="1" applyBorder="1" applyAlignment="1">
      <alignment horizontal="center" vertical="center"/>
    </xf>
    <xf numFmtId="0" fontId="324" fillId="30" borderId="256" xfId="13" applyFont="1" applyFill="1" applyBorder="1" applyAlignment="1">
      <alignment horizontal="center" vertical="center"/>
    </xf>
    <xf numFmtId="0" fontId="324" fillId="30" borderId="257" xfId="13" applyFont="1" applyFill="1" applyBorder="1" applyAlignment="1">
      <alignment horizontal="center" vertical="center"/>
    </xf>
  </cellXfs>
  <cellStyles count="1070">
    <cellStyle name="Comma" xfId="1" builtinId="3"/>
    <cellStyle name="Comma 2" xfId="2" xr:uid="{00000000-0005-0000-0000-000001000000}"/>
    <cellStyle name="Comma 2 2" xfId="19" xr:uid="{00000000-0005-0000-0000-000002000000}"/>
    <cellStyle name="Comma 2 3" xfId="17" xr:uid="{00000000-0005-0000-0000-000003000000}"/>
    <cellStyle name="Comma 2 4" xfId="56" xr:uid="{00000000-0005-0000-0000-000004000000}"/>
    <cellStyle name="Comma 3" xfId="799" xr:uid="{00000000-0005-0000-0000-000005000000}"/>
    <cellStyle name="Currency" xfId="3" builtinId="4"/>
    <cellStyle name="Currency 2" xfId="4" xr:uid="{00000000-0005-0000-0000-000007000000}"/>
    <cellStyle name="Currency 2 2" xfId="20" xr:uid="{00000000-0005-0000-0000-000008000000}"/>
    <cellStyle name="Currency 2 3" xfId="18" xr:uid="{00000000-0005-0000-0000-000009000000}"/>
    <cellStyle name="Currency 2 4" xfId="57" xr:uid="{00000000-0005-0000-0000-00000A000000}"/>
    <cellStyle name="Hyperlink" xfId="5" builtinId="8"/>
    <cellStyle name="Hyperlink 2" xfId="55" xr:uid="{00000000-0005-0000-0000-00000C000000}"/>
    <cellStyle name="Hyperlink_ULUNDIMAP" xfId="6" xr:uid="{00000000-0005-0000-0000-00000D000000}"/>
    <cellStyle name="Normal" xfId="0" builtinId="0"/>
    <cellStyle name="Normal 2" xfId="7" xr:uid="{00000000-0005-0000-0000-00000F000000}"/>
    <cellStyle name="Normal 2 2" xfId="15" xr:uid="{00000000-0005-0000-0000-000010000000}"/>
    <cellStyle name="Normal 2 3" xfId="798" xr:uid="{00000000-0005-0000-0000-000011000000}"/>
    <cellStyle name="Normal 3" xfId="13" xr:uid="{00000000-0005-0000-0000-000012000000}"/>
    <cellStyle name="Normal 4" xfId="14" xr:uid="{00000000-0005-0000-0000-000013000000}"/>
    <cellStyle name="Normal 4 10" xfId="126" xr:uid="{00000000-0005-0000-0000-000014000000}"/>
    <cellStyle name="Normal 4 10 2" xfId="462" xr:uid="{00000000-0005-0000-0000-000015000000}"/>
    <cellStyle name="Normal 4 10 2 2" xfId="731" xr:uid="{00000000-0005-0000-0000-000016000000}"/>
    <cellStyle name="Normal 4 10 2 3" xfId="800" xr:uid="{00000000-0005-0000-0000-000017000000}"/>
    <cellStyle name="Normal 4 10 3" xfId="294" xr:uid="{00000000-0005-0000-0000-000018000000}"/>
    <cellStyle name="Normal 4 10 4" xfId="563" xr:uid="{00000000-0005-0000-0000-000019000000}"/>
    <cellStyle name="Normal 4 10 5" xfId="801" xr:uid="{00000000-0005-0000-0000-00001A000000}"/>
    <cellStyle name="Normal 4 11" xfId="193" xr:uid="{00000000-0005-0000-0000-00001B000000}"/>
    <cellStyle name="Normal 4 11 2" xfId="361" xr:uid="{00000000-0005-0000-0000-00001C000000}"/>
    <cellStyle name="Normal 4 11 3" xfId="630" xr:uid="{00000000-0005-0000-0000-00001D000000}"/>
    <cellStyle name="Normal 4 11 4" xfId="802" xr:uid="{00000000-0005-0000-0000-00001E000000}"/>
    <cellStyle name="Normal 4 12" xfId="92" xr:uid="{00000000-0005-0000-0000-00001F000000}"/>
    <cellStyle name="Normal 4 12 2" xfId="428" xr:uid="{00000000-0005-0000-0000-000020000000}"/>
    <cellStyle name="Normal 4 12 3" xfId="697" xr:uid="{00000000-0005-0000-0000-000021000000}"/>
    <cellStyle name="Normal 4 12 4" xfId="803" xr:uid="{00000000-0005-0000-0000-000022000000}"/>
    <cellStyle name="Normal 4 13" xfId="260" xr:uid="{00000000-0005-0000-0000-000023000000}"/>
    <cellStyle name="Normal 4 14" xfId="529" xr:uid="{00000000-0005-0000-0000-000024000000}"/>
    <cellStyle name="Normal 4 15" xfId="804" xr:uid="{00000000-0005-0000-0000-000025000000}"/>
    <cellStyle name="Normal 4 2" xfId="23" xr:uid="{00000000-0005-0000-0000-000026000000}"/>
    <cellStyle name="Normal 4 2 10" xfId="95" xr:uid="{00000000-0005-0000-0000-000027000000}"/>
    <cellStyle name="Normal 4 2 10 2" xfId="431" xr:uid="{00000000-0005-0000-0000-000028000000}"/>
    <cellStyle name="Normal 4 2 10 3" xfId="700" xr:uid="{00000000-0005-0000-0000-000029000000}"/>
    <cellStyle name="Normal 4 2 10 4" xfId="805" xr:uid="{00000000-0005-0000-0000-00002A000000}"/>
    <cellStyle name="Normal 4 2 11" xfId="263" xr:uid="{00000000-0005-0000-0000-00002B000000}"/>
    <cellStyle name="Normal 4 2 12" xfId="532" xr:uid="{00000000-0005-0000-0000-00002C000000}"/>
    <cellStyle name="Normal 4 2 13" xfId="806" xr:uid="{00000000-0005-0000-0000-00002D000000}"/>
    <cellStyle name="Normal 4 2 2" xfId="24" xr:uid="{00000000-0005-0000-0000-00002E000000}"/>
    <cellStyle name="Normal 4 2 2 10" xfId="533" xr:uid="{00000000-0005-0000-0000-00002F000000}"/>
    <cellStyle name="Normal 4 2 2 11" xfId="807" xr:uid="{00000000-0005-0000-0000-000030000000}"/>
    <cellStyle name="Normal 4 2 2 2" xfId="25" xr:uid="{00000000-0005-0000-0000-000031000000}"/>
    <cellStyle name="Normal 4 2 2 2 10" xfId="808" xr:uid="{00000000-0005-0000-0000-000032000000}"/>
    <cellStyle name="Normal 4 2 2 2 2" xfId="47" xr:uid="{00000000-0005-0000-0000-000033000000}"/>
    <cellStyle name="Normal 4 2 2 2 2 2" xfId="85" xr:uid="{00000000-0005-0000-0000-000034000000}"/>
    <cellStyle name="Normal 4 2 2 2 2 2 2" xfId="253" xr:uid="{00000000-0005-0000-0000-000035000000}"/>
    <cellStyle name="Normal 4 2 2 2 2 2 2 2" xfId="421" xr:uid="{00000000-0005-0000-0000-000036000000}"/>
    <cellStyle name="Normal 4 2 2 2 2 2 2 3" xfId="690" xr:uid="{00000000-0005-0000-0000-000037000000}"/>
    <cellStyle name="Normal 4 2 2 2 2 2 2 4" xfId="809" xr:uid="{00000000-0005-0000-0000-000038000000}"/>
    <cellStyle name="Normal 4 2 2 2 2 2 3" xfId="186" xr:uid="{00000000-0005-0000-0000-000039000000}"/>
    <cellStyle name="Normal 4 2 2 2 2 2 3 2" xfId="522" xr:uid="{00000000-0005-0000-0000-00003A000000}"/>
    <cellStyle name="Normal 4 2 2 2 2 2 3 3" xfId="791" xr:uid="{00000000-0005-0000-0000-00003B000000}"/>
    <cellStyle name="Normal 4 2 2 2 2 2 3 4" xfId="810" xr:uid="{00000000-0005-0000-0000-00003C000000}"/>
    <cellStyle name="Normal 4 2 2 2 2 2 4" xfId="354" xr:uid="{00000000-0005-0000-0000-00003D000000}"/>
    <cellStyle name="Normal 4 2 2 2 2 2 5" xfId="623" xr:uid="{00000000-0005-0000-0000-00003E000000}"/>
    <cellStyle name="Normal 4 2 2 2 2 2 6" xfId="811" xr:uid="{00000000-0005-0000-0000-00003F000000}"/>
    <cellStyle name="Normal 4 2 2 2 2 3" xfId="152" xr:uid="{00000000-0005-0000-0000-000040000000}"/>
    <cellStyle name="Normal 4 2 2 2 2 3 2" xfId="488" xr:uid="{00000000-0005-0000-0000-000041000000}"/>
    <cellStyle name="Normal 4 2 2 2 2 3 2 2" xfId="757" xr:uid="{00000000-0005-0000-0000-000042000000}"/>
    <cellStyle name="Normal 4 2 2 2 2 3 2 3" xfId="812" xr:uid="{00000000-0005-0000-0000-000043000000}"/>
    <cellStyle name="Normal 4 2 2 2 2 3 3" xfId="320" xr:uid="{00000000-0005-0000-0000-000044000000}"/>
    <cellStyle name="Normal 4 2 2 2 2 3 4" xfId="589" xr:uid="{00000000-0005-0000-0000-000045000000}"/>
    <cellStyle name="Normal 4 2 2 2 2 3 5" xfId="813" xr:uid="{00000000-0005-0000-0000-000046000000}"/>
    <cellStyle name="Normal 4 2 2 2 2 4" xfId="219" xr:uid="{00000000-0005-0000-0000-000047000000}"/>
    <cellStyle name="Normal 4 2 2 2 2 4 2" xfId="387" xr:uid="{00000000-0005-0000-0000-000048000000}"/>
    <cellStyle name="Normal 4 2 2 2 2 4 3" xfId="656" xr:uid="{00000000-0005-0000-0000-000049000000}"/>
    <cellStyle name="Normal 4 2 2 2 2 4 4" xfId="814" xr:uid="{00000000-0005-0000-0000-00004A000000}"/>
    <cellStyle name="Normal 4 2 2 2 2 5" xfId="119" xr:uid="{00000000-0005-0000-0000-00004B000000}"/>
    <cellStyle name="Normal 4 2 2 2 2 5 2" xfId="455" xr:uid="{00000000-0005-0000-0000-00004C000000}"/>
    <cellStyle name="Normal 4 2 2 2 2 5 3" xfId="724" xr:uid="{00000000-0005-0000-0000-00004D000000}"/>
    <cellStyle name="Normal 4 2 2 2 2 5 4" xfId="815" xr:uid="{00000000-0005-0000-0000-00004E000000}"/>
    <cellStyle name="Normal 4 2 2 2 2 6" xfId="287" xr:uid="{00000000-0005-0000-0000-00004F000000}"/>
    <cellStyle name="Normal 4 2 2 2 2 7" xfId="556" xr:uid="{00000000-0005-0000-0000-000050000000}"/>
    <cellStyle name="Normal 4 2 2 2 2 8" xfId="816" xr:uid="{00000000-0005-0000-0000-000051000000}"/>
    <cellStyle name="Normal 4 2 2 2 3" xfId="41" xr:uid="{00000000-0005-0000-0000-000052000000}"/>
    <cellStyle name="Normal 4 2 2 2 3 2" xfId="79" xr:uid="{00000000-0005-0000-0000-000053000000}"/>
    <cellStyle name="Normal 4 2 2 2 3 2 2" xfId="247" xr:uid="{00000000-0005-0000-0000-000054000000}"/>
    <cellStyle name="Normal 4 2 2 2 3 2 2 2" xfId="415" xr:uid="{00000000-0005-0000-0000-000055000000}"/>
    <cellStyle name="Normal 4 2 2 2 3 2 2 3" xfId="684" xr:uid="{00000000-0005-0000-0000-000056000000}"/>
    <cellStyle name="Normal 4 2 2 2 3 2 2 4" xfId="817" xr:uid="{00000000-0005-0000-0000-000057000000}"/>
    <cellStyle name="Normal 4 2 2 2 3 2 3" xfId="180" xr:uid="{00000000-0005-0000-0000-000058000000}"/>
    <cellStyle name="Normal 4 2 2 2 3 2 3 2" xfId="516" xr:uid="{00000000-0005-0000-0000-000059000000}"/>
    <cellStyle name="Normal 4 2 2 2 3 2 3 3" xfId="785" xr:uid="{00000000-0005-0000-0000-00005A000000}"/>
    <cellStyle name="Normal 4 2 2 2 3 2 3 4" xfId="818" xr:uid="{00000000-0005-0000-0000-00005B000000}"/>
    <cellStyle name="Normal 4 2 2 2 3 2 4" xfId="348" xr:uid="{00000000-0005-0000-0000-00005C000000}"/>
    <cellStyle name="Normal 4 2 2 2 3 2 5" xfId="617" xr:uid="{00000000-0005-0000-0000-00005D000000}"/>
    <cellStyle name="Normal 4 2 2 2 3 2 6" xfId="819" xr:uid="{00000000-0005-0000-0000-00005E000000}"/>
    <cellStyle name="Normal 4 2 2 2 3 3" xfId="146" xr:uid="{00000000-0005-0000-0000-00005F000000}"/>
    <cellStyle name="Normal 4 2 2 2 3 3 2" xfId="482" xr:uid="{00000000-0005-0000-0000-000060000000}"/>
    <cellStyle name="Normal 4 2 2 2 3 3 2 2" xfId="751" xr:uid="{00000000-0005-0000-0000-000061000000}"/>
    <cellStyle name="Normal 4 2 2 2 3 3 2 3" xfId="820" xr:uid="{00000000-0005-0000-0000-000062000000}"/>
    <cellStyle name="Normal 4 2 2 2 3 3 3" xfId="314" xr:uid="{00000000-0005-0000-0000-000063000000}"/>
    <cellStyle name="Normal 4 2 2 2 3 3 4" xfId="583" xr:uid="{00000000-0005-0000-0000-000064000000}"/>
    <cellStyle name="Normal 4 2 2 2 3 3 5" xfId="821" xr:uid="{00000000-0005-0000-0000-000065000000}"/>
    <cellStyle name="Normal 4 2 2 2 3 4" xfId="213" xr:uid="{00000000-0005-0000-0000-000066000000}"/>
    <cellStyle name="Normal 4 2 2 2 3 4 2" xfId="381" xr:uid="{00000000-0005-0000-0000-000067000000}"/>
    <cellStyle name="Normal 4 2 2 2 3 4 3" xfId="650" xr:uid="{00000000-0005-0000-0000-000068000000}"/>
    <cellStyle name="Normal 4 2 2 2 3 4 4" xfId="822" xr:uid="{00000000-0005-0000-0000-000069000000}"/>
    <cellStyle name="Normal 4 2 2 2 3 5" xfId="113" xr:uid="{00000000-0005-0000-0000-00006A000000}"/>
    <cellStyle name="Normal 4 2 2 2 3 5 2" xfId="449" xr:uid="{00000000-0005-0000-0000-00006B000000}"/>
    <cellStyle name="Normal 4 2 2 2 3 5 3" xfId="718" xr:uid="{00000000-0005-0000-0000-00006C000000}"/>
    <cellStyle name="Normal 4 2 2 2 3 5 4" xfId="823" xr:uid="{00000000-0005-0000-0000-00006D000000}"/>
    <cellStyle name="Normal 4 2 2 2 3 6" xfId="281" xr:uid="{00000000-0005-0000-0000-00006E000000}"/>
    <cellStyle name="Normal 4 2 2 2 3 7" xfId="550" xr:uid="{00000000-0005-0000-0000-00006F000000}"/>
    <cellStyle name="Normal 4 2 2 2 3 8" xfId="824" xr:uid="{00000000-0005-0000-0000-000070000000}"/>
    <cellStyle name="Normal 4 2 2 2 4" xfId="63" xr:uid="{00000000-0005-0000-0000-000071000000}"/>
    <cellStyle name="Normal 4 2 2 2 4 2" xfId="231" xr:uid="{00000000-0005-0000-0000-000072000000}"/>
    <cellStyle name="Normal 4 2 2 2 4 2 2" xfId="399" xr:uid="{00000000-0005-0000-0000-000073000000}"/>
    <cellStyle name="Normal 4 2 2 2 4 2 3" xfId="668" xr:uid="{00000000-0005-0000-0000-000074000000}"/>
    <cellStyle name="Normal 4 2 2 2 4 2 4" xfId="825" xr:uid="{00000000-0005-0000-0000-000075000000}"/>
    <cellStyle name="Normal 4 2 2 2 4 3" xfId="164" xr:uid="{00000000-0005-0000-0000-000076000000}"/>
    <cellStyle name="Normal 4 2 2 2 4 3 2" xfId="500" xr:uid="{00000000-0005-0000-0000-000077000000}"/>
    <cellStyle name="Normal 4 2 2 2 4 3 3" xfId="769" xr:uid="{00000000-0005-0000-0000-000078000000}"/>
    <cellStyle name="Normal 4 2 2 2 4 3 4" xfId="826" xr:uid="{00000000-0005-0000-0000-000079000000}"/>
    <cellStyle name="Normal 4 2 2 2 4 4" xfId="332" xr:uid="{00000000-0005-0000-0000-00007A000000}"/>
    <cellStyle name="Normal 4 2 2 2 4 5" xfId="601" xr:uid="{00000000-0005-0000-0000-00007B000000}"/>
    <cellStyle name="Normal 4 2 2 2 4 6" xfId="827" xr:uid="{00000000-0005-0000-0000-00007C000000}"/>
    <cellStyle name="Normal 4 2 2 2 5" xfId="130" xr:uid="{00000000-0005-0000-0000-00007D000000}"/>
    <cellStyle name="Normal 4 2 2 2 5 2" xfId="466" xr:uid="{00000000-0005-0000-0000-00007E000000}"/>
    <cellStyle name="Normal 4 2 2 2 5 2 2" xfId="735" xr:uid="{00000000-0005-0000-0000-00007F000000}"/>
    <cellStyle name="Normal 4 2 2 2 5 2 3" xfId="828" xr:uid="{00000000-0005-0000-0000-000080000000}"/>
    <cellStyle name="Normal 4 2 2 2 5 3" xfId="298" xr:uid="{00000000-0005-0000-0000-000081000000}"/>
    <cellStyle name="Normal 4 2 2 2 5 4" xfId="567" xr:uid="{00000000-0005-0000-0000-000082000000}"/>
    <cellStyle name="Normal 4 2 2 2 5 5" xfId="829" xr:uid="{00000000-0005-0000-0000-000083000000}"/>
    <cellStyle name="Normal 4 2 2 2 6" xfId="197" xr:uid="{00000000-0005-0000-0000-000084000000}"/>
    <cellStyle name="Normal 4 2 2 2 6 2" xfId="365" xr:uid="{00000000-0005-0000-0000-000085000000}"/>
    <cellStyle name="Normal 4 2 2 2 6 3" xfId="634" xr:uid="{00000000-0005-0000-0000-000086000000}"/>
    <cellStyle name="Normal 4 2 2 2 6 4" xfId="830" xr:uid="{00000000-0005-0000-0000-000087000000}"/>
    <cellStyle name="Normal 4 2 2 2 7" xfId="97" xr:uid="{00000000-0005-0000-0000-000088000000}"/>
    <cellStyle name="Normal 4 2 2 2 7 2" xfId="433" xr:uid="{00000000-0005-0000-0000-000089000000}"/>
    <cellStyle name="Normal 4 2 2 2 7 3" xfId="702" xr:uid="{00000000-0005-0000-0000-00008A000000}"/>
    <cellStyle name="Normal 4 2 2 2 7 4" xfId="831" xr:uid="{00000000-0005-0000-0000-00008B000000}"/>
    <cellStyle name="Normal 4 2 2 2 8" xfId="265" xr:uid="{00000000-0005-0000-0000-00008C000000}"/>
    <cellStyle name="Normal 4 2 2 2 9" xfId="534" xr:uid="{00000000-0005-0000-0000-00008D000000}"/>
    <cellStyle name="Normal 4 2 2 3" xfId="46" xr:uid="{00000000-0005-0000-0000-00008E000000}"/>
    <cellStyle name="Normal 4 2 2 3 2" xfId="84" xr:uid="{00000000-0005-0000-0000-00008F000000}"/>
    <cellStyle name="Normal 4 2 2 3 2 2" xfId="252" xr:uid="{00000000-0005-0000-0000-000090000000}"/>
    <cellStyle name="Normal 4 2 2 3 2 2 2" xfId="420" xr:uid="{00000000-0005-0000-0000-000091000000}"/>
    <cellStyle name="Normal 4 2 2 3 2 2 3" xfId="689" xr:uid="{00000000-0005-0000-0000-000092000000}"/>
    <cellStyle name="Normal 4 2 2 3 2 2 4" xfId="832" xr:uid="{00000000-0005-0000-0000-000093000000}"/>
    <cellStyle name="Normal 4 2 2 3 2 3" xfId="185" xr:uid="{00000000-0005-0000-0000-000094000000}"/>
    <cellStyle name="Normal 4 2 2 3 2 3 2" xfId="521" xr:uid="{00000000-0005-0000-0000-000095000000}"/>
    <cellStyle name="Normal 4 2 2 3 2 3 3" xfId="790" xr:uid="{00000000-0005-0000-0000-000096000000}"/>
    <cellStyle name="Normal 4 2 2 3 2 3 4" xfId="833" xr:uid="{00000000-0005-0000-0000-000097000000}"/>
    <cellStyle name="Normal 4 2 2 3 2 4" xfId="353" xr:uid="{00000000-0005-0000-0000-000098000000}"/>
    <cellStyle name="Normal 4 2 2 3 2 5" xfId="622" xr:uid="{00000000-0005-0000-0000-000099000000}"/>
    <cellStyle name="Normal 4 2 2 3 2 6" xfId="834" xr:uid="{00000000-0005-0000-0000-00009A000000}"/>
    <cellStyle name="Normal 4 2 2 3 3" xfId="151" xr:uid="{00000000-0005-0000-0000-00009B000000}"/>
    <cellStyle name="Normal 4 2 2 3 3 2" xfId="487" xr:uid="{00000000-0005-0000-0000-00009C000000}"/>
    <cellStyle name="Normal 4 2 2 3 3 2 2" xfId="756" xr:uid="{00000000-0005-0000-0000-00009D000000}"/>
    <cellStyle name="Normal 4 2 2 3 3 2 3" xfId="835" xr:uid="{00000000-0005-0000-0000-00009E000000}"/>
    <cellStyle name="Normal 4 2 2 3 3 3" xfId="319" xr:uid="{00000000-0005-0000-0000-00009F000000}"/>
    <cellStyle name="Normal 4 2 2 3 3 4" xfId="588" xr:uid="{00000000-0005-0000-0000-0000A0000000}"/>
    <cellStyle name="Normal 4 2 2 3 3 5" xfId="836" xr:uid="{00000000-0005-0000-0000-0000A1000000}"/>
    <cellStyle name="Normal 4 2 2 3 4" xfId="218" xr:uid="{00000000-0005-0000-0000-0000A2000000}"/>
    <cellStyle name="Normal 4 2 2 3 4 2" xfId="386" xr:uid="{00000000-0005-0000-0000-0000A3000000}"/>
    <cellStyle name="Normal 4 2 2 3 4 3" xfId="655" xr:uid="{00000000-0005-0000-0000-0000A4000000}"/>
    <cellStyle name="Normal 4 2 2 3 4 4" xfId="837" xr:uid="{00000000-0005-0000-0000-0000A5000000}"/>
    <cellStyle name="Normal 4 2 2 3 5" xfId="118" xr:uid="{00000000-0005-0000-0000-0000A6000000}"/>
    <cellStyle name="Normal 4 2 2 3 5 2" xfId="454" xr:uid="{00000000-0005-0000-0000-0000A7000000}"/>
    <cellStyle name="Normal 4 2 2 3 5 3" xfId="723" xr:uid="{00000000-0005-0000-0000-0000A8000000}"/>
    <cellStyle name="Normal 4 2 2 3 5 4" xfId="838" xr:uid="{00000000-0005-0000-0000-0000A9000000}"/>
    <cellStyle name="Normal 4 2 2 3 6" xfId="286" xr:uid="{00000000-0005-0000-0000-0000AA000000}"/>
    <cellStyle name="Normal 4 2 2 3 7" xfId="555" xr:uid="{00000000-0005-0000-0000-0000AB000000}"/>
    <cellStyle name="Normal 4 2 2 3 8" xfId="839" xr:uid="{00000000-0005-0000-0000-0000AC000000}"/>
    <cellStyle name="Normal 4 2 2 4" xfId="34" xr:uid="{00000000-0005-0000-0000-0000AD000000}"/>
    <cellStyle name="Normal 4 2 2 4 2" xfId="72" xr:uid="{00000000-0005-0000-0000-0000AE000000}"/>
    <cellStyle name="Normal 4 2 2 4 2 2" xfId="240" xr:uid="{00000000-0005-0000-0000-0000AF000000}"/>
    <cellStyle name="Normal 4 2 2 4 2 2 2" xfId="408" xr:uid="{00000000-0005-0000-0000-0000B0000000}"/>
    <cellStyle name="Normal 4 2 2 4 2 2 3" xfId="677" xr:uid="{00000000-0005-0000-0000-0000B1000000}"/>
    <cellStyle name="Normal 4 2 2 4 2 2 4" xfId="840" xr:uid="{00000000-0005-0000-0000-0000B2000000}"/>
    <cellStyle name="Normal 4 2 2 4 2 3" xfId="173" xr:uid="{00000000-0005-0000-0000-0000B3000000}"/>
    <cellStyle name="Normal 4 2 2 4 2 3 2" xfId="509" xr:uid="{00000000-0005-0000-0000-0000B4000000}"/>
    <cellStyle name="Normal 4 2 2 4 2 3 3" xfId="778" xr:uid="{00000000-0005-0000-0000-0000B5000000}"/>
    <cellStyle name="Normal 4 2 2 4 2 3 4" xfId="841" xr:uid="{00000000-0005-0000-0000-0000B6000000}"/>
    <cellStyle name="Normal 4 2 2 4 2 4" xfId="341" xr:uid="{00000000-0005-0000-0000-0000B7000000}"/>
    <cellStyle name="Normal 4 2 2 4 2 5" xfId="610" xr:uid="{00000000-0005-0000-0000-0000B8000000}"/>
    <cellStyle name="Normal 4 2 2 4 2 6" xfId="842" xr:uid="{00000000-0005-0000-0000-0000B9000000}"/>
    <cellStyle name="Normal 4 2 2 4 3" xfId="139" xr:uid="{00000000-0005-0000-0000-0000BA000000}"/>
    <cellStyle name="Normal 4 2 2 4 3 2" xfId="475" xr:uid="{00000000-0005-0000-0000-0000BB000000}"/>
    <cellStyle name="Normal 4 2 2 4 3 2 2" xfId="744" xr:uid="{00000000-0005-0000-0000-0000BC000000}"/>
    <cellStyle name="Normal 4 2 2 4 3 2 3" xfId="843" xr:uid="{00000000-0005-0000-0000-0000BD000000}"/>
    <cellStyle name="Normal 4 2 2 4 3 3" xfId="307" xr:uid="{00000000-0005-0000-0000-0000BE000000}"/>
    <cellStyle name="Normal 4 2 2 4 3 4" xfId="576" xr:uid="{00000000-0005-0000-0000-0000BF000000}"/>
    <cellStyle name="Normal 4 2 2 4 3 5" xfId="844" xr:uid="{00000000-0005-0000-0000-0000C0000000}"/>
    <cellStyle name="Normal 4 2 2 4 4" xfId="206" xr:uid="{00000000-0005-0000-0000-0000C1000000}"/>
    <cellStyle name="Normal 4 2 2 4 4 2" xfId="374" xr:uid="{00000000-0005-0000-0000-0000C2000000}"/>
    <cellStyle name="Normal 4 2 2 4 4 3" xfId="643" xr:uid="{00000000-0005-0000-0000-0000C3000000}"/>
    <cellStyle name="Normal 4 2 2 4 4 4" xfId="845" xr:uid="{00000000-0005-0000-0000-0000C4000000}"/>
    <cellStyle name="Normal 4 2 2 4 5" xfId="106" xr:uid="{00000000-0005-0000-0000-0000C5000000}"/>
    <cellStyle name="Normal 4 2 2 4 5 2" xfId="442" xr:uid="{00000000-0005-0000-0000-0000C6000000}"/>
    <cellStyle name="Normal 4 2 2 4 5 3" xfId="711" xr:uid="{00000000-0005-0000-0000-0000C7000000}"/>
    <cellStyle name="Normal 4 2 2 4 5 4" xfId="846" xr:uid="{00000000-0005-0000-0000-0000C8000000}"/>
    <cellStyle name="Normal 4 2 2 4 6" xfId="274" xr:uid="{00000000-0005-0000-0000-0000C9000000}"/>
    <cellStyle name="Normal 4 2 2 4 7" xfId="543" xr:uid="{00000000-0005-0000-0000-0000CA000000}"/>
    <cellStyle name="Normal 4 2 2 4 8" xfId="847" xr:uid="{00000000-0005-0000-0000-0000CB000000}"/>
    <cellStyle name="Normal 4 2 2 5" xfId="62" xr:uid="{00000000-0005-0000-0000-0000CC000000}"/>
    <cellStyle name="Normal 4 2 2 5 2" xfId="230" xr:uid="{00000000-0005-0000-0000-0000CD000000}"/>
    <cellStyle name="Normal 4 2 2 5 2 2" xfId="398" xr:uid="{00000000-0005-0000-0000-0000CE000000}"/>
    <cellStyle name="Normal 4 2 2 5 2 3" xfId="667" xr:uid="{00000000-0005-0000-0000-0000CF000000}"/>
    <cellStyle name="Normal 4 2 2 5 2 4" xfId="848" xr:uid="{00000000-0005-0000-0000-0000D0000000}"/>
    <cellStyle name="Normal 4 2 2 5 3" xfId="163" xr:uid="{00000000-0005-0000-0000-0000D1000000}"/>
    <cellStyle name="Normal 4 2 2 5 3 2" xfId="499" xr:uid="{00000000-0005-0000-0000-0000D2000000}"/>
    <cellStyle name="Normal 4 2 2 5 3 3" xfId="768" xr:uid="{00000000-0005-0000-0000-0000D3000000}"/>
    <cellStyle name="Normal 4 2 2 5 3 4" xfId="849" xr:uid="{00000000-0005-0000-0000-0000D4000000}"/>
    <cellStyle name="Normal 4 2 2 5 4" xfId="331" xr:uid="{00000000-0005-0000-0000-0000D5000000}"/>
    <cellStyle name="Normal 4 2 2 5 5" xfId="600" xr:uid="{00000000-0005-0000-0000-0000D6000000}"/>
    <cellStyle name="Normal 4 2 2 5 6" xfId="850" xr:uid="{00000000-0005-0000-0000-0000D7000000}"/>
    <cellStyle name="Normal 4 2 2 6" xfId="129" xr:uid="{00000000-0005-0000-0000-0000D8000000}"/>
    <cellStyle name="Normal 4 2 2 6 2" xfId="465" xr:uid="{00000000-0005-0000-0000-0000D9000000}"/>
    <cellStyle name="Normal 4 2 2 6 2 2" xfId="734" xr:uid="{00000000-0005-0000-0000-0000DA000000}"/>
    <cellStyle name="Normal 4 2 2 6 2 3" xfId="851" xr:uid="{00000000-0005-0000-0000-0000DB000000}"/>
    <cellStyle name="Normal 4 2 2 6 3" xfId="297" xr:uid="{00000000-0005-0000-0000-0000DC000000}"/>
    <cellStyle name="Normal 4 2 2 6 4" xfId="566" xr:uid="{00000000-0005-0000-0000-0000DD000000}"/>
    <cellStyle name="Normal 4 2 2 6 5" xfId="852" xr:uid="{00000000-0005-0000-0000-0000DE000000}"/>
    <cellStyle name="Normal 4 2 2 7" xfId="196" xr:uid="{00000000-0005-0000-0000-0000DF000000}"/>
    <cellStyle name="Normal 4 2 2 7 2" xfId="364" xr:uid="{00000000-0005-0000-0000-0000E0000000}"/>
    <cellStyle name="Normal 4 2 2 7 3" xfId="633" xr:uid="{00000000-0005-0000-0000-0000E1000000}"/>
    <cellStyle name="Normal 4 2 2 7 4" xfId="853" xr:uid="{00000000-0005-0000-0000-0000E2000000}"/>
    <cellStyle name="Normal 4 2 2 8" xfId="96" xr:uid="{00000000-0005-0000-0000-0000E3000000}"/>
    <cellStyle name="Normal 4 2 2 8 2" xfId="432" xr:uid="{00000000-0005-0000-0000-0000E4000000}"/>
    <cellStyle name="Normal 4 2 2 8 3" xfId="701" xr:uid="{00000000-0005-0000-0000-0000E5000000}"/>
    <cellStyle name="Normal 4 2 2 8 4" xfId="854" xr:uid="{00000000-0005-0000-0000-0000E6000000}"/>
    <cellStyle name="Normal 4 2 2 9" xfId="264" xr:uid="{00000000-0005-0000-0000-0000E7000000}"/>
    <cellStyle name="Normal 4 2 3" xfId="26" xr:uid="{00000000-0005-0000-0000-0000E8000000}"/>
    <cellStyle name="Normal 4 2 3 10" xfId="535" xr:uid="{00000000-0005-0000-0000-0000E9000000}"/>
    <cellStyle name="Normal 4 2 3 11" xfId="855" xr:uid="{00000000-0005-0000-0000-0000EA000000}"/>
    <cellStyle name="Normal 4 2 3 2" xfId="27" xr:uid="{00000000-0005-0000-0000-0000EB000000}"/>
    <cellStyle name="Normal 4 2 3 2 10" xfId="856" xr:uid="{00000000-0005-0000-0000-0000EC000000}"/>
    <cellStyle name="Normal 4 2 3 2 2" xfId="49" xr:uid="{00000000-0005-0000-0000-0000ED000000}"/>
    <cellStyle name="Normal 4 2 3 2 2 2" xfId="87" xr:uid="{00000000-0005-0000-0000-0000EE000000}"/>
    <cellStyle name="Normal 4 2 3 2 2 2 2" xfId="255" xr:uid="{00000000-0005-0000-0000-0000EF000000}"/>
    <cellStyle name="Normal 4 2 3 2 2 2 2 2" xfId="423" xr:uid="{00000000-0005-0000-0000-0000F0000000}"/>
    <cellStyle name="Normal 4 2 3 2 2 2 2 3" xfId="692" xr:uid="{00000000-0005-0000-0000-0000F1000000}"/>
    <cellStyle name="Normal 4 2 3 2 2 2 2 4" xfId="857" xr:uid="{00000000-0005-0000-0000-0000F2000000}"/>
    <cellStyle name="Normal 4 2 3 2 2 2 3" xfId="188" xr:uid="{00000000-0005-0000-0000-0000F3000000}"/>
    <cellStyle name="Normal 4 2 3 2 2 2 3 2" xfId="524" xr:uid="{00000000-0005-0000-0000-0000F4000000}"/>
    <cellStyle name="Normal 4 2 3 2 2 2 3 3" xfId="793" xr:uid="{00000000-0005-0000-0000-0000F5000000}"/>
    <cellStyle name="Normal 4 2 3 2 2 2 3 4" xfId="858" xr:uid="{00000000-0005-0000-0000-0000F6000000}"/>
    <cellStyle name="Normal 4 2 3 2 2 2 4" xfId="356" xr:uid="{00000000-0005-0000-0000-0000F7000000}"/>
    <cellStyle name="Normal 4 2 3 2 2 2 5" xfId="625" xr:uid="{00000000-0005-0000-0000-0000F8000000}"/>
    <cellStyle name="Normal 4 2 3 2 2 2 6" xfId="859" xr:uid="{00000000-0005-0000-0000-0000F9000000}"/>
    <cellStyle name="Normal 4 2 3 2 2 3" xfId="154" xr:uid="{00000000-0005-0000-0000-0000FA000000}"/>
    <cellStyle name="Normal 4 2 3 2 2 3 2" xfId="490" xr:uid="{00000000-0005-0000-0000-0000FB000000}"/>
    <cellStyle name="Normal 4 2 3 2 2 3 2 2" xfId="759" xr:uid="{00000000-0005-0000-0000-0000FC000000}"/>
    <cellStyle name="Normal 4 2 3 2 2 3 2 3" xfId="860" xr:uid="{00000000-0005-0000-0000-0000FD000000}"/>
    <cellStyle name="Normal 4 2 3 2 2 3 3" xfId="322" xr:uid="{00000000-0005-0000-0000-0000FE000000}"/>
    <cellStyle name="Normal 4 2 3 2 2 3 4" xfId="591" xr:uid="{00000000-0005-0000-0000-0000FF000000}"/>
    <cellStyle name="Normal 4 2 3 2 2 3 5" xfId="861" xr:uid="{00000000-0005-0000-0000-000000010000}"/>
    <cellStyle name="Normal 4 2 3 2 2 4" xfId="221" xr:uid="{00000000-0005-0000-0000-000001010000}"/>
    <cellStyle name="Normal 4 2 3 2 2 4 2" xfId="389" xr:uid="{00000000-0005-0000-0000-000002010000}"/>
    <cellStyle name="Normal 4 2 3 2 2 4 3" xfId="658" xr:uid="{00000000-0005-0000-0000-000003010000}"/>
    <cellStyle name="Normal 4 2 3 2 2 4 4" xfId="862" xr:uid="{00000000-0005-0000-0000-000004010000}"/>
    <cellStyle name="Normal 4 2 3 2 2 5" xfId="121" xr:uid="{00000000-0005-0000-0000-000005010000}"/>
    <cellStyle name="Normal 4 2 3 2 2 5 2" xfId="457" xr:uid="{00000000-0005-0000-0000-000006010000}"/>
    <cellStyle name="Normal 4 2 3 2 2 5 3" xfId="726" xr:uid="{00000000-0005-0000-0000-000007010000}"/>
    <cellStyle name="Normal 4 2 3 2 2 5 4" xfId="863" xr:uid="{00000000-0005-0000-0000-000008010000}"/>
    <cellStyle name="Normal 4 2 3 2 2 6" xfId="289" xr:uid="{00000000-0005-0000-0000-000009010000}"/>
    <cellStyle name="Normal 4 2 3 2 2 7" xfId="558" xr:uid="{00000000-0005-0000-0000-00000A010000}"/>
    <cellStyle name="Normal 4 2 3 2 2 8" xfId="864" xr:uid="{00000000-0005-0000-0000-00000B010000}"/>
    <cellStyle name="Normal 4 2 3 2 3" xfId="42" xr:uid="{00000000-0005-0000-0000-00000C010000}"/>
    <cellStyle name="Normal 4 2 3 2 3 2" xfId="80" xr:uid="{00000000-0005-0000-0000-00000D010000}"/>
    <cellStyle name="Normal 4 2 3 2 3 2 2" xfId="248" xr:uid="{00000000-0005-0000-0000-00000E010000}"/>
    <cellStyle name="Normal 4 2 3 2 3 2 2 2" xfId="416" xr:uid="{00000000-0005-0000-0000-00000F010000}"/>
    <cellStyle name="Normal 4 2 3 2 3 2 2 3" xfId="685" xr:uid="{00000000-0005-0000-0000-000010010000}"/>
    <cellStyle name="Normal 4 2 3 2 3 2 2 4" xfId="865" xr:uid="{00000000-0005-0000-0000-000011010000}"/>
    <cellStyle name="Normal 4 2 3 2 3 2 3" xfId="181" xr:uid="{00000000-0005-0000-0000-000012010000}"/>
    <cellStyle name="Normal 4 2 3 2 3 2 3 2" xfId="517" xr:uid="{00000000-0005-0000-0000-000013010000}"/>
    <cellStyle name="Normal 4 2 3 2 3 2 3 3" xfId="786" xr:uid="{00000000-0005-0000-0000-000014010000}"/>
    <cellStyle name="Normal 4 2 3 2 3 2 3 4" xfId="866" xr:uid="{00000000-0005-0000-0000-000015010000}"/>
    <cellStyle name="Normal 4 2 3 2 3 2 4" xfId="349" xr:uid="{00000000-0005-0000-0000-000016010000}"/>
    <cellStyle name="Normal 4 2 3 2 3 2 5" xfId="618" xr:uid="{00000000-0005-0000-0000-000017010000}"/>
    <cellStyle name="Normal 4 2 3 2 3 2 6" xfId="867" xr:uid="{00000000-0005-0000-0000-000018010000}"/>
    <cellStyle name="Normal 4 2 3 2 3 3" xfId="147" xr:uid="{00000000-0005-0000-0000-000019010000}"/>
    <cellStyle name="Normal 4 2 3 2 3 3 2" xfId="483" xr:uid="{00000000-0005-0000-0000-00001A010000}"/>
    <cellStyle name="Normal 4 2 3 2 3 3 2 2" xfId="752" xr:uid="{00000000-0005-0000-0000-00001B010000}"/>
    <cellStyle name="Normal 4 2 3 2 3 3 2 3" xfId="868" xr:uid="{00000000-0005-0000-0000-00001C010000}"/>
    <cellStyle name="Normal 4 2 3 2 3 3 3" xfId="315" xr:uid="{00000000-0005-0000-0000-00001D010000}"/>
    <cellStyle name="Normal 4 2 3 2 3 3 4" xfId="584" xr:uid="{00000000-0005-0000-0000-00001E010000}"/>
    <cellStyle name="Normal 4 2 3 2 3 3 5" xfId="869" xr:uid="{00000000-0005-0000-0000-00001F010000}"/>
    <cellStyle name="Normal 4 2 3 2 3 4" xfId="214" xr:uid="{00000000-0005-0000-0000-000020010000}"/>
    <cellStyle name="Normal 4 2 3 2 3 4 2" xfId="382" xr:uid="{00000000-0005-0000-0000-000021010000}"/>
    <cellStyle name="Normal 4 2 3 2 3 4 3" xfId="651" xr:uid="{00000000-0005-0000-0000-000022010000}"/>
    <cellStyle name="Normal 4 2 3 2 3 4 4" xfId="870" xr:uid="{00000000-0005-0000-0000-000023010000}"/>
    <cellStyle name="Normal 4 2 3 2 3 5" xfId="114" xr:uid="{00000000-0005-0000-0000-000024010000}"/>
    <cellStyle name="Normal 4 2 3 2 3 5 2" xfId="450" xr:uid="{00000000-0005-0000-0000-000025010000}"/>
    <cellStyle name="Normal 4 2 3 2 3 5 3" xfId="719" xr:uid="{00000000-0005-0000-0000-000026010000}"/>
    <cellStyle name="Normal 4 2 3 2 3 5 4" xfId="871" xr:uid="{00000000-0005-0000-0000-000027010000}"/>
    <cellStyle name="Normal 4 2 3 2 3 6" xfId="282" xr:uid="{00000000-0005-0000-0000-000028010000}"/>
    <cellStyle name="Normal 4 2 3 2 3 7" xfId="551" xr:uid="{00000000-0005-0000-0000-000029010000}"/>
    <cellStyle name="Normal 4 2 3 2 3 8" xfId="872" xr:uid="{00000000-0005-0000-0000-00002A010000}"/>
    <cellStyle name="Normal 4 2 3 2 4" xfId="65" xr:uid="{00000000-0005-0000-0000-00002B010000}"/>
    <cellStyle name="Normal 4 2 3 2 4 2" xfId="233" xr:uid="{00000000-0005-0000-0000-00002C010000}"/>
    <cellStyle name="Normal 4 2 3 2 4 2 2" xfId="401" xr:uid="{00000000-0005-0000-0000-00002D010000}"/>
    <cellStyle name="Normal 4 2 3 2 4 2 3" xfId="670" xr:uid="{00000000-0005-0000-0000-00002E010000}"/>
    <cellStyle name="Normal 4 2 3 2 4 2 4" xfId="873" xr:uid="{00000000-0005-0000-0000-00002F010000}"/>
    <cellStyle name="Normal 4 2 3 2 4 3" xfId="166" xr:uid="{00000000-0005-0000-0000-000030010000}"/>
    <cellStyle name="Normal 4 2 3 2 4 3 2" xfId="502" xr:uid="{00000000-0005-0000-0000-000031010000}"/>
    <cellStyle name="Normal 4 2 3 2 4 3 3" xfId="771" xr:uid="{00000000-0005-0000-0000-000032010000}"/>
    <cellStyle name="Normal 4 2 3 2 4 3 4" xfId="874" xr:uid="{00000000-0005-0000-0000-000033010000}"/>
    <cellStyle name="Normal 4 2 3 2 4 4" xfId="334" xr:uid="{00000000-0005-0000-0000-000034010000}"/>
    <cellStyle name="Normal 4 2 3 2 4 5" xfId="603" xr:uid="{00000000-0005-0000-0000-000035010000}"/>
    <cellStyle name="Normal 4 2 3 2 4 6" xfId="875" xr:uid="{00000000-0005-0000-0000-000036010000}"/>
    <cellStyle name="Normal 4 2 3 2 5" xfId="132" xr:uid="{00000000-0005-0000-0000-000037010000}"/>
    <cellStyle name="Normal 4 2 3 2 5 2" xfId="468" xr:uid="{00000000-0005-0000-0000-000038010000}"/>
    <cellStyle name="Normal 4 2 3 2 5 2 2" xfId="737" xr:uid="{00000000-0005-0000-0000-000039010000}"/>
    <cellStyle name="Normal 4 2 3 2 5 2 3" xfId="876" xr:uid="{00000000-0005-0000-0000-00003A010000}"/>
    <cellStyle name="Normal 4 2 3 2 5 3" xfId="300" xr:uid="{00000000-0005-0000-0000-00003B010000}"/>
    <cellStyle name="Normal 4 2 3 2 5 4" xfId="569" xr:uid="{00000000-0005-0000-0000-00003C010000}"/>
    <cellStyle name="Normal 4 2 3 2 5 5" xfId="877" xr:uid="{00000000-0005-0000-0000-00003D010000}"/>
    <cellStyle name="Normal 4 2 3 2 6" xfId="199" xr:uid="{00000000-0005-0000-0000-00003E010000}"/>
    <cellStyle name="Normal 4 2 3 2 6 2" xfId="367" xr:uid="{00000000-0005-0000-0000-00003F010000}"/>
    <cellStyle name="Normal 4 2 3 2 6 3" xfId="636" xr:uid="{00000000-0005-0000-0000-000040010000}"/>
    <cellStyle name="Normal 4 2 3 2 6 4" xfId="878" xr:uid="{00000000-0005-0000-0000-000041010000}"/>
    <cellStyle name="Normal 4 2 3 2 7" xfId="99" xr:uid="{00000000-0005-0000-0000-000042010000}"/>
    <cellStyle name="Normal 4 2 3 2 7 2" xfId="435" xr:uid="{00000000-0005-0000-0000-000043010000}"/>
    <cellStyle name="Normal 4 2 3 2 7 3" xfId="704" xr:uid="{00000000-0005-0000-0000-000044010000}"/>
    <cellStyle name="Normal 4 2 3 2 7 4" xfId="879" xr:uid="{00000000-0005-0000-0000-000045010000}"/>
    <cellStyle name="Normal 4 2 3 2 8" xfId="267" xr:uid="{00000000-0005-0000-0000-000046010000}"/>
    <cellStyle name="Normal 4 2 3 2 9" xfId="536" xr:uid="{00000000-0005-0000-0000-000047010000}"/>
    <cellStyle name="Normal 4 2 3 3" xfId="48" xr:uid="{00000000-0005-0000-0000-000048010000}"/>
    <cellStyle name="Normal 4 2 3 3 2" xfId="86" xr:uid="{00000000-0005-0000-0000-000049010000}"/>
    <cellStyle name="Normal 4 2 3 3 2 2" xfId="254" xr:uid="{00000000-0005-0000-0000-00004A010000}"/>
    <cellStyle name="Normal 4 2 3 3 2 2 2" xfId="422" xr:uid="{00000000-0005-0000-0000-00004B010000}"/>
    <cellStyle name="Normal 4 2 3 3 2 2 3" xfId="691" xr:uid="{00000000-0005-0000-0000-00004C010000}"/>
    <cellStyle name="Normal 4 2 3 3 2 2 4" xfId="880" xr:uid="{00000000-0005-0000-0000-00004D010000}"/>
    <cellStyle name="Normal 4 2 3 3 2 3" xfId="187" xr:uid="{00000000-0005-0000-0000-00004E010000}"/>
    <cellStyle name="Normal 4 2 3 3 2 3 2" xfId="523" xr:uid="{00000000-0005-0000-0000-00004F010000}"/>
    <cellStyle name="Normal 4 2 3 3 2 3 3" xfId="792" xr:uid="{00000000-0005-0000-0000-000050010000}"/>
    <cellStyle name="Normal 4 2 3 3 2 3 4" xfId="881" xr:uid="{00000000-0005-0000-0000-000051010000}"/>
    <cellStyle name="Normal 4 2 3 3 2 4" xfId="355" xr:uid="{00000000-0005-0000-0000-000052010000}"/>
    <cellStyle name="Normal 4 2 3 3 2 5" xfId="624" xr:uid="{00000000-0005-0000-0000-000053010000}"/>
    <cellStyle name="Normal 4 2 3 3 2 6" xfId="882" xr:uid="{00000000-0005-0000-0000-000054010000}"/>
    <cellStyle name="Normal 4 2 3 3 3" xfId="153" xr:uid="{00000000-0005-0000-0000-000055010000}"/>
    <cellStyle name="Normal 4 2 3 3 3 2" xfId="489" xr:uid="{00000000-0005-0000-0000-000056010000}"/>
    <cellStyle name="Normal 4 2 3 3 3 2 2" xfId="758" xr:uid="{00000000-0005-0000-0000-000057010000}"/>
    <cellStyle name="Normal 4 2 3 3 3 2 3" xfId="883" xr:uid="{00000000-0005-0000-0000-000058010000}"/>
    <cellStyle name="Normal 4 2 3 3 3 3" xfId="321" xr:uid="{00000000-0005-0000-0000-000059010000}"/>
    <cellStyle name="Normal 4 2 3 3 3 4" xfId="590" xr:uid="{00000000-0005-0000-0000-00005A010000}"/>
    <cellStyle name="Normal 4 2 3 3 3 5" xfId="884" xr:uid="{00000000-0005-0000-0000-00005B010000}"/>
    <cellStyle name="Normal 4 2 3 3 4" xfId="220" xr:uid="{00000000-0005-0000-0000-00005C010000}"/>
    <cellStyle name="Normal 4 2 3 3 4 2" xfId="388" xr:uid="{00000000-0005-0000-0000-00005D010000}"/>
    <cellStyle name="Normal 4 2 3 3 4 3" xfId="657" xr:uid="{00000000-0005-0000-0000-00005E010000}"/>
    <cellStyle name="Normal 4 2 3 3 4 4" xfId="885" xr:uid="{00000000-0005-0000-0000-00005F010000}"/>
    <cellStyle name="Normal 4 2 3 3 5" xfId="120" xr:uid="{00000000-0005-0000-0000-000060010000}"/>
    <cellStyle name="Normal 4 2 3 3 5 2" xfId="456" xr:uid="{00000000-0005-0000-0000-000061010000}"/>
    <cellStyle name="Normal 4 2 3 3 5 3" xfId="725" xr:uid="{00000000-0005-0000-0000-000062010000}"/>
    <cellStyle name="Normal 4 2 3 3 5 4" xfId="886" xr:uid="{00000000-0005-0000-0000-000063010000}"/>
    <cellStyle name="Normal 4 2 3 3 6" xfId="288" xr:uid="{00000000-0005-0000-0000-000064010000}"/>
    <cellStyle name="Normal 4 2 3 3 7" xfId="557" xr:uid="{00000000-0005-0000-0000-000065010000}"/>
    <cellStyle name="Normal 4 2 3 3 8" xfId="887" xr:uid="{00000000-0005-0000-0000-000066010000}"/>
    <cellStyle name="Normal 4 2 3 4" xfId="36" xr:uid="{00000000-0005-0000-0000-000067010000}"/>
    <cellStyle name="Normal 4 2 3 4 2" xfId="74" xr:uid="{00000000-0005-0000-0000-000068010000}"/>
    <cellStyle name="Normal 4 2 3 4 2 2" xfId="242" xr:uid="{00000000-0005-0000-0000-000069010000}"/>
    <cellStyle name="Normal 4 2 3 4 2 2 2" xfId="410" xr:uid="{00000000-0005-0000-0000-00006A010000}"/>
    <cellStyle name="Normal 4 2 3 4 2 2 3" xfId="679" xr:uid="{00000000-0005-0000-0000-00006B010000}"/>
    <cellStyle name="Normal 4 2 3 4 2 2 4" xfId="888" xr:uid="{00000000-0005-0000-0000-00006C010000}"/>
    <cellStyle name="Normal 4 2 3 4 2 3" xfId="175" xr:uid="{00000000-0005-0000-0000-00006D010000}"/>
    <cellStyle name="Normal 4 2 3 4 2 3 2" xfId="511" xr:uid="{00000000-0005-0000-0000-00006E010000}"/>
    <cellStyle name="Normal 4 2 3 4 2 3 3" xfId="780" xr:uid="{00000000-0005-0000-0000-00006F010000}"/>
    <cellStyle name="Normal 4 2 3 4 2 3 4" xfId="889" xr:uid="{00000000-0005-0000-0000-000070010000}"/>
    <cellStyle name="Normal 4 2 3 4 2 4" xfId="343" xr:uid="{00000000-0005-0000-0000-000071010000}"/>
    <cellStyle name="Normal 4 2 3 4 2 5" xfId="612" xr:uid="{00000000-0005-0000-0000-000072010000}"/>
    <cellStyle name="Normal 4 2 3 4 2 6" xfId="890" xr:uid="{00000000-0005-0000-0000-000073010000}"/>
    <cellStyle name="Normal 4 2 3 4 3" xfId="141" xr:uid="{00000000-0005-0000-0000-000074010000}"/>
    <cellStyle name="Normal 4 2 3 4 3 2" xfId="477" xr:uid="{00000000-0005-0000-0000-000075010000}"/>
    <cellStyle name="Normal 4 2 3 4 3 2 2" xfId="746" xr:uid="{00000000-0005-0000-0000-000076010000}"/>
    <cellStyle name="Normal 4 2 3 4 3 2 3" xfId="891" xr:uid="{00000000-0005-0000-0000-000077010000}"/>
    <cellStyle name="Normal 4 2 3 4 3 3" xfId="309" xr:uid="{00000000-0005-0000-0000-000078010000}"/>
    <cellStyle name="Normal 4 2 3 4 3 4" xfId="578" xr:uid="{00000000-0005-0000-0000-000079010000}"/>
    <cellStyle name="Normal 4 2 3 4 3 5" xfId="892" xr:uid="{00000000-0005-0000-0000-00007A010000}"/>
    <cellStyle name="Normal 4 2 3 4 4" xfId="208" xr:uid="{00000000-0005-0000-0000-00007B010000}"/>
    <cellStyle name="Normal 4 2 3 4 4 2" xfId="376" xr:uid="{00000000-0005-0000-0000-00007C010000}"/>
    <cellStyle name="Normal 4 2 3 4 4 3" xfId="645" xr:uid="{00000000-0005-0000-0000-00007D010000}"/>
    <cellStyle name="Normal 4 2 3 4 4 4" xfId="893" xr:uid="{00000000-0005-0000-0000-00007E010000}"/>
    <cellStyle name="Normal 4 2 3 4 5" xfId="108" xr:uid="{00000000-0005-0000-0000-00007F010000}"/>
    <cellStyle name="Normal 4 2 3 4 5 2" xfId="444" xr:uid="{00000000-0005-0000-0000-000080010000}"/>
    <cellStyle name="Normal 4 2 3 4 5 3" xfId="713" xr:uid="{00000000-0005-0000-0000-000081010000}"/>
    <cellStyle name="Normal 4 2 3 4 5 4" xfId="894" xr:uid="{00000000-0005-0000-0000-000082010000}"/>
    <cellStyle name="Normal 4 2 3 4 6" xfId="276" xr:uid="{00000000-0005-0000-0000-000083010000}"/>
    <cellStyle name="Normal 4 2 3 4 7" xfId="545" xr:uid="{00000000-0005-0000-0000-000084010000}"/>
    <cellStyle name="Normal 4 2 3 4 8" xfId="895" xr:uid="{00000000-0005-0000-0000-000085010000}"/>
    <cellStyle name="Normal 4 2 3 5" xfId="64" xr:uid="{00000000-0005-0000-0000-000086010000}"/>
    <cellStyle name="Normal 4 2 3 5 2" xfId="232" xr:uid="{00000000-0005-0000-0000-000087010000}"/>
    <cellStyle name="Normal 4 2 3 5 2 2" xfId="400" xr:uid="{00000000-0005-0000-0000-000088010000}"/>
    <cellStyle name="Normal 4 2 3 5 2 3" xfId="669" xr:uid="{00000000-0005-0000-0000-000089010000}"/>
    <cellStyle name="Normal 4 2 3 5 2 4" xfId="896" xr:uid="{00000000-0005-0000-0000-00008A010000}"/>
    <cellStyle name="Normal 4 2 3 5 3" xfId="165" xr:uid="{00000000-0005-0000-0000-00008B010000}"/>
    <cellStyle name="Normal 4 2 3 5 3 2" xfId="501" xr:uid="{00000000-0005-0000-0000-00008C010000}"/>
    <cellStyle name="Normal 4 2 3 5 3 3" xfId="770" xr:uid="{00000000-0005-0000-0000-00008D010000}"/>
    <cellStyle name="Normal 4 2 3 5 3 4" xfId="897" xr:uid="{00000000-0005-0000-0000-00008E010000}"/>
    <cellStyle name="Normal 4 2 3 5 4" xfId="333" xr:uid="{00000000-0005-0000-0000-00008F010000}"/>
    <cellStyle name="Normal 4 2 3 5 5" xfId="602" xr:uid="{00000000-0005-0000-0000-000090010000}"/>
    <cellStyle name="Normal 4 2 3 5 6" xfId="898" xr:uid="{00000000-0005-0000-0000-000091010000}"/>
    <cellStyle name="Normal 4 2 3 6" xfId="131" xr:uid="{00000000-0005-0000-0000-000092010000}"/>
    <cellStyle name="Normal 4 2 3 6 2" xfId="467" xr:uid="{00000000-0005-0000-0000-000093010000}"/>
    <cellStyle name="Normal 4 2 3 6 2 2" xfId="736" xr:uid="{00000000-0005-0000-0000-000094010000}"/>
    <cellStyle name="Normal 4 2 3 6 2 3" xfId="899" xr:uid="{00000000-0005-0000-0000-000095010000}"/>
    <cellStyle name="Normal 4 2 3 6 3" xfId="299" xr:uid="{00000000-0005-0000-0000-000096010000}"/>
    <cellStyle name="Normal 4 2 3 6 4" xfId="568" xr:uid="{00000000-0005-0000-0000-000097010000}"/>
    <cellStyle name="Normal 4 2 3 6 5" xfId="900" xr:uid="{00000000-0005-0000-0000-000098010000}"/>
    <cellStyle name="Normal 4 2 3 7" xfId="198" xr:uid="{00000000-0005-0000-0000-000099010000}"/>
    <cellStyle name="Normal 4 2 3 7 2" xfId="366" xr:uid="{00000000-0005-0000-0000-00009A010000}"/>
    <cellStyle name="Normal 4 2 3 7 3" xfId="635" xr:uid="{00000000-0005-0000-0000-00009B010000}"/>
    <cellStyle name="Normal 4 2 3 7 4" xfId="901" xr:uid="{00000000-0005-0000-0000-00009C010000}"/>
    <cellStyle name="Normal 4 2 3 8" xfId="98" xr:uid="{00000000-0005-0000-0000-00009D010000}"/>
    <cellStyle name="Normal 4 2 3 8 2" xfId="434" xr:uid="{00000000-0005-0000-0000-00009E010000}"/>
    <cellStyle name="Normal 4 2 3 8 3" xfId="703" xr:uid="{00000000-0005-0000-0000-00009F010000}"/>
    <cellStyle name="Normal 4 2 3 8 4" xfId="902" xr:uid="{00000000-0005-0000-0000-0000A0010000}"/>
    <cellStyle name="Normal 4 2 3 9" xfId="266" xr:uid="{00000000-0005-0000-0000-0000A1010000}"/>
    <cellStyle name="Normal 4 2 4" xfId="28" xr:uid="{00000000-0005-0000-0000-0000A2010000}"/>
    <cellStyle name="Normal 4 2 4 10" xfId="903" xr:uid="{00000000-0005-0000-0000-0000A3010000}"/>
    <cellStyle name="Normal 4 2 4 2" xfId="50" xr:uid="{00000000-0005-0000-0000-0000A4010000}"/>
    <cellStyle name="Normal 4 2 4 2 2" xfId="88" xr:uid="{00000000-0005-0000-0000-0000A5010000}"/>
    <cellStyle name="Normal 4 2 4 2 2 2" xfId="256" xr:uid="{00000000-0005-0000-0000-0000A6010000}"/>
    <cellStyle name="Normal 4 2 4 2 2 2 2" xfId="424" xr:uid="{00000000-0005-0000-0000-0000A7010000}"/>
    <cellStyle name="Normal 4 2 4 2 2 2 3" xfId="693" xr:uid="{00000000-0005-0000-0000-0000A8010000}"/>
    <cellStyle name="Normal 4 2 4 2 2 2 4" xfId="904" xr:uid="{00000000-0005-0000-0000-0000A9010000}"/>
    <cellStyle name="Normal 4 2 4 2 2 3" xfId="189" xr:uid="{00000000-0005-0000-0000-0000AA010000}"/>
    <cellStyle name="Normal 4 2 4 2 2 3 2" xfId="525" xr:uid="{00000000-0005-0000-0000-0000AB010000}"/>
    <cellStyle name="Normal 4 2 4 2 2 3 3" xfId="794" xr:uid="{00000000-0005-0000-0000-0000AC010000}"/>
    <cellStyle name="Normal 4 2 4 2 2 3 4" xfId="905" xr:uid="{00000000-0005-0000-0000-0000AD010000}"/>
    <cellStyle name="Normal 4 2 4 2 2 4" xfId="357" xr:uid="{00000000-0005-0000-0000-0000AE010000}"/>
    <cellStyle name="Normal 4 2 4 2 2 5" xfId="626" xr:uid="{00000000-0005-0000-0000-0000AF010000}"/>
    <cellStyle name="Normal 4 2 4 2 2 6" xfId="906" xr:uid="{00000000-0005-0000-0000-0000B0010000}"/>
    <cellStyle name="Normal 4 2 4 2 3" xfId="155" xr:uid="{00000000-0005-0000-0000-0000B1010000}"/>
    <cellStyle name="Normal 4 2 4 2 3 2" xfId="491" xr:uid="{00000000-0005-0000-0000-0000B2010000}"/>
    <cellStyle name="Normal 4 2 4 2 3 2 2" xfId="760" xr:uid="{00000000-0005-0000-0000-0000B3010000}"/>
    <cellStyle name="Normal 4 2 4 2 3 2 3" xfId="907" xr:uid="{00000000-0005-0000-0000-0000B4010000}"/>
    <cellStyle name="Normal 4 2 4 2 3 3" xfId="323" xr:uid="{00000000-0005-0000-0000-0000B5010000}"/>
    <cellStyle name="Normal 4 2 4 2 3 4" xfId="592" xr:uid="{00000000-0005-0000-0000-0000B6010000}"/>
    <cellStyle name="Normal 4 2 4 2 3 5" xfId="908" xr:uid="{00000000-0005-0000-0000-0000B7010000}"/>
    <cellStyle name="Normal 4 2 4 2 4" xfId="222" xr:uid="{00000000-0005-0000-0000-0000B8010000}"/>
    <cellStyle name="Normal 4 2 4 2 4 2" xfId="390" xr:uid="{00000000-0005-0000-0000-0000B9010000}"/>
    <cellStyle name="Normal 4 2 4 2 4 3" xfId="659" xr:uid="{00000000-0005-0000-0000-0000BA010000}"/>
    <cellStyle name="Normal 4 2 4 2 4 4" xfId="909" xr:uid="{00000000-0005-0000-0000-0000BB010000}"/>
    <cellStyle name="Normal 4 2 4 2 5" xfId="122" xr:uid="{00000000-0005-0000-0000-0000BC010000}"/>
    <cellStyle name="Normal 4 2 4 2 5 2" xfId="458" xr:uid="{00000000-0005-0000-0000-0000BD010000}"/>
    <cellStyle name="Normal 4 2 4 2 5 3" xfId="727" xr:uid="{00000000-0005-0000-0000-0000BE010000}"/>
    <cellStyle name="Normal 4 2 4 2 5 4" xfId="910" xr:uid="{00000000-0005-0000-0000-0000BF010000}"/>
    <cellStyle name="Normal 4 2 4 2 6" xfId="290" xr:uid="{00000000-0005-0000-0000-0000C0010000}"/>
    <cellStyle name="Normal 4 2 4 2 7" xfId="559" xr:uid="{00000000-0005-0000-0000-0000C1010000}"/>
    <cellStyle name="Normal 4 2 4 2 8" xfId="911" xr:uid="{00000000-0005-0000-0000-0000C2010000}"/>
    <cellStyle name="Normal 4 2 4 3" xfId="38" xr:uid="{00000000-0005-0000-0000-0000C3010000}"/>
    <cellStyle name="Normal 4 2 4 3 2" xfId="76" xr:uid="{00000000-0005-0000-0000-0000C4010000}"/>
    <cellStyle name="Normal 4 2 4 3 2 2" xfId="244" xr:uid="{00000000-0005-0000-0000-0000C5010000}"/>
    <cellStyle name="Normal 4 2 4 3 2 2 2" xfId="412" xr:uid="{00000000-0005-0000-0000-0000C6010000}"/>
    <cellStyle name="Normal 4 2 4 3 2 2 3" xfId="681" xr:uid="{00000000-0005-0000-0000-0000C7010000}"/>
    <cellStyle name="Normal 4 2 4 3 2 2 4" xfId="912" xr:uid="{00000000-0005-0000-0000-0000C8010000}"/>
    <cellStyle name="Normal 4 2 4 3 2 3" xfId="177" xr:uid="{00000000-0005-0000-0000-0000C9010000}"/>
    <cellStyle name="Normal 4 2 4 3 2 3 2" xfId="513" xr:uid="{00000000-0005-0000-0000-0000CA010000}"/>
    <cellStyle name="Normal 4 2 4 3 2 3 3" xfId="782" xr:uid="{00000000-0005-0000-0000-0000CB010000}"/>
    <cellStyle name="Normal 4 2 4 3 2 3 4" xfId="913" xr:uid="{00000000-0005-0000-0000-0000CC010000}"/>
    <cellStyle name="Normal 4 2 4 3 2 4" xfId="345" xr:uid="{00000000-0005-0000-0000-0000CD010000}"/>
    <cellStyle name="Normal 4 2 4 3 2 5" xfId="614" xr:uid="{00000000-0005-0000-0000-0000CE010000}"/>
    <cellStyle name="Normal 4 2 4 3 2 6" xfId="914" xr:uid="{00000000-0005-0000-0000-0000CF010000}"/>
    <cellStyle name="Normal 4 2 4 3 3" xfId="143" xr:uid="{00000000-0005-0000-0000-0000D0010000}"/>
    <cellStyle name="Normal 4 2 4 3 3 2" xfId="479" xr:uid="{00000000-0005-0000-0000-0000D1010000}"/>
    <cellStyle name="Normal 4 2 4 3 3 2 2" xfId="748" xr:uid="{00000000-0005-0000-0000-0000D2010000}"/>
    <cellStyle name="Normal 4 2 4 3 3 2 3" xfId="915" xr:uid="{00000000-0005-0000-0000-0000D3010000}"/>
    <cellStyle name="Normal 4 2 4 3 3 3" xfId="311" xr:uid="{00000000-0005-0000-0000-0000D4010000}"/>
    <cellStyle name="Normal 4 2 4 3 3 4" xfId="580" xr:uid="{00000000-0005-0000-0000-0000D5010000}"/>
    <cellStyle name="Normal 4 2 4 3 3 5" xfId="916" xr:uid="{00000000-0005-0000-0000-0000D6010000}"/>
    <cellStyle name="Normal 4 2 4 3 4" xfId="210" xr:uid="{00000000-0005-0000-0000-0000D7010000}"/>
    <cellStyle name="Normal 4 2 4 3 4 2" xfId="378" xr:uid="{00000000-0005-0000-0000-0000D8010000}"/>
    <cellStyle name="Normal 4 2 4 3 4 3" xfId="647" xr:uid="{00000000-0005-0000-0000-0000D9010000}"/>
    <cellStyle name="Normal 4 2 4 3 4 4" xfId="917" xr:uid="{00000000-0005-0000-0000-0000DA010000}"/>
    <cellStyle name="Normal 4 2 4 3 5" xfId="110" xr:uid="{00000000-0005-0000-0000-0000DB010000}"/>
    <cellStyle name="Normal 4 2 4 3 5 2" xfId="446" xr:uid="{00000000-0005-0000-0000-0000DC010000}"/>
    <cellStyle name="Normal 4 2 4 3 5 3" xfId="715" xr:uid="{00000000-0005-0000-0000-0000DD010000}"/>
    <cellStyle name="Normal 4 2 4 3 5 4" xfId="918" xr:uid="{00000000-0005-0000-0000-0000DE010000}"/>
    <cellStyle name="Normal 4 2 4 3 6" xfId="278" xr:uid="{00000000-0005-0000-0000-0000DF010000}"/>
    <cellStyle name="Normal 4 2 4 3 7" xfId="547" xr:uid="{00000000-0005-0000-0000-0000E0010000}"/>
    <cellStyle name="Normal 4 2 4 3 8" xfId="919" xr:uid="{00000000-0005-0000-0000-0000E1010000}"/>
    <cellStyle name="Normal 4 2 4 4" xfId="66" xr:uid="{00000000-0005-0000-0000-0000E2010000}"/>
    <cellStyle name="Normal 4 2 4 4 2" xfId="234" xr:uid="{00000000-0005-0000-0000-0000E3010000}"/>
    <cellStyle name="Normal 4 2 4 4 2 2" xfId="402" xr:uid="{00000000-0005-0000-0000-0000E4010000}"/>
    <cellStyle name="Normal 4 2 4 4 2 3" xfId="671" xr:uid="{00000000-0005-0000-0000-0000E5010000}"/>
    <cellStyle name="Normal 4 2 4 4 2 4" xfId="920" xr:uid="{00000000-0005-0000-0000-0000E6010000}"/>
    <cellStyle name="Normal 4 2 4 4 3" xfId="167" xr:uid="{00000000-0005-0000-0000-0000E7010000}"/>
    <cellStyle name="Normal 4 2 4 4 3 2" xfId="503" xr:uid="{00000000-0005-0000-0000-0000E8010000}"/>
    <cellStyle name="Normal 4 2 4 4 3 3" xfId="772" xr:uid="{00000000-0005-0000-0000-0000E9010000}"/>
    <cellStyle name="Normal 4 2 4 4 3 4" xfId="921" xr:uid="{00000000-0005-0000-0000-0000EA010000}"/>
    <cellStyle name="Normal 4 2 4 4 4" xfId="335" xr:uid="{00000000-0005-0000-0000-0000EB010000}"/>
    <cellStyle name="Normal 4 2 4 4 5" xfId="604" xr:uid="{00000000-0005-0000-0000-0000EC010000}"/>
    <cellStyle name="Normal 4 2 4 4 6" xfId="922" xr:uid="{00000000-0005-0000-0000-0000ED010000}"/>
    <cellStyle name="Normal 4 2 4 5" xfId="133" xr:uid="{00000000-0005-0000-0000-0000EE010000}"/>
    <cellStyle name="Normal 4 2 4 5 2" xfId="469" xr:uid="{00000000-0005-0000-0000-0000EF010000}"/>
    <cellStyle name="Normal 4 2 4 5 2 2" xfId="738" xr:uid="{00000000-0005-0000-0000-0000F0010000}"/>
    <cellStyle name="Normal 4 2 4 5 2 3" xfId="923" xr:uid="{00000000-0005-0000-0000-0000F1010000}"/>
    <cellStyle name="Normal 4 2 4 5 3" xfId="301" xr:uid="{00000000-0005-0000-0000-0000F2010000}"/>
    <cellStyle name="Normal 4 2 4 5 4" xfId="570" xr:uid="{00000000-0005-0000-0000-0000F3010000}"/>
    <cellStyle name="Normal 4 2 4 5 5" xfId="924" xr:uid="{00000000-0005-0000-0000-0000F4010000}"/>
    <cellStyle name="Normal 4 2 4 6" xfId="200" xr:uid="{00000000-0005-0000-0000-0000F5010000}"/>
    <cellStyle name="Normal 4 2 4 6 2" xfId="368" xr:uid="{00000000-0005-0000-0000-0000F6010000}"/>
    <cellStyle name="Normal 4 2 4 6 3" xfId="637" xr:uid="{00000000-0005-0000-0000-0000F7010000}"/>
    <cellStyle name="Normal 4 2 4 6 4" xfId="925" xr:uid="{00000000-0005-0000-0000-0000F8010000}"/>
    <cellStyle name="Normal 4 2 4 7" xfId="100" xr:uid="{00000000-0005-0000-0000-0000F9010000}"/>
    <cellStyle name="Normal 4 2 4 7 2" xfId="436" xr:uid="{00000000-0005-0000-0000-0000FA010000}"/>
    <cellStyle name="Normal 4 2 4 7 3" xfId="705" xr:uid="{00000000-0005-0000-0000-0000FB010000}"/>
    <cellStyle name="Normal 4 2 4 7 4" xfId="926" xr:uid="{00000000-0005-0000-0000-0000FC010000}"/>
    <cellStyle name="Normal 4 2 4 8" xfId="268" xr:uid="{00000000-0005-0000-0000-0000FD010000}"/>
    <cellStyle name="Normal 4 2 4 9" xfId="537" xr:uid="{00000000-0005-0000-0000-0000FE010000}"/>
    <cellStyle name="Normal 4 2 5" xfId="45" xr:uid="{00000000-0005-0000-0000-0000FF010000}"/>
    <cellStyle name="Normal 4 2 5 2" xfId="83" xr:uid="{00000000-0005-0000-0000-000000020000}"/>
    <cellStyle name="Normal 4 2 5 2 2" xfId="251" xr:uid="{00000000-0005-0000-0000-000001020000}"/>
    <cellStyle name="Normal 4 2 5 2 2 2" xfId="419" xr:uid="{00000000-0005-0000-0000-000002020000}"/>
    <cellStyle name="Normal 4 2 5 2 2 3" xfId="688" xr:uid="{00000000-0005-0000-0000-000003020000}"/>
    <cellStyle name="Normal 4 2 5 2 2 4" xfId="927" xr:uid="{00000000-0005-0000-0000-000004020000}"/>
    <cellStyle name="Normal 4 2 5 2 3" xfId="184" xr:uid="{00000000-0005-0000-0000-000005020000}"/>
    <cellStyle name="Normal 4 2 5 2 3 2" xfId="520" xr:uid="{00000000-0005-0000-0000-000006020000}"/>
    <cellStyle name="Normal 4 2 5 2 3 3" xfId="789" xr:uid="{00000000-0005-0000-0000-000007020000}"/>
    <cellStyle name="Normal 4 2 5 2 3 4" xfId="928" xr:uid="{00000000-0005-0000-0000-000008020000}"/>
    <cellStyle name="Normal 4 2 5 2 4" xfId="352" xr:uid="{00000000-0005-0000-0000-000009020000}"/>
    <cellStyle name="Normal 4 2 5 2 5" xfId="621" xr:uid="{00000000-0005-0000-0000-00000A020000}"/>
    <cellStyle name="Normal 4 2 5 2 6" xfId="929" xr:uid="{00000000-0005-0000-0000-00000B020000}"/>
    <cellStyle name="Normal 4 2 5 3" xfId="150" xr:uid="{00000000-0005-0000-0000-00000C020000}"/>
    <cellStyle name="Normal 4 2 5 3 2" xfId="486" xr:uid="{00000000-0005-0000-0000-00000D020000}"/>
    <cellStyle name="Normal 4 2 5 3 2 2" xfId="755" xr:uid="{00000000-0005-0000-0000-00000E020000}"/>
    <cellStyle name="Normal 4 2 5 3 2 3" xfId="930" xr:uid="{00000000-0005-0000-0000-00000F020000}"/>
    <cellStyle name="Normal 4 2 5 3 3" xfId="318" xr:uid="{00000000-0005-0000-0000-000010020000}"/>
    <cellStyle name="Normal 4 2 5 3 4" xfId="587" xr:uid="{00000000-0005-0000-0000-000011020000}"/>
    <cellStyle name="Normal 4 2 5 3 5" xfId="931" xr:uid="{00000000-0005-0000-0000-000012020000}"/>
    <cellStyle name="Normal 4 2 5 4" xfId="217" xr:uid="{00000000-0005-0000-0000-000013020000}"/>
    <cellStyle name="Normal 4 2 5 4 2" xfId="385" xr:uid="{00000000-0005-0000-0000-000014020000}"/>
    <cellStyle name="Normal 4 2 5 4 3" xfId="654" xr:uid="{00000000-0005-0000-0000-000015020000}"/>
    <cellStyle name="Normal 4 2 5 4 4" xfId="932" xr:uid="{00000000-0005-0000-0000-000016020000}"/>
    <cellStyle name="Normal 4 2 5 5" xfId="117" xr:uid="{00000000-0005-0000-0000-000017020000}"/>
    <cellStyle name="Normal 4 2 5 5 2" xfId="453" xr:uid="{00000000-0005-0000-0000-000018020000}"/>
    <cellStyle name="Normal 4 2 5 5 3" xfId="722" xr:uid="{00000000-0005-0000-0000-000019020000}"/>
    <cellStyle name="Normal 4 2 5 5 4" xfId="933" xr:uid="{00000000-0005-0000-0000-00001A020000}"/>
    <cellStyle name="Normal 4 2 5 6" xfId="285" xr:uid="{00000000-0005-0000-0000-00001B020000}"/>
    <cellStyle name="Normal 4 2 5 7" xfId="554" xr:uid="{00000000-0005-0000-0000-00001C020000}"/>
    <cellStyle name="Normal 4 2 5 8" xfId="934" xr:uid="{00000000-0005-0000-0000-00001D020000}"/>
    <cellStyle name="Normal 4 2 6" xfId="33" xr:uid="{00000000-0005-0000-0000-00001E020000}"/>
    <cellStyle name="Normal 4 2 6 2" xfId="71" xr:uid="{00000000-0005-0000-0000-00001F020000}"/>
    <cellStyle name="Normal 4 2 6 2 2" xfId="239" xr:uid="{00000000-0005-0000-0000-000020020000}"/>
    <cellStyle name="Normal 4 2 6 2 2 2" xfId="407" xr:uid="{00000000-0005-0000-0000-000021020000}"/>
    <cellStyle name="Normal 4 2 6 2 2 3" xfId="676" xr:uid="{00000000-0005-0000-0000-000022020000}"/>
    <cellStyle name="Normal 4 2 6 2 2 4" xfId="935" xr:uid="{00000000-0005-0000-0000-000023020000}"/>
    <cellStyle name="Normal 4 2 6 2 3" xfId="172" xr:uid="{00000000-0005-0000-0000-000024020000}"/>
    <cellStyle name="Normal 4 2 6 2 3 2" xfId="508" xr:uid="{00000000-0005-0000-0000-000025020000}"/>
    <cellStyle name="Normal 4 2 6 2 3 3" xfId="777" xr:uid="{00000000-0005-0000-0000-000026020000}"/>
    <cellStyle name="Normal 4 2 6 2 3 4" xfId="936" xr:uid="{00000000-0005-0000-0000-000027020000}"/>
    <cellStyle name="Normal 4 2 6 2 4" xfId="340" xr:uid="{00000000-0005-0000-0000-000028020000}"/>
    <cellStyle name="Normal 4 2 6 2 5" xfId="609" xr:uid="{00000000-0005-0000-0000-000029020000}"/>
    <cellStyle name="Normal 4 2 6 2 6" xfId="937" xr:uid="{00000000-0005-0000-0000-00002A020000}"/>
    <cellStyle name="Normal 4 2 6 3" xfId="138" xr:uid="{00000000-0005-0000-0000-00002B020000}"/>
    <cellStyle name="Normal 4 2 6 3 2" xfId="474" xr:uid="{00000000-0005-0000-0000-00002C020000}"/>
    <cellStyle name="Normal 4 2 6 3 2 2" xfId="743" xr:uid="{00000000-0005-0000-0000-00002D020000}"/>
    <cellStyle name="Normal 4 2 6 3 2 3" xfId="938" xr:uid="{00000000-0005-0000-0000-00002E020000}"/>
    <cellStyle name="Normal 4 2 6 3 3" xfId="306" xr:uid="{00000000-0005-0000-0000-00002F020000}"/>
    <cellStyle name="Normal 4 2 6 3 4" xfId="575" xr:uid="{00000000-0005-0000-0000-000030020000}"/>
    <cellStyle name="Normal 4 2 6 3 5" xfId="939" xr:uid="{00000000-0005-0000-0000-000031020000}"/>
    <cellStyle name="Normal 4 2 6 4" xfId="205" xr:uid="{00000000-0005-0000-0000-000032020000}"/>
    <cellStyle name="Normal 4 2 6 4 2" xfId="373" xr:uid="{00000000-0005-0000-0000-000033020000}"/>
    <cellStyle name="Normal 4 2 6 4 3" xfId="642" xr:uid="{00000000-0005-0000-0000-000034020000}"/>
    <cellStyle name="Normal 4 2 6 4 4" xfId="940" xr:uid="{00000000-0005-0000-0000-000035020000}"/>
    <cellStyle name="Normal 4 2 6 5" xfId="105" xr:uid="{00000000-0005-0000-0000-000036020000}"/>
    <cellStyle name="Normal 4 2 6 5 2" xfId="441" xr:uid="{00000000-0005-0000-0000-000037020000}"/>
    <cellStyle name="Normal 4 2 6 5 3" xfId="710" xr:uid="{00000000-0005-0000-0000-000038020000}"/>
    <cellStyle name="Normal 4 2 6 5 4" xfId="941" xr:uid="{00000000-0005-0000-0000-000039020000}"/>
    <cellStyle name="Normal 4 2 6 6" xfId="273" xr:uid="{00000000-0005-0000-0000-00003A020000}"/>
    <cellStyle name="Normal 4 2 6 7" xfId="542" xr:uid="{00000000-0005-0000-0000-00003B020000}"/>
    <cellStyle name="Normal 4 2 6 8" xfId="942" xr:uid="{00000000-0005-0000-0000-00003C020000}"/>
    <cellStyle name="Normal 4 2 7" xfId="61" xr:uid="{00000000-0005-0000-0000-00003D020000}"/>
    <cellStyle name="Normal 4 2 7 2" xfId="229" xr:uid="{00000000-0005-0000-0000-00003E020000}"/>
    <cellStyle name="Normal 4 2 7 2 2" xfId="397" xr:uid="{00000000-0005-0000-0000-00003F020000}"/>
    <cellStyle name="Normal 4 2 7 2 3" xfId="666" xr:uid="{00000000-0005-0000-0000-000040020000}"/>
    <cellStyle name="Normal 4 2 7 2 4" xfId="943" xr:uid="{00000000-0005-0000-0000-000041020000}"/>
    <cellStyle name="Normal 4 2 7 3" xfId="162" xr:uid="{00000000-0005-0000-0000-000042020000}"/>
    <cellStyle name="Normal 4 2 7 3 2" xfId="498" xr:uid="{00000000-0005-0000-0000-000043020000}"/>
    <cellStyle name="Normal 4 2 7 3 3" xfId="767" xr:uid="{00000000-0005-0000-0000-000044020000}"/>
    <cellStyle name="Normal 4 2 7 3 4" xfId="944" xr:uid="{00000000-0005-0000-0000-000045020000}"/>
    <cellStyle name="Normal 4 2 7 4" xfId="330" xr:uid="{00000000-0005-0000-0000-000046020000}"/>
    <cellStyle name="Normal 4 2 7 5" xfId="599" xr:uid="{00000000-0005-0000-0000-000047020000}"/>
    <cellStyle name="Normal 4 2 7 6" xfId="945" xr:uid="{00000000-0005-0000-0000-000048020000}"/>
    <cellStyle name="Normal 4 2 8" xfId="128" xr:uid="{00000000-0005-0000-0000-000049020000}"/>
    <cellStyle name="Normal 4 2 8 2" xfId="464" xr:uid="{00000000-0005-0000-0000-00004A020000}"/>
    <cellStyle name="Normal 4 2 8 2 2" xfId="733" xr:uid="{00000000-0005-0000-0000-00004B020000}"/>
    <cellStyle name="Normal 4 2 8 2 3" xfId="946" xr:uid="{00000000-0005-0000-0000-00004C020000}"/>
    <cellStyle name="Normal 4 2 8 3" xfId="296" xr:uid="{00000000-0005-0000-0000-00004D020000}"/>
    <cellStyle name="Normal 4 2 8 4" xfId="565" xr:uid="{00000000-0005-0000-0000-00004E020000}"/>
    <cellStyle name="Normal 4 2 8 5" xfId="947" xr:uid="{00000000-0005-0000-0000-00004F020000}"/>
    <cellStyle name="Normal 4 2 9" xfId="195" xr:uid="{00000000-0005-0000-0000-000050020000}"/>
    <cellStyle name="Normal 4 2 9 2" xfId="363" xr:uid="{00000000-0005-0000-0000-000051020000}"/>
    <cellStyle name="Normal 4 2 9 3" xfId="632" xr:uid="{00000000-0005-0000-0000-000052020000}"/>
    <cellStyle name="Normal 4 2 9 4" xfId="948" xr:uid="{00000000-0005-0000-0000-000053020000}"/>
    <cellStyle name="Normal 4 3" xfId="22" xr:uid="{00000000-0005-0000-0000-000054020000}"/>
    <cellStyle name="Normal 4 3 10" xfId="531" xr:uid="{00000000-0005-0000-0000-000055020000}"/>
    <cellStyle name="Normal 4 3 11" xfId="949" xr:uid="{00000000-0005-0000-0000-000056020000}"/>
    <cellStyle name="Normal 4 3 2" xfId="29" xr:uid="{00000000-0005-0000-0000-000057020000}"/>
    <cellStyle name="Normal 4 3 2 10" xfId="950" xr:uid="{00000000-0005-0000-0000-000058020000}"/>
    <cellStyle name="Normal 4 3 2 2" xfId="51" xr:uid="{00000000-0005-0000-0000-000059020000}"/>
    <cellStyle name="Normal 4 3 2 2 2" xfId="89" xr:uid="{00000000-0005-0000-0000-00005A020000}"/>
    <cellStyle name="Normal 4 3 2 2 2 2" xfId="257" xr:uid="{00000000-0005-0000-0000-00005B020000}"/>
    <cellStyle name="Normal 4 3 2 2 2 2 2" xfId="425" xr:uid="{00000000-0005-0000-0000-00005C020000}"/>
    <cellStyle name="Normal 4 3 2 2 2 2 3" xfId="694" xr:uid="{00000000-0005-0000-0000-00005D020000}"/>
    <cellStyle name="Normal 4 3 2 2 2 2 4" xfId="951" xr:uid="{00000000-0005-0000-0000-00005E020000}"/>
    <cellStyle name="Normal 4 3 2 2 2 3" xfId="190" xr:uid="{00000000-0005-0000-0000-00005F020000}"/>
    <cellStyle name="Normal 4 3 2 2 2 3 2" xfId="526" xr:uid="{00000000-0005-0000-0000-000060020000}"/>
    <cellStyle name="Normal 4 3 2 2 2 3 3" xfId="795" xr:uid="{00000000-0005-0000-0000-000061020000}"/>
    <cellStyle name="Normal 4 3 2 2 2 3 4" xfId="952" xr:uid="{00000000-0005-0000-0000-000062020000}"/>
    <cellStyle name="Normal 4 3 2 2 2 4" xfId="358" xr:uid="{00000000-0005-0000-0000-000063020000}"/>
    <cellStyle name="Normal 4 3 2 2 2 5" xfId="627" xr:uid="{00000000-0005-0000-0000-000064020000}"/>
    <cellStyle name="Normal 4 3 2 2 2 6" xfId="953" xr:uid="{00000000-0005-0000-0000-000065020000}"/>
    <cellStyle name="Normal 4 3 2 2 3" xfId="156" xr:uid="{00000000-0005-0000-0000-000066020000}"/>
    <cellStyle name="Normal 4 3 2 2 3 2" xfId="492" xr:uid="{00000000-0005-0000-0000-000067020000}"/>
    <cellStyle name="Normal 4 3 2 2 3 2 2" xfId="761" xr:uid="{00000000-0005-0000-0000-000068020000}"/>
    <cellStyle name="Normal 4 3 2 2 3 2 3" xfId="954" xr:uid="{00000000-0005-0000-0000-000069020000}"/>
    <cellStyle name="Normal 4 3 2 2 3 3" xfId="324" xr:uid="{00000000-0005-0000-0000-00006A020000}"/>
    <cellStyle name="Normal 4 3 2 2 3 4" xfId="593" xr:uid="{00000000-0005-0000-0000-00006B020000}"/>
    <cellStyle name="Normal 4 3 2 2 3 5" xfId="955" xr:uid="{00000000-0005-0000-0000-00006C020000}"/>
    <cellStyle name="Normal 4 3 2 2 4" xfId="223" xr:uid="{00000000-0005-0000-0000-00006D020000}"/>
    <cellStyle name="Normal 4 3 2 2 4 2" xfId="391" xr:uid="{00000000-0005-0000-0000-00006E020000}"/>
    <cellStyle name="Normal 4 3 2 2 4 3" xfId="660" xr:uid="{00000000-0005-0000-0000-00006F020000}"/>
    <cellStyle name="Normal 4 3 2 2 4 4" xfId="956" xr:uid="{00000000-0005-0000-0000-000070020000}"/>
    <cellStyle name="Normal 4 3 2 2 5" xfId="123" xr:uid="{00000000-0005-0000-0000-000071020000}"/>
    <cellStyle name="Normal 4 3 2 2 5 2" xfId="459" xr:uid="{00000000-0005-0000-0000-000072020000}"/>
    <cellStyle name="Normal 4 3 2 2 5 3" xfId="728" xr:uid="{00000000-0005-0000-0000-000073020000}"/>
    <cellStyle name="Normal 4 3 2 2 5 4" xfId="957" xr:uid="{00000000-0005-0000-0000-000074020000}"/>
    <cellStyle name="Normal 4 3 2 2 6" xfId="291" xr:uid="{00000000-0005-0000-0000-000075020000}"/>
    <cellStyle name="Normal 4 3 2 2 7" xfId="560" xr:uid="{00000000-0005-0000-0000-000076020000}"/>
    <cellStyle name="Normal 4 3 2 2 8" xfId="958" xr:uid="{00000000-0005-0000-0000-000077020000}"/>
    <cellStyle name="Normal 4 3 2 3" xfId="40" xr:uid="{00000000-0005-0000-0000-000078020000}"/>
    <cellStyle name="Normal 4 3 2 3 2" xfId="78" xr:uid="{00000000-0005-0000-0000-000079020000}"/>
    <cellStyle name="Normal 4 3 2 3 2 2" xfId="246" xr:uid="{00000000-0005-0000-0000-00007A020000}"/>
    <cellStyle name="Normal 4 3 2 3 2 2 2" xfId="414" xr:uid="{00000000-0005-0000-0000-00007B020000}"/>
    <cellStyle name="Normal 4 3 2 3 2 2 3" xfId="683" xr:uid="{00000000-0005-0000-0000-00007C020000}"/>
    <cellStyle name="Normal 4 3 2 3 2 2 4" xfId="959" xr:uid="{00000000-0005-0000-0000-00007D020000}"/>
    <cellStyle name="Normal 4 3 2 3 2 3" xfId="179" xr:uid="{00000000-0005-0000-0000-00007E020000}"/>
    <cellStyle name="Normal 4 3 2 3 2 3 2" xfId="515" xr:uid="{00000000-0005-0000-0000-00007F020000}"/>
    <cellStyle name="Normal 4 3 2 3 2 3 3" xfId="784" xr:uid="{00000000-0005-0000-0000-000080020000}"/>
    <cellStyle name="Normal 4 3 2 3 2 3 4" xfId="960" xr:uid="{00000000-0005-0000-0000-000081020000}"/>
    <cellStyle name="Normal 4 3 2 3 2 4" xfId="347" xr:uid="{00000000-0005-0000-0000-000082020000}"/>
    <cellStyle name="Normal 4 3 2 3 2 5" xfId="616" xr:uid="{00000000-0005-0000-0000-000083020000}"/>
    <cellStyle name="Normal 4 3 2 3 2 6" xfId="961" xr:uid="{00000000-0005-0000-0000-000084020000}"/>
    <cellStyle name="Normal 4 3 2 3 3" xfId="145" xr:uid="{00000000-0005-0000-0000-000085020000}"/>
    <cellStyle name="Normal 4 3 2 3 3 2" xfId="481" xr:uid="{00000000-0005-0000-0000-000086020000}"/>
    <cellStyle name="Normal 4 3 2 3 3 2 2" xfId="750" xr:uid="{00000000-0005-0000-0000-000087020000}"/>
    <cellStyle name="Normal 4 3 2 3 3 2 3" xfId="962" xr:uid="{00000000-0005-0000-0000-000088020000}"/>
    <cellStyle name="Normal 4 3 2 3 3 3" xfId="313" xr:uid="{00000000-0005-0000-0000-000089020000}"/>
    <cellStyle name="Normal 4 3 2 3 3 4" xfId="582" xr:uid="{00000000-0005-0000-0000-00008A020000}"/>
    <cellStyle name="Normal 4 3 2 3 3 5" xfId="963" xr:uid="{00000000-0005-0000-0000-00008B020000}"/>
    <cellStyle name="Normal 4 3 2 3 4" xfId="212" xr:uid="{00000000-0005-0000-0000-00008C020000}"/>
    <cellStyle name="Normal 4 3 2 3 4 2" xfId="380" xr:uid="{00000000-0005-0000-0000-00008D020000}"/>
    <cellStyle name="Normal 4 3 2 3 4 3" xfId="649" xr:uid="{00000000-0005-0000-0000-00008E020000}"/>
    <cellStyle name="Normal 4 3 2 3 4 4" xfId="964" xr:uid="{00000000-0005-0000-0000-00008F020000}"/>
    <cellStyle name="Normal 4 3 2 3 5" xfId="112" xr:uid="{00000000-0005-0000-0000-000090020000}"/>
    <cellStyle name="Normal 4 3 2 3 5 2" xfId="448" xr:uid="{00000000-0005-0000-0000-000091020000}"/>
    <cellStyle name="Normal 4 3 2 3 5 3" xfId="717" xr:uid="{00000000-0005-0000-0000-000092020000}"/>
    <cellStyle name="Normal 4 3 2 3 5 4" xfId="965" xr:uid="{00000000-0005-0000-0000-000093020000}"/>
    <cellStyle name="Normal 4 3 2 3 6" xfId="280" xr:uid="{00000000-0005-0000-0000-000094020000}"/>
    <cellStyle name="Normal 4 3 2 3 7" xfId="549" xr:uid="{00000000-0005-0000-0000-000095020000}"/>
    <cellStyle name="Normal 4 3 2 3 8" xfId="966" xr:uid="{00000000-0005-0000-0000-000096020000}"/>
    <cellStyle name="Normal 4 3 2 4" xfId="67" xr:uid="{00000000-0005-0000-0000-000097020000}"/>
    <cellStyle name="Normal 4 3 2 4 2" xfId="235" xr:uid="{00000000-0005-0000-0000-000098020000}"/>
    <cellStyle name="Normal 4 3 2 4 2 2" xfId="403" xr:uid="{00000000-0005-0000-0000-000099020000}"/>
    <cellStyle name="Normal 4 3 2 4 2 3" xfId="672" xr:uid="{00000000-0005-0000-0000-00009A020000}"/>
    <cellStyle name="Normal 4 3 2 4 2 4" xfId="967" xr:uid="{00000000-0005-0000-0000-00009B020000}"/>
    <cellStyle name="Normal 4 3 2 4 3" xfId="168" xr:uid="{00000000-0005-0000-0000-00009C020000}"/>
    <cellStyle name="Normal 4 3 2 4 3 2" xfId="504" xr:uid="{00000000-0005-0000-0000-00009D020000}"/>
    <cellStyle name="Normal 4 3 2 4 3 3" xfId="773" xr:uid="{00000000-0005-0000-0000-00009E020000}"/>
    <cellStyle name="Normal 4 3 2 4 3 4" xfId="968" xr:uid="{00000000-0005-0000-0000-00009F020000}"/>
    <cellStyle name="Normal 4 3 2 4 4" xfId="336" xr:uid="{00000000-0005-0000-0000-0000A0020000}"/>
    <cellStyle name="Normal 4 3 2 4 5" xfId="605" xr:uid="{00000000-0005-0000-0000-0000A1020000}"/>
    <cellStyle name="Normal 4 3 2 4 6" xfId="969" xr:uid="{00000000-0005-0000-0000-0000A2020000}"/>
    <cellStyle name="Normal 4 3 2 5" xfId="134" xr:uid="{00000000-0005-0000-0000-0000A3020000}"/>
    <cellStyle name="Normal 4 3 2 5 2" xfId="470" xr:uid="{00000000-0005-0000-0000-0000A4020000}"/>
    <cellStyle name="Normal 4 3 2 5 2 2" xfId="739" xr:uid="{00000000-0005-0000-0000-0000A5020000}"/>
    <cellStyle name="Normal 4 3 2 5 2 3" xfId="970" xr:uid="{00000000-0005-0000-0000-0000A6020000}"/>
    <cellStyle name="Normal 4 3 2 5 3" xfId="302" xr:uid="{00000000-0005-0000-0000-0000A7020000}"/>
    <cellStyle name="Normal 4 3 2 5 4" xfId="571" xr:uid="{00000000-0005-0000-0000-0000A8020000}"/>
    <cellStyle name="Normal 4 3 2 5 5" xfId="971" xr:uid="{00000000-0005-0000-0000-0000A9020000}"/>
    <cellStyle name="Normal 4 3 2 6" xfId="201" xr:uid="{00000000-0005-0000-0000-0000AA020000}"/>
    <cellStyle name="Normal 4 3 2 6 2" xfId="369" xr:uid="{00000000-0005-0000-0000-0000AB020000}"/>
    <cellStyle name="Normal 4 3 2 6 3" xfId="638" xr:uid="{00000000-0005-0000-0000-0000AC020000}"/>
    <cellStyle name="Normal 4 3 2 6 4" xfId="972" xr:uid="{00000000-0005-0000-0000-0000AD020000}"/>
    <cellStyle name="Normal 4 3 2 7" xfId="101" xr:uid="{00000000-0005-0000-0000-0000AE020000}"/>
    <cellStyle name="Normal 4 3 2 7 2" xfId="437" xr:uid="{00000000-0005-0000-0000-0000AF020000}"/>
    <cellStyle name="Normal 4 3 2 7 3" xfId="706" xr:uid="{00000000-0005-0000-0000-0000B0020000}"/>
    <cellStyle name="Normal 4 3 2 7 4" xfId="973" xr:uid="{00000000-0005-0000-0000-0000B1020000}"/>
    <cellStyle name="Normal 4 3 2 8" xfId="269" xr:uid="{00000000-0005-0000-0000-0000B2020000}"/>
    <cellStyle name="Normal 4 3 2 9" xfId="538" xr:uid="{00000000-0005-0000-0000-0000B3020000}"/>
    <cellStyle name="Normal 4 3 3" xfId="44" xr:uid="{00000000-0005-0000-0000-0000B4020000}"/>
    <cellStyle name="Normal 4 3 3 2" xfId="82" xr:uid="{00000000-0005-0000-0000-0000B5020000}"/>
    <cellStyle name="Normal 4 3 3 2 2" xfId="250" xr:uid="{00000000-0005-0000-0000-0000B6020000}"/>
    <cellStyle name="Normal 4 3 3 2 2 2" xfId="418" xr:uid="{00000000-0005-0000-0000-0000B7020000}"/>
    <cellStyle name="Normal 4 3 3 2 2 3" xfId="687" xr:uid="{00000000-0005-0000-0000-0000B8020000}"/>
    <cellStyle name="Normal 4 3 3 2 2 4" xfId="974" xr:uid="{00000000-0005-0000-0000-0000B9020000}"/>
    <cellStyle name="Normal 4 3 3 2 3" xfId="183" xr:uid="{00000000-0005-0000-0000-0000BA020000}"/>
    <cellStyle name="Normal 4 3 3 2 3 2" xfId="519" xr:uid="{00000000-0005-0000-0000-0000BB020000}"/>
    <cellStyle name="Normal 4 3 3 2 3 3" xfId="788" xr:uid="{00000000-0005-0000-0000-0000BC020000}"/>
    <cellStyle name="Normal 4 3 3 2 3 4" xfId="975" xr:uid="{00000000-0005-0000-0000-0000BD020000}"/>
    <cellStyle name="Normal 4 3 3 2 4" xfId="351" xr:uid="{00000000-0005-0000-0000-0000BE020000}"/>
    <cellStyle name="Normal 4 3 3 2 5" xfId="620" xr:uid="{00000000-0005-0000-0000-0000BF020000}"/>
    <cellStyle name="Normal 4 3 3 2 6" xfId="976" xr:uid="{00000000-0005-0000-0000-0000C0020000}"/>
    <cellStyle name="Normal 4 3 3 3" xfId="149" xr:uid="{00000000-0005-0000-0000-0000C1020000}"/>
    <cellStyle name="Normal 4 3 3 3 2" xfId="485" xr:uid="{00000000-0005-0000-0000-0000C2020000}"/>
    <cellStyle name="Normal 4 3 3 3 2 2" xfId="754" xr:uid="{00000000-0005-0000-0000-0000C3020000}"/>
    <cellStyle name="Normal 4 3 3 3 2 3" xfId="977" xr:uid="{00000000-0005-0000-0000-0000C4020000}"/>
    <cellStyle name="Normal 4 3 3 3 3" xfId="317" xr:uid="{00000000-0005-0000-0000-0000C5020000}"/>
    <cellStyle name="Normal 4 3 3 3 4" xfId="586" xr:uid="{00000000-0005-0000-0000-0000C6020000}"/>
    <cellStyle name="Normal 4 3 3 3 5" xfId="978" xr:uid="{00000000-0005-0000-0000-0000C7020000}"/>
    <cellStyle name="Normal 4 3 3 4" xfId="216" xr:uid="{00000000-0005-0000-0000-0000C8020000}"/>
    <cellStyle name="Normal 4 3 3 4 2" xfId="384" xr:uid="{00000000-0005-0000-0000-0000C9020000}"/>
    <cellStyle name="Normal 4 3 3 4 3" xfId="653" xr:uid="{00000000-0005-0000-0000-0000CA020000}"/>
    <cellStyle name="Normal 4 3 3 4 4" xfId="979" xr:uid="{00000000-0005-0000-0000-0000CB020000}"/>
    <cellStyle name="Normal 4 3 3 5" xfId="116" xr:uid="{00000000-0005-0000-0000-0000CC020000}"/>
    <cellStyle name="Normal 4 3 3 5 2" xfId="452" xr:uid="{00000000-0005-0000-0000-0000CD020000}"/>
    <cellStyle name="Normal 4 3 3 5 3" xfId="721" xr:uid="{00000000-0005-0000-0000-0000CE020000}"/>
    <cellStyle name="Normal 4 3 3 5 4" xfId="980" xr:uid="{00000000-0005-0000-0000-0000CF020000}"/>
    <cellStyle name="Normal 4 3 3 6" xfId="284" xr:uid="{00000000-0005-0000-0000-0000D0020000}"/>
    <cellStyle name="Normal 4 3 3 7" xfId="553" xr:uid="{00000000-0005-0000-0000-0000D1020000}"/>
    <cellStyle name="Normal 4 3 3 8" xfId="981" xr:uid="{00000000-0005-0000-0000-0000D2020000}"/>
    <cellStyle name="Normal 4 3 4" xfId="35" xr:uid="{00000000-0005-0000-0000-0000D3020000}"/>
    <cellStyle name="Normal 4 3 4 2" xfId="73" xr:uid="{00000000-0005-0000-0000-0000D4020000}"/>
    <cellStyle name="Normal 4 3 4 2 2" xfId="241" xr:uid="{00000000-0005-0000-0000-0000D5020000}"/>
    <cellStyle name="Normal 4 3 4 2 2 2" xfId="409" xr:uid="{00000000-0005-0000-0000-0000D6020000}"/>
    <cellStyle name="Normal 4 3 4 2 2 3" xfId="678" xr:uid="{00000000-0005-0000-0000-0000D7020000}"/>
    <cellStyle name="Normal 4 3 4 2 2 4" xfId="982" xr:uid="{00000000-0005-0000-0000-0000D8020000}"/>
    <cellStyle name="Normal 4 3 4 2 3" xfId="174" xr:uid="{00000000-0005-0000-0000-0000D9020000}"/>
    <cellStyle name="Normal 4 3 4 2 3 2" xfId="510" xr:uid="{00000000-0005-0000-0000-0000DA020000}"/>
    <cellStyle name="Normal 4 3 4 2 3 3" xfId="779" xr:uid="{00000000-0005-0000-0000-0000DB020000}"/>
    <cellStyle name="Normal 4 3 4 2 3 4" xfId="983" xr:uid="{00000000-0005-0000-0000-0000DC020000}"/>
    <cellStyle name="Normal 4 3 4 2 4" xfId="342" xr:uid="{00000000-0005-0000-0000-0000DD020000}"/>
    <cellStyle name="Normal 4 3 4 2 5" xfId="611" xr:uid="{00000000-0005-0000-0000-0000DE020000}"/>
    <cellStyle name="Normal 4 3 4 2 6" xfId="984" xr:uid="{00000000-0005-0000-0000-0000DF020000}"/>
    <cellStyle name="Normal 4 3 4 3" xfId="140" xr:uid="{00000000-0005-0000-0000-0000E0020000}"/>
    <cellStyle name="Normal 4 3 4 3 2" xfId="476" xr:uid="{00000000-0005-0000-0000-0000E1020000}"/>
    <cellStyle name="Normal 4 3 4 3 2 2" xfId="745" xr:uid="{00000000-0005-0000-0000-0000E2020000}"/>
    <cellStyle name="Normal 4 3 4 3 2 3" xfId="985" xr:uid="{00000000-0005-0000-0000-0000E3020000}"/>
    <cellStyle name="Normal 4 3 4 3 3" xfId="308" xr:uid="{00000000-0005-0000-0000-0000E4020000}"/>
    <cellStyle name="Normal 4 3 4 3 4" xfId="577" xr:uid="{00000000-0005-0000-0000-0000E5020000}"/>
    <cellStyle name="Normal 4 3 4 3 5" xfId="986" xr:uid="{00000000-0005-0000-0000-0000E6020000}"/>
    <cellStyle name="Normal 4 3 4 4" xfId="207" xr:uid="{00000000-0005-0000-0000-0000E7020000}"/>
    <cellStyle name="Normal 4 3 4 4 2" xfId="375" xr:uid="{00000000-0005-0000-0000-0000E8020000}"/>
    <cellStyle name="Normal 4 3 4 4 3" xfId="644" xr:uid="{00000000-0005-0000-0000-0000E9020000}"/>
    <cellStyle name="Normal 4 3 4 4 4" xfId="987" xr:uid="{00000000-0005-0000-0000-0000EA020000}"/>
    <cellStyle name="Normal 4 3 4 5" xfId="107" xr:uid="{00000000-0005-0000-0000-0000EB020000}"/>
    <cellStyle name="Normal 4 3 4 5 2" xfId="443" xr:uid="{00000000-0005-0000-0000-0000EC020000}"/>
    <cellStyle name="Normal 4 3 4 5 3" xfId="712" xr:uid="{00000000-0005-0000-0000-0000ED020000}"/>
    <cellStyle name="Normal 4 3 4 5 4" xfId="988" xr:uid="{00000000-0005-0000-0000-0000EE020000}"/>
    <cellStyle name="Normal 4 3 4 6" xfId="275" xr:uid="{00000000-0005-0000-0000-0000EF020000}"/>
    <cellStyle name="Normal 4 3 4 7" xfId="544" xr:uid="{00000000-0005-0000-0000-0000F0020000}"/>
    <cellStyle name="Normal 4 3 4 8" xfId="989" xr:uid="{00000000-0005-0000-0000-0000F1020000}"/>
    <cellStyle name="Normal 4 3 5" xfId="60" xr:uid="{00000000-0005-0000-0000-0000F2020000}"/>
    <cellStyle name="Normal 4 3 5 2" xfId="228" xr:uid="{00000000-0005-0000-0000-0000F3020000}"/>
    <cellStyle name="Normal 4 3 5 2 2" xfId="396" xr:uid="{00000000-0005-0000-0000-0000F4020000}"/>
    <cellStyle name="Normal 4 3 5 2 3" xfId="665" xr:uid="{00000000-0005-0000-0000-0000F5020000}"/>
    <cellStyle name="Normal 4 3 5 2 4" xfId="990" xr:uid="{00000000-0005-0000-0000-0000F6020000}"/>
    <cellStyle name="Normal 4 3 5 3" xfId="161" xr:uid="{00000000-0005-0000-0000-0000F7020000}"/>
    <cellStyle name="Normal 4 3 5 3 2" xfId="497" xr:uid="{00000000-0005-0000-0000-0000F8020000}"/>
    <cellStyle name="Normal 4 3 5 3 3" xfId="766" xr:uid="{00000000-0005-0000-0000-0000F9020000}"/>
    <cellStyle name="Normal 4 3 5 3 4" xfId="991" xr:uid="{00000000-0005-0000-0000-0000FA020000}"/>
    <cellStyle name="Normal 4 3 5 4" xfId="329" xr:uid="{00000000-0005-0000-0000-0000FB020000}"/>
    <cellStyle name="Normal 4 3 5 5" xfId="598" xr:uid="{00000000-0005-0000-0000-0000FC020000}"/>
    <cellStyle name="Normal 4 3 5 6" xfId="992" xr:uid="{00000000-0005-0000-0000-0000FD020000}"/>
    <cellStyle name="Normal 4 3 6" xfId="127" xr:uid="{00000000-0005-0000-0000-0000FE020000}"/>
    <cellStyle name="Normal 4 3 6 2" xfId="463" xr:uid="{00000000-0005-0000-0000-0000FF020000}"/>
    <cellStyle name="Normal 4 3 6 2 2" xfId="732" xr:uid="{00000000-0005-0000-0000-000000030000}"/>
    <cellStyle name="Normal 4 3 6 2 3" xfId="993" xr:uid="{00000000-0005-0000-0000-000001030000}"/>
    <cellStyle name="Normal 4 3 6 3" xfId="295" xr:uid="{00000000-0005-0000-0000-000002030000}"/>
    <cellStyle name="Normal 4 3 6 4" xfId="564" xr:uid="{00000000-0005-0000-0000-000003030000}"/>
    <cellStyle name="Normal 4 3 6 5" xfId="994" xr:uid="{00000000-0005-0000-0000-000004030000}"/>
    <cellStyle name="Normal 4 3 7" xfId="194" xr:uid="{00000000-0005-0000-0000-000005030000}"/>
    <cellStyle name="Normal 4 3 7 2" xfId="362" xr:uid="{00000000-0005-0000-0000-000006030000}"/>
    <cellStyle name="Normal 4 3 7 3" xfId="631" xr:uid="{00000000-0005-0000-0000-000007030000}"/>
    <cellStyle name="Normal 4 3 7 4" xfId="995" xr:uid="{00000000-0005-0000-0000-000008030000}"/>
    <cellStyle name="Normal 4 3 8" xfId="94" xr:uid="{00000000-0005-0000-0000-000009030000}"/>
    <cellStyle name="Normal 4 3 8 2" xfId="430" xr:uid="{00000000-0005-0000-0000-00000A030000}"/>
    <cellStyle name="Normal 4 3 8 3" xfId="699" xr:uid="{00000000-0005-0000-0000-00000B030000}"/>
    <cellStyle name="Normal 4 3 8 4" xfId="996" xr:uid="{00000000-0005-0000-0000-00000C030000}"/>
    <cellStyle name="Normal 4 3 9" xfId="262" xr:uid="{00000000-0005-0000-0000-00000D030000}"/>
    <cellStyle name="Normal 4 4" xfId="30" xr:uid="{00000000-0005-0000-0000-00000E030000}"/>
    <cellStyle name="Normal 4 4 10" xfId="997" xr:uid="{00000000-0005-0000-0000-00000F030000}"/>
    <cellStyle name="Normal 4 4 2" xfId="52" xr:uid="{00000000-0005-0000-0000-000010030000}"/>
    <cellStyle name="Normal 4 4 2 2" xfId="90" xr:uid="{00000000-0005-0000-0000-000011030000}"/>
    <cellStyle name="Normal 4 4 2 2 2" xfId="258" xr:uid="{00000000-0005-0000-0000-000012030000}"/>
    <cellStyle name="Normal 4 4 2 2 2 2" xfId="426" xr:uid="{00000000-0005-0000-0000-000013030000}"/>
    <cellStyle name="Normal 4 4 2 2 2 3" xfId="695" xr:uid="{00000000-0005-0000-0000-000014030000}"/>
    <cellStyle name="Normal 4 4 2 2 2 4" xfId="998" xr:uid="{00000000-0005-0000-0000-000015030000}"/>
    <cellStyle name="Normal 4 4 2 2 3" xfId="191" xr:uid="{00000000-0005-0000-0000-000016030000}"/>
    <cellStyle name="Normal 4 4 2 2 3 2" xfId="527" xr:uid="{00000000-0005-0000-0000-000017030000}"/>
    <cellStyle name="Normal 4 4 2 2 3 3" xfId="796" xr:uid="{00000000-0005-0000-0000-000018030000}"/>
    <cellStyle name="Normal 4 4 2 2 3 4" xfId="999" xr:uid="{00000000-0005-0000-0000-000019030000}"/>
    <cellStyle name="Normal 4 4 2 2 4" xfId="359" xr:uid="{00000000-0005-0000-0000-00001A030000}"/>
    <cellStyle name="Normal 4 4 2 2 5" xfId="628" xr:uid="{00000000-0005-0000-0000-00001B030000}"/>
    <cellStyle name="Normal 4 4 2 2 6" xfId="1000" xr:uid="{00000000-0005-0000-0000-00001C030000}"/>
    <cellStyle name="Normal 4 4 2 3" xfId="157" xr:uid="{00000000-0005-0000-0000-00001D030000}"/>
    <cellStyle name="Normal 4 4 2 3 2" xfId="493" xr:uid="{00000000-0005-0000-0000-00001E030000}"/>
    <cellStyle name="Normal 4 4 2 3 2 2" xfId="762" xr:uid="{00000000-0005-0000-0000-00001F030000}"/>
    <cellStyle name="Normal 4 4 2 3 2 3" xfId="1001" xr:uid="{00000000-0005-0000-0000-000020030000}"/>
    <cellStyle name="Normal 4 4 2 3 3" xfId="325" xr:uid="{00000000-0005-0000-0000-000021030000}"/>
    <cellStyle name="Normal 4 4 2 3 4" xfId="594" xr:uid="{00000000-0005-0000-0000-000022030000}"/>
    <cellStyle name="Normal 4 4 2 3 5" xfId="1002" xr:uid="{00000000-0005-0000-0000-000023030000}"/>
    <cellStyle name="Normal 4 4 2 4" xfId="224" xr:uid="{00000000-0005-0000-0000-000024030000}"/>
    <cellStyle name="Normal 4 4 2 4 2" xfId="392" xr:uid="{00000000-0005-0000-0000-000025030000}"/>
    <cellStyle name="Normal 4 4 2 4 3" xfId="661" xr:uid="{00000000-0005-0000-0000-000026030000}"/>
    <cellStyle name="Normal 4 4 2 4 4" xfId="1003" xr:uid="{00000000-0005-0000-0000-000027030000}"/>
    <cellStyle name="Normal 4 4 2 5" xfId="124" xr:uid="{00000000-0005-0000-0000-000028030000}"/>
    <cellStyle name="Normal 4 4 2 5 2" xfId="460" xr:uid="{00000000-0005-0000-0000-000029030000}"/>
    <cellStyle name="Normal 4 4 2 5 3" xfId="729" xr:uid="{00000000-0005-0000-0000-00002A030000}"/>
    <cellStyle name="Normal 4 4 2 5 4" xfId="1004" xr:uid="{00000000-0005-0000-0000-00002B030000}"/>
    <cellStyle name="Normal 4 4 2 6" xfId="292" xr:uid="{00000000-0005-0000-0000-00002C030000}"/>
    <cellStyle name="Normal 4 4 2 7" xfId="561" xr:uid="{00000000-0005-0000-0000-00002D030000}"/>
    <cellStyle name="Normal 4 4 2 8" xfId="1005" xr:uid="{00000000-0005-0000-0000-00002E030000}"/>
    <cellStyle name="Normal 4 4 3" xfId="39" xr:uid="{00000000-0005-0000-0000-00002F030000}"/>
    <cellStyle name="Normal 4 4 3 2" xfId="77" xr:uid="{00000000-0005-0000-0000-000030030000}"/>
    <cellStyle name="Normal 4 4 3 2 2" xfId="245" xr:uid="{00000000-0005-0000-0000-000031030000}"/>
    <cellStyle name="Normal 4 4 3 2 2 2" xfId="413" xr:uid="{00000000-0005-0000-0000-000032030000}"/>
    <cellStyle name="Normal 4 4 3 2 2 3" xfId="682" xr:uid="{00000000-0005-0000-0000-000033030000}"/>
    <cellStyle name="Normal 4 4 3 2 2 4" xfId="1006" xr:uid="{00000000-0005-0000-0000-000034030000}"/>
    <cellStyle name="Normal 4 4 3 2 3" xfId="178" xr:uid="{00000000-0005-0000-0000-000035030000}"/>
    <cellStyle name="Normal 4 4 3 2 3 2" xfId="514" xr:uid="{00000000-0005-0000-0000-000036030000}"/>
    <cellStyle name="Normal 4 4 3 2 3 3" xfId="783" xr:uid="{00000000-0005-0000-0000-000037030000}"/>
    <cellStyle name="Normal 4 4 3 2 3 4" xfId="1007" xr:uid="{00000000-0005-0000-0000-000038030000}"/>
    <cellStyle name="Normal 4 4 3 2 4" xfId="346" xr:uid="{00000000-0005-0000-0000-000039030000}"/>
    <cellStyle name="Normal 4 4 3 2 5" xfId="615" xr:uid="{00000000-0005-0000-0000-00003A030000}"/>
    <cellStyle name="Normal 4 4 3 2 6" xfId="1008" xr:uid="{00000000-0005-0000-0000-00003B030000}"/>
    <cellStyle name="Normal 4 4 3 3" xfId="144" xr:uid="{00000000-0005-0000-0000-00003C030000}"/>
    <cellStyle name="Normal 4 4 3 3 2" xfId="480" xr:uid="{00000000-0005-0000-0000-00003D030000}"/>
    <cellStyle name="Normal 4 4 3 3 2 2" xfId="749" xr:uid="{00000000-0005-0000-0000-00003E030000}"/>
    <cellStyle name="Normal 4 4 3 3 2 3" xfId="1009" xr:uid="{00000000-0005-0000-0000-00003F030000}"/>
    <cellStyle name="Normal 4 4 3 3 3" xfId="312" xr:uid="{00000000-0005-0000-0000-000040030000}"/>
    <cellStyle name="Normal 4 4 3 3 4" xfId="581" xr:uid="{00000000-0005-0000-0000-000041030000}"/>
    <cellStyle name="Normal 4 4 3 3 5" xfId="1010" xr:uid="{00000000-0005-0000-0000-000042030000}"/>
    <cellStyle name="Normal 4 4 3 4" xfId="211" xr:uid="{00000000-0005-0000-0000-000043030000}"/>
    <cellStyle name="Normal 4 4 3 4 2" xfId="379" xr:uid="{00000000-0005-0000-0000-000044030000}"/>
    <cellStyle name="Normal 4 4 3 4 3" xfId="648" xr:uid="{00000000-0005-0000-0000-000045030000}"/>
    <cellStyle name="Normal 4 4 3 4 4" xfId="1011" xr:uid="{00000000-0005-0000-0000-000046030000}"/>
    <cellStyle name="Normal 4 4 3 5" xfId="111" xr:uid="{00000000-0005-0000-0000-000047030000}"/>
    <cellStyle name="Normal 4 4 3 5 2" xfId="447" xr:uid="{00000000-0005-0000-0000-000048030000}"/>
    <cellStyle name="Normal 4 4 3 5 3" xfId="716" xr:uid="{00000000-0005-0000-0000-000049030000}"/>
    <cellStyle name="Normal 4 4 3 5 4" xfId="1012" xr:uid="{00000000-0005-0000-0000-00004A030000}"/>
    <cellStyle name="Normal 4 4 3 6" xfId="279" xr:uid="{00000000-0005-0000-0000-00004B030000}"/>
    <cellStyle name="Normal 4 4 3 7" xfId="548" xr:uid="{00000000-0005-0000-0000-00004C030000}"/>
    <cellStyle name="Normal 4 4 3 8" xfId="1013" xr:uid="{00000000-0005-0000-0000-00004D030000}"/>
    <cellStyle name="Normal 4 4 4" xfId="68" xr:uid="{00000000-0005-0000-0000-00004E030000}"/>
    <cellStyle name="Normal 4 4 4 2" xfId="236" xr:uid="{00000000-0005-0000-0000-00004F030000}"/>
    <cellStyle name="Normal 4 4 4 2 2" xfId="404" xr:uid="{00000000-0005-0000-0000-000050030000}"/>
    <cellStyle name="Normal 4 4 4 2 3" xfId="673" xr:uid="{00000000-0005-0000-0000-000051030000}"/>
    <cellStyle name="Normal 4 4 4 2 4" xfId="1014" xr:uid="{00000000-0005-0000-0000-000052030000}"/>
    <cellStyle name="Normal 4 4 4 3" xfId="169" xr:uid="{00000000-0005-0000-0000-000053030000}"/>
    <cellStyle name="Normal 4 4 4 3 2" xfId="505" xr:uid="{00000000-0005-0000-0000-000054030000}"/>
    <cellStyle name="Normal 4 4 4 3 3" xfId="774" xr:uid="{00000000-0005-0000-0000-000055030000}"/>
    <cellStyle name="Normal 4 4 4 3 4" xfId="1015" xr:uid="{00000000-0005-0000-0000-000056030000}"/>
    <cellStyle name="Normal 4 4 4 4" xfId="337" xr:uid="{00000000-0005-0000-0000-000057030000}"/>
    <cellStyle name="Normal 4 4 4 5" xfId="606" xr:uid="{00000000-0005-0000-0000-000058030000}"/>
    <cellStyle name="Normal 4 4 4 6" xfId="1016" xr:uid="{00000000-0005-0000-0000-000059030000}"/>
    <cellStyle name="Normal 4 4 5" xfId="135" xr:uid="{00000000-0005-0000-0000-00005A030000}"/>
    <cellStyle name="Normal 4 4 5 2" xfId="471" xr:uid="{00000000-0005-0000-0000-00005B030000}"/>
    <cellStyle name="Normal 4 4 5 2 2" xfId="740" xr:uid="{00000000-0005-0000-0000-00005C030000}"/>
    <cellStyle name="Normal 4 4 5 2 3" xfId="1017" xr:uid="{00000000-0005-0000-0000-00005D030000}"/>
    <cellStyle name="Normal 4 4 5 3" xfId="303" xr:uid="{00000000-0005-0000-0000-00005E030000}"/>
    <cellStyle name="Normal 4 4 5 4" xfId="572" xr:uid="{00000000-0005-0000-0000-00005F030000}"/>
    <cellStyle name="Normal 4 4 5 5" xfId="1018" xr:uid="{00000000-0005-0000-0000-000060030000}"/>
    <cellStyle name="Normal 4 4 6" xfId="202" xr:uid="{00000000-0005-0000-0000-000061030000}"/>
    <cellStyle name="Normal 4 4 6 2" xfId="370" xr:uid="{00000000-0005-0000-0000-000062030000}"/>
    <cellStyle name="Normal 4 4 6 3" xfId="639" xr:uid="{00000000-0005-0000-0000-000063030000}"/>
    <cellStyle name="Normal 4 4 6 4" xfId="1019" xr:uid="{00000000-0005-0000-0000-000064030000}"/>
    <cellStyle name="Normal 4 4 7" xfId="102" xr:uid="{00000000-0005-0000-0000-000065030000}"/>
    <cellStyle name="Normal 4 4 7 2" xfId="438" xr:uid="{00000000-0005-0000-0000-000066030000}"/>
    <cellStyle name="Normal 4 4 7 3" xfId="707" xr:uid="{00000000-0005-0000-0000-000067030000}"/>
    <cellStyle name="Normal 4 4 7 4" xfId="1020" xr:uid="{00000000-0005-0000-0000-000068030000}"/>
    <cellStyle name="Normal 4 4 8" xfId="270" xr:uid="{00000000-0005-0000-0000-000069030000}"/>
    <cellStyle name="Normal 4 4 9" xfId="539" xr:uid="{00000000-0005-0000-0000-00006A030000}"/>
    <cellStyle name="Normal 4 5" xfId="31" xr:uid="{00000000-0005-0000-0000-00006B030000}"/>
    <cellStyle name="Normal 4 5 10" xfId="1021" xr:uid="{00000000-0005-0000-0000-00006C030000}"/>
    <cellStyle name="Normal 4 5 2" xfId="53" xr:uid="{00000000-0005-0000-0000-00006D030000}"/>
    <cellStyle name="Normal 4 5 2 2" xfId="91" xr:uid="{00000000-0005-0000-0000-00006E030000}"/>
    <cellStyle name="Normal 4 5 2 2 2" xfId="259" xr:uid="{00000000-0005-0000-0000-00006F030000}"/>
    <cellStyle name="Normal 4 5 2 2 2 2" xfId="427" xr:uid="{00000000-0005-0000-0000-000070030000}"/>
    <cellStyle name="Normal 4 5 2 2 2 3" xfId="696" xr:uid="{00000000-0005-0000-0000-000071030000}"/>
    <cellStyle name="Normal 4 5 2 2 2 4" xfId="1022" xr:uid="{00000000-0005-0000-0000-000072030000}"/>
    <cellStyle name="Normal 4 5 2 2 3" xfId="192" xr:uid="{00000000-0005-0000-0000-000073030000}"/>
    <cellStyle name="Normal 4 5 2 2 3 2" xfId="528" xr:uid="{00000000-0005-0000-0000-000074030000}"/>
    <cellStyle name="Normal 4 5 2 2 3 3" xfId="797" xr:uid="{00000000-0005-0000-0000-000075030000}"/>
    <cellStyle name="Normal 4 5 2 2 3 4" xfId="1023" xr:uid="{00000000-0005-0000-0000-000076030000}"/>
    <cellStyle name="Normal 4 5 2 2 4" xfId="360" xr:uid="{00000000-0005-0000-0000-000077030000}"/>
    <cellStyle name="Normal 4 5 2 2 5" xfId="629" xr:uid="{00000000-0005-0000-0000-000078030000}"/>
    <cellStyle name="Normal 4 5 2 2 6" xfId="1024" xr:uid="{00000000-0005-0000-0000-000079030000}"/>
    <cellStyle name="Normal 4 5 2 3" xfId="158" xr:uid="{00000000-0005-0000-0000-00007A030000}"/>
    <cellStyle name="Normal 4 5 2 3 2" xfId="494" xr:uid="{00000000-0005-0000-0000-00007B030000}"/>
    <cellStyle name="Normal 4 5 2 3 2 2" xfId="763" xr:uid="{00000000-0005-0000-0000-00007C030000}"/>
    <cellStyle name="Normal 4 5 2 3 2 3" xfId="1025" xr:uid="{00000000-0005-0000-0000-00007D030000}"/>
    <cellStyle name="Normal 4 5 2 3 3" xfId="326" xr:uid="{00000000-0005-0000-0000-00007E030000}"/>
    <cellStyle name="Normal 4 5 2 3 4" xfId="595" xr:uid="{00000000-0005-0000-0000-00007F030000}"/>
    <cellStyle name="Normal 4 5 2 3 5" xfId="1026" xr:uid="{00000000-0005-0000-0000-000080030000}"/>
    <cellStyle name="Normal 4 5 2 4" xfId="225" xr:uid="{00000000-0005-0000-0000-000081030000}"/>
    <cellStyle name="Normal 4 5 2 4 2" xfId="393" xr:uid="{00000000-0005-0000-0000-000082030000}"/>
    <cellStyle name="Normal 4 5 2 4 3" xfId="662" xr:uid="{00000000-0005-0000-0000-000083030000}"/>
    <cellStyle name="Normal 4 5 2 4 4" xfId="1027" xr:uid="{00000000-0005-0000-0000-000084030000}"/>
    <cellStyle name="Normal 4 5 2 5" xfId="125" xr:uid="{00000000-0005-0000-0000-000085030000}"/>
    <cellStyle name="Normal 4 5 2 5 2" xfId="461" xr:uid="{00000000-0005-0000-0000-000086030000}"/>
    <cellStyle name="Normal 4 5 2 5 3" xfId="730" xr:uid="{00000000-0005-0000-0000-000087030000}"/>
    <cellStyle name="Normal 4 5 2 5 4" xfId="1028" xr:uid="{00000000-0005-0000-0000-000088030000}"/>
    <cellStyle name="Normal 4 5 2 6" xfId="293" xr:uid="{00000000-0005-0000-0000-000089030000}"/>
    <cellStyle name="Normal 4 5 2 7" xfId="562" xr:uid="{00000000-0005-0000-0000-00008A030000}"/>
    <cellStyle name="Normal 4 5 2 8" xfId="1029" xr:uid="{00000000-0005-0000-0000-00008B030000}"/>
    <cellStyle name="Normal 4 5 3" xfId="37" xr:uid="{00000000-0005-0000-0000-00008C030000}"/>
    <cellStyle name="Normal 4 5 3 2" xfId="75" xr:uid="{00000000-0005-0000-0000-00008D030000}"/>
    <cellStyle name="Normal 4 5 3 2 2" xfId="243" xr:uid="{00000000-0005-0000-0000-00008E030000}"/>
    <cellStyle name="Normal 4 5 3 2 2 2" xfId="411" xr:uid="{00000000-0005-0000-0000-00008F030000}"/>
    <cellStyle name="Normal 4 5 3 2 2 3" xfId="680" xr:uid="{00000000-0005-0000-0000-000090030000}"/>
    <cellStyle name="Normal 4 5 3 2 2 4" xfId="1030" xr:uid="{00000000-0005-0000-0000-000091030000}"/>
    <cellStyle name="Normal 4 5 3 2 3" xfId="176" xr:uid="{00000000-0005-0000-0000-000092030000}"/>
    <cellStyle name="Normal 4 5 3 2 3 2" xfId="512" xr:uid="{00000000-0005-0000-0000-000093030000}"/>
    <cellStyle name="Normal 4 5 3 2 3 3" xfId="781" xr:uid="{00000000-0005-0000-0000-000094030000}"/>
    <cellStyle name="Normal 4 5 3 2 3 4" xfId="1031" xr:uid="{00000000-0005-0000-0000-000095030000}"/>
    <cellStyle name="Normal 4 5 3 2 4" xfId="344" xr:uid="{00000000-0005-0000-0000-000096030000}"/>
    <cellStyle name="Normal 4 5 3 2 5" xfId="613" xr:uid="{00000000-0005-0000-0000-000097030000}"/>
    <cellStyle name="Normal 4 5 3 2 6" xfId="1032" xr:uid="{00000000-0005-0000-0000-000098030000}"/>
    <cellStyle name="Normal 4 5 3 3" xfId="142" xr:uid="{00000000-0005-0000-0000-000099030000}"/>
    <cellStyle name="Normal 4 5 3 3 2" xfId="478" xr:uid="{00000000-0005-0000-0000-00009A030000}"/>
    <cellStyle name="Normal 4 5 3 3 2 2" xfId="747" xr:uid="{00000000-0005-0000-0000-00009B030000}"/>
    <cellStyle name="Normal 4 5 3 3 2 3" xfId="1033" xr:uid="{00000000-0005-0000-0000-00009C030000}"/>
    <cellStyle name="Normal 4 5 3 3 3" xfId="310" xr:uid="{00000000-0005-0000-0000-00009D030000}"/>
    <cellStyle name="Normal 4 5 3 3 4" xfId="579" xr:uid="{00000000-0005-0000-0000-00009E030000}"/>
    <cellStyle name="Normal 4 5 3 3 5" xfId="1034" xr:uid="{00000000-0005-0000-0000-00009F030000}"/>
    <cellStyle name="Normal 4 5 3 4" xfId="209" xr:uid="{00000000-0005-0000-0000-0000A0030000}"/>
    <cellStyle name="Normal 4 5 3 4 2" xfId="377" xr:uid="{00000000-0005-0000-0000-0000A1030000}"/>
    <cellStyle name="Normal 4 5 3 4 3" xfId="646" xr:uid="{00000000-0005-0000-0000-0000A2030000}"/>
    <cellStyle name="Normal 4 5 3 4 4" xfId="1035" xr:uid="{00000000-0005-0000-0000-0000A3030000}"/>
    <cellStyle name="Normal 4 5 3 5" xfId="109" xr:uid="{00000000-0005-0000-0000-0000A4030000}"/>
    <cellStyle name="Normal 4 5 3 5 2" xfId="445" xr:uid="{00000000-0005-0000-0000-0000A5030000}"/>
    <cellStyle name="Normal 4 5 3 5 3" xfId="714" xr:uid="{00000000-0005-0000-0000-0000A6030000}"/>
    <cellStyle name="Normal 4 5 3 5 4" xfId="1036" xr:uid="{00000000-0005-0000-0000-0000A7030000}"/>
    <cellStyle name="Normal 4 5 3 6" xfId="277" xr:uid="{00000000-0005-0000-0000-0000A8030000}"/>
    <cellStyle name="Normal 4 5 3 7" xfId="546" xr:uid="{00000000-0005-0000-0000-0000A9030000}"/>
    <cellStyle name="Normal 4 5 3 8" xfId="1037" xr:uid="{00000000-0005-0000-0000-0000AA030000}"/>
    <cellStyle name="Normal 4 5 4" xfId="69" xr:uid="{00000000-0005-0000-0000-0000AB030000}"/>
    <cellStyle name="Normal 4 5 4 2" xfId="237" xr:uid="{00000000-0005-0000-0000-0000AC030000}"/>
    <cellStyle name="Normal 4 5 4 2 2" xfId="405" xr:uid="{00000000-0005-0000-0000-0000AD030000}"/>
    <cellStyle name="Normal 4 5 4 2 3" xfId="674" xr:uid="{00000000-0005-0000-0000-0000AE030000}"/>
    <cellStyle name="Normal 4 5 4 2 4" xfId="1038" xr:uid="{00000000-0005-0000-0000-0000AF030000}"/>
    <cellStyle name="Normal 4 5 4 3" xfId="170" xr:uid="{00000000-0005-0000-0000-0000B0030000}"/>
    <cellStyle name="Normal 4 5 4 3 2" xfId="506" xr:uid="{00000000-0005-0000-0000-0000B1030000}"/>
    <cellStyle name="Normal 4 5 4 3 3" xfId="775" xr:uid="{00000000-0005-0000-0000-0000B2030000}"/>
    <cellStyle name="Normal 4 5 4 3 4" xfId="1039" xr:uid="{00000000-0005-0000-0000-0000B3030000}"/>
    <cellStyle name="Normal 4 5 4 4" xfId="338" xr:uid="{00000000-0005-0000-0000-0000B4030000}"/>
    <cellStyle name="Normal 4 5 4 5" xfId="607" xr:uid="{00000000-0005-0000-0000-0000B5030000}"/>
    <cellStyle name="Normal 4 5 4 6" xfId="1040" xr:uid="{00000000-0005-0000-0000-0000B6030000}"/>
    <cellStyle name="Normal 4 5 5" xfId="136" xr:uid="{00000000-0005-0000-0000-0000B7030000}"/>
    <cellStyle name="Normal 4 5 5 2" xfId="472" xr:uid="{00000000-0005-0000-0000-0000B8030000}"/>
    <cellStyle name="Normal 4 5 5 2 2" xfId="741" xr:uid="{00000000-0005-0000-0000-0000B9030000}"/>
    <cellStyle name="Normal 4 5 5 2 3" xfId="1041" xr:uid="{00000000-0005-0000-0000-0000BA030000}"/>
    <cellStyle name="Normal 4 5 5 3" xfId="304" xr:uid="{00000000-0005-0000-0000-0000BB030000}"/>
    <cellStyle name="Normal 4 5 5 4" xfId="573" xr:uid="{00000000-0005-0000-0000-0000BC030000}"/>
    <cellStyle name="Normal 4 5 5 5" xfId="1042" xr:uid="{00000000-0005-0000-0000-0000BD030000}"/>
    <cellStyle name="Normal 4 5 6" xfId="203" xr:uid="{00000000-0005-0000-0000-0000BE030000}"/>
    <cellStyle name="Normal 4 5 6 2" xfId="371" xr:uid="{00000000-0005-0000-0000-0000BF030000}"/>
    <cellStyle name="Normal 4 5 6 3" xfId="640" xr:uid="{00000000-0005-0000-0000-0000C0030000}"/>
    <cellStyle name="Normal 4 5 6 4" xfId="1043" xr:uid="{00000000-0005-0000-0000-0000C1030000}"/>
    <cellStyle name="Normal 4 5 7" xfId="103" xr:uid="{00000000-0005-0000-0000-0000C2030000}"/>
    <cellStyle name="Normal 4 5 7 2" xfId="439" xr:uid="{00000000-0005-0000-0000-0000C3030000}"/>
    <cellStyle name="Normal 4 5 7 3" xfId="708" xr:uid="{00000000-0005-0000-0000-0000C4030000}"/>
    <cellStyle name="Normal 4 5 7 4" xfId="1044" xr:uid="{00000000-0005-0000-0000-0000C5030000}"/>
    <cellStyle name="Normal 4 5 8" xfId="271" xr:uid="{00000000-0005-0000-0000-0000C6030000}"/>
    <cellStyle name="Normal 4 5 9" xfId="540" xr:uid="{00000000-0005-0000-0000-0000C7030000}"/>
    <cellStyle name="Normal 4 6" xfId="43" xr:uid="{00000000-0005-0000-0000-0000C8030000}"/>
    <cellStyle name="Normal 4 6 2" xfId="81" xr:uid="{00000000-0005-0000-0000-0000C9030000}"/>
    <cellStyle name="Normal 4 6 2 2" xfId="249" xr:uid="{00000000-0005-0000-0000-0000CA030000}"/>
    <cellStyle name="Normal 4 6 2 2 2" xfId="417" xr:uid="{00000000-0005-0000-0000-0000CB030000}"/>
    <cellStyle name="Normal 4 6 2 2 3" xfId="686" xr:uid="{00000000-0005-0000-0000-0000CC030000}"/>
    <cellStyle name="Normal 4 6 2 2 4" xfId="1045" xr:uid="{00000000-0005-0000-0000-0000CD030000}"/>
    <cellStyle name="Normal 4 6 2 3" xfId="182" xr:uid="{00000000-0005-0000-0000-0000CE030000}"/>
    <cellStyle name="Normal 4 6 2 3 2" xfId="518" xr:uid="{00000000-0005-0000-0000-0000CF030000}"/>
    <cellStyle name="Normal 4 6 2 3 3" xfId="787" xr:uid="{00000000-0005-0000-0000-0000D0030000}"/>
    <cellStyle name="Normal 4 6 2 3 4" xfId="1046" xr:uid="{00000000-0005-0000-0000-0000D1030000}"/>
    <cellStyle name="Normal 4 6 2 4" xfId="350" xr:uid="{00000000-0005-0000-0000-0000D2030000}"/>
    <cellStyle name="Normal 4 6 2 5" xfId="619" xr:uid="{00000000-0005-0000-0000-0000D3030000}"/>
    <cellStyle name="Normal 4 6 2 6" xfId="1047" xr:uid="{00000000-0005-0000-0000-0000D4030000}"/>
    <cellStyle name="Normal 4 6 3" xfId="148" xr:uid="{00000000-0005-0000-0000-0000D5030000}"/>
    <cellStyle name="Normal 4 6 3 2" xfId="484" xr:uid="{00000000-0005-0000-0000-0000D6030000}"/>
    <cellStyle name="Normal 4 6 3 2 2" xfId="753" xr:uid="{00000000-0005-0000-0000-0000D7030000}"/>
    <cellStyle name="Normal 4 6 3 2 3" xfId="1048" xr:uid="{00000000-0005-0000-0000-0000D8030000}"/>
    <cellStyle name="Normal 4 6 3 3" xfId="316" xr:uid="{00000000-0005-0000-0000-0000D9030000}"/>
    <cellStyle name="Normal 4 6 3 4" xfId="585" xr:uid="{00000000-0005-0000-0000-0000DA030000}"/>
    <cellStyle name="Normal 4 6 3 5" xfId="1049" xr:uid="{00000000-0005-0000-0000-0000DB030000}"/>
    <cellStyle name="Normal 4 6 4" xfId="215" xr:uid="{00000000-0005-0000-0000-0000DC030000}"/>
    <cellStyle name="Normal 4 6 4 2" xfId="383" xr:uid="{00000000-0005-0000-0000-0000DD030000}"/>
    <cellStyle name="Normal 4 6 4 3" xfId="652" xr:uid="{00000000-0005-0000-0000-0000DE030000}"/>
    <cellStyle name="Normal 4 6 4 4" xfId="1050" xr:uid="{00000000-0005-0000-0000-0000DF030000}"/>
    <cellStyle name="Normal 4 6 5" xfId="115" xr:uid="{00000000-0005-0000-0000-0000E0030000}"/>
    <cellStyle name="Normal 4 6 5 2" xfId="451" xr:uid="{00000000-0005-0000-0000-0000E1030000}"/>
    <cellStyle name="Normal 4 6 5 3" xfId="720" xr:uid="{00000000-0005-0000-0000-0000E2030000}"/>
    <cellStyle name="Normal 4 6 5 4" xfId="1051" xr:uid="{00000000-0005-0000-0000-0000E3030000}"/>
    <cellStyle name="Normal 4 6 6" xfId="283" xr:uid="{00000000-0005-0000-0000-0000E4030000}"/>
    <cellStyle name="Normal 4 6 7" xfId="552" xr:uid="{00000000-0005-0000-0000-0000E5030000}"/>
    <cellStyle name="Normal 4 6 8" xfId="1052" xr:uid="{00000000-0005-0000-0000-0000E6030000}"/>
    <cellStyle name="Normal 4 7" xfId="32" xr:uid="{00000000-0005-0000-0000-0000E7030000}"/>
    <cellStyle name="Normal 4 7 2" xfId="70" xr:uid="{00000000-0005-0000-0000-0000E8030000}"/>
    <cellStyle name="Normal 4 7 2 2" xfId="238" xr:uid="{00000000-0005-0000-0000-0000E9030000}"/>
    <cellStyle name="Normal 4 7 2 2 2" xfId="406" xr:uid="{00000000-0005-0000-0000-0000EA030000}"/>
    <cellStyle name="Normal 4 7 2 2 3" xfId="675" xr:uid="{00000000-0005-0000-0000-0000EB030000}"/>
    <cellStyle name="Normal 4 7 2 2 4" xfId="1053" xr:uid="{00000000-0005-0000-0000-0000EC030000}"/>
    <cellStyle name="Normal 4 7 2 3" xfId="171" xr:uid="{00000000-0005-0000-0000-0000ED030000}"/>
    <cellStyle name="Normal 4 7 2 3 2" xfId="507" xr:uid="{00000000-0005-0000-0000-0000EE030000}"/>
    <cellStyle name="Normal 4 7 2 3 3" xfId="776" xr:uid="{00000000-0005-0000-0000-0000EF030000}"/>
    <cellStyle name="Normal 4 7 2 3 4" xfId="1054" xr:uid="{00000000-0005-0000-0000-0000F0030000}"/>
    <cellStyle name="Normal 4 7 2 4" xfId="339" xr:uid="{00000000-0005-0000-0000-0000F1030000}"/>
    <cellStyle name="Normal 4 7 2 5" xfId="608" xr:uid="{00000000-0005-0000-0000-0000F2030000}"/>
    <cellStyle name="Normal 4 7 2 6" xfId="1055" xr:uid="{00000000-0005-0000-0000-0000F3030000}"/>
    <cellStyle name="Normal 4 7 3" xfId="137" xr:uid="{00000000-0005-0000-0000-0000F4030000}"/>
    <cellStyle name="Normal 4 7 3 2" xfId="473" xr:uid="{00000000-0005-0000-0000-0000F5030000}"/>
    <cellStyle name="Normal 4 7 3 2 2" xfId="742" xr:uid="{00000000-0005-0000-0000-0000F6030000}"/>
    <cellStyle name="Normal 4 7 3 2 3" xfId="1056" xr:uid="{00000000-0005-0000-0000-0000F7030000}"/>
    <cellStyle name="Normal 4 7 3 3" xfId="305" xr:uid="{00000000-0005-0000-0000-0000F8030000}"/>
    <cellStyle name="Normal 4 7 3 4" xfId="574" xr:uid="{00000000-0005-0000-0000-0000F9030000}"/>
    <cellStyle name="Normal 4 7 3 5" xfId="1057" xr:uid="{00000000-0005-0000-0000-0000FA030000}"/>
    <cellStyle name="Normal 4 7 4" xfId="204" xr:uid="{00000000-0005-0000-0000-0000FB030000}"/>
    <cellStyle name="Normal 4 7 4 2" xfId="372" xr:uid="{00000000-0005-0000-0000-0000FC030000}"/>
    <cellStyle name="Normal 4 7 4 3" xfId="641" xr:uid="{00000000-0005-0000-0000-0000FD030000}"/>
    <cellStyle name="Normal 4 7 4 4" xfId="1058" xr:uid="{00000000-0005-0000-0000-0000FE030000}"/>
    <cellStyle name="Normal 4 7 5" xfId="104" xr:uid="{00000000-0005-0000-0000-0000FF030000}"/>
    <cellStyle name="Normal 4 7 5 2" xfId="440" xr:uid="{00000000-0005-0000-0000-000000040000}"/>
    <cellStyle name="Normal 4 7 5 3" xfId="709" xr:uid="{00000000-0005-0000-0000-000001040000}"/>
    <cellStyle name="Normal 4 7 5 4" xfId="1059" xr:uid="{00000000-0005-0000-0000-000002040000}"/>
    <cellStyle name="Normal 4 7 6" xfId="272" xr:uid="{00000000-0005-0000-0000-000003040000}"/>
    <cellStyle name="Normal 4 7 7" xfId="541" xr:uid="{00000000-0005-0000-0000-000004040000}"/>
    <cellStyle name="Normal 4 7 8" xfId="1060" xr:uid="{00000000-0005-0000-0000-000005040000}"/>
    <cellStyle name="Normal 4 8" xfId="58" xr:uid="{00000000-0005-0000-0000-000006040000}"/>
    <cellStyle name="Normal 4 8 2" xfId="160" xr:uid="{00000000-0005-0000-0000-000007040000}"/>
    <cellStyle name="Normal 4 8 2 2" xfId="496" xr:uid="{00000000-0005-0000-0000-000008040000}"/>
    <cellStyle name="Normal 4 8 2 2 2" xfId="765" xr:uid="{00000000-0005-0000-0000-000009040000}"/>
    <cellStyle name="Normal 4 8 2 2 3" xfId="1061" xr:uid="{00000000-0005-0000-0000-00000A040000}"/>
    <cellStyle name="Normal 4 8 2 3" xfId="328" xr:uid="{00000000-0005-0000-0000-00000B040000}"/>
    <cellStyle name="Normal 4 8 2 4" xfId="597" xr:uid="{00000000-0005-0000-0000-00000C040000}"/>
    <cellStyle name="Normal 4 8 2 5" xfId="1062" xr:uid="{00000000-0005-0000-0000-00000D040000}"/>
    <cellStyle name="Normal 4 8 3" xfId="227" xr:uid="{00000000-0005-0000-0000-00000E040000}"/>
    <cellStyle name="Normal 4 8 3 2" xfId="395" xr:uid="{00000000-0005-0000-0000-00000F040000}"/>
    <cellStyle name="Normal 4 8 3 3" xfId="664" xr:uid="{00000000-0005-0000-0000-000010040000}"/>
    <cellStyle name="Normal 4 8 3 4" xfId="1063" xr:uid="{00000000-0005-0000-0000-000011040000}"/>
    <cellStyle name="Normal 4 8 4" xfId="93" xr:uid="{00000000-0005-0000-0000-000012040000}"/>
    <cellStyle name="Normal 4 8 4 2" xfId="429" xr:uid="{00000000-0005-0000-0000-000013040000}"/>
    <cellStyle name="Normal 4 8 4 3" xfId="698" xr:uid="{00000000-0005-0000-0000-000014040000}"/>
    <cellStyle name="Normal 4 8 4 4" xfId="1064" xr:uid="{00000000-0005-0000-0000-000015040000}"/>
    <cellStyle name="Normal 4 8 5" xfId="261" xr:uid="{00000000-0005-0000-0000-000016040000}"/>
    <cellStyle name="Normal 4 8 6" xfId="530" xr:uid="{00000000-0005-0000-0000-000017040000}"/>
    <cellStyle name="Normal 4 8 7" xfId="1065" xr:uid="{00000000-0005-0000-0000-000018040000}"/>
    <cellStyle name="Normal 4 9" xfId="54" xr:uid="{00000000-0005-0000-0000-000019040000}"/>
    <cellStyle name="Normal 4 9 2" xfId="226" xr:uid="{00000000-0005-0000-0000-00001A040000}"/>
    <cellStyle name="Normal 4 9 2 2" xfId="394" xr:uid="{00000000-0005-0000-0000-00001B040000}"/>
    <cellStyle name="Normal 4 9 2 3" xfId="663" xr:uid="{00000000-0005-0000-0000-00001C040000}"/>
    <cellStyle name="Normal 4 9 2 4" xfId="1066" xr:uid="{00000000-0005-0000-0000-00001D040000}"/>
    <cellStyle name="Normal 4 9 3" xfId="159" xr:uid="{00000000-0005-0000-0000-00001E040000}"/>
    <cellStyle name="Normal 4 9 3 2" xfId="495" xr:uid="{00000000-0005-0000-0000-00001F040000}"/>
    <cellStyle name="Normal 4 9 3 3" xfId="764" xr:uid="{00000000-0005-0000-0000-000020040000}"/>
    <cellStyle name="Normal 4 9 3 4" xfId="1067" xr:uid="{00000000-0005-0000-0000-000021040000}"/>
    <cellStyle name="Normal 4 9 4" xfId="327" xr:uid="{00000000-0005-0000-0000-000022040000}"/>
    <cellStyle name="Normal 4 9 5" xfId="596" xr:uid="{00000000-0005-0000-0000-000023040000}"/>
    <cellStyle name="Normal 4 9 6" xfId="1068" xr:uid="{00000000-0005-0000-0000-000024040000}"/>
    <cellStyle name="Normal_DURBAN NOTES TO TENDERERS D" xfId="8" xr:uid="{00000000-0005-0000-0000-000025040000}"/>
    <cellStyle name="Normal_LSMITH PRELIMS B" xfId="9" xr:uid="{00000000-0005-0000-0000-000026040000}"/>
    <cellStyle name="Normal_TENDER DOCUMENTS APRIL 05" xfId="10" xr:uid="{00000000-0005-0000-0000-000027040000}"/>
    <cellStyle name="Normal_TENDER DOCUMENTS APRIL 05 2" xfId="1069" xr:uid="{00000000-0005-0000-0000-000028040000}"/>
    <cellStyle name="Normal_TENDER DOCUMENTS AUG 2004" xfId="11" xr:uid="{00000000-0005-0000-0000-000029040000}"/>
    <cellStyle name="Percent" xfId="16" builtinId="5"/>
    <cellStyle name="Percent 2" xfId="21" xr:uid="{00000000-0005-0000-0000-00002B040000}"/>
    <cellStyle name="Percent 3" xfId="59" xr:uid="{00000000-0005-0000-0000-00002C040000}"/>
    <cellStyle name="REPORT" xfId="12" xr:uid="{00000000-0005-0000-0000-00002D040000}"/>
  </cellStyles>
  <dxfs count="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C00000"/>
      </font>
      <fill>
        <patternFill>
          <bgColor rgb="FFFFFF00"/>
        </patternFill>
      </fill>
    </dxf>
  </dxfs>
  <tableStyles count="0" defaultTableStyle="TableStyleMedium9" defaultPivotStyle="PivotStyleLight16"/>
  <colors>
    <mruColors>
      <color rgb="FFFFFF99"/>
      <color rgb="FFFFFF66"/>
      <color rgb="FF99CC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7.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8.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4.xml"/><Relationship Id="rId125"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I$189" lockText="1"/>
</file>

<file path=xl/ctrlProps/ctrlProp101.xml><?xml version="1.0" encoding="utf-8"?>
<formControlPr xmlns="http://schemas.microsoft.com/office/spreadsheetml/2009/9/main" objectType="CheckBox" checked="Checked" fmlaLink="$I$190" lockText="1"/>
</file>

<file path=xl/ctrlProps/ctrlProp102.xml><?xml version="1.0" encoding="utf-8"?>
<formControlPr xmlns="http://schemas.microsoft.com/office/spreadsheetml/2009/9/main" objectType="CheckBox" checked="Checked" fmlaLink="$I$191" lockText="1"/>
</file>

<file path=xl/ctrlProps/ctrlProp103.xml><?xml version="1.0" encoding="utf-8"?>
<formControlPr xmlns="http://schemas.microsoft.com/office/spreadsheetml/2009/9/main" objectType="CheckBox" checked="Checked" fmlaLink="$I$192" lockText="1"/>
</file>

<file path=xl/ctrlProps/ctrlProp104.xml><?xml version="1.0" encoding="utf-8"?>
<formControlPr xmlns="http://schemas.microsoft.com/office/spreadsheetml/2009/9/main" objectType="CheckBox" checked="Checked" fmlaLink="$I$193" lockText="1"/>
</file>

<file path=xl/ctrlProps/ctrlProp105.xml><?xml version="1.0" encoding="utf-8"?>
<formControlPr xmlns="http://schemas.microsoft.com/office/spreadsheetml/2009/9/main" objectType="CheckBox" checked="Checked" fmlaLink="$I$194" lockText="1"/>
</file>

<file path=xl/ctrlProps/ctrlProp106.xml><?xml version="1.0" encoding="utf-8"?>
<formControlPr xmlns="http://schemas.microsoft.com/office/spreadsheetml/2009/9/main" objectType="CheckBox" checked="Checked" fmlaLink="$I$195" lockText="1"/>
</file>

<file path=xl/ctrlProps/ctrlProp107.xml><?xml version="1.0" encoding="utf-8"?>
<formControlPr xmlns="http://schemas.microsoft.com/office/spreadsheetml/2009/9/main" objectType="CheckBox" checked="Checked" fmlaLink="$I$196" lockText="1"/>
</file>

<file path=xl/ctrlProps/ctrlProp108.xml><?xml version="1.0" encoding="utf-8"?>
<formControlPr xmlns="http://schemas.microsoft.com/office/spreadsheetml/2009/9/main" objectType="CheckBox" checked="Checked" fmlaLink="$I$197" lockText="1"/>
</file>

<file path=xl/ctrlProps/ctrlProp109.xml><?xml version="1.0" encoding="utf-8"?>
<formControlPr xmlns="http://schemas.microsoft.com/office/spreadsheetml/2009/9/main" objectType="CheckBox" checked="Checked" fmlaLink="$I$198"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checked="Checked" fmlaLink="$I$199" lockText="1"/>
</file>

<file path=xl/ctrlProps/ctrlProp111.xml><?xml version="1.0" encoding="utf-8"?>
<formControlPr xmlns="http://schemas.microsoft.com/office/spreadsheetml/2009/9/main" objectType="CheckBox" checked="Checked" fmlaLink="$I$200" lockText="1"/>
</file>

<file path=xl/ctrlProps/ctrlProp112.xml><?xml version="1.0" encoding="utf-8"?>
<formControlPr xmlns="http://schemas.microsoft.com/office/spreadsheetml/2009/9/main" objectType="CheckBox" checked="Checked" fmlaLink="$I$201" lockText="1"/>
</file>

<file path=xl/ctrlProps/ctrlProp113.xml><?xml version="1.0" encoding="utf-8"?>
<formControlPr xmlns="http://schemas.microsoft.com/office/spreadsheetml/2009/9/main" objectType="CheckBox" checked="Checked" fmlaLink="$I$202" lockText="1"/>
</file>

<file path=xl/ctrlProps/ctrlProp114.xml><?xml version="1.0" encoding="utf-8"?>
<formControlPr xmlns="http://schemas.microsoft.com/office/spreadsheetml/2009/9/main" objectType="CheckBox" checked="Checked" fmlaLink="$I$203" lockText="1"/>
</file>

<file path=xl/ctrlProps/ctrlProp115.xml><?xml version="1.0" encoding="utf-8"?>
<formControlPr xmlns="http://schemas.microsoft.com/office/spreadsheetml/2009/9/main" objectType="CheckBox" checked="Checked" fmlaLink="$I$204" lockText="1"/>
</file>

<file path=xl/ctrlProps/ctrlProp116.xml><?xml version="1.0" encoding="utf-8"?>
<formControlPr xmlns="http://schemas.microsoft.com/office/spreadsheetml/2009/9/main" objectType="CheckBox" checked="Checked" fmlaLink="$I$205" lockText="1"/>
</file>

<file path=xl/ctrlProps/ctrlProp117.xml><?xml version="1.0" encoding="utf-8"?>
<formControlPr xmlns="http://schemas.microsoft.com/office/spreadsheetml/2009/9/main" objectType="CheckBox" checked="Checked" fmlaLink="$I$206" lockText="1"/>
</file>

<file path=xl/ctrlProps/ctrlProp118.xml><?xml version="1.0" encoding="utf-8"?>
<formControlPr xmlns="http://schemas.microsoft.com/office/spreadsheetml/2009/9/main" objectType="CheckBox" checked="Checked" fmlaLink="$I$207" lockText="1"/>
</file>

<file path=xl/ctrlProps/ctrlProp119.xml><?xml version="1.0" encoding="utf-8"?>
<formControlPr xmlns="http://schemas.microsoft.com/office/spreadsheetml/2009/9/main" objectType="CheckBox" checked="Checked" fmlaLink="$I$208"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checked="Checked" fmlaLink="$I$209" lockText="1"/>
</file>

<file path=xl/ctrlProps/ctrlProp121.xml><?xml version="1.0" encoding="utf-8"?>
<formControlPr xmlns="http://schemas.microsoft.com/office/spreadsheetml/2009/9/main" objectType="CheckBox" checked="Checked" fmlaLink="$I$210" lockText="1"/>
</file>

<file path=xl/ctrlProps/ctrlProp122.xml><?xml version="1.0" encoding="utf-8"?>
<formControlPr xmlns="http://schemas.microsoft.com/office/spreadsheetml/2009/9/main" objectType="CheckBox" checked="Checked" fmlaLink="$I$211" lockText="1"/>
</file>

<file path=xl/ctrlProps/ctrlProp123.xml><?xml version="1.0" encoding="utf-8"?>
<formControlPr xmlns="http://schemas.microsoft.com/office/spreadsheetml/2009/9/main" objectType="CheckBox" checked="Checked" fmlaLink="$I$212" lockText="1"/>
</file>

<file path=xl/ctrlProps/ctrlProp124.xml><?xml version="1.0" encoding="utf-8"?>
<formControlPr xmlns="http://schemas.microsoft.com/office/spreadsheetml/2009/9/main" objectType="CheckBox" fmlaLink="$I$213" lockText="1"/>
</file>

<file path=xl/ctrlProps/ctrlProp125.xml><?xml version="1.0" encoding="utf-8"?>
<formControlPr xmlns="http://schemas.microsoft.com/office/spreadsheetml/2009/9/main" objectType="CheckBox" fmlaLink="$I$214" lockText="1"/>
</file>

<file path=xl/ctrlProps/ctrlProp126.xml><?xml version="1.0" encoding="utf-8"?>
<formControlPr xmlns="http://schemas.microsoft.com/office/spreadsheetml/2009/9/main" objectType="CheckBox" fmlaLink="$I$215" lockText="1"/>
</file>

<file path=xl/ctrlProps/ctrlProp127.xml><?xml version="1.0" encoding="utf-8"?>
<formControlPr xmlns="http://schemas.microsoft.com/office/spreadsheetml/2009/9/main" objectType="CheckBox" fmlaLink="$I$216" lockText="1"/>
</file>

<file path=xl/ctrlProps/ctrlProp128.xml><?xml version="1.0" encoding="utf-8"?>
<formControlPr xmlns="http://schemas.microsoft.com/office/spreadsheetml/2009/9/main" objectType="CheckBox" fmlaLink="$I$217" lockText="1"/>
</file>

<file path=xl/ctrlProps/ctrlProp129.xml><?xml version="1.0" encoding="utf-8"?>
<formControlPr xmlns="http://schemas.microsoft.com/office/spreadsheetml/2009/9/main" objectType="CheckBox" fmlaLink="$I$218"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Drop" dropStyle="combo" dx="16" fmlaLink="$F$397" fmlaRange="Datafordrops!$B$127:$B$128" sel="1" val="0"/>
</file>

<file path=xl/ctrlProps/ctrlProp131.xml><?xml version="1.0" encoding="utf-8"?>
<formControlPr xmlns="http://schemas.microsoft.com/office/spreadsheetml/2009/9/main" objectType="CheckBox" checked="Checked" fmlaLink="$I$133" lockText="1"/>
</file>

<file path=xl/ctrlProps/ctrlProp132.xml><?xml version="1.0" encoding="utf-8"?>
<formControlPr xmlns="http://schemas.microsoft.com/office/spreadsheetml/2009/9/main" objectType="CheckBox" checked="Checked" fmlaLink="$I$134" lockText="1"/>
</file>

<file path=xl/ctrlProps/ctrlProp133.xml><?xml version="1.0" encoding="utf-8"?>
<formControlPr xmlns="http://schemas.microsoft.com/office/spreadsheetml/2009/9/main" objectType="CheckBox" fmlaLink="#REF!" lockText="1"/>
</file>

<file path=xl/ctrlProps/ctrlProp134.xml><?xml version="1.0" encoding="utf-8"?>
<formControlPr xmlns="http://schemas.microsoft.com/office/spreadsheetml/2009/9/main" objectType="Drop" dropStyle="combo" dx="16" fmlaLink="$D$449" fmlaRange="Datafordrops!$B$131:$B$132" sel="2" val="0"/>
</file>

<file path=xl/ctrlProps/ctrlProp135.xml><?xml version="1.0" encoding="utf-8"?>
<formControlPr xmlns="http://schemas.microsoft.com/office/spreadsheetml/2009/9/main" objectType="Drop" dropStyle="combo" dx="16" fmlaLink="$E$15" fmlaRange="Datafordrops!$B$134:$B$135" sel="2" val="0"/>
</file>

<file path=xl/ctrlProps/ctrlProp136.xml><?xml version="1.0" encoding="utf-8"?>
<formControlPr xmlns="http://schemas.microsoft.com/office/spreadsheetml/2009/9/main" objectType="Drop" dropStyle="combo" dx="16" fmlaLink="$F$45" fmlaRange="Datafordrops!$B$138:$B$139" sel="1" val="0"/>
</file>

<file path=xl/ctrlProps/ctrlProp137.xml><?xml version="1.0" encoding="utf-8"?>
<formControlPr xmlns="http://schemas.microsoft.com/office/spreadsheetml/2009/9/main" objectType="CheckBox" checked="Checked" fmlaLink="$I$86" lockText="1"/>
</file>

<file path=xl/ctrlProps/ctrlProp138.xml><?xml version="1.0" encoding="utf-8"?>
<formControlPr xmlns="http://schemas.microsoft.com/office/spreadsheetml/2009/9/main" objectType="CheckBox" checked="Checked" fmlaLink="$I$117"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Drop" dropStyle="combo" dx="16" fmlaLink="'Master Data'!$E$683" fmlaRange="Datafordrops!$B$46:$B$47" sel="2" val="0"/>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Drop" dropStyle="combo" dx="16" fmlaLink="$E$402" fmlaRange="Datafordrops!$B$9:$B$13" sel="2" val="0"/>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Drop" dropStyle="combo" dx="16" fmlaLink="$E$401" fmlaRange="Datafordrops!$B$30:$B$31" sel="1" val="0"/>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Drop" dropStyle="combo" dx="16" fmlaLink="'Master Data'!$E$404" fmlaRange="Datafordrops!$B$27:$B$28" sel="2" val="0"/>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Drop" dropStyle="combo" dx="16" fmlaLink="$F$689" fmlaRange="Datafordrops!$B$37:$B$38" sel="1" val="0"/>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Drop" dropStyle="combo" dx="16" fmlaLink="'Master Data'!$F$643" fmlaRange="Datafordrops!$B$40:$B$41" sel="1" val="0"/>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Drop" dropStyle="combo" dx="16" fmlaLink="'Master Data'!$F$644" fmlaRange="Datafordrops!$B$43:$B$44" sel="2" val="0"/>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List" dx="16" fmlaLink="ClassDropdown!$D$3" fmlaRange="ClassDropdown!$B$1:$B$20" sel="10" val="0"/>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Drop" dropStyle="combo" dx="16" fmlaLink="$F$685" fmlaRange="Datafordrops!$B$23:$B$24" sel="1" val="0"/>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Drop" dropStyle="combo" dx="16" fmlaLink="$E$680" fmlaRange="Datafordrops!$B$18:$B$19" sel="1" val="0"/>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Drop" dropStyle="combo" dx="16" fmlaLink="$I$56" fmlaRange="Datafordrops!$B$49:$B$50" sel="1" val="0"/>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Drop" dropStyle="combo" dx="16" fmlaLink="$E$234" fmlaRange="Datafordrops!$B$52:$B$54" sel="1" val="0"/>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CheckBox" fmlaLink="$I$68"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CheckBox" checked="Checked" fmlaLink="$I$70"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checked="Checked" fmlaLink="$I$71"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I$72"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CheckBox" checked="Checked" fmlaLink="$I$73"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CheckBox" checked="Checked" fmlaLink="$I$74"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CheckBox" checked="Checked" fmlaLink="$I$75"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CheckBox" checked="Checked" fmlaLink="$I$81"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CheckBox" checked="Checked" fmlaLink="$I$76"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checked="Checked" fmlaLink="$I$77"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CheckBox" checked="Checked" fmlaLink="$I$79"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CheckBox" checked="Checked" fmlaLink="$I$92"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CheckBox" checked="Checked" fmlaLink="$I$93"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fmlaLink="$I$94"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CheckBox" checked="Checked" fmlaLink="$I$95"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CheckBox" checked="Checked" fmlaLink="$I$96"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CheckBox" checked="Checked" fmlaLink="$I$98"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CheckBox" checked="Checked" fmlaLink="$I$99"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CheckBox" checked="Checked" fmlaLink="$I$102"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CheckBox" checked="Checked" fmlaLink="$I$104"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CheckBox" checked="Checked" fmlaLink="$I$112"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CheckBox" checked="Checked" fmlaLink="$I$113"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CheckBox" checked="Checked" fmlaLink="$I$114"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checked="Checked" fmlaLink="$I$121"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CheckBox" checked="Checked" fmlaLink="$I$122"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CheckBox" checked="Checked" fmlaLink="$I$123"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CheckBox" checked="Checked" fmlaLink="$I$124"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CheckBox" checked="Checked" fmlaLink="$I$127"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Drop" dropStyle="combo" dx="16" fmlaLink="$E$47" fmlaRange="Datafordrops!$B$67:$B$68" sel="1" val="0"/>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CheckBox" checked="Checked" fmlaLink="$I$100"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CheckBox" checked="Checked" fmlaLink="$I$101"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8.xml><?xml version="1.0" encoding="utf-8"?>
<formControlPr xmlns="http://schemas.microsoft.com/office/spreadsheetml/2009/9/main" objectType="Drop" dropStyle="combo" dx="16" fmlaLink="$F$43" fmlaRange="Datafordrops!$B$72:$B$74" sel="1" val="0"/>
</file>

<file path=xl/ctrlProps/ctrlProp59.xml><?xml version="1.0" encoding="utf-8"?>
<formControlPr xmlns="http://schemas.microsoft.com/office/spreadsheetml/2009/9/main" objectType="Drop" dropStyle="combo" dx="16" fmlaLink="$F$44" fmlaRange="Datafordrops!$B$76:$B$79" sel="2" val="0"/>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Drop" dropStyle="combo" dx="16" fmlaLink="$E$54" fmlaRange="Datafordrops!$B$61:$B$65" sel="5" val="0"/>
</file>

<file path=xl/ctrlProps/ctrlProp61.xml><?xml version="1.0" encoding="utf-8"?>
<formControlPr xmlns="http://schemas.microsoft.com/office/spreadsheetml/2009/9/main" objectType="CheckBox" checked="Checked" fmlaLink="$I$97" lockText="1"/>
</file>

<file path=xl/ctrlProps/ctrlProp62.xml><?xml version="1.0" encoding="utf-8"?>
<formControlPr xmlns="http://schemas.microsoft.com/office/spreadsheetml/2009/9/main" objectType="CheckBox" checked="Checked" fmlaLink="$I$103" lockText="1"/>
</file>

<file path=xl/ctrlProps/ctrlProp63.xml><?xml version="1.0" encoding="utf-8"?>
<formControlPr xmlns="http://schemas.microsoft.com/office/spreadsheetml/2009/9/main" objectType="Drop" dropStyle="combo" dx="16" fmlaLink="$E$53" fmlaRange="Datafordrops!$B$56:$B$60" sel="5" val="0"/>
</file>

<file path=xl/ctrlProps/ctrlProp64.xml><?xml version="1.0" encoding="utf-8"?>
<formControlPr xmlns="http://schemas.microsoft.com/office/spreadsheetml/2009/9/main" objectType="CheckBox" checked="Checked" fmlaLink="$I$78" lockText="1"/>
</file>

<file path=xl/ctrlProps/ctrlProp65.xml><?xml version="1.0" encoding="utf-8"?>
<formControlPr xmlns="http://schemas.microsoft.com/office/spreadsheetml/2009/9/main" objectType="CheckBox" checked="Checked" fmlaLink="$I$80" lockText="1"/>
</file>

<file path=xl/ctrlProps/ctrlProp66.xml><?xml version="1.0" encoding="utf-8"?>
<formControlPr xmlns="http://schemas.microsoft.com/office/spreadsheetml/2009/9/main" objectType="CheckBox" checked="Checked" fmlaLink="$I$115" lockText="1"/>
</file>

<file path=xl/ctrlProps/ctrlProp67.xml><?xml version="1.0" encoding="utf-8"?>
<formControlPr xmlns="http://schemas.microsoft.com/office/spreadsheetml/2009/9/main" objectType="CheckBox" checked="Checked" fmlaLink="$I$116" lockText="1"/>
</file>

<file path=xl/ctrlProps/ctrlProp68.xml><?xml version="1.0" encoding="utf-8"?>
<formControlPr xmlns="http://schemas.microsoft.com/office/spreadsheetml/2009/9/main" objectType="CheckBox" checked="Checked" fmlaLink="$I$117" lockText="1"/>
</file>

<file path=xl/ctrlProps/ctrlProp69.xml><?xml version="1.0" encoding="utf-8"?>
<formControlPr xmlns="http://schemas.microsoft.com/office/spreadsheetml/2009/9/main" objectType="CheckBox" checked="Checked" fmlaLink="$I$119"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CheckBox" checked="Checked" fmlaLink="$I$105" lockText="1"/>
</file>

<file path=xl/ctrlProps/ctrlProp72.xml><?xml version="1.0" encoding="utf-8"?>
<formControlPr xmlns="http://schemas.microsoft.com/office/spreadsheetml/2009/9/main" objectType="CheckBox" checked="Checked" fmlaLink="$I$125"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CheckBox" checked="Checked" fmlaLink="#REF!" lockText="1"/>
</file>

<file path=xl/ctrlProps/ctrlProp75.xml><?xml version="1.0" encoding="utf-8"?>
<formControlPr xmlns="http://schemas.microsoft.com/office/spreadsheetml/2009/9/main" objectType="CheckBox" checked="Checked" fmlaLink="$I$106" lockText="1"/>
</file>

<file path=xl/ctrlProps/ctrlProp76.xml><?xml version="1.0" encoding="utf-8"?>
<formControlPr xmlns="http://schemas.microsoft.com/office/spreadsheetml/2009/9/main" objectType="CheckBox" checked="Checked" fmlaLink="$I$107" lockText="1"/>
</file>

<file path=xl/ctrlProps/ctrlProp77.xml><?xml version="1.0" encoding="utf-8"?>
<formControlPr xmlns="http://schemas.microsoft.com/office/spreadsheetml/2009/9/main" objectType="CheckBox" checked="Checked" fmlaLink="$I$108" lockText="1"/>
</file>

<file path=xl/ctrlProps/ctrlProp78.xml><?xml version="1.0" encoding="utf-8"?>
<formControlPr xmlns="http://schemas.microsoft.com/office/spreadsheetml/2009/9/main" objectType="CheckBox" checked="Checked" fmlaLink="$I$110" lockText="1"/>
</file>

<file path=xl/ctrlProps/ctrlProp79.xml><?xml version="1.0" encoding="utf-8"?>
<formControlPr xmlns="http://schemas.microsoft.com/office/spreadsheetml/2009/9/main" objectType="CheckBox" checked="Checked" fmlaLink="#REF!"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Drop" dropStyle="combo" dx="16" fmlaLink="$F$678" fmlaRange="Datafordrops!$B$15:$B$16" sel="1" val="0"/>
</file>

<file path=xl/ctrlProps/ctrlProp81.xml><?xml version="1.0" encoding="utf-8"?>
<formControlPr xmlns="http://schemas.microsoft.com/office/spreadsheetml/2009/9/main" objectType="Drop" dropStyle="combo" dx="16" fmlaLink="$E$63" fmlaRange="Datafordrops!$B$81:$B$83" sel="2" val="0"/>
</file>

<file path=xl/ctrlProps/ctrlProp82.xml><?xml version="1.0" encoding="utf-8"?>
<formControlPr xmlns="http://schemas.microsoft.com/office/spreadsheetml/2009/9/main" objectType="Drop" dropStyle="combo" dx="16" fmlaLink="$E$65" fmlaRange="Datafordrops!$B$86:$B$89" sel="2" val="0"/>
</file>

<file path=xl/ctrlProps/ctrlProp83.xml><?xml version="1.0" encoding="utf-8"?>
<formControlPr xmlns="http://schemas.microsoft.com/office/spreadsheetml/2009/9/main" objectType="CheckBox" checked="Checked" fmlaLink="#REF!" lockText="1"/>
</file>

<file path=xl/ctrlProps/ctrlProp84.xml><?xml version="1.0" encoding="utf-8"?>
<formControlPr xmlns="http://schemas.microsoft.com/office/spreadsheetml/2009/9/main" objectType="CheckBox" checked="Checked" fmlaLink="$I$128" lockText="1"/>
</file>

<file path=xl/ctrlProps/ctrlProp85.xml><?xml version="1.0" encoding="utf-8"?>
<formControlPr xmlns="http://schemas.microsoft.com/office/spreadsheetml/2009/9/main" objectType="CheckBox" checked="Checked" fmlaLink="$I$129" lockText="1"/>
</file>

<file path=xl/ctrlProps/ctrlProp86.xml><?xml version="1.0" encoding="utf-8"?>
<formControlPr xmlns="http://schemas.microsoft.com/office/spreadsheetml/2009/9/main" objectType="CheckBox" checked="Checked" fmlaLink="$I$130" lockText="1"/>
</file>

<file path=xl/ctrlProps/ctrlProp87.xml><?xml version="1.0" encoding="utf-8"?>
<formControlPr xmlns="http://schemas.microsoft.com/office/spreadsheetml/2009/9/main" objectType="CheckBox" checked="Checked" fmlaLink="$I$131" lockText="1"/>
</file>

<file path=xl/ctrlProps/ctrlProp88.xml><?xml version="1.0" encoding="utf-8"?>
<formControlPr xmlns="http://schemas.microsoft.com/office/spreadsheetml/2009/9/main" objectType="CheckBox" checked="Checked" fmlaLink="$I$132" lockText="1"/>
</file>

<file path=xl/ctrlProps/ctrlProp89.xml><?xml version="1.0" encoding="utf-8"?>
<formControlPr xmlns="http://schemas.microsoft.com/office/spreadsheetml/2009/9/main" objectType="CheckBox" checked="Checked" fmlaLink="$I$109"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I$82" lockText="1"/>
</file>

<file path=xl/ctrlProps/ctrlProp91.xml><?xml version="1.0" encoding="utf-8"?>
<formControlPr xmlns="http://schemas.microsoft.com/office/spreadsheetml/2009/9/main" objectType="CheckBox" checked="Checked" fmlaLink="$I$83" lockText="1"/>
</file>

<file path=xl/ctrlProps/ctrlProp92.xml><?xml version="1.0" encoding="utf-8"?>
<formControlPr xmlns="http://schemas.microsoft.com/office/spreadsheetml/2009/9/main" objectType="CheckBox" checked="Checked" fmlaLink="$I$84" lockText="1"/>
</file>

<file path=xl/ctrlProps/ctrlProp93.xml><?xml version="1.0" encoding="utf-8"?>
<formControlPr xmlns="http://schemas.microsoft.com/office/spreadsheetml/2009/9/main" objectType="CheckBox" checked="Checked" fmlaLink="$I$85" lockText="1"/>
</file>

<file path=xl/ctrlProps/ctrlProp94.xml><?xml version="1.0" encoding="utf-8"?>
<formControlPr xmlns="http://schemas.microsoft.com/office/spreadsheetml/2009/9/main" objectType="CheckBox" checked="Checked" fmlaLink="$I$86" lockText="1"/>
</file>

<file path=xl/ctrlProps/ctrlProp95.xml><?xml version="1.0" encoding="utf-8"?>
<formControlPr xmlns="http://schemas.microsoft.com/office/spreadsheetml/2009/9/main" objectType="CheckBox" checked="Checked" fmlaLink="$I$88"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Drop" dropStyle="combo" dx="16" fmlaLink="$E$64" fmlaRange="Datafordrops!$B$104:$B$112" sel="2" val="0"/>
</file>

<file path=xl/ctrlProps/ctrlProp99.xml><?xml version="1.0" encoding="utf-8"?>
<formControlPr xmlns="http://schemas.microsoft.com/office/spreadsheetml/2009/9/main" objectType="Drop" dropLines="12" dropStyle="combo" dx="16" fmlaLink="$E$640" fmlaRange="Datafordrops!$B$114:$B$125" sel="11"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31.jpeg"/></Relationships>
</file>

<file path=xl/drawings/_rels/drawing92.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1.jpeg"/></Relationships>
</file>

<file path=xl/drawings/_rels/drawing93.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4366</xdr:colOff>
      <xdr:row>25</xdr:row>
      <xdr:rowOff>14658</xdr:rowOff>
    </xdr:from>
    <xdr:to>
      <xdr:col>18</xdr:col>
      <xdr:colOff>405422</xdr:colOff>
      <xdr:row>26</xdr:row>
      <xdr:rowOff>279814</xdr:rowOff>
    </xdr:to>
    <xdr:sp macro="" textlink="">
      <xdr:nvSpPr>
        <xdr:cNvPr id="3" name="Text Box 107">
          <a:extLst>
            <a:ext uri="{FF2B5EF4-FFF2-40B4-BE49-F238E27FC236}">
              <a16:creationId xmlns:a16="http://schemas.microsoft.com/office/drawing/2014/main" id="{00000000-0008-0000-0100-000003000000}"/>
            </a:ext>
          </a:extLst>
        </xdr:cNvPr>
        <xdr:cNvSpPr txBox="1">
          <a:spLocks noChangeArrowheads="1"/>
        </xdr:cNvSpPr>
      </xdr:nvSpPr>
      <xdr:spPr bwMode="auto">
        <a:xfrm>
          <a:off x="4366" y="4488021"/>
          <a:ext cx="11410703" cy="423416"/>
        </a:xfrm>
        <a:prstGeom prst="rect">
          <a:avLst/>
        </a:prstGeom>
        <a:noFill/>
        <a:ln w="9525">
          <a:noFill/>
          <a:miter lim="800000"/>
          <a:headEnd/>
          <a:tailEnd/>
        </a:ln>
      </xdr:spPr>
      <xdr:txBody>
        <a:bodyPr vertOverflow="clip" wrap="square" lIns="27432" tIns="22860" rIns="0" bIns="0" anchor="t" upright="1"/>
        <a:lstStyle/>
        <a:p>
          <a:pPr algn="just" rtl="0">
            <a:defRPr sz="1000"/>
          </a:pPr>
          <a:r>
            <a:rPr lang="en-US" sz="1000" b="1" i="0" strike="noStrike">
              <a:solidFill>
                <a:schemeClr val="tx1"/>
              </a:solidFill>
              <a:latin typeface="Arial"/>
              <a:cs typeface="Arial"/>
            </a:rPr>
            <a:t>Please do a </a:t>
          </a:r>
          <a:r>
            <a:rPr lang="en-US" sz="1050" b="1" i="0" strike="noStrike">
              <a:solidFill>
                <a:srgbClr val="C00000"/>
              </a:solidFill>
              <a:latin typeface="Arial"/>
              <a:cs typeface="Arial"/>
            </a:rPr>
            <a:t>print preview before printing</a:t>
          </a:r>
          <a:r>
            <a:rPr lang="en-US" sz="1000" b="1" i="0" strike="noStrike">
              <a:solidFill>
                <a:schemeClr val="tx1"/>
              </a:solidFill>
              <a:latin typeface="Arial"/>
              <a:cs typeface="Arial"/>
            </a:rPr>
            <a:t>.  To do this click onto the </a:t>
          </a:r>
          <a:r>
            <a:rPr lang="en-US" sz="1000" b="1" i="0" strike="noStrike">
              <a:solidFill>
                <a:srgbClr val="008000"/>
              </a:solidFill>
              <a:latin typeface="Arial"/>
              <a:cs typeface="Arial"/>
            </a:rPr>
            <a:t>Enter Bid Data </a:t>
          </a:r>
          <a:r>
            <a:rPr lang="en-US" sz="1000" b="1" i="0" strike="noStrike">
              <a:solidFill>
                <a:schemeClr val="tx1"/>
              </a:solidFill>
              <a:latin typeface="Arial"/>
              <a:cs typeface="Arial"/>
            </a:rPr>
            <a:t>button above.  Then click onto the button of the document you want to go to and click onto the Print Preview button.  Note that you can use the Page Break Preview to adjust the page breaks.</a:t>
          </a:r>
        </a:p>
      </xdr:txBody>
    </xdr:sp>
    <xdr:clientData/>
  </xdr:twoCellAnchor>
  <mc:AlternateContent xmlns:mc="http://schemas.openxmlformats.org/markup-compatibility/2006">
    <mc:Choice xmlns:a14="http://schemas.microsoft.com/office/drawing/2010/main" Requires="a14">
      <xdr:twoCellAnchor>
        <xdr:from>
          <xdr:col>0</xdr:col>
          <xdr:colOff>457200</xdr:colOff>
          <xdr:row>5</xdr:row>
          <xdr:rowOff>121920</xdr:rowOff>
        </xdr:from>
        <xdr:to>
          <xdr:col>13</xdr:col>
          <xdr:colOff>449580</xdr:colOff>
          <xdr:row>9</xdr:row>
          <xdr:rowOff>106680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100-0000014C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en-ZA" sz="1800" b="1" i="0" u="none" strike="noStrike" baseline="0">
                  <a:solidFill>
                    <a:srgbClr val="000000"/>
                  </a:solidFill>
                  <a:latin typeface="Arial"/>
                  <a:cs typeface="Arial"/>
                </a:rPr>
                <a:t>Click here to Enter Bid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13</xdr:row>
          <xdr:rowOff>60960</xdr:rowOff>
        </xdr:from>
        <xdr:to>
          <xdr:col>6</xdr:col>
          <xdr:colOff>441960</xdr:colOff>
          <xdr:row>15</xdr:row>
          <xdr:rowOff>7620</xdr:rowOff>
        </xdr:to>
        <xdr:sp macro="" textlink="">
          <xdr:nvSpPr>
            <xdr:cNvPr id="19598" name="Button 142" hidden="1">
              <a:extLst>
                <a:ext uri="{63B3BB69-23CF-44E3-9099-C40C66FF867C}">
                  <a14:compatExt spid="_x0000_s19598"/>
                </a:ext>
                <a:ext uri="{FF2B5EF4-FFF2-40B4-BE49-F238E27FC236}">
                  <a16:creationId xmlns:a16="http://schemas.microsoft.com/office/drawing/2014/main" id="{00000000-0008-0000-0100-00008E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T1 - BID PRODECURES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15</xdr:row>
          <xdr:rowOff>45720</xdr:rowOff>
        </xdr:from>
        <xdr:to>
          <xdr:col>6</xdr:col>
          <xdr:colOff>441960</xdr:colOff>
          <xdr:row>17</xdr:row>
          <xdr:rowOff>0</xdr:rowOff>
        </xdr:to>
        <xdr:sp macro="" textlink="">
          <xdr:nvSpPr>
            <xdr:cNvPr id="19599" name="Button 143" hidden="1">
              <a:extLst>
                <a:ext uri="{63B3BB69-23CF-44E3-9099-C40C66FF867C}">
                  <a14:compatExt spid="_x0000_s19599"/>
                </a:ext>
                <a:ext uri="{FF2B5EF4-FFF2-40B4-BE49-F238E27FC236}">
                  <a16:creationId xmlns:a16="http://schemas.microsoft.com/office/drawing/2014/main" id="{00000000-0008-0000-0100-00008F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T2 - RETURNABLE DOCUMENTS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17</xdr:row>
          <xdr:rowOff>45720</xdr:rowOff>
        </xdr:from>
        <xdr:to>
          <xdr:col>6</xdr:col>
          <xdr:colOff>441960</xdr:colOff>
          <xdr:row>19</xdr:row>
          <xdr:rowOff>0</xdr:rowOff>
        </xdr:to>
        <xdr:sp macro="" textlink="">
          <xdr:nvSpPr>
            <xdr:cNvPr id="19600" name="Button 144" hidden="1">
              <a:extLst>
                <a:ext uri="{63B3BB69-23CF-44E3-9099-C40C66FF867C}">
                  <a14:compatExt spid="_x0000_s19600"/>
                </a:ext>
                <a:ext uri="{FF2B5EF4-FFF2-40B4-BE49-F238E27FC236}">
                  <a16:creationId xmlns:a16="http://schemas.microsoft.com/office/drawing/2014/main" id="{00000000-0008-0000-0100-000090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C1 - AGREEMENT AND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19</xdr:row>
          <xdr:rowOff>38100</xdr:rowOff>
        </xdr:from>
        <xdr:to>
          <xdr:col>6</xdr:col>
          <xdr:colOff>441960</xdr:colOff>
          <xdr:row>20</xdr:row>
          <xdr:rowOff>152400</xdr:rowOff>
        </xdr:to>
        <xdr:sp macro="" textlink="">
          <xdr:nvSpPr>
            <xdr:cNvPr id="19601" name="Button 145" hidden="1">
              <a:extLst>
                <a:ext uri="{63B3BB69-23CF-44E3-9099-C40C66FF867C}">
                  <a14:compatExt spid="_x0000_s19601"/>
                </a:ext>
                <a:ext uri="{FF2B5EF4-FFF2-40B4-BE49-F238E27FC236}">
                  <a16:creationId xmlns:a16="http://schemas.microsoft.com/office/drawing/2014/main" id="{00000000-0008-0000-0100-000091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C2 -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21</xdr:row>
          <xdr:rowOff>38100</xdr:rowOff>
        </xdr:from>
        <xdr:to>
          <xdr:col>6</xdr:col>
          <xdr:colOff>441960</xdr:colOff>
          <xdr:row>22</xdr:row>
          <xdr:rowOff>152400</xdr:rowOff>
        </xdr:to>
        <xdr:sp macro="" textlink="">
          <xdr:nvSpPr>
            <xdr:cNvPr id="19602" name="Button 146" hidden="1">
              <a:extLst>
                <a:ext uri="{63B3BB69-23CF-44E3-9099-C40C66FF867C}">
                  <a14:compatExt spid="_x0000_s19602"/>
                </a:ext>
                <a:ext uri="{FF2B5EF4-FFF2-40B4-BE49-F238E27FC236}">
                  <a16:creationId xmlns:a16="http://schemas.microsoft.com/office/drawing/2014/main" id="{00000000-0008-0000-0100-000092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C3 -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23</xdr:row>
          <xdr:rowOff>38100</xdr:rowOff>
        </xdr:from>
        <xdr:to>
          <xdr:col>6</xdr:col>
          <xdr:colOff>441960</xdr:colOff>
          <xdr:row>24</xdr:row>
          <xdr:rowOff>121920</xdr:rowOff>
        </xdr:to>
        <xdr:sp macro="" textlink="">
          <xdr:nvSpPr>
            <xdr:cNvPr id="19603" name="Button 147" hidden="1">
              <a:extLst>
                <a:ext uri="{63B3BB69-23CF-44E3-9099-C40C66FF867C}">
                  <a14:compatExt spid="_x0000_s19603"/>
                </a:ext>
                <a:ext uri="{FF2B5EF4-FFF2-40B4-BE49-F238E27FC236}">
                  <a16:creationId xmlns:a16="http://schemas.microsoft.com/office/drawing/2014/main" id="{00000000-0008-0000-0100-000093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PART C4 -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xdr:row>
          <xdr:rowOff>106680</xdr:rowOff>
        </xdr:from>
        <xdr:to>
          <xdr:col>6</xdr:col>
          <xdr:colOff>441960</xdr:colOff>
          <xdr:row>29</xdr:row>
          <xdr:rowOff>45720</xdr:rowOff>
        </xdr:to>
        <xdr:sp macro="" textlink="">
          <xdr:nvSpPr>
            <xdr:cNvPr id="19604" name="Button 148" hidden="1">
              <a:extLst>
                <a:ext uri="{63B3BB69-23CF-44E3-9099-C40C66FF867C}">
                  <a14:compatExt spid="_x0000_s19604"/>
                </a:ext>
                <a:ext uri="{FF2B5EF4-FFF2-40B4-BE49-F238E27FC236}">
                  <a16:creationId xmlns:a16="http://schemas.microsoft.com/office/drawing/2014/main" id="{00000000-0008-0000-0100-000094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Print DRAWINGS / ANNEXURES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13</xdr:row>
          <xdr:rowOff>60960</xdr:rowOff>
        </xdr:from>
        <xdr:to>
          <xdr:col>14</xdr:col>
          <xdr:colOff>388620</xdr:colOff>
          <xdr:row>15</xdr:row>
          <xdr:rowOff>7620</xdr:rowOff>
        </xdr:to>
        <xdr:sp macro="" textlink="">
          <xdr:nvSpPr>
            <xdr:cNvPr id="19731" name="Button 275" hidden="1">
              <a:extLst>
                <a:ext uri="{63B3BB69-23CF-44E3-9099-C40C66FF867C}">
                  <a14:compatExt spid="_x0000_s19731"/>
                </a:ext>
                <a:ext uri="{FF2B5EF4-FFF2-40B4-BE49-F238E27FC236}">
                  <a16:creationId xmlns:a16="http://schemas.microsoft.com/office/drawing/2014/main" id="{00000000-0008-0000-0100-000013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T1 - BID DATA - Pink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15</xdr:row>
          <xdr:rowOff>30480</xdr:rowOff>
        </xdr:from>
        <xdr:to>
          <xdr:col>14</xdr:col>
          <xdr:colOff>403860</xdr:colOff>
          <xdr:row>16</xdr:row>
          <xdr:rowOff>121920</xdr:rowOff>
        </xdr:to>
        <xdr:sp macro="" textlink="">
          <xdr:nvSpPr>
            <xdr:cNvPr id="19732" name="Button 276" hidden="1">
              <a:extLst>
                <a:ext uri="{63B3BB69-23CF-44E3-9099-C40C66FF867C}">
                  <a14:compatExt spid="_x0000_s19732"/>
                </a:ext>
                <a:ext uri="{FF2B5EF4-FFF2-40B4-BE49-F238E27FC236}">
                  <a16:creationId xmlns:a16="http://schemas.microsoft.com/office/drawing/2014/main" id="{00000000-0008-0000-0100-000014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T2 - RETURNABLE DOCUMENTS - Yellow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17</xdr:row>
          <xdr:rowOff>22860</xdr:rowOff>
        </xdr:from>
        <xdr:to>
          <xdr:col>14</xdr:col>
          <xdr:colOff>403860</xdr:colOff>
          <xdr:row>19</xdr:row>
          <xdr:rowOff>45720</xdr:rowOff>
        </xdr:to>
        <xdr:sp macro="" textlink="">
          <xdr:nvSpPr>
            <xdr:cNvPr id="19733" name="Button 277" hidden="1">
              <a:extLst>
                <a:ext uri="{63B3BB69-23CF-44E3-9099-C40C66FF867C}">
                  <a14:compatExt spid="_x0000_s19733"/>
                </a:ext>
                <a:ext uri="{FF2B5EF4-FFF2-40B4-BE49-F238E27FC236}">
                  <a16:creationId xmlns:a16="http://schemas.microsoft.com/office/drawing/2014/main" id="{00000000-0008-0000-0100-000015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C1.1 FORM OF OFFER &amp; CONTRACT DATA</a:t>
              </a:r>
            </a:p>
            <a:p>
              <a:pPr algn="ctr" rtl="0">
                <a:defRPr sz="1000"/>
              </a:pPr>
              <a:r>
                <a:rPr lang="en-ZA" sz="900" b="1" i="0" u="none" strike="noStrike" baseline="0">
                  <a:solidFill>
                    <a:srgbClr val="000000"/>
                  </a:solidFill>
                  <a:latin typeface="Arial"/>
                  <a:cs typeface="Arial"/>
                </a:rPr>
                <a:t> - Yellow Pages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19</xdr:row>
          <xdr:rowOff>68580</xdr:rowOff>
        </xdr:from>
        <xdr:to>
          <xdr:col>14</xdr:col>
          <xdr:colOff>403860</xdr:colOff>
          <xdr:row>21</xdr:row>
          <xdr:rowOff>22860</xdr:rowOff>
        </xdr:to>
        <xdr:sp macro="" textlink="">
          <xdr:nvSpPr>
            <xdr:cNvPr id="19734" name="Button 278" hidden="1">
              <a:extLst>
                <a:ext uri="{63B3BB69-23CF-44E3-9099-C40C66FF867C}">
                  <a14:compatExt spid="_x0000_s19734"/>
                </a:ext>
                <a:ext uri="{FF2B5EF4-FFF2-40B4-BE49-F238E27FC236}">
                  <a16:creationId xmlns:a16="http://schemas.microsoft.com/office/drawing/2014/main" id="{00000000-0008-0000-0100-000016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C2 - PRICING DATA - Yellow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21</xdr:row>
          <xdr:rowOff>60960</xdr:rowOff>
        </xdr:from>
        <xdr:to>
          <xdr:col>14</xdr:col>
          <xdr:colOff>403860</xdr:colOff>
          <xdr:row>23</xdr:row>
          <xdr:rowOff>7620</xdr:rowOff>
        </xdr:to>
        <xdr:sp macro="" textlink="">
          <xdr:nvSpPr>
            <xdr:cNvPr id="19735" name="Button 279" hidden="1">
              <a:extLst>
                <a:ext uri="{63B3BB69-23CF-44E3-9099-C40C66FF867C}">
                  <a14:compatExt spid="_x0000_s19735"/>
                </a:ext>
                <a:ext uri="{FF2B5EF4-FFF2-40B4-BE49-F238E27FC236}">
                  <a16:creationId xmlns:a16="http://schemas.microsoft.com/office/drawing/2014/main" id="{00000000-0008-0000-0100-000017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C3 - SCOPE OF WORKS - Blue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23</xdr:row>
          <xdr:rowOff>38100</xdr:rowOff>
        </xdr:from>
        <xdr:to>
          <xdr:col>14</xdr:col>
          <xdr:colOff>403860</xdr:colOff>
          <xdr:row>24</xdr:row>
          <xdr:rowOff>121920</xdr:rowOff>
        </xdr:to>
        <xdr:sp macro="" textlink="">
          <xdr:nvSpPr>
            <xdr:cNvPr id="19736" name="Button 280" hidden="1">
              <a:extLst>
                <a:ext uri="{63B3BB69-23CF-44E3-9099-C40C66FF867C}">
                  <a14:compatExt spid="_x0000_s19736"/>
                </a:ext>
                <a:ext uri="{FF2B5EF4-FFF2-40B4-BE49-F238E27FC236}">
                  <a16:creationId xmlns:a16="http://schemas.microsoft.com/office/drawing/2014/main" id="{00000000-0008-0000-0100-000018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PART C4 - SITE INFORMATION - Green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160020</xdr:colOff>
          <xdr:row>27</xdr:row>
          <xdr:rowOff>106680</xdr:rowOff>
        </xdr:from>
        <xdr:to>
          <xdr:col>19</xdr:col>
          <xdr:colOff>480060</xdr:colOff>
          <xdr:row>29</xdr:row>
          <xdr:rowOff>45720</xdr:rowOff>
        </xdr:to>
        <xdr:sp macro="" textlink="">
          <xdr:nvSpPr>
            <xdr:cNvPr id="19737" name="Button 281" hidden="1">
              <a:extLst>
                <a:ext uri="{63B3BB69-23CF-44E3-9099-C40C66FF867C}">
                  <a14:compatExt spid="_x0000_s19737"/>
                </a:ext>
                <a:ext uri="{FF2B5EF4-FFF2-40B4-BE49-F238E27FC236}">
                  <a16:creationId xmlns:a16="http://schemas.microsoft.com/office/drawing/2014/main" id="{00000000-0008-0000-0100-0000194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900" b="1" i="0" u="none" strike="noStrike" baseline="0">
                  <a:solidFill>
                    <a:srgbClr val="000000"/>
                  </a:solidFill>
                  <a:latin typeface="Arial"/>
                  <a:cs typeface="Arial"/>
                </a:rPr>
                <a:t>Click here to Go to a particular Document</a:t>
              </a:r>
            </a:p>
          </xdr:txBody>
        </xdr:sp>
        <xdr:clientData fPrintsWithSheet="0"/>
      </xdr:twoCellAnchor>
    </mc:Choice>
    <mc:Fallback/>
  </mc:AlternateContent>
  <xdr:twoCellAnchor>
    <xdr:from>
      <xdr:col>14</xdr:col>
      <xdr:colOff>228600</xdr:colOff>
      <xdr:row>6</xdr:row>
      <xdr:rowOff>85725</xdr:rowOff>
    </xdr:from>
    <xdr:to>
      <xdr:col>19</xdr:col>
      <xdr:colOff>95251</xdr:colOff>
      <xdr:row>12</xdr:row>
      <xdr:rowOff>85725</xdr:rowOff>
    </xdr:to>
    <xdr:pic>
      <xdr:nvPicPr>
        <xdr:cNvPr id="20" name="Picture 19" descr="Public Works Logo">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1276350"/>
          <a:ext cx="291465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xdr:colOff>
      <xdr:row>6</xdr:row>
      <xdr:rowOff>72390</xdr:rowOff>
    </xdr:from>
    <xdr:to>
      <xdr:col>20</xdr:col>
      <xdr:colOff>83820</xdr:colOff>
      <xdr:row>12</xdr:row>
      <xdr:rowOff>198120</xdr:rowOff>
    </xdr:to>
    <xdr:pic>
      <xdr:nvPicPr>
        <xdr:cNvPr id="4" name="Picture 3" descr="A close-up of a logo&#10;&#10;Description automatically generated">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96300" y="1276350"/>
          <a:ext cx="3810000" cy="10629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12</xdr:col>
      <xdr:colOff>312420</xdr:colOff>
      <xdr:row>1</xdr:row>
      <xdr:rowOff>516255</xdr:rowOff>
    </xdr:from>
    <xdr:to>
      <xdr:col>14</xdr:col>
      <xdr:colOff>569595</xdr:colOff>
      <xdr:row>1</xdr:row>
      <xdr:rowOff>823271</xdr:rowOff>
    </xdr:to>
    <xdr:sp macro="" textlink="">
      <xdr:nvSpPr>
        <xdr:cNvPr id="3215" name="Text Box 143">
          <a:extLst>
            <a:ext uri="{FF2B5EF4-FFF2-40B4-BE49-F238E27FC236}">
              <a16:creationId xmlns:a16="http://schemas.microsoft.com/office/drawing/2014/main" id="{00000000-0008-0000-0F00-00008F0C0000}"/>
            </a:ext>
          </a:extLst>
        </xdr:cNvPr>
        <xdr:cNvSpPr txBox="1">
          <a:spLocks noChangeArrowheads="1"/>
        </xdr:cNvSpPr>
      </xdr:nvSpPr>
      <xdr:spPr bwMode="auto">
        <a:xfrm>
          <a:off x="8018145" y="849630"/>
          <a:ext cx="1743075" cy="30701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10</xdr:col>
      <xdr:colOff>28575</xdr:colOff>
      <xdr:row>8</xdr:row>
      <xdr:rowOff>9525</xdr:rowOff>
    </xdr:from>
    <xdr:to>
      <xdr:col>11</xdr:col>
      <xdr:colOff>2666</xdr:colOff>
      <xdr:row>12</xdr:row>
      <xdr:rowOff>12192</xdr:rowOff>
    </xdr:to>
    <xdr:sp macro="" textlink="">
      <xdr:nvSpPr>
        <xdr:cNvPr id="4" name="Left-Up Arrow 3">
          <a:extLst>
            <a:ext uri="{FF2B5EF4-FFF2-40B4-BE49-F238E27FC236}">
              <a16:creationId xmlns:a16="http://schemas.microsoft.com/office/drawing/2014/main" id="{00000000-0008-0000-0F00-000004000000}"/>
            </a:ext>
          </a:extLst>
        </xdr:cNvPr>
        <xdr:cNvSpPr/>
      </xdr:nvSpPr>
      <xdr:spPr>
        <a:xfrm>
          <a:off x="6515100" y="2590800"/>
          <a:ext cx="583691" cy="717042"/>
        </a:xfrm>
        <a:prstGeom prst="leftUp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absolute">
        <xdr:from>
          <xdr:col>12</xdr:col>
          <xdr:colOff>304800</xdr:colOff>
          <xdr:row>0</xdr:row>
          <xdr:rowOff>190500</xdr:rowOff>
        </xdr:from>
        <xdr:to>
          <xdr:col>14</xdr:col>
          <xdr:colOff>304800</xdr:colOff>
          <xdr:row>1</xdr:row>
          <xdr:rowOff>160020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F00-0000020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1</xdr:row>
          <xdr:rowOff>861060</xdr:rowOff>
        </xdr:from>
        <xdr:to>
          <xdr:col>14</xdr:col>
          <xdr:colOff>304800</xdr:colOff>
          <xdr:row>2</xdr:row>
          <xdr:rowOff>152400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F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1</xdr:row>
          <xdr:rowOff>190500</xdr:rowOff>
        </xdr:from>
        <xdr:to>
          <xdr:col>14</xdr:col>
          <xdr:colOff>304800</xdr:colOff>
          <xdr:row>1</xdr:row>
          <xdr:rowOff>487680</xdr:rowOff>
        </xdr:to>
        <xdr:sp macro="" textlink="">
          <xdr:nvSpPr>
            <xdr:cNvPr id="3214" name="Button 142" hidden="1">
              <a:extLst>
                <a:ext uri="{63B3BB69-23CF-44E3-9099-C40C66FF867C}">
                  <a14:compatExt spid="_x0000_s3214"/>
                </a:ext>
                <a:ext uri="{FF2B5EF4-FFF2-40B4-BE49-F238E27FC236}">
                  <a16:creationId xmlns:a16="http://schemas.microsoft.com/office/drawing/2014/main" id="{00000000-0008-0000-0F00-00008E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3</xdr:row>
          <xdr:rowOff>7620</xdr:rowOff>
        </xdr:from>
        <xdr:to>
          <xdr:col>14</xdr:col>
          <xdr:colOff>304800</xdr:colOff>
          <xdr:row>4</xdr:row>
          <xdr:rowOff>38100</xdr:rowOff>
        </xdr:to>
        <xdr:sp macro="" textlink="">
          <xdr:nvSpPr>
            <xdr:cNvPr id="3344" name="Button 272" hidden="1">
              <a:extLst>
                <a:ext uri="{63B3BB69-23CF-44E3-9099-C40C66FF867C}">
                  <a14:compatExt spid="_x0000_s3344"/>
                </a:ext>
                <a:ext uri="{FF2B5EF4-FFF2-40B4-BE49-F238E27FC236}">
                  <a16:creationId xmlns:a16="http://schemas.microsoft.com/office/drawing/2014/main" id="{00000000-0008-0000-0F00-0000100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3</xdr:col>
      <xdr:colOff>350520</xdr:colOff>
      <xdr:row>1</xdr:row>
      <xdr:rowOff>609600</xdr:rowOff>
    </xdr:from>
    <xdr:to>
      <xdr:col>8</xdr:col>
      <xdr:colOff>106680</xdr:colOff>
      <xdr:row>3</xdr:row>
      <xdr:rowOff>247650</xdr:rowOff>
    </xdr:to>
    <xdr:pic>
      <xdr:nvPicPr>
        <xdr:cNvPr id="3" name="Picture 2" descr="A close-up of a logo&#10;&#10;Description automatically generated">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3060" y="937260"/>
          <a:ext cx="3810000" cy="79629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110490</xdr:colOff>
      <xdr:row>1</xdr:row>
      <xdr:rowOff>36195</xdr:rowOff>
    </xdr:from>
    <xdr:to>
      <xdr:col>15</xdr:col>
      <xdr:colOff>377233</xdr:colOff>
      <xdr:row>1</xdr:row>
      <xdr:rowOff>352514</xdr:rowOff>
    </xdr:to>
    <xdr:sp macro="" textlink="">
      <xdr:nvSpPr>
        <xdr:cNvPr id="4240" name="Text Box 144">
          <a:extLst>
            <a:ext uri="{FF2B5EF4-FFF2-40B4-BE49-F238E27FC236}">
              <a16:creationId xmlns:a16="http://schemas.microsoft.com/office/drawing/2014/main" id="{00000000-0008-0000-1000-000090100000}"/>
            </a:ext>
          </a:extLst>
        </xdr:cNvPr>
        <xdr:cNvSpPr txBox="1">
          <a:spLocks noChangeArrowheads="1"/>
        </xdr:cNvSpPr>
      </xdr:nvSpPr>
      <xdr:spPr bwMode="auto">
        <a:xfrm>
          <a:off x="8241030" y="843915"/>
          <a:ext cx="1525948" cy="3163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152400</xdr:colOff>
          <xdr:row>0</xdr:row>
          <xdr:rowOff>190500</xdr:rowOff>
        </xdr:from>
        <xdr:to>
          <xdr:col>15</xdr:col>
          <xdr:colOff>0</xdr:colOff>
          <xdr:row>0</xdr:row>
          <xdr:rowOff>457200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1000-0000031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1</xdr:row>
          <xdr:rowOff>541020</xdr:rowOff>
        </xdr:from>
        <xdr:to>
          <xdr:col>15</xdr:col>
          <xdr:colOff>0</xdr:colOff>
          <xdr:row>1</xdr:row>
          <xdr:rowOff>807720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1000-000004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0</xdr:row>
          <xdr:rowOff>525780</xdr:rowOff>
        </xdr:from>
        <xdr:to>
          <xdr:col>15</xdr:col>
          <xdr:colOff>0</xdr:colOff>
          <xdr:row>1</xdr:row>
          <xdr:rowOff>0</xdr:rowOff>
        </xdr:to>
        <xdr:sp macro="" textlink="">
          <xdr:nvSpPr>
            <xdr:cNvPr id="4239" name="Button 143" hidden="1">
              <a:extLst>
                <a:ext uri="{63B3BB69-23CF-44E3-9099-C40C66FF867C}">
                  <a14:compatExt spid="_x0000_s4239"/>
                </a:ext>
                <a:ext uri="{FF2B5EF4-FFF2-40B4-BE49-F238E27FC236}">
                  <a16:creationId xmlns:a16="http://schemas.microsoft.com/office/drawing/2014/main" id="{00000000-0008-0000-1000-00008F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1</xdr:row>
          <xdr:rowOff>876300</xdr:rowOff>
        </xdr:from>
        <xdr:to>
          <xdr:col>15</xdr:col>
          <xdr:colOff>0</xdr:colOff>
          <xdr:row>2</xdr:row>
          <xdr:rowOff>0</xdr:rowOff>
        </xdr:to>
        <xdr:sp macro="" textlink="">
          <xdr:nvSpPr>
            <xdr:cNvPr id="4369" name="Button 273" hidden="1">
              <a:extLst>
                <a:ext uri="{63B3BB69-23CF-44E3-9099-C40C66FF867C}">
                  <a14:compatExt spid="_x0000_s4369"/>
                </a:ext>
                <a:ext uri="{FF2B5EF4-FFF2-40B4-BE49-F238E27FC236}">
                  <a16:creationId xmlns:a16="http://schemas.microsoft.com/office/drawing/2014/main" id="{00000000-0008-0000-1000-0000111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213360</xdr:colOff>
      <xdr:row>0</xdr:row>
      <xdr:rowOff>99060</xdr:rowOff>
    </xdr:from>
    <xdr:to>
      <xdr:col>8</xdr:col>
      <xdr:colOff>320040</xdr:colOff>
      <xdr:row>0</xdr:row>
      <xdr:rowOff>762000</xdr:rowOff>
    </xdr:to>
    <xdr:pic>
      <xdr:nvPicPr>
        <xdr:cNvPr id="4" name="Picture 3" descr="A close-up of a logo&#10;&#10;Description automatically generated">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0" y="99060"/>
          <a:ext cx="3810000" cy="66294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13</xdr:col>
      <xdr:colOff>3810</xdr:colOff>
      <xdr:row>1</xdr:row>
      <xdr:rowOff>85725</xdr:rowOff>
    </xdr:from>
    <xdr:to>
      <xdr:col>15</xdr:col>
      <xdr:colOff>249441</xdr:colOff>
      <xdr:row>1</xdr:row>
      <xdr:rowOff>417286</xdr:rowOff>
    </xdr:to>
    <xdr:sp macro="" textlink="">
      <xdr:nvSpPr>
        <xdr:cNvPr id="45200" name="Text Box 144">
          <a:extLst>
            <a:ext uri="{FF2B5EF4-FFF2-40B4-BE49-F238E27FC236}">
              <a16:creationId xmlns:a16="http://schemas.microsoft.com/office/drawing/2014/main" id="{00000000-0008-0000-1100-000090B00000}"/>
            </a:ext>
          </a:extLst>
        </xdr:cNvPr>
        <xdr:cNvSpPr txBox="1">
          <a:spLocks noChangeArrowheads="1"/>
        </xdr:cNvSpPr>
      </xdr:nvSpPr>
      <xdr:spPr bwMode="auto">
        <a:xfrm>
          <a:off x="8096250" y="893445"/>
          <a:ext cx="1510551"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7620</xdr:colOff>
          <xdr:row>0</xdr:row>
          <xdr:rowOff>335280</xdr:rowOff>
        </xdr:from>
        <xdr:to>
          <xdr:col>15</xdr:col>
          <xdr:colOff>0</xdr:colOff>
          <xdr:row>0</xdr:row>
          <xdr:rowOff>579120</xdr:rowOff>
        </xdr:to>
        <xdr:sp macro="" textlink="">
          <xdr:nvSpPr>
            <xdr:cNvPr id="45059" name="Button 3" hidden="1">
              <a:extLst>
                <a:ext uri="{63B3BB69-23CF-44E3-9099-C40C66FF867C}">
                  <a14:compatExt spid="_x0000_s45059"/>
                </a:ext>
                <a:ext uri="{FF2B5EF4-FFF2-40B4-BE49-F238E27FC236}">
                  <a16:creationId xmlns:a16="http://schemas.microsoft.com/office/drawing/2014/main" id="{00000000-0008-0000-1100-000003B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1</xdr:row>
          <xdr:rowOff>541020</xdr:rowOff>
        </xdr:from>
        <xdr:to>
          <xdr:col>15</xdr:col>
          <xdr:colOff>0</xdr:colOff>
          <xdr:row>1</xdr:row>
          <xdr:rowOff>792480</xdr:rowOff>
        </xdr:to>
        <xdr:sp macro="" textlink="">
          <xdr:nvSpPr>
            <xdr:cNvPr id="45060" name="Button 4" hidden="1">
              <a:extLst>
                <a:ext uri="{63B3BB69-23CF-44E3-9099-C40C66FF867C}">
                  <a14:compatExt spid="_x0000_s45060"/>
                </a:ext>
                <a:ext uri="{FF2B5EF4-FFF2-40B4-BE49-F238E27FC236}">
                  <a16:creationId xmlns:a16="http://schemas.microsoft.com/office/drawing/2014/main" id="{00000000-0008-0000-1100-000004B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0</xdr:row>
          <xdr:rowOff>655320</xdr:rowOff>
        </xdr:from>
        <xdr:to>
          <xdr:col>15</xdr:col>
          <xdr:colOff>0</xdr:colOff>
          <xdr:row>1</xdr:row>
          <xdr:rowOff>45720</xdr:rowOff>
        </xdr:to>
        <xdr:sp macro="" textlink="">
          <xdr:nvSpPr>
            <xdr:cNvPr id="45199" name="Button 143" hidden="1">
              <a:extLst>
                <a:ext uri="{63B3BB69-23CF-44E3-9099-C40C66FF867C}">
                  <a14:compatExt spid="_x0000_s45199"/>
                </a:ext>
                <a:ext uri="{FF2B5EF4-FFF2-40B4-BE49-F238E27FC236}">
                  <a16:creationId xmlns:a16="http://schemas.microsoft.com/office/drawing/2014/main" id="{00000000-0008-0000-1100-00008FB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1</xdr:row>
          <xdr:rowOff>868680</xdr:rowOff>
        </xdr:from>
        <xdr:to>
          <xdr:col>15</xdr:col>
          <xdr:colOff>0</xdr:colOff>
          <xdr:row>2</xdr:row>
          <xdr:rowOff>22860</xdr:rowOff>
        </xdr:to>
        <xdr:sp macro="" textlink="">
          <xdr:nvSpPr>
            <xdr:cNvPr id="45329" name="Button 273" hidden="1">
              <a:extLst>
                <a:ext uri="{63B3BB69-23CF-44E3-9099-C40C66FF867C}">
                  <a14:compatExt spid="_x0000_s45329"/>
                </a:ext>
                <a:ext uri="{FF2B5EF4-FFF2-40B4-BE49-F238E27FC236}">
                  <a16:creationId xmlns:a16="http://schemas.microsoft.com/office/drawing/2014/main" id="{00000000-0008-0000-1100-000011B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4</xdr:col>
      <xdr:colOff>0</xdr:colOff>
      <xdr:row>0</xdr:row>
      <xdr:rowOff>0</xdr:rowOff>
    </xdr:from>
    <xdr:to>
      <xdr:col>7</xdr:col>
      <xdr:colOff>472440</xdr:colOff>
      <xdr:row>0</xdr:row>
      <xdr:rowOff>777240</xdr:rowOff>
    </xdr:to>
    <xdr:pic>
      <xdr:nvPicPr>
        <xdr:cNvPr id="3" name="Picture 2" descr="A close-up of a logo&#10;&#10;Description automatically generated">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5980" y="0"/>
          <a:ext cx="2705100" cy="77724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13</xdr:col>
      <xdr:colOff>70485</xdr:colOff>
      <xdr:row>1</xdr:row>
      <xdr:rowOff>9525</xdr:rowOff>
    </xdr:from>
    <xdr:to>
      <xdr:col>15</xdr:col>
      <xdr:colOff>327660</xdr:colOff>
      <xdr:row>1</xdr:row>
      <xdr:rowOff>341086</xdr:rowOff>
    </xdr:to>
    <xdr:sp macro="" textlink="">
      <xdr:nvSpPr>
        <xdr:cNvPr id="46226" name="Text Box 146">
          <a:extLst>
            <a:ext uri="{FF2B5EF4-FFF2-40B4-BE49-F238E27FC236}">
              <a16:creationId xmlns:a16="http://schemas.microsoft.com/office/drawing/2014/main" id="{00000000-0008-0000-1200-000092B40000}"/>
            </a:ext>
          </a:extLst>
        </xdr:cNvPr>
        <xdr:cNvSpPr txBox="1">
          <a:spLocks noChangeArrowheads="1"/>
        </xdr:cNvSpPr>
      </xdr:nvSpPr>
      <xdr:spPr bwMode="auto">
        <a:xfrm>
          <a:off x="8292465" y="817245"/>
          <a:ext cx="1506855"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68580</xdr:colOff>
          <xdr:row>0</xdr:row>
          <xdr:rowOff>144780</xdr:rowOff>
        </xdr:from>
        <xdr:to>
          <xdr:col>15</xdr:col>
          <xdr:colOff>563880</xdr:colOff>
          <xdr:row>0</xdr:row>
          <xdr:rowOff>449580</xdr:rowOff>
        </xdr:to>
        <xdr:sp macro="" textlink="">
          <xdr:nvSpPr>
            <xdr:cNvPr id="46085" name="Button 5" hidden="1">
              <a:extLst>
                <a:ext uri="{63B3BB69-23CF-44E3-9099-C40C66FF867C}">
                  <a14:compatExt spid="_x0000_s46085"/>
                </a:ext>
                <a:ext uri="{FF2B5EF4-FFF2-40B4-BE49-F238E27FC236}">
                  <a16:creationId xmlns:a16="http://schemas.microsoft.com/office/drawing/2014/main" id="{00000000-0008-0000-1200-000005B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68580</xdr:colOff>
          <xdr:row>1</xdr:row>
          <xdr:rowOff>411480</xdr:rowOff>
        </xdr:from>
        <xdr:to>
          <xdr:col>15</xdr:col>
          <xdr:colOff>601980</xdr:colOff>
          <xdr:row>1</xdr:row>
          <xdr:rowOff>632460</xdr:rowOff>
        </xdr:to>
        <xdr:sp macro="" textlink="">
          <xdr:nvSpPr>
            <xdr:cNvPr id="46086" name="Button 6" hidden="1">
              <a:extLst>
                <a:ext uri="{63B3BB69-23CF-44E3-9099-C40C66FF867C}">
                  <a14:compatExt spid="_x0000_s46086"/>
                </a:ext>
                <a:ext uri="{FF2B5EF4-FFF2-40B4-BE49-F238E27FC236}">
                  <a16:creationId xmlns:a16="http://schemas.microsoft.com/office/drawing/2014/main" id="{00000000-0008-0000-1200-000006B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99060</xdr:colOff>
          <xdr:row>0</xdr:row>
          <xdr:rowOff>502920</xdr:rowOff>
        </xdr:from>
        <xdr:to>
          <xdr:col>15</xdr:col>
          <xdr:colOff>579120</xdr:colOff>
          <xdr:row>1</xdr:row>
          <xdr:rowOff>0</xdr:rowOff>
        </xdr:to>
        <xdr:sp macro="" textlink="">
          <xdr:nvSpPr>
            <xdr:cNvPr id="46225" name="Button 145" hidden="1">
              <a:extLst>
                <a:ext uri="{63B3BB69-23CF-44E3-9099-C40C66FF867C}">
                  <a14:compatExt spid="_x0000_s46225"/>
                </a:ext>
                <a:ext uri="{FF2B5EF4-FFF2-40B4-BE49-F238E27FC236}">
                  <a16:creationId xmlns:a16="http://schemas.microsoft.com/office/drawing/2014/main" id="{00000000-0008-0000-1200-000091B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76200</xdr:colOff>
          <xdr:row>1</xdr:row>
          <xdr:rowOff>723900</xdr:rowOff>
        </xdr:from>
        <xdr:to>
          <xdr:col>16</xdr:col>
          <xdr:colOff>7620</xdr:colOff>
          <xdr:row>1</xdr:row>
          <xdr:rowOff>960120</xdr:rowOff>
        </xdr:to>
        <xdr:sp macro="" textlink="">
          <xdr:nvSpPr>
            <xdr:cNvPr id="46355" name="Button 275" hidden="1">
              <a:extLst>
                <a:ext uri="{63B3BB69-23CF-44E3-9099-C40C66FF867C}">
                  <a14:compatExt spid="_x0000_s46355"/>
                </a:ext>
                <a:ext uri="{FF2B5EF4-FFF2-40B4-BE49-F238E27FC236}">
                  <a16:creationId xmlns:a16="http://schemas.microsoft.com/office/drawing/2014/main" id="{00000000-0008-0000-1200-000013B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3</xdr:col>
      <xdr:colOff>0</xdr:colOff>
      <xdr:row>0</xdr:row>
      <xdr:rowOff>0</xdr:rowOff>
    </xdr:from>
    <xdr:to>
      <xdr:col>7</xdr:col>
      <xdr:colOff>83820</xdr:colOff>
      <xdr:row>0</xdr:row>
      <xdr:rowOff>640080</xdr:rowOff>
    </xdr:to>
    <xdr:pic>
      <xdr:nvPicPr>
        <xdr:cNvPr id="2" name="Picture 1" descr="A close-up of a logo&#10;&#10;Description automatically generated">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4980" y="0"/>
          <a:ext cx="2720340" cy="64008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24</xdr:row>
      <xdr:rowOff>104775</xdr:rowOff>
    </xdr:from>
    <xdr:to>
      <xdr:col>0</xdr:col>
      <xdr:colOff>276225</xdr:colOff>
      <xdr:row>24</xdr:row>
      <xdr:rowOff>247650</xdr:rowOff>
    </xdr:to>
    <xdr:sp macro="" textlink="">
      <xdr:nvSpPr>
        <xdr:cNvPr id="1143261" name="Rectangle 4">
          <a:extLst>
            <a:ext uri="{FF2B5EF4-FFF2-40B4-BE49-F238E27FC236}">
              <a16:creationId xmlns:a16="http://schemas.microsoft.com/office/drawing/2014/main" id="{00000000-0008-0000-1300-0000DD711100}"/>
            </a:ext>
          </a:extLst>
        </xdr:cNvPr>
        <xdr:cNvSpPr>
          <a:spLocks noChangeArrowheads="1"/>
        </xdr:cNvSpPr>
      </xdr:nvSpPr>
      <xdr:spPr bwMode="auto">
        <a:xfrm>
          <a:off x="123825" y="8077200"/>
          <a:ext cx="152400" cy="142875"/>
        </a:xfrm>
        <a:prstGeom prst="rect">
          <a:avLst/>
        </a:prstGeom>
        <a:noFill/>
        <a:ln w="9525">
          <a:solidFill>
            <a:srgbClr val="000000"/>
          </a:solidFill>
          <a:miter lim="800000"/>
          <a:headEnd/>
          <a:tailEnd/>
        </a:ln>
      </xdr:spPr>
    </xdr:sp>
    <xdr:clientData/>
  </xdr:twoCellAnchor>
  <xdr:twoCellAnchor>
    <xdr:from>
      <xdr:col>0</xdr:col>
      <xdr:colOff>123825</xdr:colOff>
      <xdr:row>52</xdr:row>
      <xdr:rowOff>114300</xdr:rowOff>
    </xdr:from>
    <xdr:to>
      <xdr:col>0</xdr:col>
      <xdr:colOff>276225</xdr:colOff>
      <xdr:row>52</xdr:row>
      <xdr:rowOff>257175</xdr:rowOff>
    </xdr:to>
    <xdr:sp macro="" textlink="">
      <xdr:nvSpPr>
        <xdr:cNvPr id="1143262" name="Rectangle 16">
          <a:extLst>
            <a:ext uri="{FF2B5EF4-FFF2-40B4-BE49-F238E27FC236}">
              <a16:creationId xmlns:a16="http://schemas.microsoft.com/office/drawing/2014/main" id="{00000000-0008-0000-1300-0000DE711100}"/>
            </a:ext>
          </a:extLst>
        </xdr:cNvPr>
        <xdr:cNvSpPr>
          <a:spLocks noChangeArrowheads="1"/>
        </xdr:cNvSpPr>
      </xdr:nvSpPr>
      <xdr:spPr bwMode="auto">
        <a:xfrm>
          <a:off x="123825" y="16154400"/>
          <a:ext cx="152400" cy="142875"/>
        </a:xfrm>
        <a:prstGeom prst="rect">
          <a:avLst/>
        </a:prstGeom>
        <a:noFill/>
        <a:ln w="9525">
          <a:solidFill>
            <a:srgbClr val="000000"/>
          </a:solidFill>
          <a:miter lim="800000"/>
          <a:headEnd/>
          <a:tailEnd/>
        </a:ln>
      </xdr:spPr>
    </xdr:sp>
    <xdr:clientData/>
  </xdr:twoCellAnchor>
  <xdr:twoCellAnchor>
    <xdr:from>
      <xdr:col>0</xdr:col>
      <xdr:colOff>161925</xdr:colOff>
      <xdr:row>25</xdr:row>
      <xdr:rowOff>0</xdr:rowOff>
    </xdr:from>
    <xdr:to>
      <xdr:col>0</xdr:col>
      <xdr:colOff>314325</xdr:colOff>
      <xdr:row>25</xdr:row>
      <xdr:rowOff>0</xdr:rowOff>
    </xdr:to>
    <xdr:sp macro="" textlink="">
      <xdr:nvSpPr>
        <xdr:cNvPr id="1143263" name="Rectangle 45">
          <a:extLst>
            <a:ext uri="{FF2B5EF4-FFF2-40B4-BE49-F238E27FC236}">
              <a16:creationId xmlns:a16="http://schemas.microsoft.com/office/drawing/2014/main" id="{00000000-0008-0000-1300-0000DF711100}"/>
            </a:ext>
          </a:extLst>
        </xdr:cNvPr>
        <xdr:cNvSpPr>
          <a:spLocks noChangeArrowheads="1"/>
        </xdr:cNvSpPr>
      </xdr:nvSpPr>
      <xdr:spPr bwMode="auto">
        <a:xfrm>
          <a:off x="161925" y="8334375"/>
          <a:ext cx="152400" cy="0"/>
        </a:xfrm>
        <a:prstGeom prst="rect">
          <a:avLst/>
        </a:prstGeom>
        <a:noFill/>
        <a:ln w="9525">
          <a:solidFill>
            <a:srgbClr val="000000"/>
          </a:solidFill>
          <a:miter lim="800000"/>
          <a:headEnd/>
          <a:tailEnd/>
        </a:ln>
      </xdr:spPr>
    </xdr:sp>
    <xdr:clientData/>
  </xdr:twoCellAnchor>
  <xdr:twoCellAnchor>
    <xdr:from>
      <xdr:col>0</xdr:col>
      <xdr:colOff>123825</xdr:colOff>
      <xdr:row>25</xdr:row>
      <xdr:rowOff>51435</xdr:rowOff>
    </xdr:from>
    <xdr:to>
      <xdr:col>0</xdr:col>
      <xdr:colOff>276225</xdr:colOff>
      <xdr:row>25</xdr:row>
      <xdr:rowOff>179070</xdr:rowOff>
    </xdr:to>
    <xdr:sp macro="" textlink="">
      <xdr:nvSpPr>
        <xdr:cNvPr id="1143264" name="Rectangle 47">
          <a:extLst>
            <a:ext uri="{FF2B5EF4-FFF2-40B4-BE49-F238E27FC236}">
              <a16:creationId xmlns:a16="http://schemas.microsoft.com/office/drawing/2014/main" id="{00000000-0008-0000-1300-0000E0711100}"/>
            </a:ext>
          </a:extLst>
        </xdr:cNvPr>
        <xdr:cNvSpPr>
          <a:spLocks noChangeArrowheads="1"/>
        </xdr:cNvSpPr>
      </xdr:nvSpPr>
      <xdr:spPr bwMode="auto">
        <a:xfrm>
          <a:off x="123825" y="8166735"/>
          <a:ext cx="152400" cy="127635"/>
        </a:xfrm>
        <a:prstGeom prst="rect">
          <a:avLst/>
        </a:prstGeom>
        <a:noFill/>
        <a:ln w="9525">
          <a:solidFill>
            <a:srgbClr val="000000"/>
          </a:solidFill>
          <a:miter lim="800000"/>
          <a:headEnd/>
          <a:tailEnd/>
        </a:ln>
      </xdr:spPr>
    </xdr:sp>
    <xdr:clientData/>
  </xdr:twoCellAnchor>
  <xdr:twoCellAnchor>
    <xdr:from>
      <xdr:col>0</xdr:col>
      <xdr:colOff>123825</xdr:colOff>
      <xdr:row>27</xdr:row>
      <xdr:rowOff>47625</xdr:rowOff>
    </xdr:from>
    <xdr:to>
      <xdr:col>0</xdr:col>
      <xdr:colOff>276225</xdr:colOff>
      <xdr:row>27</xdr:row>
      <xdr:rowOff>190500</xdr:rowOff>
    </xdr:to>
    <xdr:sp macro="" textlink="">
      <xdr:nvSpPr>
        <xdr:cNvPr id="1143265" name="Rectangle 49">
          <a:extLst>
            <a:ext uri="{FF2B5EF4-FFF2-40B4-BE49-F238E27FC236}">
              <a16:creationId xmlns:a16="http://schemas.microsoft.com/office/drawing/2014/main" id="{00000000-0008-0000-1300-0000E1711100}"/>
            </a:ext>
          </a:extLst>
        </xdr:cNvPr>
        <xdr:cNvSpPr>
          <a:spLocks noChangeArrowheads="1"/>
        </xdr:cNvSpPr>
      </xdr:nvSpPr>
      <xdr:spPr bwMode="auto">
        <a:xfrm>
          <a:off x="123825" y="9058275"/>
          <a:ext cx="152400" cy="142875"/>
        </a:xfrm>
        <a:prstGeom prst="rect">
          <a:avLst/>
        </a:prstGeom>
        <a:noFill/>
        <a:ln w="9525">
          <a:solidFill>
            <a:srgbClr val="000000"/>
          </a:solidFill>
          <a:miter lim="800000"/>
          <a:headEnd/>
          <a:tailEnd/>
        </a:ln>
      </xdr:spPr>
    </xdr:sp>
    <xdr:clientData/>
  </xdr:twoCellAnchor>
  <xdr:twoCellAnchor>
    <xdr:from>
      <xdr:col>0</xdr:col>
      <xdr:colOff>114300</xdr:colOff>
      <xdr:row>28</xdr:row>
      <xdr:rowOff>43815</xdr:rowOff>
    </xdr:from>
    <xdr:to>
      <xdr:col>0</xdr:col>
      <xdr:colOff>266700</xdr:colOff>
      <xdr:row>28</xdr:row>
      <xdr:rowOff>186690</xdr:rowOff>
    </xdr:to>
    <xdr:sp macro="" textlink="">
      <xdr:nvSpPr>
        <xdr:cNvPr id="1143266" name="Rectangle 50">
          <a:extLst>
            <a:ext uri="{FF2B5EF4-FFF2-40B4-BE49-F238E27FC236}">
              <a16:creationId xmlns:a16="http://schemas.microsoft.com/office/drawing/2014/main" id="{00000000-0008-0000-1300-0000E2711100}"/>
            </a:ext>
          </a:extLst>
        </xdr:cNvPr>
        <xdr:cNvSpPr>
          <a:spLocks noChangeArrowheads="1"/>
        </xdr:cNvSpPr>
      </xdr:nvSpPr>
      <xdr:spPr bwMode="auto">
        <a:xfrm>
          <a:off x="114300" y="8482965"/>
          <a:ext cx="152400" cy="142875"/>
        </a:xfrm>
        <a:prstGeom prst="rect">
          <a:avLst/>
        </a:prstGeom>
        <a:noFill/>
        <a:ln w="9525">
          <a:solidFill>
            <a:srgbClr val="000000"/>
          </a:solidFill>
          <a:miter lim="800000"/>
          <a:headEnd/>
          <a:tailEnd/>
        </a:ln>
      </xdr:spPr>
    </xdr:sp>
    <xdr:clientData/>
  </xdr:twoCellAnchor>
  <xdr:twoCellAnchor>
    <xdr:from>
      <xdr:col>0</xdr:col>
      <xdr:colOff>123825</xdr:colOff>
      <xdr:row>29</xdr:row>
      <xdr:rowOff>200025</xdr:rowOff>
    </xdr:from>
    <xdr:to>
      <xdr:col>0</xdr:col>
      <xdr:colOff>276225</xdr:colOff>
      <xdr:row>29</xdr:row>
      <xdr:rowOff>342900</xdr:rowOff>
    </xdr:to>
    <xdr:sp macro="" textlink="">
      <xdr:nvSpPr>
        <xdr:cNvPr id="1143267" name="Rectangle 51">
          <a:extLst>
            <a:ext uri="{FF2B5EF4-FFF2-40B4-BE49-F238E27FC236}">
              <a16:creationId xmlns:a16="http://schemas.microsoft.com/office/drawing/2014/main" id="{00000000-0008-0000-1300-0000E3711100}"/>
            </a:ext>
          </a:extLst>
        </xdr:cNvPr>
        <xdr:cNvSpPr>
          <a:spLocks noChangeArrowheads="1"/>
        </xdr:cNvSpPr>
      </xdr:nvSpPr>
      <xdr:spPr bwMode="auto">
        <a:xfrm>
          <a:off x="123825" y="9753600"/>
          <a:ext cx="152400" cy="142875"/>
        </a:xfrm>
        <a:prstGeom prst="rect">
          <a:avLst/>
        </a:prstGeom>
        <a:noFill/>
        <a:ln w="9525">
          <a:solidFill>
            <a:srgbClr val="000000"/>
          </a:solidFill>
          <a:miter lim="800000"/>
          <a:headEnd/>
          <a:tailEnd/>
        </a:ln>
      </xdr:spPr>
    </xdr:sp>
    <xdr:clientData/>
  </xdr:twoCellAnchor>
  <xdr:twoCellAnchor>
    <xdr:from>
      <xdr:col>0</xdr:col>
      <xdr:colOff>123825</xdr:colOff>
      <xdr:row>30</xdr:row>
      <xdr:rowOff>38100</xdr:rowOff>
    </xdr:from>
    <xdr:to>
      <xdr:col>0</xdr:col>
      <xdr:colOff>276225</xdr:colOff>
      <xdr:row>30</xdr:row>
      <xdr:rowOff>173355</xdr:rowOff>
    </xdr:to>
    <xdr:sp macro="" textlink="">
      <xdr:nvSpPr>
        <xdr:cNvPr id="1143268" name="Rectangle 52">
          <a:extLst>
            <a:ext uri="{FF2B5EF4-FFF2-40B4-BE49-F238E27FC236}">
              <a16:creationId xmlns:a16="http://schemas.microsoft.com/office/drawing/2014/main" id="{00000000-0008-0000-1300-0000E4711100}"/>
            </a:ext>
          </a:extLst>
        </xdr:cNvPr>
        <xdr:cNvSpPr>
          <a:spLocks noChangeArrowheads="1"/>
        </xdr:cNvSpPr>
      </xdr:nvSpPr>
      <xdr:spPr bwMode="auto">
        <a:xfrm>
          <a:off x="123825" y="963930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31</xdr:row>
      <xdr:rowOff>38100</xdr:rowOff>
    </xdr:from>
    <xdr:to>
      <xdr:col>0</xdr:col>
      <xdr:colOff>276225</xdr:colOff>
      <xdr:row>31</xdr:row>
      <xdr:rowOff>173355</xdr:rowOff>
    </xdr:to>
    <xdr:sp macro="" textlink="">
      <xdr:nvSpPr>
        <xdr:cNvPr id="1143269" name="Rectangle 53">
          <a:extLst>
            <a:ext uri="{FF2B5EF4-FFF2-40B4-BE49-F238E27FC236}">
              <a16:creationId xmlns:a16="http://schemas.microsoft.com/office/drawing/2014/main" id="{00000000-0008-0000-1300-0000E5711100}"/>
            </a:ext>
          </a:extLst>
        </xdr:cNvPr>
        <xdr:cNvSpPr>
          <a:spLocks noChangeArrowheads="1"/>
        </xdr:cNvSpPr>
      </xdr:nvSpPr>
      <xdr:spPr bwMode="auto">
        <a:xfrm>
          <a:off x="123825" y="985266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32</xdr:row>
      <xdr:rowOff>38100</xdr:rowOff>
    </xdr:from>
    <xdr:to>
      <xdr:col>0</xdr:col>
      <xdr:colOff>276225</xdr:colOff>
      <xdr:row>32</xdr:row>
      <xdr:rowOff>173355</xdr:rowOff>
    </xdr:to>
    <xdr:sp macro="" textlink="">
      <xdr:nvSpPr>
        <xdr:cNvPr id="1143270" name="Rectangle 54">
          <a:extLst>
            <a:ext uri="{FF2B5EF4-FFF2-40B4-BE49-F238E27FC236}">
              <a16:creationId xmlns:a16="http://schemas.microsoft.com/office/drawing/2014/main" id="{00000000-0008-0000-1300-0000E6711100}"/>
            </a:ext>
          </a:extLst>
        </xdr:cNvPr>
        <xdr:cNvSpPr>
          <a:spLocks noChangeArrowheads="1"/>
        </xdr:cNvSpPr>
      </xdr:nvSpPr>
      <xdr:spPr bwMode="auto">
        <a:xfrm>
          <a:off x="123825" y="1006602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33</xdr:row>
      <xdr:rowOff>38100</xdr:rowOff>
    </xdr:from>
    <xdr:to>
      <xdr:col>0</xdr:col>
      <xdr:colOff>276225</xdr:colOff>
      <xdr:row>33</xdr:row>
      <xdr:rowOff>173355</xdr:rowOff>
    </xdr:to>
    <xdr:sp macro="" textlink="">
      <xdr:nvSpPr>
        <xdr:cNvPr id="1143271" name="Rectangle 55">
          <a:extLst>
            <a:ext uri="{FF2B5EF4-FFF2-40B4-BE49-F238E27FC236}">
              <a16:creationId xmlns:a16="http://schemas.microsoft.com/office/drawing/2014/main" id="{00000000-0008-0000-1300-0000E7711100}"/>
            </a:ext>
          </a:extLst>
        </xdr:cNvPr>
        <xdr:cNvSpPr>
          <a:spLocks noChangeArrowheads="1"/>
        </xdr:cNvSpPr>
      </xdr:nvSpPr>
      <xdr:spPr bwMode="auto">
        <a:xfrm>
          <a:off x="123825" y="10279380"/>
          <a:ext cx="152400" cy="135255"/>
        </a:xfrm>
        <a:prstGeom prst="rect">
          <a:avLst/>
        </a:prstGeom>
        <a:noFill/>
        <a:ln w="9525">
          <a:solidFill>
            <a:srgbClr val="000000"/>
          </a:solidFill>
          <a:miter lim="800000"/>
          <a:headEnd/>
          <a:tailEnd/>
        </a:ln>
      </xdr:spPr>
    </xdr:sp>
    <xdr:clientData/>
  </xdr:twoCellAnchor>
  <xdr:twoCellAnchor>
    <xdr:from>
      <xdr:col>0</xdr:col>
      <xdr:colOff>123825</xdr:colOff>
      <xdr:row>18</xdr:row>
      <xdr:rowOff>247650</xdr:rowOff>
    </xdr:from>
    <xdr:to>
      <xdr:col>0</xdr:col>
      <xdr:colOff>266700</xdr:colOff>
      <xdr:row>20</xdr:row>
      <xdr:rowOff>47625</xdr:rowOff>
    </xdr:to>
    <xdr:sp macro="" textlink="">
      <xdr:nvSpPr>
        <xdr:cNvPr id="1143272" name="Rectangle 64">
          <a:extLst>
            <a:ext uri="{FF2B5EF4-FFF2-40B4-BE49-F238E27FC236}">
              <a16:creationId xmlns:a16="http://schemas.microsoft.com/office/drawing/2014/main" id="{00000000-0008-0000-1300-0000E8711100}"/>
            </a:ext>
          </a:extLst>
        </xdr:cNvPr>
        <xdr:cNvSpPr>
          <a:spLocks noChangeArrowheads="1"/>
        </xdr:cNvSpPr>
      </xdr:nvSpPr>
      <xdr:spPr bwMode="auto">
        <a:xfrm>
          <a:off x="123825" y="6972300"/>
          <a:ext cx="142875" cy="161925"/>
        </a:xfrm>
        <a:prstGeom prst="rect">
          <a:avLst/>
        </a:prstGeom>
        <a:noFill/>
        <a:ln w="9525">
          <a:solidFill>
            <a:srgbClr val="000000"/>
          </a:solidFill>
          <a:miter lim="800000"/>
          <a:headEnd/>
          <a:tailEnd/>
        </a:ln>
      </xdr:spPr>
    </xdr:sp>
    <xdr:clientData/>
  </xdr:twoCellAnchor>
  <xdr:twoCellAnchor>
    <xdr:from>
      <xdr:col>7</xdr:col>
      <xdr:colOff>352425</xdr:colOff>
      <xdr:row>52</xdr:row>
      <xdr:rowOff>114300</xdr:rowOff>
    </xdr:from>
    <xdr:to>
      <xdr:col>7</xdr:col>
      <xdr:colOff>504825</xdr:colOff>
      <xdr:row>52</xdr:row>
      <xdr:rowOff>257175</xdr:rowOff>
    </xdr:to>
    <xdr:sp macro="" textlink="">
      <xdr:nvSpPr>
        <xdr:cNvPr id="1143273" name="Rectangle 16">
          <a:extLst>
            <a:ext uri="{FF2B5EF4-FFF2-40B4-BE49-F238E27FC236}">
              <a16:creationId xmlns:a16="http://schemas.microsoft.com/office/drawing/2014/main" id="{00000000-0008-0000-1300-0000E9711100}"/>
            </a:ext>
          </a:extLst>
        </xdr:cNvPr>
        <xdr:cNvSpPr>
          <a:spLocks noChangeArrowheads="1"/>
        </xdr:cNvSpPr>
      </xdr:nvSpPr>
      <xdr:spPr bwMode="auto">
        <a:xfrm>
          <a:off x="3781425" y="16154400"/>
          <a:ext cx="152400" cy="142875"/>
        </a:xfrm>
        <a:prstGeom prst="rect">
          <a:avLst/>
        </a:prstGeom>
        <a:noFill/>
        <a:ln w="9525">
          <a:solidFill>
            <a:srgbClr val="000000"/>
          </a:solidFill>
          <a:miter lim="800000"/>
          <a:headEnd/>
          <a:tailEnd/>
        </a:ln>
      </xdr:spPr>
    </xdr:sp>
    <xdr:clientData/>
  </xdr:twoCellAnchor>
  <xdr:twoCellAnchor editAs="absolute">
    <xdr:from>
      <xdr:col>13</xdr:col>
      <xdr:colOff>142875</xdr:colOff>
      <xdr:row>3</xdr:row>
      <xdr:rowOff>268605</xdr:rowOff>
    </xdr:from>
    <xdr:to>
      <xdr:col>15</xdr:col>
      <xdr:colOff>394167</xdr:colOff>
      <xdr:row>3</xdr:row>
      <xdr:rowOff>600166</xdr:rowOff>
    </xdr:to>
    <xdr:sp macro="" textlink="">
      <xdr:nvSpPr>
        <xdr:cNvPr id="813421" name="Text Box 2413">
          <a:extLst>
            <a:ext uri="{FF2B5EF4-FFF2-40B4-BE49-F238E27FC236}">
              <a16:creationId xmlns:a16="http://schemas.microsoft.com/office/drawing/2014/main" id="{00000000-0008-0000-1300-00006D690C00}"/>
            </a:ext>
          </a:extLst>
        </xdr:cNvPr>
        <xdr:cNvSpPr txBox="1">
          <a:spLocks noChangeArrowheads="1"/>
        </xdr:cNvSpPr>
      </xdr:nvSpPr>
      <xdr:spPr bwMode="auto">
        <a:xfrm>
          <a:off x="7381875" y="763905"/>
          <a:ext cx="1470492"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0</xdr:col>
      <xdr:colOff>123825</xdr:colOff>
      <xdr:row>26</xdr:row>
      <xdr:rowOff>47625</xdr:rowOff>
    </xdr:from>
    <xdr:to>
      <xdr:col>0</xdr:col>
      <xdr:colOff>276225</xdr:colOff>
      <xdr:row>26</xdr:row>
      <xdr:rowOff>190500</xdr:rowOff>
    </xdr:to>
    <xdr:sp macro="" textlink="">
      <xdr:nvSpPr>
        <xdr:cNvPr id="1143275" name="Rectangle 47">
          <a:extLst>
            <a:ext uri="{FF2B5EF4-FFF2-40B4-BE49-F238E27FC236}">
              <a16:creationId xmlns:a16="http://schemas.microsoft.com/office/drawing/2014/main" id="{00000000-0008-0000-1300-0000EB711100}"/>
            </a:ext>
          </a:extLst>
        </xdr:cNvPr>
        <xdr:cNvSpPr>
          <a:spLocks noChangeArrowheads="1"/>
        </xdr:cNvSpPr>
      </xdr:nvSpPr>
      <xdr:spPr bwMode="auto">
        <a:xfrm>
          <a:off x="123825" y="8399145"/>
          <a:ext cx="152400" cy="142875"/>
        </a:xfrm>
        <a:prstGeom prst="rect">
          <a:avLst/>
        </a:prstGeom>
        <a:noFill/>
        <a:ln w="9525">
          <a:solidFill>
            <a:srgbClr val="000000"/>
          </a:solidFill>
          <a:miter lim="800000"/>
          <a:headEnd/>
          <a:tailEnd/>
        </a:ln>
      </xdr:spPr>
    </xdr:sp>
    <xdr:clientData/>
  </xdr:twoCellAnchor>
  <xdr:twoCellAnchor>
    <xdr:from>
      <xdr:col>11</xdr:col>
      <xdr:colOff>308610</xdr:colOff>
      <xdr:row>48</xdr:row>
      <xdr:rowOff>104775</xdr:rowOff>
    </xdr:from>
    <xdr:to>
      <xdr:col>11</xdr:col>
      <xdr:colOff>489585</xdr:colOff>
      <xdr:row>48</xdr:row>
      <xdr:rowOff>266700</xdr:rowOff>
    </xdr:to>
    <xdr:sp macro="" textlink="">
      <xdr:nvSpPr>
        <xdr:cNvPr id="23" name="Rectangle 22">
          <a:extLst>
            <a:ext uri="{FF2B5EF4-FFF2-40B4-BE49-F238E27FC236}">
              <a16:creationId xmlns:a16="http://schemas.microsoft.com/office/drawing/2014/main" id="{00000000-0008-0000-1300-000017000000}"/>
            </a:ext>
          </a:extLst>
        </xdr:cNvPr>
        <xdr:cNvSpPr/>
      </xdr:nvSpPr>
      <xdr:spPr>
        <a:xfrm>
          <a:off x="5709285" y="16487775"/>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1005841</xdr:colOff>
      <xdr:row>48</xdr:row>
      <xdr:rowOff>104775</xdr:rowOff>
    </xdr:from>
    <xdr:to>
      <xdr:col>11</xdr:col>
      <xdr:colOff>1186816</xdr:colOff>
      <xdr:row>48</xdr:row>
      <xdr:rowOff>266700</xdr:rowOff>
    </xdr:to>
    <xdr:sp macro="" textlink="">
      <xdr:nvSpPr>
        <xdr:cNvPr id="24" name="Rectangle 23">
          <a:extLst>
            <a:ext uri="{FF2B5EF4-FFF2-40B4-BE49-F238E27FC236}">
              <a16:creationId xmlns:a16="http://schemas.microsoft.com/office/drawing/2014/main" id="{00000000-0008-0000-1300-000018000000}"/>
            </a:ext>
          </a:extLst>
        </xdr:cNvPr>
        <xdr:cNvSpPr/>
      </xdr:nvSpPr>
      <xdr:spPr>
        <a:xfrm>
          <a:off x="6406516" y="16487775"/>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308610</xdr:colOff>
      <xdr:row>47</xdr:row>
      <xdr:rowOff>28575</xdr:rowOff>
    </xdr:from>
    <xdr:to>
      <xdr:col>11</xdr:col>
      <xdr:colOff>489585</xdr:colOff>
      <xdr:row>47</xdr:row>
      <xdr:rowOff>190500</xdr:rowOff>
    </xdr:to>
    <xdr:sp macro="" textlink="">
      <xdr:nvSpPr>
        <xdr:cNvPr id="25" name="Rectangle 24">
          <a:extLst>
            <a:ext uri="{FF2B5EF4-FFF2-40B4-BE49-F238E27FC236}">
              <a16:creationId xmlns:a16="http://schemas.microsoft.com/office/drawing/2014/main" id="{00000000-0008-0000-1300-000019000000}"/>
            </a:ext>
          </a:extLst>
        </xdr:cNvPr>
        <xdr:cNvSpPr/>
      </xdr:nvSpPr>
      <xdr:spPr>
        <a:xfrm>
          <a:off x="5610225" y="12954000"/>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11</xdr:col>
      <xdr:colOff>1005841</xdr:colOff>
      <xdr:row>47</xdr:row>
      <xdr:rowOff>28575</xdr:rowOff>
    </xdr:from>
    <xdr:to>
      <xdr:col>11</xdr:col>
      <xdr:colOff>1186816</xdr:colOff>
      <xdr:row>47</xdr:row>
      <xdr:rowOff>190500</xdr:rowOff>
    </xdr:to>
    <xdr:sp macro="" textlink="">
      <xdr:nvSpPr>
        <xdr:cNvPr id="26" name="Rectangle 25">
          <a:extLst>
            <a:ext uri="{FF2B5EF4-FFF2-40B4-BE49-F238E27FC236}">
              <a16:creationId xmlns:a16="http://schemas.microsoft.com/office/drawing/2014/main" id="{00000000-0008-0000-1300-00001A000000}"/>
            </a:ext>
          </a:extLst>
        </xdr:cNvPr>
        <xdr:cNvSpPr/>
      </xdr:nvSpPr>
      <xdr:spPr>
        <a:xfrm>
          <a:off x="6296026" y="12954000"/>
          <a:ext cx="180975" cy="1619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ZA"/>
        </a:p>
      </xdr:txBody>
    </xdr:sp>
    <xdr:clientData/>
  </xdr:twoCellAnchor>
  <xdr:twoCellAnchor>
    <xdr:from>
      <xdr:col>0</xdr:col>
      <xdr:colOff>123825</xdr:colOff>
      <xdr:row>34</xdr:row>
      <xdr:rowOff>47625</xdr:rowOff>
    </xdr:from>
    <xdr:to>
      <xdr:col>0</xdr:col>
      <xdr:colOff>257175</xdr:colOff>
      <xdr:row>34</xdr:row>
      <xdr:rowOff>285750</xdr:rowOff>
    </xdr:to>
    <xdr:sp macro="" textlink="">
      <xdr:nvSpPr>
        <xdr:cNvPr id="31" name="Rectangle 55">
          <a:extLst>
            <a:ext uri="{FF2B5EF4-FFF2-40B4-BE49-F238E27FC236}">
              <a16:creationId xmlns:a16="http://schemas.microsoft.com/office/drawing/2014/main" id="{00000000-0008-0000-1300-00001F000000}"/>
            </a:ext>
          </a:extLst>
        </xdr:cNvPr>
        <xdr:cNvSpPr>
          <a:spLocks noChangeArrowheads="1"/>
        </xdr:cNvSpPr>
      </xdr:nvSpPr>
      <xdr:spPr bwMode="auto">
        <a:xfrm>
          <a:off x="123825" y="9886950"/>
          <a:ext cx="133350" cy="238125"/>
        </a:xfrm>
        <a:prstGeom prst="rect">
          <a:avLst/>
        </a:prstGeom>
        <a:no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13</xdr:col>
          <xdr:colOff>152400</xdr:colOff>
          <xdr:row>0</xdr:row>
          <xdr:rowOff>114300</xdr:rowOff>
        </xdr:from>
        <xdr:to>
          <xdr:col>15</xdr:col>
          <xdr:colOff>426720</xdr:colOff>
          <xdr:row>2</xdr:row>
          <xdr:rowOff>137160</xdr:rowOff>
        </xdr:to>
        <xdr:sp macro="" textlink="">
          <xdr:nvSpPr>
            <xdr:cNvPr id="36924" name="Button 60" hidden="1">
              <a:extLst>
                <a:ext uri="{63B3BB69-23CF-44E3-9099-C40C66FF867C}">
                  <a14:compatExt spid="_x0000_s36924"/>
                </a:ext>
                <a:ext uri="{FF2B5EF4-FFF2-40B4-BE49-F238E27FC236}">
                  <a16:creationId xmlns:a16="http://schemas.microsoft.com/office/drawing/2014/main" id="{00000000-0008-0000-1300-00003C9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3</xdr:row>
          <xdr:rowOff>601980</xdr:rowOff>
        </xdr:from>
        <xdr:to>
          <xdr:col>15</xdr:col>
          <xdr:colOff>426720</xdr:colOff>
          <xdr:row>3</xdr:row>
          <xdr:rowOff>922020</xdr:rowOff>
        </xdr:to>
        <xdr:sp macro="" textlink="">
          <xdr:nvSpPr>
            <xdr:cNvPr id="36925" name="Button 61" hidden="1">
              <a:extLst>
                <a:ext uri="{63B3BB69-23CF-44E3-9099-C40C66FF867C}">
                  <a14:compatExt spid="_x0000_s36925"/>
                </a:ext>
                <a:ext uri="{FF2B5EF4-FFF2-40B4-BE49-F238E27FC236}">
                  <a16:creationId xmlns:a16="http://schemas.microsoft.com/office/drawing/2014/main" id="{00000000-0008-0000-1300-00003D9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144780</xdr:colOff>
          <xdr:row>2</xdr:row>
          <xdr:rowOff>114300</xdr:rowOff>
        </xdr:from>
        <xdr:to>
          <xdr:col>15</xdr:col>
          <xdr:colOff>419100</xdr:colOff>
          <xdr:row>3</xdr:row>
          <xdr:rowOff>259080</xdr:rowOff>
        </xdr:to>
        <xdr:sp macro="" textlink="">
          <xdr:nvSpPr>
            <xdr:cNvPr id="813420" name="Button 2412" hidden="1">
              <a:extLst>
                <a:ext uri="{63B3BB69-23CF-44E3-9099-C40C66FF867C}">
                  <a14:compatExt spid="_x0000_s813420"/>
                </a:ext>
                <a:ext uri="{FF2B5EF4-FFF2-40B4-BE49-F238E27FC236}">
                  <a16:creationId xmlns:a16="http://schemas.microsoft.com/office/drawing/2014/main" id="{00000000-0008-0000-1300-00006C69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152400</xdr:colOff>
          <xdr:row>3</xdr:row>
          <xdr:rowOff>944880</xdr:rowOff>
        </xdr:from>
        <xdr:to>
          <xdr:col>15</xdr:col>
          <xdr:colOff>426720</xdr:colOff>
          <xdr:row>5</xdr:row>
          <xdr:rowOff>22860</xdr:rowOff>
        </xdr:to>
        <xdr:sp macro="" textlink="">
          <xdr:nvSpPr>
            <xdr:cNvPr id="961896" name="Button 3432" hidden="1">
              <a:extLst>
                <a:ext uri="{63B3BB69-23CF-44E3-9099-C40C66FF867C}">
                  <a14:compatExt spid="_x0000_s961896"/>
                </a:ext>
                <a:ext uri="{FF2B5EF4-FFF2-40B4-BE49-F238E27FC236}">
                  <a16:creationId xmlns:a16="http://schemas.microsoft.com/office/drawing/2014/main" id="{00000000-0008-0000-1300-000068AD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xdr:from>
      <xdr:col>0</xdr:col>
      <xdr:colOff>104775</xdr:colOff>
      <xdr:row>35</xdr:row>
      <xdr:rowOff>95249</xdr:rowOff>
    </xdr:from>
    <xdr:to>
      <xdr:col>0</xdr:col>
      <xdr:colOff>257175</xdr:colOff>
      <xdr:row>35</xdr:row>
      <xdr:rowOff>275249</xdr:rowOff>
    </xdr:to>
    <xdr:sp macro="" textlink="">
      <xdr:nvSpPr>
        <xdr:cNvPr id="36" name="Rectangle 55">
          <a:extLst>
            <a:ext uri="{FF2B5EF4-FFF2-40B4-BE49-F238E27FC236}">
              <a16:creationId xmlns:a16="http://schemas.microsoft.com/office/drawing/2014/main" id="{00000000-0008-0000-1300-000024000000}"/>
            </a:ext>
          </a:extLst>
        </xdr:cNvPr>
        <xdr:cNvSpPr>
          <a:spLocks noChangeArrowheads="1"/>
        </xdr:cNvSpPr>
      </xdr:nvSpPr>
      <xdr:spPr bwMode="auto">
        <a:xfrm>
          <a:off x="104775" y="10144124"/>
          <a:ext cx="152400" cy="180000"/>
        </a:xfrm>
        <a:prstGeom prst="rect">
          <a:avLst/>
        </a:prstGeom>
        <a:noFill/>
        <a:ln w="9525">
          <a:solidFill>
            <a:srgbClr val="000000"/>
          </a:solidFill>
          <a:miter lim="800000"/>
          <a:headEnd/>
          <a:tailEnd/>
        </a:ln>
      </xdr:spPr>
      <xdr:txBody>
        <a:bodyPr/>
        <a:lstStyle/>
        <a:p>
          <a:pPr algn="ctr"/>
          <a:r>
            <a:rPr lang="en-ZA"/>
            <a:t>X</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76200</xdr:colOff>
          <xdr:row>0</xdr:row>
          <xdr:rowOff>45720</xdr:rowOff>
        </xdr:from>
        <xdr:to>
          <xdr:col>13</xdr:col>
          <xdr:colOff>426720</xdr:colOff>
          <xdr:row>1</xdr:row>
          <xdr:rowOff>83820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1400-000002E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83820</xdr:colOff>
          <xdr:row>1</xdr:row>
          <xdr:rowOff>137160</xdr:rowOff>
        </xdr:from>
        <xdr:to>
          <xdr:col>13</xdr:col>
          <xdr:colOff>411480</xdr:colOff>
          <xdr:row>3</xdr:row>
          <xdr:rowOff>30480</xdr:rowOff>
        </xdr:to>
        <xdr:sp macro="" textlink="">
          <xdr:nvSpPr>
            <xdr:cNvPr id="59395" name="Button 3" hidden="1">
              <a:extLst>
                <a:ext uri="{63B3BB69-23CF-44E3-9099-C40C66FF867C}">
                  <a14:compatExt spid="_x0000_s59395"/>
                </a:ext>
                <a:ext uri="{FF2B5EF4-FFF2-40B4-BE49-F238E27FC236}">
                  <a16:creationId xmlns:a16="http://schemas.microsoft.com/office/drawing/2014/main" id="{00000000-0008-0000-1400-000003E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18</xdr:col>
          <xdr:colOff>411480</xdr:colOff>
          <xdr:row>4</xdr:row>
          <xdr:rowOff>137160</xdr:rowOff>
        </xdr:from>
        <xdr:to>
          <xdr:col>22</xdr:col>
          <xdr:colOff>0</xdr:colOff>
          <xdr:row>4</xdr:row>
          <xdr:rowOff>533400</xdr:rowOff>
        </xdr:to>
        <xdr:sp macro="" textlink="">
          <xdr:nvSpPr>
            <xdr:cNvPr id="47113" name="Button 9" hidden="1">
              <a:extLst>
                <a:ext uri="{63B3BB69-23CF-44E3-9099-C40C66FF867C}">
                  <a14:compatExt spid="_x0000_s47113"/>
                </a:ext>
                <a:ext uri="{FF2B5EF4-FFF2-40B4-BE49-F238E27FC236}">
                  <a16:creationId xmlns:a16="http://schemas.microsoft.com/office/drawing/2014/main" id="{00000000-0008-0000-1500-000009B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18</xdr:col>
          <xdr:colOff>411480</xdr:colOff>
          <xdr:row>7</xdr:row>
          <xdr:rowOff>30480</xdr:rowOff>
        </xdr:from>
        <xdr:to>
          <xdr:col>22</xdr:col>
          <xdr:colOff>0</xdr:colOff>
          <xdr:row>8</xdr:row>
          <xdr:rowOff>220980</xdr:rowOff>
        </xdr:to>
        <xdr:sp macro="" textlink="">
          <xdr:nvSpPr>
            <xdr:cNvPr id="47114" name="Button 10" descr="Please do a Print Preview before printing." hidden="1">
              <a:extLst>
                <a:ext uri="{63B3BB69-23CF-44E3-9099-C40C66FF867C}">
                  <a14:compatExt spid="_x0000_s47114"/>
                </a:ext>
                <a:ext uri="{FF2B5EF4-FFF2-40B4-BE49-F238E27FC236}">
                  <a16:creationId xmlns:a16="http://schemas.microsoft.com/office/drawing/2014/main" id="{00000000-0008-0000-1500-00000A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18</xdr:col>
          <xdr:colOff>411480</xdr:colOff>
          <xdr:row>4</xdr:row>
          <xdr:rowOff>533400</xdr:rowOff>
        </xdr:from>
        <xdr:to>
          <xdr:col>22</xdr:col>
          <xdr:colOff>0</xdr:colOff>
          <xdr:row>4</xdr:row>
          <xdr:rowOff>838200</xdr:rowOff>
        </xdr:to>
        <xdr:sp macro="" textlink="">
          <xdr:nvSpPr>
            <xdr:cNvPr id="47253" name="Button 149" hidden="1">
              <a:extLst>
                <a:ext uri="{63B3BB69-23CF-44E3-9099-C40C66FF867C}">
                  <a14:compatExt spid="_x0000_s47253"/>
                </a:ext>
                <a:ext uri="{FF2B5EF4-FFF2-40B4-BE49-F238E27FC236}">
                  <a16:creationId xmlns:a16="http://schemas.microsoft.com/office/drawing/2014/main" id="{00000000-0008-0000-1500-000095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18</xdr:col>
          <xdr:colOff>411480</xdr:colOff>
          <xdr:row>8</xdr:row>
          <xdr:rowOff>259080</xdr:rowOff>
        </xdr:from>
        <xdr:to>
          <xdr:col>22</xdr:col>
          <xdr:colOff>0</xdr:colOff>
          <xdr:row>10</xdr:row>
          <xdr:rowOff>190500</xdr:rowOff>
        </xdr:to>
        <xdr:sp macro="" textlink="">
          <xdr:nvSpPr>
            <xdr:cNvPr id="47318" name="Button 214" hidden="1">
              <a:extLst>
                <a:ext uri="{63B3BB69-23CF-44E3-9099-C40C66FF867C}">
                  <a14:compatExt spid="_x0000_s47318"/>
                </a:ext>
                <a:ext uri="{FF2B5EF4-FFF2-40B4-BE49-F238E27FC236}">
                  <a16:creationId xmlns:a16="http://schemas.microsoft.com/office/drawing/2014/main" id="{00000000-0008-0000-1500-0000D6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3</xdr:col>
      <xdr:colOff>7620</xdr:colOff>
      <xdr:row>0</xdr:row>
      <xdr:rowOff>121920</xdr:rowOff>
    </xdr:from>
    <xdr:to>
      <xdr:col>8</xdr:col>
      <xdr:colOff>320040</xdr:colOff>
      <xdr:row>4</xdr:row>
      <xdr:rowOff>209550</xdr:rowOff>
    </xdr:to>
    <xdr:pic>
      <xdr:nvPicPr>
        <xdr:cNvPr id="2" name="Picture 1" descr="A close-up of a logo&#10;&#10;Description automatically generated">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2140" y="121920"/>
          <a:ext cx="3810000" cy="106299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10</xdr:col>
      <xdr:colOff>1019175</xdr:colOff>
      <xdr:row>1</xdr:row>
      <xdr:rowOff>600075</xdr:rowOff>
    </xdr:from>
    <xdr:to>
      <xdr:col>13</xdr:col>
      <xdr:colOff>104775</xdr:colOff>
      <xdr:row>2</xdr:row>
      <xdr:rowOff>0</xdr:rowOff>
    </xdr:to>
    <xdr:sp macro="" textlink="">
      <xdr:nvSpPr>
        <xdr:cNvPr id="33056" name="Text Box 288">
          <a:extLst>
            <a:ext uri="{FF2B5EF4-FFF2-40B4-BE49-F238E27FC236}">
              <a16:creationId xmlns:a16="http://schemas.microsoft.com/office/drawing/2014/main" id="{00000000-0008-0000-1600-000020810000}"/>
            </a:ext>
          </a:extLst>
        </xdr:cNvPr>
        <xdr:cNvSpPr txBox="1">
          <a:spLocks noChangeArrowheads="1"/>
        </xdr:cNvSpPr>
      </xdr:nvSpPr>
      <xdr:spPr bwMode="auto">
        <a:xfrm>
          <a:off x="6457950" y="8286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8</xdr:col>
      <xdr:colOff>76200</xdr:colOff>
      <xdr:row>90</xdr:row>
      <xdr:rowOff>43815</xdr:rowOff>
    </xdr:from>
    <xdr:to>
      <xdr:col>8</xdr:col>
      <xdr:colOff>266700</xdr:colOff>
      <xdr:row>90</xdr:row>
      <xdr:rowOff>215265</xdr:rowOff>
    </xdr:to>
    <xdr:sp macro="" textlink="">
      <xdr:nvSpPr>
        <xdr:cNvPr id="1116341" name="Rectangle 2">
          <a:extLst>
            <a:ext uri="{FF2B5EF4-FFF2-40B4-BE49-F238E27FC236}">
              <a16:creationId xmlns:a16="http://schemas.microsoft.com/office/drawing/2014/main" id="{00000000-0008-0000-1600-0000B5081100}"/>
            </a:ext>
          </a:extLst>
        </xdr:cNvPr>
        <xdr:cNvSpPr>
          <a:spLocks noChangeArrowheads="1"/>
        </xdr:cNvSpPr>
      </xdr:nvSpPr>
      <xdr:spPr bwMode="auto">
        <a:xfrm>
          <a:off x="4438650" y="18369915"/>
          <a:ext cx="190500" cy="171450"/>
        </a:xfrm>
        <a:prstGeom prst="rect">
          <a:avLst/>
        </a:prstGeom>
        <a:noFill/>
        <a:ln w="9525">
          <a:solidFill>
            <a:srgbClr val="000000"/>
          </a:solidFill>
          <a:miter lim="800000"/>
          <a:headEnd/>
          <a:tailEnd/>
        </a:ln>
      </xdr:spPr>
    </xdr:sp>
    <xdr:clientData/>
  </xdr:twoCellAnchor>
  <xdr:twoCellAnchor>
    <xdr:from>
      <xdr:col>10</xdr:col>
      <xdr:colOff>409575</xdr:colOff>
      <xdr:row>90</xdr:row>
      <xdr:rowOff>43815</xdr:rowOff>
    </xdr:from>
    <xdr:to>
      <xdr:col>10</xdr:col>
      <xdr:colOff>600075</xdr:colOff>
      <xdr:row>90</xdr:row>
      <xdr:rowOff>215265</xdr:rowOff>
    </xdr:to>
    <xdr:sp macro="" textlink="">
      <xdr:nvSpPr>
        <xdr:cNvPr id="1116342" name="Rectangle 2">
          <a:extLst>
            <a:ext uri="{FF2B5EF4-FFF2-40B4-BE49-F238E27FC236}">
              <a16:creationId xmlns:a16="http://schemas.microsoft.com/office/drawing/2014/main" id="{00000000-0008-0000-1600-0000B6081100}"/>
            </a:ext>
          </a:extLst>
        </xdr:cNvPr>
        <xdr:cNvSpPr>
          <a:spLocks noChangeArrowheads="1"/>
        </xdr:cNvSpPr>
      </xdr:nvSpPr>
      <xdr:spPr bwMode="auto">
        <a:xfrm>
          <a:off x="5838825" y="18369915"/>
          <a:ext cx="190500" cy="171450"/>
        </a:xfrm>
        <a:prstGeom prst="rect">
          <a:avLst/>
        </a:prstGeom>
        <a:no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10</xdr:col>
          <xdr:colOff>1059180</xdr:colOff>
          <xdr:row>0</xdr:row>
          <xdr:rowOff>175260</xdr:rowOff>
        </xdr:from>
        <xdr:to>
          <xdr:col>13</xdr:col>
          <xdr:colOff>175260</xdr:colOff>
          <xdr:row>1</xdr:row>
          <xdr:rowOff>259080</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1059180</xdr:colOff>
          <xdr:row>2</xdr:row>
          <xdr:rowOff>45720</xdr:rowOff>
        </xdr:from>
        <xdr:to>
          <xdr:col>13</xdr:col>
          <xdr:colOff>175260</xdr:colOff>
          <xdr:row>4</xdr:row>
          <xdr:rowOff>68580</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1059180</xdr:colOff>
          <xdr:row>1</xdr:row>
          <xdr:rowOff>289560</xdr:rowOff>
        </xdr:from>
        <xdr:to>
          <xdr:col>13</xdr:col>
          <xdr:colOff>175260</xdr:colOff>
          <xdr:row>1</xdr:row>
          <xdr:rowOff>579120</xdr:rowOff>
        </xdr:to>
        <xdr:sp macro="" textlink="">
          <xdr:nvSpPr>
            <xdr:cNvPr id="33055" name="Button 287" hidden="1">
              <a:extLst>
                <a:ext uri="{63B3BB69-23CF-44E3-9099-C40C66FF867C}">
                  <a14:compatExt spid="_x0000_s33055"/>
                </a:ext>
                <a:ext uri="{FF2B5EF4-FFF2-40B4-BE49-F238E27FC236}">
                  <a16:creationId xmlns:a16="http://schemas.microsoft.com/office/drawing/2014/main" id="{00000000-0008-0000-1600-00001F8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1059180</xdr:colOff>
          <xdr:row>4</xdr:row>
          <xdr:rowOff>99060</xdr:rowOff>
        </xdr:from>
        <xdr:to>
          <xdr:col>13</xdr:col>
          <xdr:colOff>175260</xdr:colOff>
          <xdr:row>4</xdr:row>
          <xdr:rowOff>403860</xdr:rowOff>
        </xdr:to>
        <xdr:sp macro="" textlink="">
          <xdr:nvSpPr>
            <xdr:cNvPr id="33127" name="Button 359" hidden="1">
              <a:extLst>
                <a:ext uri="{63B3BB69-23CF-44E3-9099-C40C66FF867C}">
                  <a14:compatExt spid="_x0000_s33127"/>
                </a:ext>
                <a:ext uri="{FF2B5EF4-FFF2-40B4-BE49-F238E27FC236}">
                  <a16:creationId xmlns:a16="http://schemas.microsoft.com/office/drawing/2014/main" id="{00000000-0008-0000-1600-0000678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editAs="absolute">
    <xdr:from>
      <xdr:col>11</xdr:col>
      <xdr:colOff>600075</xdr:colOff>
      <xdr:row>1</xdr:row>
      <xdr:rowOff>116205</xdr:rowOff>
    </xdr:from>
    <xdr:to>
      <xdr:col>14</xdr:col>
      <xdr:colOff>565845</xdr:colOff>
      <xdr:row>1</xdr:row>
      <xdr:rowOff>533508</xdr:rowOff>
    </xdr:to>
    <xdr:sp macro="" textlink="">
      <xdr:nvSpPr>
        <xdr:cNvPr id="3" name="Text Box 78">
          <a:extLst>
            <a:ext uri="{FF2B5EF4-FFF2-40B4-BE49-F238E27FC236}">
              <a16:creationId xmlns:a16="http://schemas.microsoft.com/office/drawing/2014/main" id="{00000000-0008-0000-1700-000003000000}"/>
            </a:ext>
          </a:extLst>
        </xdr:cNvPr>
        <xdr:cNvSpPr txBox="1">
          <a:spLocks noChangeArrowheads="1"/>
        </xdr:cNvSpPr>
      </xdr:nvSpPr>
      <xdr:spPr bwMode="auto">
        <a:xfrm>
          <a:off x="7629525" y="925830"/>
          <a:ext cx="1794570" cy="417303"/>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114300</xdr:colOff>
          <xdr:row>0</xdr:row>
          <xdr:rowOff>259080</xdr:rowOff>
        </xdr:from>
        <xdr:to>
          <xdr:col>19</xdr:col>
          <xdr:colOff>312420</xdr:colOff>
          <xdr:row>0</xdr:row>
          <xdr:rowOff>693420</xdr:rowOff>
        </xdr:to>
        <xdr:sp macro="" textlink="">
          <xdr:nvSpPr>
            <xdr:cNvPr id="994305" name="Button 1" hidden="1">
              <a:extLst>
                <a:ext uri="{63B3BB69-23CF-44E3-9099-C40C66FF867C}">
                  <a14:compatExt spid="_x0000_s994305"/>
                </a:ext>
                <a:ext uri="{FF2B5EF4-FFF2-40B4-BE49-F238E27FC236}">
                  <a16:creationId xmlns:a16="http://schemas.microsoft.com/office/drawing/2014/main" id="{00000000-0008-0000-1700-0000012C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289560</xdr:colOff>
          <xdr:row>2</xdr:row>
          <xdr:rowOff>76200</xdr:rowOff>
        </xdr:from>
        <xdr:to>
          <xdr:col>19</xdr:col>
          <xdr:colOff>487680</xdr:colOff>
          <xdr:row>4</xdr:row>
          <xdr:rowOff>0</xdr:rowOff>
        </xdr:to>
        <xdr:sp macro="" textlink="">
          <xdr:nvSpPr>
            <xdr:cNvPr id="994306" name="Button 2" hidden="1">
              <a:extLst>
                <a:ext uri="{63B3BB69-23CF-44E3-9099-C40C66FF867C}">
                  <a14:compatExt spid="_x0000_s994306"/>
                </a:ext>
                <a:ext uri="{FF2B5EF4-FFF2-40B4-BE49-F238E27FC236}">
                  <a16:creationId xmlns:a16="http://schemas.microsoft.com/office/drawing/2014/main" id="{00000000-0008-0000-1700-0000022C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114300</xdr:colOff>
          <xdr:row>0</xdr:row>
          <xdr:rowOff>754380</xdr:rowOff>
        </xdr:from>
        <xdr:to>
          <xdr:col>19</xdr:col>
          <xdr:colOff>312420</xdr:colOff>
          <xdr:row>1</xdr:row>
          <xdr:rowOff>426720</xdr:rowOff>
        </xdr:to>
        <xdr:sp macro="" textlink="">
          <xdr:nvSpPr>
            <xdr:cNvPr id="994307" name="Button 3" hidden="1">
              <a:extLst>
                <a:ext uri="{63B3BB69-23CF-44E3-9099-C40C66FF867C}">
                  <a14:compatExt spid="_x0000_s994307"/>
                </a:ext>
                <a:ext uri="{FF2B5EF4-FFF2-40B4-BE49-F238E27FC236}">
                  <a16:creationId xmlns:a16="http://schemas.microsoft.com/office/drawing/2014/main" id="{00000000-0008-0000-1700-0000032C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289560</xdr:colOff>
          <xdr:row>4</xdr:row>
          <xdr:rowOff>38100</xdr:rowOff>
        </xdr:from>
        <xdr:to>
          <xdr:col>19</xdr:col>
          <xdr:colOff>487680</xdr:colOff>
          <xdr:row>6</xdr:row>
          <xdr:rowOff>121920</xdr:rowOff>
        </xdr:to>
        <xdr:sp macro="" textlink="">
          <xdr:nvSpPr>
            <xdr:cNvPr id="994308" name="Button 4" hidden="1">
              <a:extLst>
                <a:ext uri="{63B3BB69-23CF-44E3-9099-C40C66FF867C}">
                  <a14:compatExt spid="_x0000_s994308"/>
                </a:ext>
                <a:ext uri="{FF2B5EF4-FFF2-40B4-BE49-F238E27FC236}">
                  <a16:creationId xmlns:a16="http://schemas.microsoft.com/office/drawing/2014/main" id="{00000000-0008-0000-1700-0000042C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3</xdr:col>
      <xdr:colOff>449580</xdr:colOff>
      <xdr:row>0</xdr:row>
      <xdr:rowOff>0</xdr:rowOff>
    </xdr:from>
    <xdr:to>
      <xdr:col>7</xdr:col>
      <xdr:colOff>579120</xdr:colOff>
      <xdr:row>1</xdr:row>
      <xdr:rowOff>205740</xdr:rowOff>
    </xdr:to>
    <xdr:pic>
      <xdr:nvPicPr>
        <xdr:cNvPr id="4" name="Picture 3" descr="A close-up of a logo&#10;&#10;Description automatically generated">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4100" y="0"/>
          <a:ext cx="3002280" cy="101346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11</xdr:col>
      <xdr:colOff>249555</xdr:colOff>
      <xdr:row>3</xdr:row>
      <xdr:rowOff>173355</xdr:rowOff>
    </xdr:from>
    <xdr:to>
      <xdr:col>13</xdr:col>
      <xdr:colOff>542925</xdr:colOff>
      <xdr:row>4</xdr:row>
      <xdr:rowOff>314416</xdr:rowOff>
    </xdr:to>
    <xdr:sp macro="" textlink="">
      <xdr:nvSpPr>
        <xdr:cNvPr id="66566" name="Text Box 6">
          <a:extLst>
            <a:ext uri="{FF2B5EF4-FFF2-40B4-BE49-F238E27FC236}">
              <a16:creationId xmlns:a16="http://schemas.microsoft.com/office/drawing/2014/main" id="{00000000-0008-0000-1800-000006040100}"/>
            </a:ext>
          </a:extLst>
        </xdr:cNvPr>
        <xdr:cNvSpPr txBox="1">
          <a:spLocks noChangeArrowheads="1"/>
        </xdr:cNvSpPr>
      </xdr:nvSpPr>
      <xdr:spPr bwMode="auto">
        <a:xfrm>
          <a:off x="6553200" y="859155"/>
          <a:ext cx="1476375" cy="33156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304800</xdr:colOff>
          <xdr:row>1</xdr:row>
          <xdr:rowOff>0</xdr:rowOff>
        </xdr:from>
        <xdr:to>
          <xdr:col>13</xdr:col>
          <xdr:colOff>579120</xdr:colOff>
          <xdr:row>1</xdr:row>
          <xdr:rowOff>274320</xdr:rowOff>
        </xdr:to>
        <xdr:sp macro="" textlink="">
          <xdr:nvSpPr>
            <xdr:cNvPr id="66563" name="Button 3" hidden="1">
              <a:extLst>
                <a:ext uri="{63B3BB69-23CF-44E3-9099-C40C66FF867C}">
                  <a14:compatExt spid="_x0000_s66563"/>
                </a:ext>
                <a:ext uri="{FF2B5EF4-FFF2-40B4-BE49-F238E27FC236}">
                  <a16:creationId xmlns:a16="http://schemas.microsoft.com/office/drawing/2014/main" id="{00000000-0008-0000-1800-0000030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304800</xdr:colOff>
          <xdr:row>4</xdr:row>
          <xdr:rowOff>335280</xdr:rowOff>
        </xdr:from>
        <xdr:to>
          <xdr:col>13</xdr:col>
          <xdr:colOff>579120</xdr:colOff>
          <xdr:row>4</xdr:row>
          <xdr:rowOff>617220</xdr:rowOff>
        </xdr:to>
        <xdr:sp macro="" textlink="">
          <xdr:nvSpPr>
            <xdr:cNvPr id="66564" name="Button 4" hidden="1">
              <a:extLst>
                <a:ext uri="{63B3BB69-23CF-44E3-9099-C40C66FF867C}">
                  <a14:compatExt spid="_x0000_s66564"/>
                </a:ext>
                <a:ext uri="{FF2B5EF4-FFF2-40B4-BE49-F238E27FC236}">
                  <a16:creationId xmlns:a16="http://schemas.microsoft.com/office/drawing/2014/main" id="{00000000-0008-0000-1800-000004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304800</xdr:colOff>
          <xdr:row>2</xdr:row>
          <xdr:rowOff>7620</xdr:rowOff>
        </xdr:from>
        <xdr:to>
          <xdr:col>13</xdr:col>
          <xdr:colOff>579120</xdr:colOff>
          <xdr:row>3</xdr:row>
          <xdr:rowOff>121920</xdr:rowOff>
        </xdr:to>
        <xdr:sp macro="" textlink="">
          <xdr:nvSpPr>
            <xdr:cNvPr id="66565" name="Button 5" hidden="1">
              <a:extLst>
                <a:ext uri="{63B3BB69-23CF-44E3-9099-C40C66FF867C}">
                  <a14:compatExt spid="_x0000_s66565"/>
                </a:ext>
                <a:ext uri="{FF2B5EF4-FFF2-40B4-BE49-F238E27FC236}">
                  <a16:creationId xmlns:a16="http://schemas.microsoft.com/office/drawing/2014/main" id="{00000000-0008-0000-1800-000005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304800</xdr:colOff>
          <xdr:row>4</xdr:row>
          <xdr:rowOff>647700</xdr:rowOff>
        </xdr:from>
        <xdr:to>
          <xdr:col>13</xdr:col>
          <xdr:colOff>579120</xdr:colOff>
          <xdr:row>5</xdr:row>
          <xdr:rowOff>22860</xdr:rowOff>
        </xdr:to>
        <xdr:sp macro="" textlink="">
          <xdr:nvSpPr>
            <xdr:cNvPr id="66631" name="Button 71" hidden="1">
              <a:extLst>
                <a:ext uri="{63B3BB69-23CF-44E3-9099-C40C66FF867C}">
                  <a14:compatExt spid="_x0000_s66631"/>
                </a:ext>
                <a:ext uri="{FF2B5EF4-FFF2-40B4-BE49-F238E27FC236}">
                  <a16:creationId xmlns:a16="http://schemas.microsoft.com/office/drawing/2014/main" id="{00000000-0008-0000-1800-0000470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95250</xdr:colOff>
      <xdr:row>166</xdr:row>
      <xdr:rowOff>136561</xdr:rowOff>
    </xdr:from>
    <xdr:to>
      <xdr:col>12</xdr:col>
      <xdr:colOff>304801</xdr:colOff>
      <xdr:row>170</xdr:row>
      <xdr:rowOff>485775</xdr:rowOff>
    </xdr:to>
    <xdr:pic>
      <xdr:nvPicPr>
        <xdr:cNvPr id="8" name="Picture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72431311"/>
          <a:ext cx="6819901" cy="1816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653415</xdr:colOff>
      <xdr:row>1</xdr:row>
      <xdr:rowOff>89535</xdr:rowOff>
    </xdr:from>
    <xdr:to>
      <xdr:col>8</xdr:col>
      <xdr:colOff>142875</xdr:colOff>
      <xdr:row>5</xdr:row>
      <xdr:rowOff>114300</xdr:rowOff>
    </xdr:to>
    <xdr:pic>
      <xdr:nvPicPr>
        <xdr:cNvPr id="2" name="Picture 1" descr="A close-up of a logo&#10;&#10;Description automatically generated">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 y="264795"/>
          <a:ext cx="3810000" cy="81724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12</xdr:col>
      <xdr:colOff>22860</xdr:colOff>
      <xdr:row>1</xdr:row>
      <xdr:rowOff>19050</xdr:rowOff>
    </xdr:from>
    <xdr:to>
      <xdr:col>14</xdr:col>
      <xdr:colOff>283823</xdr:colOff>
      <xdr:row>1</xdr:row>
      <xdr:rowOff>342900</xdr:rowOff>
    </xdr:to>
    <xdr:sp macro="" textlink="">
      <xdr:nvSpPr>
        <xdr:cNvPr id="48286" name="Text Box 158">
          <a:extLst>
            <a:ext uri="{FF2B5EF4-FFF2-40B4-BE49-F238E27FC236}">
              <a16:creationId xmlns:a16="http://schemas.microsoft.com/office/drawing/2014/main" id="{00000000-0008-0000-1900-00009EBC0000}"/>
            </a:ext>
          </a:extLst>
        </xdr:cNvPr>
        <xdr:cNvSpPr txBox="1">
          <a:spLocks noChangeArrowheads="1"/>
        </xdr:cNvSpPr>
      </xdr:nvSpPr>
      <xdr:spPr bwMode="auto">
        <a:xfrm>
          <a:off x="7585710" y="828675"/>
          <a:ext cx="1480163"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579120</xdr:colOff>
          <xdr:row>0</xdr:row>
          <xdr:rowOff>76200</xdr:rowOff>
        </xdr:from>
        <xdr:to>
          <xdr:col>14</xdr:col>
          <xdr:colOff>236220</xdr:colOff>
          <xdr:row>0</xdr:row>
          <xdr:rowOff>426720</xdr:rowOff>
        </xdr:to>
        <xdr:sp macro="" textlink="">
          <xdr:nvSpPr>
            <xdr:cNvPr id="48145" name="Button 17" hidden="1">
              <a:extLst>
                <a:ext uri="{63B3BB69-23CF-44E3-9099-C40C66FF867C}">
                  <a14:compatExt spid="_x0000_s48145"/>
                </a:ext>
                <a:ext uri="{FF2B5EF4-FFF2-40B4-BE49-F238E27FC236}">
                  <a16:creationId xmlns:a16="http://schemas.microsoft.com/office/drawing/2014/main" id="{00000000-0008-0000-1900-000011B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579120</xdr:colOff>
          <xdr:row>1</xdr:row>
          <xdr:rowOff>365760</xdr:rowOff>
        </xdr:from>
        <xdr:to>
          <xdr:col>14</xdr:col>
          <xdr:colOff>236220</xdr:colOff>
          <xdr:row>1</xdr:row>
          <xdr:rowOff>716280</xdr:rowOff>
        </xdr:to>
        <xdr:sp macro="" textlink="">
          <xdr:nvSpPr>
            <xdr:cNvPr id="48146" name="Button 18" hidden="1">
              <a:extLst>
                <a:ext uri="{63B3BB69-23CF-44E3-9099-C40C66FF867C}">
                  <a14:compatExt spid="_x0000_s48146"/>
                </a:ext>
                <a:ext uri="{FF2B5EF4-FFF2-40B4-BE49-F238E27FC236}">
                  <a16:creationId xmlns:a16="http://schemas.microsoft.com/office/drawing/2014/main" id="{00000000-0008-0000-1900-000012B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579120</xdr:colOff>
          <xdr:row>0</xdr:row>
          <xdr:rowOff>449580</xdr:rowOff>
        </xdr:from>
        <xdr:to>
          <xdr:col>14</xdr:col>
          <xdr:colOff>236220</xdr:colOff>
          <xdr:row>0</xdr:row>
          <xdr:rowOff>800100</xdr:rowOff>
        </xdr:to>
        <xdr:sp macro="" textlink="">
          <xdr:nvSpPr>
            <xdr:cNvPr id="48285" name="Button 157" hidden="1">
              <a:extLst>
                <a:ext uri="{63B3BB69-23CF-44E3-9099-C40C66FF867C}">
                  <a14:compatExt spid="_x0000_s48285"/>
                </a:ext>
                <a:ext uri="{FF2B5EF4-FFF2-40B4-BE49-F238E27FC236}">
                  <a16:creationId xmlns:a16="http://schemas.microsoft.com/office/drawing/2014/main" id="{00000000-0008-0000-1900-00009DB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579120</xdr:colOff>
          <xdr:row>1</xdr:row>
          <xdr:rowOff>731520</xdr:rowOff>
        </xdr:from>
        <xdr:to>
          <xdr:col>14</xdr:col>
          <xdr:colOff>236220</xdr:colOff>
          <xdr:row>2</xdr:row>
          <xdr:rowOff>45720</xdr:rowOff>
        </xdr:to>
        <xdr:sp macro="" textlink="">
          <xdr:nvSpPr>
            <xdr:cNvPr id="48415" name="Button 287" hidden="1">
              <a:extLst>
                <a:ext uri="{63B3BB69-23CF-44E3-9099-C40C66FF867C}">
                  <a14:compatExt spid="_x0000_s48415"/>
                </a:ext>
                <a:ext uri="{FF2B5EF4-FFF2-40B4-BE49-F238E27FC236}">
                  <a16:creationId xmlns:a16="http://schemas.microsoft.com/office/drawing/2014/main" id="{00000000-0008-0000-1900-00001FB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4</xdr:col>
      <xdr:colOff>0</xdr:colOff>
      <xdr:row>0</xdr:row>
      <xdr:rowOff>0</xdr:rowOff>
    </xdr:from>
    <xdr:to>
      <xdr:col>7</xdr:col>
      <xdr:colOff>83820</xdr:colOff>
      <xdr:row>1</xdr:row>
      <xdr:rowOff>53340</xdr:rowOff>
    </xdr:to>
    <xdr:pic>
      <xdr:nvPicPr>
        <xdr:cNvPr id="3" name="Picture 2" descr="A close-up of a logo&#10;&#10;Description automatically generated">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4580" y="0"/>
          <a:ext cx="2225040" cy="86106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316230</xdr:colOff>
      <xdr:row>41</xdr:row>
      <xdr:rowOff>85725</xdr:rowOff>
    </xdr:from>
    <xdr:to>
      <xdr:col>10</xdr:col>
      <xdr:colOff>421005</xdr:colOff>
      <xdr:row>42</xdr:row>
      <xdr:rowOff>390525</xdr:rowOff>
    </xdr:to>
    <xdr:sp macro="" textlink="">
      <xdr:nvSpPr>
        <xdr:cNvPr id="1118448" name="AutoShape 100">
          <a:extLst>
            <a:ext uri="{FF2B5EF4-FFF2-40B4-BE49-F238E27FC236}">
              <a16:creationId xmlns:a16="http://schemas.microsoft.com/office/drawing/2014/main" id="{00000000-0008-0000-1A00-0000F0101100}"/>
            </a:ext>
          </a:extLst>
        </xdr:cNvPr>
        <xdr:cNvSpPr>
          <a:spLocks noChangeArrowheads="1"/>
        </xdr:cNvSpPr>
      </xdr:nvSpPr>
      <xdr:spPr bwMode="auto">
        <a:xfrm rot="10799506" flipH="1">
          <a:off x="6267450" y="1016698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editAs="absolute">
    <xdr:from>
      <xdr:col>11</xdr:col>
      <xdr:colOff>234316</xdr:colOff>
      <xdr:row>2</xdr:row>
      <xdr:rowOff>600075</xdr:rowOff>
    </xdr:from>
    <xdr:to>
      <xdr:col>13</xdr:col>
      <xdr:colOff>281941</xdr:colOff>
      <xdr:row>3</xdr:row>
      <xdr:rowOff>7665</xdr:rowOff>
    </xdr:to>
    <xdr:sp macro="" textlink="">
      <xdr:nvSpPr>
        <xdr:cNvPr id="38545" name="Text Box 657">
          <a:extLst>
            <a:ext uri="{FF2B5EF4-FFF2-40B4-BE49-F238E27FC236}">
              <a16:creationId xmlns:a16="http://schemas.microsoft.com/office/drawing/2014/main" id="{00000000-0008-0000-1A00-000091960000}"/>
            </a:ext>
          </a:extLst>
        </xdr:cNvPr>
        <xdr:cNvSpPr txBox="1">
          <a:spLocks noChangeArrowheads="1"/>
        </xdr:cNvSpPr>
      </xdr:nvSpPr>
      <xdr:spPr bwMode="auto">
        <a:xfrm>
          <a:off x="6741796" y="912495"/>
          <a:ext cx="1409700" cy="32961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xdr:twoCellAnchor>
    <xdr:from>
      <xdr:col>10</xdr:col>
      <xdr:colOff>325755</xdr:colOff>
      <xdr:row>29</xdr:row>
      <xdr:rowOff>114300</xdr:rowOff>
    </xdr:from>
    <xdr:to>
      <xdr:col>10</xdr:col>
      <xdr:colOff>430530</xdr:colOff>
      <xdr:row>30</xdr:row>
      <xdr:rowOff>390525</xdr:rowOff>
    </xdr:to>
    <xdr:sp macro="" textlink="">
      <xdr:nvSpPr>
        <xdr:cNvPr id="1118450" name="AutoShape 100">
          <a:extLst>
            <a:ext uri="{FF2B5EF4-FFF2-40B4-BE49-F238E27FC236}">
              <a16:creationId xmlns:a16="http://schemas.microsoft.com/office/drawing/2014/main" id="{00000000-0008-0000-1A00-0000F2101100}"/>
            </a:ext>
          </a:extLst>
        </xdr:cNvPr>
        <xdr:cNvSpPr>
          <a:spLocks noChangeArrowheads="1"/>
        </xdr:cNvSpPr>
      </xdr:nvSpPr>
      <xdr:spPr bwMode="auto">
        <a:xfrm rot="10799506" flipH="1">
          <a:off x="6276975" y="7284720"/>
          <a:ext cx="104775" cy="466725"/>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325755</xdr:colOff>
      <xdr:row>6</xdr:row>
      <xdr:rowOff>85725</xdr:rowOff>
    </xdr:from>
    <xdr:to>
      <xdr:col>10</xdr:col>
      <xdr:colOff>430530</xdr:colOff>
      <xdr:row>7</xdr:row>
      <xdr:rowOff>390525</xdr:rowOff>
    </xdr:to>
    <xdr:sp macro="" textlink="">
      <xdr:nvSpPr>
        <xdr:cNvPr id="1118451" name="AutoShape 100">
          <a:extLst>
            <a:ext uri="{FF2B5EF4-FFF2-40B4-BE49-F238E27FC236}">
              <a16:creationId xmlns:a16="http://schemas.microsoft.com/office/drawing/2014/main" id="{00000000-0008-0000-1A00-0000F3101100}"/>
            </a:ext>
          </a:extLst>
        </xdr:cNvPr>
        <xdr:cNvSpPr>
          <a:spLocks noChangeArrowheads="1"/>
        </xdr:cNvSpPr>
      </xdr:nvSpPr>
      <xdr:spPr bwMode="auto">
        <a:xfrm rot="10799506" flipH="1">
          <a:off x="6276975" y="220408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316230</xdr:colOff>
      <xdr:row>52</xdr:row>
      <xdr:rowOff>85725</xdr:rowOff>
    </xdr:from>
    <xdr:to>
      <xdr:col>10</xdr:col>
      <xdr:colOff>421005</xdr:colOff>
      <xdr:row>53</xdr:row>
      <xdr:rowOff>390525</xdr:rowOff>
    </xdr:to>
    <xdr:sp macro="" textlink="">
      <xdr:nvSpPr>
        <xdr:cNvPr id="11" name="AutoShape 100">
          <a:extLst>
            <a:ext uri="{FF2B5EF4-FFF2-40B4-BE49-F238E27FC236}">
              <a16:creationId xmlns:a16="http://schemas.microsoft.com/office/drawing/2014/main" id="{00000000-0008-0000-1A00-00000B000000}"/>
            </a:ext>
          </a:extLst>
        </xdr:cNvPr>
        <xdr:cNvSpPr>
          <a:spLocks noChangeArrowheads="1"/>
        </xdr:cNvSpPr>
      </xdr:nvSpPr>
      <xdr:spPr bwMode="auto">
        <a:xfrm rot="10799506" flipH="1">
          <a:off x="6267450" y="1252918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316230</xdr:colOff>
      <xdr:row>64</xdr:row>
      <xdr:rowOff>85725</xdr:rowOff>
    </xdr:from>
    <xdr:to>
      <xdr:col>10</xdr:col>
      <xdr:colOff>421005</xdr:colOff>
      <xdr:row>65</xdr:row>
      <xdr:rowOff>390525</xdr:rowOff>
    </xdr:to>
    <xdr:sp macro="" textlink="">
      <xdr:nvSpPr>
        <xdr:cNvPr id="12" name="AutoShape 100">
          <a:extLst>
            <a:ext uri="{FF2B5EF4-FFF2-40B4-BE49-F238E27FC236}">
              <a16:creationId xmlns:a16="http://schemas.microsoft.com/office/drawing/2014/main" id="{00000000-0008-0000-1A00-00000C000000}"/>
            </a:ext>
          </a:extLst>
        </xdr:cNvPr>
        <xdr:cNvSpPr>
          <a:spLocks noChangeArrowheads="1"/>
        </xdr:cNvSpPr>
      </xdr:nvSpPr>
      <xdr:spPr bwMode="auto">
        <a:xfrm rot="10799506" flipH="1">
          <a:off x="6267450" y="1268920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xdr:twoCellAnchor>
    <xdr:from>
      <xdr:col>10</xdr:col>
      <xdr:colOff>316230</xdr:colOff>
      <xdr:row>64</xdr:row>
      <xdr:rowOff>85725</xdr:rowOff>
    </xdr:from>
    <xdr:to>
      <xdr:col>10</xdr:col>
      <xdr:colOff>421005</xdr:colOff>
      <xdr:row>65</xdr:row>
      <xdr:rowOff>390525</xdr:rowOff>
    </xdr:to>
    <xdr:sp macro="" textlink="">
      <xdr:nvSpPr>
        <xdr:cNvPr id="13" name="AutoShape 100">
          <a:extLst>
            <a:ext uri="{FF2B5EF4-FFF2-40B4-BE49-F238E27FC236}">
              <a16:creationId xmlns:a16="http://schemas.microsoft.com/office/drawing/2014/main" id="{00000000-0008-0000-1A00-00000D000000}"/>
            </a:ext>
          </a:extLst>
        </xdr:cNvPr>
        <xdr:cNvSpPr>
          <a:spLocks noChangeArrowheads="1"/>
        </xdr:cNvSpPr>
      </xdr:nvSpPr>
      <xdr:spPr bwMode="auto">
        <a:xfrm rot="10799506" flipH="1">
          <a:off x="6267450" y="12689205"/>
          <a:ext cx="104775" cy="47244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9662 h 21600"/>
            <a:gd name="T20" fmla="*/ 18720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7880" y="0"/>
              </a:moveTo>
              <a:lnTo>
                <a:pt x="14160" y="8135"/>
              </a:lnTo>
              <a:lnTo>
                <a:pt x="17040" y="8135"/>
              </a:lnTo>
              <a:lnTo>
                <a:pt x="17040" y="19662"/>
              </a:lnTo>
              <a:lnTo>
                <a:pt x="0" y="19662"/>
              </a:lnTo>
              <a:lnTo>
                <a:pt x="0" y="21600"/>
              </a:lnTo>
              <a:lnTo>
                <a:pt x="18720" y="21600"/>
              </a:lnTo>
              <a:lnTo>
                <a:pt x="18720" y="8135"/>
              </a:lnTo>
              <a:lnTo>
                <a:pt x="21600" y="8135"/>
              </a:lnTo>
              <a:lnTo>
                <a:pt x="17880" y="0"/>
              </a:lnTo>
              <a:close/>
            </a:path>
          </a:pathLst>
        </a:custGeom>
        <a:solidFill>
          <a:srgbClr val="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absolute">
        <xdr:from>
          <xdr:col>11</xdr:col>
          <xdr:colOff>373380</xdr:colOff>
          <xdr:row>1</xdr:row>
          <xdr:rowOff>76200</xdr:rowOff>
        </xdr:from>
        <xdr:to>
          <xdr:col>13</xdr:col>
          <xdr:colOff>327660</xdr:colOff>
          <xdr:row>2</xdr:row>
          <xdr:rowOff>251460</xdr:rowOff>
        </xdr:to>
        <xdr:sp macro="" textlink="">
          <xdr:nvSpPr>
            <xdr:cNvPr id="38542" name="Button 654" hidden="1">
              <a:extLst>
                <a:ext uri="{63B3BB69-23CF-44E3-9099-C40C66FF867C}">
                  <a14:compatExt spid="_x0000_s38542"/>
                </a:ext>
                <a:ext uri="{FF2B5EF4-FFF2-40B4-BE49-F238E27FC236}">
                  <a16:creationId xmlns:a16="http://schemas.microsoft.com/office/drawing/2014/main" id="{00000000-0008-0000-1A00-00008E960000}"/>
                </a:ext>
              </a:extLst>
            </xdr:cNvPr>
            <xdr:cNvSpPr/>
          </xdr:nvSpPr>
          <xdr:spPr bwMode="auto">
            <a:xfrm>
              <a:off x="0" y="0"/>
              <a:ext cx="0" cy="0"/>
            </a:xfrm>
            <a:prstGeom prst="rect">
              <a:avLst/>
            </a:prstGeom>
            <a:noFill/>
            <a:ln w="2857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3</xdr:row>
          <xdr:rowOff>83820</xdr:rowOff>
        </xdr:from>
        <xdr:to>
          <xdr:col>13</xdr:col>
          <xdr:colOff>327660</xdr:colOff>
          <xdr:row>4</xdr:row>
          <xdr:rowOff>0</xdr:rowOff>
        </xdr:to>
        <xdr:sp macro="" textlink="">
          <xdr:nvSpPr>
            <xdr:cNvPr id="38543" name="Button 655" hidden="1">
              <a:extLst>
                <a:ext uri="{63B3BB69-23CF-44E3-9099-C40C66FF867C}">
                  <a14:compatExt spid="_x0000_s38543"/>
                </a:ext>
                <a:ext uri="{FF2B5EF4-FFF2-40B4-BE49-F238E27FC236}">
                  <a16:creationId xmlns:a16="http://schemas.microsoft.com/office/drawing/2014/main" id="{00000000-0008-0000-1A00-00008F96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2</xdr:row>
          <xdr:rowOff>365760</xdr:rowOff>
        </xdr:from>
        <xdr:to>
          <xdr:col>13</xdr:col>
          <xdr:colOff>327660</xdr:colOff>
          <xdr:row>2</xdr:row>
          <xdr:rowOff>632460</xdr:rowOff>
        </xdr:to>
        <xdr:sp macro="" textlink="">
          <xdr:nvSpPr>
            <xdr:cNvPr id="38544" name="Button 656" hidden="1">
              <a:extLst>
                <a:ext uri="{63B3BB69-23CF-44E3-9099-C40C66FF867C}">
                  <a14:compatExt spid="_x0000_s38544"/>
                </a:ext>
                <a:ext uri="{FF2B5EF4-FFF2-40B4-BE49-F238E27FC236}">
                  <a16:creationId xmlns:a16="http://schemas.microsoft.com/office/drawing/2014/main" id="{00000000-0008-0000-1A00-00009096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4</xdr:row>
          <xdr:rowOff>60960</xdr:rowOff>
        </xdr:from>
        <xdr:to>
          <xdr:col>13</xdr:col>
          <xdr:colOff>327660</xdr:colOff>
          <xdr:row>5</xdr:row>
          <xdr:rowOff>114300</xdr:rowOff>
        </xdr:to>
        <xdr:sp macro="" textlink="">
          <xdr:nvSpPr>
            <xdr:cNvPr id="38867" name="Button 979" hidden="1">
              <a:extLst>
                <a:ext uri="{63B3BB69-23CF-44E3-9099-C40C66FF867C}">
                  <a14:compatExt spid="_x0000_s38867"/>
                </a:ext>
                <a:ext uri="{FF2B5EF4-FFF2-40B4-BE49-F238E27FC236}">
                  <a16:creationId xmlns:a16="http://schemas.microsoft.com/office/drawing/2014/main" id="{00000000-0008-0000-1A00-0000D39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editAs="absolute">
    <xdr:from>
      <xdr:col>12</xdr:col>
      <xdr:colOff>215265</xdr:colOff>
      <xdr:row>6</xdr:row>
      <xdr:rowOff>11430</xdr:rowOff>
    </xdr:from>
    <xdr:to>
      <xdr:col>14</xdr:col>
      <xdr:colOff>483804</xdr:colOff>
      <xdr:row>9</xdr:row>
      <xdr:rowOff>3810</xdr:rowOff>
    </xdr:to>
    <xdr:sp macro="" textlink="">
      <xdr:nvSpPr>
        <xdr:cNvPr id="86022" name="Text Box 6">
          <a:extLst>
            <a:ext uri="{FF2B5EF4-FFF2-40B4-BE49-F238E27FC236}">
              <a16:creationId xmlns:a16="http://schemas.microsoft.com/office/drawing/2014/main" id="{00000000-0008-0000-1B00-000006500100}"/>
            </a:ext>
          </a:extLst>
        </xdr:cNvPr>
        <xdr:cNvSpPr txBox="1">
          <a:spLocks noChangeArrowheads="1"/>
        </xdr:cNvSpPr>
      </xdr:nvSpPr>
      <xdr:spPr bwMode="auto">
        <a:xfrm>
          <a:off x="7206615" y="1078230"/>
          <a:ext cx="1487739" cy="33528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601980</xdr:colOff>
          <xdr:row>3</xdr:row>
          <xdr:rowOff>0</xdr:rowOff>
        </xdr:from>
        <xdr:to>
          <xdr:col>20</xdr:col>
          <xdr:colOff>99060</xdr:colOff>
          <xdr:row>4</xdr:row>
          <xdr:rowOff>220980</xdr:rowOff>
        </xdr:to>
        <xdr:sp macro="" textlink="">
          <xdr:nvSpPr>
            <xdr:cNvPr id="86019" name="Button 3" hidden="1">
              <a:extLst>
                <a:ext uri="{63B3BB69-23CF-44E3-9099-C40C66FF867C}">
                  <a14:compatExt spid="_x0000_s86019"/>
                </a:ext>
                <a:ext uri="{FF2B5EF4-FFF2-40B4-BE49-F238E27FC236}">
                  <a16:creationId xmlns:a16="http://schemas.microsoft.com/office/drawing/2014/main" id="{00000000-0008-0000-1B00-0000035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601980</xdr:colOff>
          <xdr:row>13</xdr:row>
          <xdr:rowOff>228600</xdr:rowOff>
        </xdr:from>
        <xdr:to>
          <xdr:col>20</xdr:col>
          <xdr:colOff>60960</xdr:colOff>
          <xdr:row>17</xdr:row>
          <xdr:rowOff>0</xdr:rowOff>
        </xdr:to>
        <xdr:sp macro="" textlink="">
          <xdr:nvSpPr>
            <xdr:cNvPr id="86020" name="Button 4" hidden="1">
              <a:extLst>
                <a:ext uri="{63B3BB69-23CF-44E3-9099-C40C66FF867C}">
                  <a14:compatExt spid="_x0000_s86020"/>
                </a:ext>
                <a:ext uri="{FF2B5EF4-FFF2-40B4-BE49-F238E27FC236}">
                  <a16:creationId xmlns:a16="http://schemas.microsoft.com/office/drawing/2014/main" id="{00000000-0008-0000-1B00-0000045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601980</xdr:colOff>
          <xdr:row>5</xdr:row>
          <xdr:rowOff>60960</xdr:rowOff>
        </xdr:from>
        <xdr:to>
          <xdr:col>20</xdr:col>
          <xdr:colOff>99060</xdr:colOff>
          <xdr:row>8</xdr:row>
          <xdr:rowOff>0</xdr:rowOff>
        </xdr:to>
        <xdr:sp macro="" textlink="">
          <xdr:nvSpPr>
            <xdr:cNvPr id="86021" name="Button 5" hidden="1">
              <a:extLst>
                <a:ext uri="{63B3BB69-23CF-44E3-9099-C40C66FF867C}">
                  <a14:compatExt spid="_x0000_s86021"/>
                </a:ext>
                <a:ext uri="{FF2B5EF4-FFF2-40B4-BE49-F238E27FC236}">
                  <a16:creationId xmlns:a16="http://schemas.microsoft.com/office/drawing/2014/main" id="{00000000-0008-0000-1B00-0000055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601980</xdr:colOff>
          <xdr:row>17</xdr:row>
          <xdr:rowOff>38100</xdr:rowOff>
        </xdr:from>
        <xdr:to>
          <xdr:col>20</xdr:col>
          <xdr:colOff>60960</xdr:colOff>
          <xdr:row>19</xdr:row>
          <xdr:rowOff>198120</xdr:rowOff>
        </xdr:to>
        <xdr:sp macro="" textlink="">
          <xdr:nvSpPr>
            <xdr:cNvPr id="86087" name="Button 71" hidden="1">
              <a:extLst>
                <a:ext uri="{63B3BB69-23CF-44E3-9099-C40C66FF867C}">
                  <a14:compatExt spid="_x0000_s86087"/>
                </a:ext>
                <a:ext uri="{FF2B5EF4-FFF2-40B4-BE49-F238E27FC236}">
                  <a16:creationId xmlns:a16="http://schemas.microsoft.com/office/drawing/2014/main" id="{00000000-0008-0000-1B00-0000475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editAs="absolute">
    <xdr:from>
      <xdr:col>11</xdr:col>
      <xdr:colOff>247650</xdr:colOff>
      <xdr:row>3</xdr:row>
      <xdr:rowOff>95250</xdr:rowOff>
    </xdr:from>
    <xdr:to>
      <xdr:col>13</xdr:col>
      <xdr:colOff>504825</xdr:colOff>
      <xdr:row>5</xdr:row>
      <xdr:rowOff>95250</xdr:rowOff>
    </xdr:to>
    <xdr:sp macro="" textlink="">
      <xdr:nvSpPr>
        <xdr:cNvPr id="84998" name="Text Box 6">
          <a:extLst>
            <a:ext uri="{FF2B5EF4-FFF2-40B4-BE49-F238E27FC236}">
              <a16:creationId xmlns:a16="http://schemas.microsoft.com/office/drawing/2014/main" id="{00000000-0008-0000-1C00-0000064C0100}"/>
            </a:ext>
          </a:extLst>
        </xdr:cNvPr>
        <xdr:cNvSpPr txBox="1">
          <a:spLocks noChangeArrowheads="1"/>
        </xdr:cNvSpPr>
      </xdr:nvSpPr>
      <xdr:spPr bwMode="auto">
        <a:xfrm>
          <a:off x="6524625" y="8953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198120</xdr:colOff>
          <xdr:row>0</xdr:row>
          <xdr:rowOff>182880</xdr:rowOff>
        </xdr:from>
        <xdr:to>
          <xdr:col>13</xdr:col>
          <xdr:colOff>502920</xdr:colOff>
          <xdr:row>1</xdr:row>
          <xdr:rowOff>30480</xdr:rowOff>
        </xdr:to>
        <xdr:sp macro="" textlink="">
          <xdr:nvSpPr>
            <xdr:cNvPr id="84995" name="Button 3" hidden="1">
              <a:extLst>
                <a:ext uri="{63B3BB69-23CF-44E3-9099-C40C66FF867C}">
                  <a14:compatExt spid="_x0000_s84995"/>
                </a:ext>
                <a:ext uri="{FF2B5EF4-FFF2-40B4-BE49-F238E27FC236}">
                  <a16:creationId xmlns:a16="http://schemas.microsoft.com/office/drawing/2014/main" id="{00000000-0008-0000-1C00-0000034C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198120</xdr:colOff>
          <xdr:row>5</xdr:row>
          <xdr:rowOff>83820</xdr:rowOff>
        </xdr:from>
        <xdr:to>
          <xdr:col>13</xdr:col>
          <xdr:colOff>518160</xdr:colOff>
          <xdr:row>7</xdr:row>
          <xdr:rowOff>83820</xdr:rowOff>
        </xdr:to>
        <xdr:sp macro="" textlink="">
          <xdr:nvSpPr>
            <xdr:cNvPr id="84996" name="Button 4" hidden="1">
              <a:extLst>
                <a:ext uri="{63B3BB69-23CF-44E3-9099-C40C66FF867C}">
                  <a14:compatExt spid="_x0000_s84996"/>
                </a:ext>
                <a:ext uri="{FF2B5EF4-FFF2-40B4-BE49-F238E27FC236}">
                  <a16:creationId xmlns:a16="http://schemas.microsoft.com/office/drawing/2014/main" id="{00000000-0008-0000-1C00-0000044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198120</xdr:colOff>
          <xdr:row>1</xdr:row>
          <xdr:rowOff>60960</xdr:rowOff>
        </xdr:from>
        <xdr:to>
          <xdr:col>13</xdr:col>
          <xdr:colOff>518160</xdr:colOff>
          <xdr:row>3</xdr:row>
          <xdr:rowOff>60960</xdr:rowOff>
        </xdr:to>
        <xdr:sp macro="" textlink="">
          <xdr:nvSpPr>
            <xdr:cNvPr id="84997" name="Button 5" hidden="1">
              <a:extLst>
                <a:ext uri="{63B3BB69-23CF-44E3-9099-C40C66FF867C}">
                  <a14:compatExt spid="_x0000_s84997"/>
                </a:ext>
                <a:ext uri="{FF2B5EF4-FFF2-40B4-BE49-F238E27FC236}">
                  <a16:creationId xmlns:a16="http://schemas.microsoft.com/office/drawing/2014/main" id="{00000000-0008-0000-1C00-0000054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198120</xdr:colOff>
          <xdr:row>7</xdr:row>
          <xdr:rowOff>114300</xdr:rowOff>
        </xdr:from>
        <xdr:to>
          <xdr:col>13</xdr:col>
          <xdr:colOff>518160</xdr:colOff>
          <xdr:row>9</xdr:row>
          <xdr:rowOff>114300</xdr:rowOff>
        </xdr:to>
        <xdr:sp macro="" textlink="">
          <xdr:nvSpPr>
            <xdr:cNvPr id="85063" name="Button 71" hidden="1">
              <a:extLst>
                <a:ext uri="{63B3BB69-23CF-44E3-9099-C40C66FF867C}">
                  <a14:compatExt spid="_x0000_s85063"/>
                </a:ext>
                <a:ext uri="{FF2B5EF4-FFF2-40B4-BE49-F238E27FC236}">
                  <a16:creationId xmlns:a16="http://schemas.microsoft.com/office/drawing/2014/main" id="{00000000-0008-0000-1C00-0000474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11</xdr:col>
      <xdr:colOff>419100</xdr:colOff>
      <xdr:row>2</xdr:row>
      <xdr:rowOff>201930</xdr:rowOff>
    </xdr:from>
    <xdr:to>
      <xdr:col>14</xdr:col>
      <xdr:colOff>66675</xdr:colOff>
      <xdr:row>3</xdr:row>
      <xdr:rowOff>19050</xdr:rowOff>
    </xdr:to>
    <xdr:sp macro="" textlink="">
      <xdr:nvSpPr>
        <xdr:cNvPr id="83974" name="Text Box 6">
          <a:extLst>
            <a:ext uri="{FF2B5EF4-FFF2-40B4-BE49-F238E27FC236}">
              <a16:creationId xmlns:a16="http://schemas.microsoft.com/office/drawing/2014/main" id="{00000000-0008-0000-1D00-000006480100}"/>
            </a:ext>
          </a:extLst>
        </xdr:cNvPr>
        <xdr:cNvSpPr txBox="1">
          <a:spLocks noChangeArrowheads="1"/>
        </xdr:cNvSpPr>
      </xdr:nvSpPr>
      <xdr:spPr bwMode="auto">
        <a:xfrm>
          <a:off x="6505575"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373380</xdr:colOff>
          <xdr:row>0</xdr:row>
          <xdr:rowOff>144780</xdr:rowOff>
        </xdr:from>
        <xdr:to>
          <xdr:col>14</xdr:col>
          <xdr:colOff>7620</xdr:colOff>
          <xdr:row>0</xdr:row>
          <xdr:rowOff>464820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D00-0000034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3</xdr:row>
          <xdr:rowOff>7620</xdr:rowOff>
        </xdr:from>
        <xdr:to>
          <xdr:col>14</xdr:col>
          <xdr:colOff>7620</xdr:colOff>
          <xdr:row>5</xdr:row>
          <xdr:rowOff>7620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D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1</xdr:row>
          <xdr:rowOff>7620</xdr:rowOff>
        </xdr:from>
        <xdr:to>
          <xdr:col>14</xdr:col>
          <xdr:colOff>7620</xdr:colOff>
          <xdr:row>2</xdr:row>
          <xdr:rowOff>175260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D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5</xdr:row>
          <xdr:rowOff>38100</xdr:rowOff>
        </xdr:from>
        <xdr:to>
          <xdr:col>14</xdr:col>
          <xdr:colOff>7620</xdr:colOff>
          <xdr:row>7</xdr:row>
          <xdr:rowOff>38100</xdr:rowOff>
        </xdr:to>
        <xdr:sp macro="" textlink="">
          <xdr:nvSpPr>
            <xdr:cNvPr id="84039" name="Button 71" hidden="1">
              <a:extLst>
                <a:ext uri="{63B3BB69-23CF-44E3-9099-C40C66FF867C}">
                  <a14:compatExt spid="_x0000_s84039"/>
                </a:ext>
                <a:ext uri="{FF2B5EF4-FFF2-40B4-BE49-F238E27FC236}">
                  <a16:creationId xmlns:a16="http://schemas.microsoft.com/office/drawing/2014/main" id="{00000000-0008-0000-1D00-00004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editAs="absolute">
    <xdr:from>
      <xdr:col>11</xdr:col>
      <xdr:colOff>241935</xdr:colOff>
      <xdr:row>5</xdr:row>
      <xdr:rowOff>120015</xdr:rowOff>
    </xdr:from>
    <xdr:to>
      <xdr:col>14</xdr:col>
      <xdr:colOff>30462</xdr:colOff>
      <xdr:row>7</xdr:row>
      <xdr:rowOff>102915</xdr:rowOff>
    </xdr:to>
    <xdr:sp macro="" textlink="">
      <xdr:nvSpPr>
        <xdr:cNvPr id="72712" name="Text Box 8">
          <a:extLst>
            <a:ext uri="{FF2B5EF4-FFF2-40B4-BE49-F238E27FC236}">
              <a16:creationId xmlns:a16="http://schemas.microsoft.com/office/drawing/2014/main" id="{00000000-0008-0000-1E00-0000081C0100}"/>
            </a:ext>
          </a:extLst>
        </xdr:cNvPr>
        <xdr:cNvSpPr txBox="1">
          <a:spLocks noChangeArrowheads="1"/>
        </xdr:cNvSpPr>
      </xdr:nvSpPr>
      <xdr:spPr bwMode="auto">
        <a:xfrm>
          <a:off x="7381875" y="1148715"/>
          <a:ext cx="1503027" cy="31056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1</xdr:row>
          <xdr:rowOff>22860</xdr:rowOff>
        </xdr:from>
        <xdr:to>
          <xdr:col>14</xdr:col>
          <xdr:colOff>426720</xdr:colOff>
          <xdr:row>1</xdr:row>
          <xdr:rowOff>411480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1E00-0000051C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7</xdr:row>
          <xdr:rowOff>213360</xdr:rowOff>
        </xdr:from>
        <xdr:to>
          <xdr:col>14</xdr:col>
          <xdr:colOff>480060</xdr:colOff>
          <xdr:row>9</xdr:row>
          <xdr:rowOff>213360</xdr:rowOff>
        </xdr:to>
        <xdr:sp macro="" textlink="">
          <xdr:nvSpPr>
            <xdr:cNvPr id="72710" name="Button 6" hidden="1">
              <a:extLst>
                <a:ext uri="{63B3BB69-23CF-44E3-9099-C40C66FF867C}">
                  <a14:compatExt spid="_x0000_s72710"/>
                </a:ext>
                <a:ext uri="{FF2B5EF4-FFF2-40B4-BE49-F238E27FC236}">
                  <a16:creationId xmlns:a16="http://schemas.microsoft.com/office/drawing/2014/main" id="{00000000-0008-0000-1E00-000006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2</xdr:row>
          <xdr:rowOff>0</xdr:rowOff>
        </xdr:from>
        <xdr:to>
          <xdr:col>14</xdr:col>
          <xdr:colOff>426720</xdr:colOff>
          <xdr:row>5</xdr:row>
          <xdr:rowOff>38100</xdr:rowOff>
        </xdr:to>
        <xdr:sp macro="" textlink="">
          <xdr:nvSpPr>
            <xdr:cNvPr id="72711" name="Button 7" hidden="1">
              <a:extLst>
                <a:ext uri="{63B3BB69-23CF-44E3-9099-C40C66FF867C}">
                  <a14:compatExt spid="_x0000_s72711"/>
                </a:ext>
                <a:ext uri="{FF2B5EF4-FFF2-40B4-BE49-F238E27FC236}">
                  <a16:creationId xmlns:a16="http://schemas.microsoft.com/office/drawing/2014/main" id="{00000000-0008-0000-1E00-000007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190500</xdr:colOff>
          <xdr:row>9</xdr:row>
          <xdr:rowOff>228600</xdr:rowOff>
        </xdr:from>
        <xdr:to>
          <xdr:col>14</xdr:col>
          <xdr:colOff>480060</xdr:colOff>
          <xdr:row>10</xdr:row>
          <xdr:rowOff>342900</xdr:rowOff>
        </xdr:to>
        <xdr:sp macro="" textlink="">
          <xdr:nvSpPr>
            <xdr:cNvPr id="72777" name="Button 73" hidden="1">
              <a:extLst>
                <a:ext uri="{63B3BB69-23CF-44E3-9099-C40C66FF867C}">
                  <a14:compatExt spid="_x0000_s72777"/>
                </a:ext>
                <a:ext uri="{FF2B5EF4-FFF2-40B4-BE49-F238E27FC236}">
                  <a16:creationId xmlns:a16="http://schemas.microsoft.com/office/drawing/2014/main" id="{00000000-0008-0000-1E00-000049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editAs="absolute">
    <xdr:from>
      <xdr:col>15</xdr:col>
      <xdr:colOff>280157</xdr:colOff>
      <xdr:row>2</xdr:row>
      <xdr:rowOff>509691</xdr:rowOff>
    </xdr:from>
    <xdr:to>
      <xdr:col>18</xdr:col>
      <xdr:colOff>62014</xdr:colOff>
      <xdr:row>3</xdr:row>
      <xdr:rowOff>176316</xdr:rowOff>
    </xdr:to>
    <xdr:sp macro="" textlink="">
      <xdr:nvSpPr>
        <xdr:cNvPr id="82950" name="Text Box 6">
          <a:extLst>
            <a:ext uri="{FF2B5EF4-FFF2-40B4-BE49-F238E27FC236}">
              <a16:creationId xmlns:a16="http://schemas.microsoft.com/office/drawing/2014/main" id="{00000000-0008-0000-1F00-000006440100}"/>
            </a:ext>
          </a:extLst>
        </xdr:cNvPr>
        <xdr:cNvSpPr txBox="1">
          <a:spLocks noChangeArrowheads="1"/>
        </xdr:cNvSpPr>
      </xdr:nvSpPr>
      <xdr:spPr bwMode="auto">
        <a:xfrm>
          <a:off x="9909932" y="890691"/>
          <a:ext cx="1610657"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15</xdr:col>
          <xdr:colOff>251460</xdr:colOff>
          <xdr:row>0</xdr:row>
          <xdr:rowOff>137160</xdr:rowOff>
        </xdr:from>
        <xdr:to>
          <xdr:col>17</xdr:col>
          <xdr:colOff>518160</xdr:colOff>
          <xdr:row>2</xdr:row>
          <xdr:rowOff>106680</xdr:rowOff>
        </xdr:to>
        <xdr:sp macro="" textlink="">
          <xdr:nvSpPr>
            <xdr:cNvPr id="82947" name="Button 3" hidden="1">
              <a:extLst>
                <a:ext uri="{63B3BB69-23CF-44E3-9099-C40C66FF867C}">
                  <a14:compatExt spid="_x0000_s82947"/>
                </a:ext>
                <a:ext uri="{FF2B5EF4-FFF2-40B4-BE49-F238E27FC236}">
                  <a16:creationId xmlns:a16="http://schemas.microsoft.com/office/drawing/2014/main" id="{00000000-0008-0000-1F00-0000034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251460</xdr:colOff>
          <xdr:row>3</xdr:row>
          <xdr:rowOff>182880</xdr:rowOff>
        </xdr:from>
        <xdr:to>
          <xdr:col>17</xdr:col>
          <xdr:colOff>518160</xdr:colOff>
          <xdr:row>6</xdr:row>
          <xdr:rowOff>0</xdr:rowOff>
        </xdr:to>
        <xdr:sp macro="" textlink="">
          <xdr:nvSpPr>
            <xdr:cNvPr id="82948" name="Button 4" hidden="1">
              <a:extLst>
                <a:ext uri="{63B3BB69-23CF-44E3-9099-C40C66FF867C}">
                  <a14:compatExt spid="_x0000_s82948"/>
                </a:ext>
                <a:ext uri="{FF2B5EF4-FFF2-40B4-BE49-F238E27FC236}">
                  <a16:creationId xmlns:a16="http://schemas.microsoft.com/office/drawing/2014/main" id="{00000000-0008-0000-1F00-000004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251460</xdr:colOff>
          <xdr:row>2</xdr:row>
          <xdr:rowOff>121920</xdr:rowOff>
        </xdr:from>
        <xdr:to>
          <xdr:col>17</xdr:col>
          <xdr:colOff>518160</xdr:colOff>
          <xdr:row>2</xdr:row>
          <xdr:rowOff>480060</xdr:rowOff>
        </xdr:to>
        <xdr:sp macro="" textlink="">
          <xdr:nvSpPr>
            <xdr:cNvPr id="82949" name="Button 5" hidden="1">
              <a:extLst>
                <a:ext uri="{63B3BB69-23CF-44E3-9099-C40C66FF867C}">
                  <a14:compatExt spid="_x0000_s82949"/>
                </a:ext>
                <a:ext uri="{FF2B5EF4-FFF2-40B4-BE49-F238E27FC236}">
                  <a16:creationId xmlns:a16="http://schemas.microsoft.com/office/drawing/2014/main" id="{00000000-0008-0000-1F00-000005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251460</xdr:colOff>
          <xdr:row>6</xdr:row>
          <xdr:rowOff>7620</xdr:rowOff>
        </xdr:from>
        <xdr:to>
          <xdr:col>17</xdr:col>
          <xdr:colOff>518160</xdr:colOff>
          <xdr:row>7</xdr:row>
          <xdr:rowOff>228600</xdr:rowOff>
        </xdr:to>
        <xdr:sp macro="" textlink="">
          <xdr:nvSpPr>
            <xdr:cNvPr id="83015" name="Button 71" hidden="1">
              <a:extLst>
                <a:ext uri="{63B3BB69-23CF-44E3-9099-C40C66FF867C}">
                  <a14:compatExt spid="_x0000_s83015"/>
                </a:ext>
                <a:ext uri="{FF2B5EF4-FFF2-40B4-BE49-F238E27FC236}">
                  <a16:creationId xmlns:a16="http://schemas.microsoft.com/office/drawing/2014/main" id="{00000000-0008-0000-1F00-0000474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12</xdr:col>
      <xdr:colOff>318583</xdr:colOff>
      <xdr:row>3</xdr:row>
      <xdr:rowOff>97379</xdr:rowOff>
    </xdr:from>
    <xdr:to>
      <xdr:col>14</xdr:col>
      <xdr:colOff>566229</xdr:colOff>
      <xdr:row>5</xdr:row>
      <xdr:rowOff>105477</xdr:rowOff>
    </xdr:to>
    <xdr:sp macro="" textlink="">
      <xdr:nvSpPr>
        <xdr:cNvPr id="76806" name="Text Box 6">
          <a:extLst>
            <a:ext uri="{FF2B5EF4-FFF2-40B4-BE49-F238E27FC236}">
              <a16:creationId xmlns:a16="http://schemas.microsoft.com/office/drawing/2014/main" id="{00000000-0008-0000-2000-0000062C0100}"/>
            </a:ext>
          </a:extLst>
        </xdr:cNvPr>
        <xdr:cNvSpPr txBox="1">
          <a:spLocks noChangeArrowheads="1"/>
        </xdr:cNvSpPr>
      </xdr:nvSpPr>
      <xdr:spPr bwMode="auto">
        <a:xfrm>
          <a:off x="10596058" y="1116554"/>
          <a:ext cx="1466846" cy="32242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342900</xdr:colOff>
          <xdr:row>2</xdr:row>
          <xdr:rowOff>121920</xdr:rowOff>
        </xdr:from>
        <xdr:to>
          <xdr:col>14</xdr:col>
          <xdr:colOff>419100</xdr:colOff>
          <xdr:row>2</xdr:row>
          <xdr:rowOff>419100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2000-0000032C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342900</xdr:colOff>
          <xdr:row>5</xdr:row>
          <xdr:rowOff>76200</xdr:rowOff>
        </xdr:from>
        <xdr:to>
          <xdr:col>14</xdr:col>
          <xdr:colOff>419100</xdr:colOff>
          <xdr:row>6</xdr:row>
          <xdr:rowOff>213360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20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342900</xdr:colOff>
          <xdr:row>2</xdr:row>
          <xdr:rowOff>426720</xdr:rowOff>
        </xdr:from>
        <xdr:to>
          <xdr:col>14</xdr:col>
          <xdr:colOff>419100</xdr:colOff>
          <xdr:row>3</xdr:row>
          <xdr:rowOff>76200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20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342900</xdr:colOff>
          <xdr:row>6</xdr:row>
          <xdr:rowOff>236220</xdr:rowOff>
        </xdr:from>
        <xdr:to>
          <xdr:col>14</xdr:col>
          <xdr:colOff>419100</xdr:colOff>
          <xdr:row>7</xdr:row>
          <xdr:rowOff>106680</xdr:rowOff>
        </xdr:to>
        <xdr:sp macro="" textlink="">
          <xdr:nvSpPr>
            <xdr:cNvPr id="76871" name="Button 71" hidden="1">
              <a:extLst>
                <a:ext uri="{63B3BB69-23CF-44E3-9099-C40C66FF867C}">
                  <a14:compatExt spid="_x0000_s76871"/>
                </a:ext>
                <a:ext uri="{FF2B5EF4-FFF2-40B4-BE49-F238E27FC236}">
                  <a16:creationId xmlns:a16="http://schemas.microsoft.com/office/drawing/2014/main" id="{00000000-0008-0000-2000-00004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editAs="absolute">
    <xdr:from>
      <xdr:col>11</xdr:col>
      <xdr:colOff>200025</xdr:colOff>
      <xdr:row>2</xdr:row>
      <xdr:rowOff>581025</xdr:rowOff>
    </xdr:from>
    <xdr:to>
      <xdr:col>13</xdr:col>
      <xdr:colOff>457200</xdr:colOff>
      <xdr:row>3</xdr:row>
      <xdr:rowOff>11563</xdr:rowOff>
    </xdr:to>
    <xdr:sp macro="" textlink="">
      <xdr:nvSpPr>
        <xdr:cNvPr id="81926" name="Text Box 6">
          <a:extLst>
            <a:ext uri="{FF2B5EF4-FFF2-40B4-BE49-F238E27FC236}">
              <a16:creationId xmlns:a16="http://schemas.microsoft.com/office/drawing/2014/main" id="{00000000-0008-0000-2500-000006400100}"/>
            </a:ext>
          </a:extLst>
        </xdr:cNvPr>
        <xdr:cNvSpPr txBox="1">
          <a:spLocks noChangeArrowheads="1"/>
        </xdr:cNvSpPr>
      </xdr:nvSpPr>
      <xdr:spPr bwMode="auto">
        <a:xfrm>
          <a:off x="6524625" y="9048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152400</xdr:colOff>
          <xdr:row>0</xdr:row>
          <xdr:rowOff>182880</xdr:rowOff>
        </xdr:from>
        <xdr:to>
          <xdr:col>13</xdr:col>
          <xdr:colOff>502920</xdr:colOff>
          <xdr:row>2</xdr:row>
          <xdr:rowOff>182880</xdr:rowOff>
        </xdr:to>
        <xdr:sp macro="" textlink="">
          <xdr:nvSpPr>
            <xdr:cNvPr id="81923" name="Button 3" hidden="1">
              <a:extLst>
                <a:ext uri="{63B3BB69-23CF-44E3-9099-C40C66FF867C}">
                  <a14:compatExt spid="_x0000_s81923"/>
                </a:ext>
                <a:ext uri="{FF2B5EF4-FFF2-40B4-BE49-F238E27FC236}">
                  <a16:creationId xmlns:a16="http://schemas.microsoft.com/office/drawing/2014/main" id="{00000000-0008-0000-2500-0000034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3</xdr:row>
          <xdr:rowOff>7620</xdr:rowOff>
        </xdr:from>
        <xdr:to>
          <xdr:col>13</xdr:col>
          <xdr:colOff>502920</xdr:colOff>
          <xdr:row>4</xdr:row>
          <xdr:rowOff>68580</xdr:rowOff>
        </xdr:to>
        <xdr:sp macro="" textlink="">
          <xdr:nvSpPr>
            <xdr:cNvPr id="81924" name="Button 4" hidden="1">
              <a:extLst>
                <a:ext uri="{63B3BB69-23CF-44E3-9099-C40C66FF867C}">
                  <a14:compatExt spid="_x0000_s81924"/>
                </a:ext>
                <a:ext uri="{FF2B5EF4-FFF2-40B4-BE49-F238E27FC236}">
                  <a16:creationId xmlns:a16="http://schemas.microsoft.com/office/drawing/2014/main" id="{00000000-0008-0000-2500-0000044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2</xdr:row>
          <xdr:rowOff>220980</xdr:rowOff>
        </xdr:from>
        <xdr:to>
          <xdr:col>13</xdr:col>
          <xdr:colOff>502920</xdr:colOff>
          <xdr:row>2</xdr:row>
          <xdr:rowOff>541020</xdr:rowOff>
        </xdr:to>
        <xdr:sp macro="" textlink="">
          <xdr:nvSpPr>
            <xdr:cNvPr id="81925" name="Button 5" hidden="1">
              <a:extLst>
                <a:ext uri="{63B3BB69-23CF-44E3-9099-C40C66FF867C}">
                  <a14:compatExt spid="_x0000_s81925"/>
                </a:ext>
                <a:ext uri="{FF2B5EF4-FFF2-40B4-BE49-F238E27FC236}">
                  <a16:creationId xmlns:a16="http://schemas.microsoft.com/office/drawing/2014/main" id="{00000000-0008-0000-2500-0000054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175260</xdr:colOff>
          <xdr:row>5</xdr:row>
          <xdr:rowOff>198120</xdr:rowOff>
        </xdr:from>
        <xdr:to>
          <xdr:col>13</xdr:col>
          <xdr:colOff>525780</xdr:colOff>
          <xdr:row>6</xdr:row>
          <xdr:rowOff>114300</xdr:rowOff>
        </xdr:to>
        <xdr:sp macro="" textlink="">
          <xdr:nvSpPr>
            <xdr:cNvPr id="81992" name="Button 72" hidden="1">
              <a:extLst>
                <a:ext uri="{63B3BB69-23CF-44E3-9099-C40C66FF867C}">
                  <a14:compatExt spid="_x0000_s81992"/>
                </a:ext>
                <a:ext uri="{FF2B5EF4-FFF2-40B4-BE49-F238E27FC236}">
                  <a16:creationId xmlns:a16="http://schemas.microsoft.com/office/drawing/2014/main" id="{00000000-0008-0000-2500-0000484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editAs="absolute">
    <xdr:from>
      <xdr:col>12</xdr:col>
      <xdr:colOff>342900</xdr:colOff>
      <xdr:row>2</xdr:row>
      <xdr:rowOff>438150</xdr:rowOff>
    </xdr:from>
    <xdr:to>
      <xdr:col>14</xdr:col>
      <xdr:colOff>600075</xdr:colOff>
      <xdr:row>2</xdr:row>
      <xdr:rowOff>762000</xdr:rowOff>
    </xdr:to>
    <xdr:sp macro="" textlink="">
      <xdr:nvSpPr>
        <xdr:cNvPr id="527282" name="Text Box 1970">
          <a:extLst>
            <a:ext uri="{FF2B5EF4-FFF2-40B4-BE49-F238E27FC236}">
              <a16:creationId xmlns:a16="http://schemas.microsoft.com/office/drawing/2014/main" id="{00000000-0008-0000-2600-0000B20B0800}"/>
            </a:ext>
          </a:extLst>
        </xdr:cNvPr>
        <xdr:cNvSpPr txBox="1">
          <a:spLocks noChangeArrowheads="1"/>
        </xdr:cNvSpPr>
      </xdr:nvSpPr>
      <xdr:spPr bwMode="auto">
        <a:xfrm>
          <a:off x="6610350" y="8382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350520</xdr:colOff>
          <xdr:row>0</xdr:row>
          <xdr:rowOff>83820</xdr:rowOff>
        </xdr:from>
        <xdr:to>
          <xdr:col>15</xdr:col>
          <xdr:colOff>7620</xdr:colOff>
          <xdr:row>2</xdr:row>
          <xdr:rowOff>45720</xdr:rowOff>
        </xdr:to>
        <xdr:sp macro="" textlink="">
          <xdr:nvSpPr>
            <xdr:cNvPr id="527279" name="Button 1967" hidden="1">
              <a:extLst>
                <a:ext uri="{63B3BB69-23CF-44E3-9099-C40C66FF867C}">
                  <a14:compatExt spid="_x0000_s527279"/>
                </a:ext>
                <a:ext uri="{FF2B5EF4-FFF2-40B4-BE49-F238E27FC236}">
                  <a16:creationId xmlns:a16="http://schemas.microsoft.com/office/drawing/2014/main" id="{00000000-0008-0000-2600-0000AF0B08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350520</xdr:colOff>
          <xdr:row>2</xdr:row>
          <xdr:rowOff>731520</xdr:rowOff>
        </xdr:from>
        <xdr:to>
          <xdr:col>15</xdr:col>
          <xdr:colOff>7620</xdr:colOff>
          <xdr:row>2</xdr:row>
          <xdr:rowOff>1089660</xdr:rowOff>
        </xdr:to>
        <xdr:sp macro="" textlink="">
          <xdr:nvSpPr>
            <xdr:cNvPr id="527280" name="Button 1968" hidden="1">
              <a:extLst>
                <a:ext uri="{63B3BB69-23CF-44E3-9099-C40C66FF867C}">
                  <a14:compatExt spid="_x0000_s527280"/>
                </a:ext>
                <a:ext uri="{FF2B5EF4-FFF2-40B4-BE49-F238E27FC236}">
                  <a16:creationId xmlns:a16="http://schemas.microsoft.com/office/drawing/2014/main" id="{00000000-0008-0000-2600-0000B00B08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350520</xdr:colOff>
          <xdr:row>2</xdr:row>
          <xdr:rowOff>76200</xdr:rowOff>
        </xdr:from>
        <xdr:to>
          <xdr:col>15</xdr:col>
          <xdr:colOff>0</xdr:colOff>
          <xdr:row>2</xdr:row>
          <xdr:rowOff>419100</xdr:rowOff>
        </xdr:to>
        <xdr:sp macro="" textlink="">
          <xdr:nvSpPr>
            <xdr:cNvPr id="527281" name="Button 1969" hidden="1">
              <a:extLst>
                <a:ext uri="{63B3BB69-23CF-44E3-9099-C40C66FF867C}">
                  <a14:compatExt spid="_x0000_s527281"/>
                </a:ext>
                <a:ext uri="{FF2B5EF4-FFF2-40B4-BE49-F238E27FC236}">
                  <a16:creationId xmlns:a16="http://schemas.microsoft.com/office/drawing/2014/main" id="{00000000-0008-0000-2600-0000B10B08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350520</xdr:colOff>
          <xdr:row>3</xdr:row>
          <xdr:rowOff>7620</xdr:rowOff>
        </xdr:from>
        <xdr:to>
          <xdr:col>15</xdr:col>
          <xdr:colOff>7620</xdr:colOff>
          <xdr:row>4</xdr:row>
          <xdr:rowOff>83820</xdr:rowOff>
        </xdr:to>
        <xdr:sp macro="" textlink="">
          <xdr:nvSpPr>
            <xdr:cNvPr id="963899" name="Button 2363" hidden="1">
              <a:extLst>
                <a:ext uri="{63B3BB69-23CF-44E3-9099-C40C66FF867C}">
                  <a14:compatExt spid="_x0000_s963899"/>
                </a:ext>
                <a:ext uri="{FF2B5EF4-FFF2-40B4-BE49-F238E27FC236}">
                  <a16:creationId xmlns:a16="http://schemas.microsoft.com/office/drawing/2014/main" id="{00000000-0008-0000-2600-00003BB5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1562100</xdr:colOff>
      <xdr:row>75</xdr:row>
      <xdr:rowOff>200025</xdr:rowOff>
    </xdr:from>
    <xdr:to>
      <xdr:col>11</xdr:col>
      <xdr:colOff>1657350</xdr:colOff>
      <xdr:row>76</xdr:row>
      <xdr:rowOff>123825</xdr:rowOff>
    </xdr:to>
    <xdr:sp macro="" textlink="">
      <xdr:nvSpPr>
        <xdr:cNvPr id="1086456" name="Text Box 209">
          <a:extLst>
            <a:ext uri="{FF2B5EF4-FFF2-40B4-BE49-F238E27FC236}">
              <a16:creationId xmlns:a16="http://schemas.microsoft.com/office/drawing/2014/main" id="{00000000-0008-0000-0300-0000F8931000}"/>
            </a:ext>
          </a:extLst>
        </xdr:cNvPr>
        <xdr:cNvSpPr txBox="1">
          <a:spLocks noChangeArrowheads="1"/>
        </xdr:cNvSpPr>
      </xdr:nvSpPr>
      <xdr:spPr bwMode="auto">
        <a:xfrm>
          <a:off x="14316075" y="15659100"/>
          <a:ext cx="95250" cy="228600"/>
        </a:xfrm>
        <a:prstGeom prst="rect">
          <a:avLst/>
        </a:prstGeom>
        <a:noFill/>
        <a:ln w="9525">
          <a:noFill/>
          <a:miter lim="800000"/>
          <a:headEnd/>
          <a:tailEnd/>
        </a:ln>
      </xdr:spPr>
    </xdr:sp>
    <xdr:clientData/>
  </xdr:twoCellAnchor>
  <xdr:twoCellAnchor editAs="oneCell">
    <xdr:from>
      <xdr:col>12</xdr:col>
      <xdr:colOff>561975</xdr:colOff>
      <xdr:row>61</xdr:row>
      <xdr:rowOff>28575</xdr:rowOff>
    </xdr:from>
    <xdr:to>
      <xdr:col>14</xdr:col>
      <xdr:colOff>95250</xdr:colOff>
      <xdr:row>62</xdr:row>
      <xdr:rowOff>9525</xdr:rowOff>
    </xdr:to>
    <xdr:sp macro="" textlink="">
      <xdr:nvSpPr>
        <xdr:cNvPr id="1086457" name="Text Box 211">
          <a:extLst>
            <a:ext uri="{FF2B5EF4-FFF2-40B4-BE49-F238E27FC236}">
              <a16:creationId xmlns:a16="http://schemas.microsoft.com/office/drawing/2014/main" id="{00000000-0008-0000-0300-0000F9931000}"/>
            </a:ext>
          </a:extLst>
        </xdr:cNvPr>
        <xdr:cNvSpPr txBox="1">
          <a:spLocks noChangeArrowheads="1"/>
        </xdr:cNvSpPr>
      </xdr:nvSpPr>
      <xdr:spPr bwMode="auto">
        <a:xfrm>
          <a:off x="14982825" y="10763250"/>
          <a:ext cx="95250" cy="219075"/>
        </a:xfrm>
        <a:prstGeom prst="rect">
          <a:avLst/>
        </a:prstGeom>
        <a:noFill/>
        <a:ln w="9525">
          <a:noFill/>
          <a:miter lim="800000"/>
          <a:headEnd/>
          <a:tailEnd/>
        </a:ln>
      </xdr:spPr>
    </xdr:sp>
    <xdr:clientData/>
  </xdr:twoCellAnchor>
  <xdr:twoCellAnchor editAs="oneCell">
    <xdr:from>
      <xdr:col>12</xdr:col>
      <xdr:colOff>485775</xdr:colOff>
      <xdr:row>61</xdr:row>
      <xdr:rowOff>38100</xdr:rowOff>
    </xdr:from>
    <xdr:to>
      <xdr:col>14</xdr:col>
      <xdr:colOff>95250</xdr:colOff>
      <xdr:row>62</xdr:row>
      <xdr:rowOff>28575</xdr:rowOff>
    </xdr:to>
    <xdr:sp macro="" textlink="">
      <xdr:nvSpPr>
        <xdr:cNvPr id="1086458" name="Text Box 212">
          <a:extLst>
            <a:ext uri="{FF2B5EF4-FFF2-40B4-BE49-F238E27FC236}">
              <a16:creationId xmlns:a16="http://schemas.microsoft.com/office/drawing/2014/main" id="{00000000-0008-0000-0300-0000FA931000}"/>
            </a:ext>
          </a:extLst>
        </xdr:cNvPr>
        <xdr:cNvSpPr txBox="1">
          <a:spLocks noChangeArrowheads="1"/>
        </xdr:cNvSpPr>
      </xdr:nvSpPr>
      <xdr:spPr bwMode="auto">
        <a:xfrm>
          <a:off x="14906625" y="10772775"/>
          <a:ext cx="95250" cy="228600"/>
        </a:xfrm>
        <a:prstGeom prst="rect">
          <a:avLst/>
        </a:prstGeom>
        <a:noFill/>
        <a:ln w="9525">
          <a:noFill/>
          <a:miter lim="800000"/>
          <a:headEnd/>
          <a:tailEnd/>
        </a:ln>
      </xdr:spPr>
    </xdr:sp>
    <xdr:clientData/>
  </xdr:twoCellAnchor>
  <xdr:twoCellAnchor editAs="oneCell">
    <xdr:from>
      <xdr:col>12</xdr:col>
      <xdr:colOff>190500</xdr:colOff>
      <xdr:row>60</xdr:row>
      <xdr:rowOff>95250</xdr:rowOff>
    </xdr:from>
    <xdr:to>
      <xdr:col>14</xdr:col>
      <xdr:colOff>95250</xdr:colOff>
      <xdr:row>61</xdr:row>
      <xdr:rowOff>123825</xdr:rowOff>
    </xdr:to>
    <xdr:sp macro="" textlink="">
      <xdr:nvSpPr>
        <xdr:cNvPr id="1086459" name="Text Box 213">
          <a:extLst>
            <a:ext uri="{FF2B5EF4-FFF2-40B4-BE49-F238E27FC236}">
              <a16:creationId xmlns:a16="http://schemas.microsoft.com/office/drawing/2014/main" id="{00000000-0008-0000-0300-0000FB931000}"/>
            </a:ext>
          </a:extLst>
        </xdr:cNvPr>
        <xdr:cNvSpPr txBox="1">
          <a:spLocks noChangeArrowheads="1"/>
        </xdr:cNvSpPr>
      </xdr:nvSpPr>
      <xdr:spPr bwMode="auto">
        <a:xfrm>
          <a:off x="14611350" y="10629900"/>
          <a:ext cx="95250" cy="228600"/>
        </a:xfrm>
        <a:prstGeom prst="rect">
          <a:avLst/>
        </a:prstGeom>
        <a:noFill/>
        <a:ln w="9525">
          <a:noFill/>
          <a:miter lim="800000"/>
          <a:headEnd/>
          <a:tailEnd/>
        </a:ln>
      </xdr:spPr>
    </xdr:sp>
    <xdr:clientData/>
  </xdr:twoCellAnchor>
  <xdr:twoCellAnchor>
    <xdr:from>
      <xdr:col>1</xdr:col>
      <xdr:colOff>9525</xdr:colOff>
      <xdr:row>70</xdr:row>
      <xdr:rowOff>503873</xdr:rowOff>
    </xdr:from>
    <xdr:to>
      <xdr:col>2</xdr:col>
      <xdr:colOff>190500</xdr:colOff>
      <xdr:row>71</xdr:row>
      <xdr:rowOff>246697</xdr:rowOff>
    </xdr:to>
    <xdr:sp macro="[0]!ToDeclofInt" textlink="">
      <xdr:nvSpPr>
        <xdr:cNvPr id="3" name="Rectangle 2">
          <a:extLst>
            <a:ext uri="{FF2B5EF4-FFF2-40B4-BE49-F238E27FC236}">
              <a16:creationId xmlns:a16="http://schemas.microsoft.com/office/drawing/2014/main" id="{00000000-0008-0000-0300-000003000000}"/>
            </a:ext>
          </a:extLst>
        </xdr:cNvPr>
        <xdr:cNvSpPr/>
      </xdr:nvSpPr>
      <xdr:spPr>
        <a:xfrm>
          <a:off x="509588" y="17660779"/>
          <a:ext cx="466725" cy="302418"/>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71</xdr:row>
      <xdr:rowOff>282892</xdr:rowOff>
    </xdr:from>
    <xdr:to>
      <xdr:col>2</xdr:col>
      <xdr:colOff>180975</xdr:colOff>
      <xdr:row>72</xdr:row>
      <xdr:rowOff>246696</xdr:rowOff>
    </xdr:to>
    <xdr:sp macro="[0]!ToReturablesList" textlink="">
      <xdr:nvSpPr>
        <xdr:cNvPr id="10" name="Rectangle 9">
          <a:extLst>
            <a:ext uri="{FF2B5EF4-FFF2-40B4-BE49-F238E27FC236}">
              <a16:creationId xmlns:a16="http://schemas.microsoft.com/office/drawing/2014/main" id="{00000000-0008-0000-0300-00000A000000}"/>
            </a:ext>
          </a:extLst>
        </xdr:cNvPr>
        <xdr:cNvSpPr/>
      </xdr:nvSpPr>
      <xdr:spPr>
        <a:xfrm>
          <a:off x="500063" y="17999392"/>
          <a:ext cx="466725" cy="27336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72</xdr:row>
      <xdr:rowOff>290512</xdr:rowOff>
    </xdr:from>
    <xdr:to>
      <xdr:col>2</xdr:col>
      <xdr:colOff>180975</xdr:colOff>
      <xdr:row>73</xdr:row>
      <xdr:rowOff>254316</xdr:rowOff>
    </xdr:to>
    <xdr:sp macro="[0]!ToSiteInspectionCert" textlink="">
      <xdr:nvSpPr>
        <xdr:cNvPr id="11" name="Rectangle 10">
          <a:extLst>
            <a:ext uri="{FF2B5EF4-FFF2-40B4-BE49-F238E27FC236}">
              <a16:creationId xmlns:a16="http://schemas.microsoft.com/office/drawing/2014/main" id="{00000000-0008-0000-0300-00000B000000}"/>
            </a:ext>
          </a:extLst>
        </xdr:cNvPr>
        <xdr:cNvSpPr/>
      </xdr:nvSpPr>
      <xdr:spPr>
        <a:xfrm>
          <a:off x="500063" y="18316575"/>
          <a:ext cx="466725" cy="273366"/>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73</xdr:row>
      <xdr:rowOff>282892</xdr:rowOff>
    </xdr:from>
    <xdr:to>
      <xdr:col>2</xdr:col>
      <xdr:colOff>180975</xdr:colOff>
      <xdr:row>74</xdr:row>
      <xdr:rowOff>246696</xdr:rowOff>
    </xdr:to>
    <xdr:sp macro="[0]!ToHealsafety" textlink="">
      <xdr:nvSpPr>
        <xdr:cNvPr id="12" name="Rectangle 11">
          <a:extLst>
            <a:ext uri="{FF2B5EF4-FFF2-40B4-BE49-F238E27FC236}">
              <a16:creationId xmlns:a16="http://schemas.microsoft.com/office/drawing/2014/main" id="{00000000-0008-0000-0300-00000C000000}"/>
            </a:ext>
          </a:extLst>
        </xdr:cNvPr>
        <xdr:cNvSpPr/>
      </xdr:nvSpPr>
      <xdr:spPr>
        <a:xfrm>
          <a:off x="500063" y="18618517"/>
          <a:ext cx="466725" cy="27336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74</xdr:row>
      <xdr:rowOff>266700</xdr:rowOff>
    </xdr:from>
    <xdr:to>
      <xdr:col>2</xdr:col>
      <xdr:colOff>180975</xdr:colOff>
      <xdr:row>75</xdr:row>
      <xdr:rowOff>211454</xdr:rowOff>
    </xdr:to>
    <xdr:sp macro="[0]!ToCompComm" textlink="">
      <xdr:nvSpPr>
        <xdr:cNvPr id="14" name="Rectangle 13">
          <a:extLst>
            <a:ext uri="{FF2B5EF4-FFF2-40B4-BE49-F238E27FC236}">
              <a16:creationId xmlns:a16="http://schemas.microsoft.com/office/drawing/2014/main" id="{00000000-0008-0000-0300-00000E000000}"/>
            </a:ext>
          </a:extLst>
        </xdr:cNvPr>
        <xdr:cNvSpPr/>
      </xdr:nvSpPr>
      <xdr:spPr>
        <a:xfrm>
          <a:off x="2217420" y="15895320"/>
          <a:ext cx="478155" cy="25717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75</xdr:row>
      <xdr:rowOff>240030</xdr:rowOff>
    </xdr:from>
    <xdr:to>
      <xdr:col>2</xdr:col>
      <xdr:colOff>180975</xdr:colOff>
      <xdr:row>76</xdr:row>
      <xdr:rowOff>211454</xdr:rowOff>
    </xdr:to>
    <xdr:sp macro="[0]!ToProofMuncipRandTax" textlink="">
      <xdr:nvSpPr>
        <xdr:cNvPr id="15" name="Rectangle 14">
          <a:extLst>
            <a:ext uri="{FF2B5EF4-FFF2-40B4-BE49-F238E27FC236}">
              <a16:creationId xmlns:a16="http://schemas.microsoft.com/office/drawing/2014/main" id="{00000000-0008-0000-0300-00000F000000}"/>
            </a:ext>
          </a:extLst>
        </xdr:cNvPr>
        <xdr:cNvSpPr/>
      </xdr:nvSpPr>
      <xdr:spPr>
        <a:xfrm>
          <a:off x="2217420" y="1618107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76</xdr:row>
      <xdr:rowOff>266223</xdr:rowOff>
    </xdr:from>
    <xdr:to>
      <xdr:col>2</xdr:col>
      <xdr:colOff>180975</xdr:colOff>
      <xdr:row>77</xdr:row>
      <xdr:rowOff>247172</xdr:rowOff>
    </xdr:to>
    <xdr:sp macro="[0]!ToProofUIF" textlink="">
      <xdr:nvSpPr>
        <xdr:cNvPr id="16" name="Rectangle 15">
          <a:extLst>
            <a:ext uri="{FF2B5EF4-FFF2-40B4-BE49-F238E27FC236}">
              <a16:creationId xmlns:a16="http://schemas.microsoft.com/office/drawing/2014/main" id="{00000000-0008-0000-0300-000010000000}"/>
            </a:ext>
          </a:extLst>
        </xdr:cNvPr>
        <xdr:cNvSpPr/>
      </xdr:nvSpPr>
      <xdr:spPr>
        <a:xfrm>
          <a:off x="500063" y="19578161"/>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77</xdr:row>
      <xdr:rowOff>262889</xdr:rowOff>
    </xdr:from>
    <xdr:to>
      <xdr:col>2</xdr:col>
      <xdr:colOff>180975</xdr:colOff>
      <xdr:row>78</xdr:row>
      <xdr:rowOff>243838</xdr:rowOff>
    </xdr:to>
    <xdr:sp macro="[0]!ToSBD" textlink="">
      <xdr:nvSpPr>
        <xdr:cNvPr id="17" name="Rectangle 16">
          <a:extLst>
            <a:ext uri="{FF2B5EF4-FFF2-40B4-BE49-F238E27FC236}">
              <a16:creationId xmlns:a16="http://schemas.microsoft.com/office/drawing/2014/main" id="{00000000-0008-0000-0300-000011000000}"/>
            </a:ext>
          </a:extLst>
        </xdr:cNvPr>
        <xdr:cNvSpPr/>
      </xdr:nvSpPr>
      <xdr:spPr>
        <a:xfrm>
          <a:off x="500063" y="19872483"/>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78</xdr:row>
      <xdr:rowOff>286701</xdr:rowOff>
    </xdr:from>
    <xdr:to>
      <xdr:col>2</xdr:col>
      <xdr:colOff>190500</xdr:colOff>
      <xdr:row>79</xdr:row>
      <xdr:rowOff>267650</xdr:rowOff>
    </xdr:to>
    <xdr:sp macro="[0]!ToQuestionar" textlink="">
      <xdr:nvSpPr>
        <xdr:cNvPr id="18" name="Rectangle 17">
          <a:extLst>
            <a:ext uri="{FF2B5EF4-FFF2-40B4-BE49-F238E27FC236}">
              <a16:creationId xmlns:a16="http://schemas.microsoft.com/office/drawing/2014/main" id="{00000000-0008-0000-0300-000012000000}"/>
            </a:ext>
          </a:extLst>
        </xdr:cNvPr>
        <xdr:cNvSpPr/>
      </xdr:nvSpPr>
      <xdr:spPr>
        <a:xfrm>
          <a:off x="509588" y="20193951"/>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90</xdr:row>
      <xdr:rowOff>114300</xdr:rowOff>
    </xdr:from>
    <xdr:to>
      <xdr:col>2</xdr:col>
      <xdr:colOff>180975</xdr:colOff>
      <xdr:row>91</xdr:row>
      <xdr:rowOff>192404</xdr:rowOff>
    </xdr:to>
    <xdr:sp macro="[0]!ToFormoffer" textlink="">
      <xdr:nvSpPr>
        <xdr:cNvPr id="19" name="Rectangle 18">
          <a:extLst>
            <a:ext uri="{FF2B5EF4-FFF2-40B4-BE49-F238E27FC236}">
              <a16:creationId xmlns:a16="http://schemas.microsoft.com/office/drawing/2014/main" id="{00000000-0008-0000-0300-000013000000}"/>
            </a:ext>
          </a:extLst>
        </xdr:cNvPr>
        <xdr:cNvSpPr/>
      </xdr:nvSpPr>
      <xdr:spPr>
        <a:xfrm>
          <a:off x="2217420" y="2081022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92</xdr:row>
      <xdr:rowOff>205740</xdr:rowOff>
    </xdr:from>
    <xdr:to>
      <xdr:col>2</xdr:col>
      <xdr:colOff>180975</xdr:colOff>
      <xdr:row>93</xdr:row>
      <xdr:rowOff>215264</xdr:rowOff>
    </xdr:to>
    <xdr:sp macro="[0]!ToAutoToSign" textlink="">
      <xdr:nvSpPr>
        <xdr:cNvPr id="20" name="Rectangle 19">
          <a:extLst>
            <a:ext uri="{FF2B5EF4-FFF2-40B4-BE49-F238E27FC236}">
              <a16:creationId xmlns:a16="http://schemas.microsoft.com/office/drawing/2014/main" id="{00000000-0008-0000-0300-000014000000}"/>
            </a:ext>
          </a:extLst>
        </xdr:cNvPr>
        <xdr:cNvSpPr/>
      </xdr:nvSpPr>
      <xdr:spPr>
        <a:xfrm>
          <a:off x="2217420" y="2136648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91</xdr:row>
      <xdr:rowOff>190500</xdr:rowOff>
    </xdr:from>
    <xdr:to>
      <xdr:col>2</xdr:col>
      <xdr:colOff>180975</xdr:colOff>
      <xdr:row>92</xdr:row>
      <xdr:rowOff>200024</xdr:rowOff>
    </xdr:to>
    <xdr:sp macro="[0]!ToDeclofInt" textlink="">
      <xdr:nvSpPr>
        <xdr:cNvPr id="21" name="Rectangle 20">
          <a:extLst>
            <a:ext uri="{FF2B5EF4-FFF2-40B4-BE49-F238E27FC236}">
              <a16:creationId xmlns:a16="http://schemas.microsoft.com/office/drawing/2014/main" id="{00000000-0008-0000-0300-000015000000}"/>
            </a:ext>
          </a:extLst>
        </xdr:cNvPr>
        <xdr:cNvSpPr/>
      </xdr:nvSpPr>
      <xdr:spPr>
        <a:xfrm>
          <a:off x="2217420" y="2108454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93</xdr:row>
      <xdr:rowOff>220980</xdr:rowOff>
    </xdr:from>
    <xdr:to>
      <xdr:col>2</xdr:col>
      <xdr:colOff>180975</xdr:colOff>
      <xdr:row>94</xdr:row>
      <xdr:rowOff>230504</xdr:rowOff>
    </xdr:to>
    <xdr:sp macro="[0]!ToAuth4JVtosign" textlink="">
      <xdr:nvSpPr>
        <xdr:cNvPr id="23" name="Rectangle 22">
          <a:extLst>
            <a:ext uri="{FF2B5EF4-FFF2-40B4-BE49-F238E27FC236}">
              <a16:creationId xmlns:a16="http://schemas.microsoft.com/office/drawing/2014/main" id="{00000000-0008-0000-0300-000017000000}"/>
            </a:ext>
          </a:extLst>
        </xdr:cNvPr>
        <xdr:cNvSpPr/>
      </xdr:nvSpPr>
      <xdr:spPr>
        <a:xfrm>
          <a:off x="2217420" y="2164842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94</xdr:row>
      <xdr:rowOff>236220</xdr:rowOff>
    </xdr:from>
    <xdr:to>
      <xdr:col>2</xdr:col>
      <xdr:colOff>180975</xdr:colOff>
      <xdr:row>95</xdr:row>
      <xdr:rowOff>245744</xdr:rowOff>
    </xdr:to>
    <xdr:sp macro="[0]!ToPA153" textlink="">
      <xdr:nvSpPr>
        <xdr:cNvPr id="24" name="Rectangle 23">
          <a:extLst>
            <a:ext uri="{FF2B5EF4-FFF2-40B4-BE49-F238E27FC236}">
              <a16:creationId xmlns:a16="http://schemas.microsoft.com/office/drawing/2014/main" id="{00000000-0008-0000-0300-000018000000}"/>
            </a:ext>
          </a:extLst>
        </xdr:cNvPr>
        <xdr:cNvSpPr/>
      </xdr:nvSpPr>
      <xdr:spPr>
        <a:xfrm>
          <a:off x="2217420" y="219303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95</xdr:row>
      <xdr:rowOff>198120</xdr:rowOff>
    </xdr:from>
    <xdr:to>
      <xdr:col>2</xdr:col>
      <xdr:colOff>180975</xdr:colOff>
      <xdr:row>96</xdr:row>
      <xdr:rowOff>207644</xdr:rowOff>
    </xdr:to>
    <xdr:sp macro="[0]!ToJVInvolRes" textlink="">
      <xdr:nvSpPr>
        <xdr:cNvPr id="25" name="Rectangle 24">
          <a:extLst>
            <a:ext uri="{FF2B5EF4-FFF2-40B4-BE49-F238E27FC236}">
              <a16:creationId xmlns:a16="http://schemas.microsoft.com/office/drawing/2014/main" id="{00000000-0008-0000-0300-000019000000}"/>
            </a:ext>
          </a:extLst>
        </xdr:cNvPr>
        <xdr:cNvSpPr/>
      </xdr:nvSpPr>
      <xdr:spPr>
        <a:xfrm>
          <a:off x="2217420" y="221589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96</xdr:row>
      <xdr:rowOff>198120</xdr:rowOff>
    </xdr:from>
    <xdr:to>
      <xdr:col>2</xdr:col>
      <xdr:colOff>180975</xdr:colOff>
      <xdr:row>97</xdr:row>
      <xdr:rowOff>207644</xdr:rowOff>
    </xdr:to>
    <xdr:sp macro="[0]!ToDOW15" textlink="">
      <xdr:nvSpPr>
        <xdr:cNvPr id="26" name="Rectangle 25">
          <a:extLst>
            <a:ext uri="{FF2B5EF4-FFF2-40B4-BE49-F238E27FC236}">
              <a16:creationId xmlns:a16="http://schemas.microsoft.com/office/drawing/2014/main" id="{00000000-0008-0000-0300-00001A000000}"/>
            </a:ext>
          </a:extLst>
        </xdr:cNvPr>
        <xdr:cNvSpPr/>
      </xdr:nvSpPr>
      <xdr:spPr>
        <a:xfrm>
          <a:off x="2217420" y="224256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97</xdr:row>
      <xdr:rowOff>198120</xdr:rowOff>
    </xdr:from>
    <xdr:to>
      <xdr:col>2</xdr:col>
      <xdr:colOff>180975</xdr:colOff>
      <xdr:row>98</xdr:row>
      <xdr:rowOff>207644</xdr:rowOff>
    </xdr:to>
    <xdr:sp macro="[0]!ToCapacityofTender" textlink="">
      <xdr:nvSpPr>
        <xdr:cNvPr id="27" name="Rectangle 26">
          <a:extLst>
            <a:ext uri="{FF2B5EF4-FFF2-40B4-BE49-F238E27FC236}">
              <a16:creationId xmlns:a16="http://schemas.microsoft.com/office/drawing/2014/main" id="{00000000-0008-0000-0300-00001B000000}"/>
            </a:ext>
          </a:extLst>
        </xdr:cNvPr>
        <xdr:cNvSpPr/>
      </xdr:nvSpPr>
      <xdr:spPr>
        <a:xfrm>
          <a:off x="2217420" y="226923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99</xdr:row>
      <xdr:rowOff>213360</xdr:rowOff>
    </xdr:from>
    <xdr:to>
      <xdr:col>2</xdr:col>
      <xdr:colOff>180975</xdr:colOff>
      <xdr:row>100</xdr:row>
      <xdr:rowOff>222884</xdr:rowOff>
    </xdr:to>
    <xdr:sp macro="[0]!ToPA042" textlink="">
      <xdr:nvSpPr>
        <xdr:cNvPr id="28" name="Rectangle 27">
          <a:extLst>
            <a:ext uri="{FF2B5EF4-FFF2-40B4-BE49-F238E27FC236}">
              <a16:creationId xmlns:a16="http://schemas.microsoft.com/office/drawing/2014/main" id="{00000000-0008-0000-0300-00001C000000}"/>
            </a:ext>
          </a:extLst>
        </xdr:cNvPr>
        <xdr:cNvSpPr/>
      </xdr:nvSpPr>
      <xdr:spPr>
        <a:xfrm>
          <a:off x="2152650" y="2514028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100</xdr:row>
      <xdr:rowOff>198120</xdr:rowOff>
    </xdr:from>
    <xdr:to>
      <xdr:col>2</xdr:col>
      <xdr:colOff>180975</xdr:colOff>
      <xdr:row>101</xdr:row>
      <xdr:rowOff>207644</xdr:rowOff>
    </xdr:to>
    <xdr:sp macro="[0]!ToSiteInspectionCert" textlink="">
      <xdr:nvSpPr>
        <xdr:cNvPr id="29" name="Rectangle 28">
          <a:extLst>
            <a:ext uri="{FF2B5EF4-FFF2-40B4-BE49-F238E27FC236}">
              <a16:creationId xmlns:a16="http://schemas.microsoft.com/office/drawing/2014/main" id="{00000000-0008-0000-0300-00001D000000}"/>
            </a:ext>
          </a:extLst>
        </xdr:cNvPr>
        <xdr:cNvSpPr/>
      </xdr:nvSpPr>
      <xdr:spPr>
        <a:xfrm>
          <a:off x="2217420" y="234924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102</xdr:row>
      <xdr:rowOff>0</xdr:rowOff>
    </xdr:from>
    <xdr:to>
      <xdr:col>2</xdr:col>
      <xdr:colOff>180975</xdr:colOff>
      <xdr:row>102</xdr:row>
      <xdr:rowOff>207644</xdr:rowOff>
    </xdr:to>
    <xdr:sp macro="[0]!ToQuestionar" textlink="">
      <xdr:nvSpPr>
        <xdr:cNvPr id="31" name="Rectangle 30">
          <a:extLst>
            <a:ext uri="{FF2B5EF4-FFF2-40B4-BE49-F238E27FC236}">
              <a16:creationId xmlns:a16="http://schemas.microsoft.com/office/drawing/2014/main" id="{00000000-0008-0000-0300-00001F000000}"/>
            </a:ext>
          </a:extLst>
        </xdr:cNvPr>
        <xdr:cNvSpPr/>
      </xdr:nvSpPr>
      <xdr:spPr>
        <a:xfrm>
          <a:off x="2217420" y="240258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102</xdr:row>
      <xdr:rowOff>190500</xdr:rowOff>
    </xdr:from>
    <xdr:to>
      <xdr:col>2</xdr:col>
      <xdr:colOff>180975</xdr:colOff>
      <xdr:row>103</xdr:row>
      <xdr:rowOff>200024</xdr:rowOff>
    </xdr:to>
    <xdr:sp macro="[0]!ToPrefCert" textlink="">
      <xdr:nvSpPr>
        <xdr:cNvPr id="32" name="Rectangle 31">
          <a:extLst>
            <a:ext uri="{FF2B5EF4-FFF2-40B4-BE49-F238E27FC236}">
              <a16:creationId xmlns:a16="http://schemas.microsoft.com/office/drawing/2014/main" id="{00000000-0008-0000-0300-000020000000}"/>
            </a:ext>
          </a:extLst>
        </xdr:cNvPr>
        <xdr:cNvSpPr/>
      </xdr:nvSpPr>
      <xdr:spPr>
        <a:xfrm>
          <a:off x="2217420" y="2428494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103</xdr:row>
      <xdr:rowOff>198120</xdr:rowOff>
    </xdr:from>
    <xdr:to>
      <xdr:col>2</xdr:col>
      <xdr:colOff>180975</xdr:colOff>
      <xdr:row>104</xdr:row>
      <xdr:rowOff>207644</xdr:rowOff>
    </xdr:to>
    <xdr:sp macro="[0]!ToFinalBOQ" textlink="">
      <xdr:nvSpPr>
        <xdr:cNvPr id="33" name="Rectangle 32">
          <a:extLst>
            <a:ext uri="{FF2B5EF4-FFF2-40B4-BE49-F238E27FC236}">
              <a16:creationId xmlns:a16="http://schemas.microsoft.com/office/drawing/2014/main" id="{00000000-0008-0000-0300-000021000000}"/>
            </a:ext>
          </a:extLst>
        </xdr:cNvPr>
        <xdr:cNvSpPr/>
      </xdr:nvSpPr>
      <xdr:spPr>
        <a:xfrm>
          <a:off x="2217420" y="245592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104</xdr:row>
      <xdr:rowOff>182880</xdr:rowOff>
    </xdr:from>
    <xdr:to>
      <xdr:col>2</xdr:col>
      <xdr:colOff>180975</xdr:colOff>
      <xdr:row>105</xdr:row>
      <xdr:rowOff>0</xdr:rowOff>
    </xdr:to>
    <xdr:sp macro="[0]!ToCertofbid" textlink="">
      <xdr:nvSpPr>
        <xdr:cNvPr id="34" name="Rectangle 33">
          <a:extLst>
            <a:ext uri="{FF2B5EF4-FFF2-40B4-BE49-F238E27FC236}">
              <a16:creationId xmlns:a16="http://schemas.microsoft.com/office/drawing/2014/main" id="{00000000-0008-0000-0300-000022000000}"/>
            </a:ext>
          </a:extLst>
        </xdr:cNvPr>
        <xdr:cNvSpPr/>
      </xdr:nvSpPr>
      <xdr:spPr>
        <a:xfrm>
          <a:off x="2217420" y="24810720"/>
          <a:ext cx="478155" cy="27241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98</xdr:row>
      <xdr:rowOff>198120</xdr:rowOff>
    </xdr:from>
    <xdr:to>
      <xdr:col>2</xdr:col>
      <xdr:colOff>180975</xdr:colOff>
      <xdr:row>99</xdr:row>
      <xdr:rowOff>207644</xdr:rowOff>
    </xdr:to>
    <xdr:sp macro="[0]!ToLatestFinaState" textlink="">
      <xdr:nvSpPr>
        <xdr:cNvPr id="36" name="Rectangle 35">
          <a:extLst>
            <a:ext uri="{FF2B5EF4-FFF2-40B4-BE49-F238E27FC236}">
              <a16:creationId xmlns:a16="http://schemas.microsoft.com/office/drawing/2014/main" id="{00000000-0008-0000-0300-000024000000}"/>
            </a:ext>
          </a:extLst>
        </xdr:cNvPr>
        <xdr:cNvSpPr/>
      </xdr:nvSpPr>
      <xdr:spPr>
        <a:xfrm>
          <a:off x="2217420" y="2295906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110</xdr:row>
      <xdr:rowOff>428625</xdr:rowOff>
    </xdr:from>
    <xdr:to>
      <xdr:col>2</xdr:col>
      <xdr:colOff>180975</xdr:colOff>
      <xdr:row>111</xdr:row>
      <xdr:rowOff>247649</xdr:rowOff>
    </xdr:to>
    <xdr:sp macro="[0]!ToAppforTaxClear" textlink="">
      <xdr:nvSpPr>
        <xdr:cNvPr id="38" name="Rectangle 37">
          <a:extLst>
            <a:ext uri="{FF2B5EF4-FFF2-40B4-BE49-F238E27FC236}">
              <a16:creationId xmlns:a16="http://schemas.microsoft.com/office/drawing/2014/main" id="{00000000-0008-0000-0300-000026000000}"/>
            </a:ext>
          </a:extLst>
        </xdr:cNvPr>
        <xdr:cNvSpPr/>
      </xdr:nvSpPr>
      <xdr:spPr>
        <a:xfrm>
          <a:off x="2152650" y="250221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111</xdr:row>
      <xdr:rowOff>238125</xdr:rowOff>
    </xdr:from>
    <xdr:to>
      <xdr:col>2</xdr:col>
      <xdr:colOff>180975</xdr:colOff>
      <xdr:row>112</xdr:row>
      <xdr:rowOff>152400</xdr:rowOff>
    </xdr:to>
    <xdr:sp macro="[0]!ToCompComm" textlink="">
      <xdr:nvSpPr>
        <xdr:cNvPr id="39" name="Rectangle 38">
          <a:extLst>
            <a:ext uri="{FF2B5EF4-FFF2-40B4-BE49-F238E27FC236}">
              <a16:creationId xmlns:a16="http://schemas.microsoft.com/office/drawing/2014/main" id="{00000000-0008-0000-0300-000027000000}"/>
            </a:ext>
          </a:extLst>
        </xdr:cNvPr>
        <xdr:cNvSpPr/>
      </xdr:nvSpPr>
      <xdr:spPr>
        <a:xfrm>
          <a:off x="2152650" y="28965525"/>
          <a:ext cx="466725" cy="27622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119</xdr:row>
      <xdr:rowOff>184784</xdr:rowOff>
    </xdr:from>
    <xdr:to>
      <xdr:col>2</xdr:col>
      <xdr:colOff>180975</xdr:colOff>
      <xdr:row>120</xdr:row>
      <xdr:rowOff>213358</xdr:rowOff>
    </xdr:to>
    <xdr:sp macro="[0]!ToRecordofAddtoBid" textlink="">
      <xdr:nvSpPr>
        <xdr:cNvPr id="42" name="Rectangle 41">
          <a:extLst>
            <a:ext uri="{FF2B5EF4-FFF2-40B4-BE49-F238E27FC236}">
              <a16:creationId xmlns:a16="http://schemas.microsoft.com/office/drawing/2014/main" id="{00000000-0008-0000-0300-00002A000000}"/>
            </a:ext>
          </a:extLst>
        </xdr:cNvPr>
        <xdr:cNvSpPr/>
      </xdr:nvSpPr>
      <xdr:spPr>
        <a:xfrm>
          <a:off x="500063" y="31307722"/>
          <a:ext cx="466725" cy="27860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120</xdr:row>
      <xdr:rowOff>219075</xdr:rowOff>
    </xdr:from>
    <xdr:to>
      <xdr:col>2</xdr:col>
      <xdr:colOff>180975</xdr:colOff>
      <xdr:row>122</xdr:row>
      <xdr:rowOff>19049</xdr:rowOff>
    </xdr:to>
    <xdr:sp macro="[0]!ToElecContra" textlink="">
      <xdr:nvSpPr>
        <xdr:cNvPr id="43" name="Rectangle 42">
          <a:extLst>
            <a:ext uri="{FF2B5EF4-FFF2-40B4-BE49-F238E27FC236}">
              <a16:creationId xmlns:a16="http://schemas.microsoft.com/office/drawing/2014/main" id="{00000000-0008-0000-0300-00002B000000}"/>
            </a:ext>
          </a:extLst>
        </xdr:cNvPr>
        <xdr:cNvSpPr/>
      </xdr:nvSpPr>
      <xdr:spPr>
        <a:xfrm>
          <a:off x="2152650" y="2726055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121</xdr:row>
      <xdr:rowOff>190500</xdr:rowOff>
    </xdr:from>
    <xdr:to>
      <xdr:col>2</xdr:col>
      <xdr:colOff>180975</xdr:colOff>
      <xdr:row>122</xdr:row>
      <xdr:rowOff>219074</xdr:rowOff>
    </xdr:to>
    <xdr:sp macro="[0]!ToEquipSched" textlink="">
      <xdr:nvSpPr>
        <xdr:cNvPr id="44" name="Rectangle 43">
          <a:extLst>
            <a:ext uri="{FF2B5EF4-FFF2-40B4-BE49-F238E27FC236}">
              <a16:creationId xmlns:a16="http://schemas.microsoft.com/office/drawing/2014/main" id="{00000000-0008-0000-0300-00002C000000}"/>
            </a:ext>
          </a:extLst>
        </xdr:cNvPr>
        <xdr:cNvSpPr/>
      </xdr:nvSpPr>
      <xdr:spPr>
        <a:xfrm>
          <a:off x="2217420" y="31379160"/>
          <a:ext cx="478155" cy="27241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122</xdr:row>
      <xdr:rowOff>190500</xdr:rowOff>
    </xdr:from>
    <xdr:to>
      <xdr:col>2</xdr:col>
      <xdr:colOff>180975</xdr:colOff>
      <xdr:row>123</xdr:row>
      <xdr:rowOff>228599</xdr:rowOff>
    </xdr:to>
    <xdr:sp macro="[0]!ToImporMatEquip" textlink="">
      <xdr:nvSpPr>
        <xdr:cNvPr id="45" name="Rectangle 44">
          <a:extLst>
            <a:ext uri="{FF2B5EF4-FFF2-40B4-BE49-F238E27FC236}">
              <a16:creationId xmlns:a16="http://schemas.microsoft.com/office/drawing/2014/main" id="{00000000-0008-0000-0300-00002D000000}"/>
            </a:ext>
          </a:extLst>
        </xdr:cNvPr>
        <xdr:cNvSpPr/>
      </xdr:nvSpPr>
      <xdr:spPr>
        <a:xfrm>
          <a:off x="2217420" y="31623000"/>
          <a:ext cx="478155" cy="28193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123</xdr:row>
      <xdr:rowOff>190500</xdr:rowOff>
    </xdr:from>
    <xdr:to>
      <xdr:col>2</xdr:col>
      <xdr:colOff>180975</xdr:colOff>
      <xdr:row>124</xdr:row>
      <xdr:rowOff>228599</xdr:rowOff>
    </xdr:to>
    <xdr:sp macro="[0]!ToHealsafety" textlink="">
      <xdr:nvSpPr>
        <xdr:cNvPr id="46" name="Rectangle 45">
          <a:extLst>
            <a:ext uri="{FF2B5EF4-FFF2-40B4-BE49-F238E27FC236}">
              <a16:creationId xmlns:a16="http://schemas.microsoft.com/office/drawing/2014/main" id="{00000000-0008-0000-0300-00002E000000}"/>
            </a:ext>
          </a:extLst>
        </xdr:cNvPr>
        <xdr:cNvSpPr/>
      </xdr:nvSpPr>
      <xdr:spPr>
        <a:xfrm>
          <a:off x="2217420" y="31866840"/>
          <a:ext cx="478155" cy="28193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125</xdr:row>
      <xdr:rowOff>175260</xdr:rowOff>
    </xdr:from>
    <xdr:to>
      <xdr:col>2</xdr:col>
      <xdr:colOff>180975</xdr:colOff>
      <xdr:row>126</xdr:row>
      <xdr:rowOff>207644</xdr:rowOff>
    </xdr:to>
    <xdr:sp macro="[0]!ToFinalBOQ" textlink="">
      <xdr:nvSpPr>
        <xdr:cNvPr id="47" name="Rectangle 46">
          <a:extLst>
            <a:ext uri="{FF2B5EF4-FFF2-40B4-BE49-F238E27FC236}">
              <a16:creationId xmlns:a16="http://schemas.microsoft.com/office/drawing/2014/main" id="{00000000-0008-0000-0300-00002F000000}"/>
            </a:ext>
          </a:extLst>
        </xdr:cNvPr>
        <xdr:cNvSpPr/>
      </xdr:nvSpPr>
      <xdr:spPr>
        <a:xfrm>
          <a:off x="2217420" y="3233928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126</xdr:row>
      <xdr:rowOff>198120</xdr:rowOff>
    </xdr:from>
    <xdr:to>
      <xdr:col>2</xdr:col>
      <xdr:colOff>180975</xdr:colOff>
      <xdr:row>127</xdr:row>
      <xdr:rowOff>0</xdr:rowOff>
    </xdr:to>
    <xdr:sp macro="[0]!ToDecofPastSCMPr" textlink="">
      <xdr:nvSpPr>
        <xdr:cNvPr id="48" name="Rectangle 47">
          <a:extLst>
            <a:ext uri="{FF2B5EF4-FFF2-40B4-BE49-F238E27FC236}">
              <a16:creationId xmlns:a16="http://schemas.microsoft.com/office/drawing/2014/main" id="{00000000-0008-0000-0300-000030000000}"/>
            </a:ext>
          </a:extLst>
        </xdr:cNvPr>
        <xdr:cNvSpPr/>
      </xdr:nvSpPr>
      <xdr:spPr>
        <a:xfrm>
          <a:off x="2217420" y="3260598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127</xdr:row>
      <xdr:rowOff>0</xdr:rowOff>
    </xdr:from>
    <xdr:to>
      <xdr:col>2</xdr:col>
      <xdr:colOff>180975</xdr:colOff>
      <xdr:row>127</xdr:row>
      <xdr:rowOff>201929</xdr:rowOff>
    </xdr:to>
    <xdr:sp macro="[0]!ToFormofGuarantee" textlink="">
      <xdr:nvSpPr>
        <xdr:cNvPr id="49" name="Rectangle 48">
          <a:extLst>
            <a:ext uri="{FF2B5EF4-FFF2-40B4-BE49-F238E27FC236}">
              <a16:creationId xmlns:a16="http://schemas.microsoft.com/office/drawing/2014/main" id="{00000000-0008-0000-0300-000031000000}"/>
            </a:ext>
          </a:extLst>
        </xdr:cNvPr>
        <xdr:cNvSpPr/>
      </xdr:nvSpPr>
      <xdr:spPr>
        <a:xfrm>
          <a:off x="2217420" y="32872680"/>
          <a:ext cx="47815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127</xdr:row>
      <xdr:rowOff>182880</xdr:rowOff>
    </xdr:from>
    <xdr:to>
      <xdr:col>2</xdr:col>
      <xdr:colOff>180975</xdr:colOff>
      <xdr:row>128</xdr:row>
      <xdr:rowOff>201929</xdr:rowOff>
    </xdr:to>
    <xdr:sp macro="[0]!ToDrawings" textlink="">
      <xdr:nvSpPr>
        <xdr:cNvPr id="50" name="Rectangle 49">
          <a:extLst>
            <a:ext uri="{FF2B5EF4-FFF2-40B4-BE49-F238E27FC236}">
              <a16:creationId xmlns:a16="http://schemas.microsoft.com/office/drawing/2014/main" id="{00000000-0008-0000-0300-000032000000}"/>
            </a:ext>
          </a:extLst>
        </xdr:cNvPr>
        <xdr:cNvSpPr/>
      </xdr:nvSpPr>
      <xdr:spPr>
        <a:xfrm>
          <a:off x="2217420" y="33124140"/>
          <a:ext cx="47815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128</xdr:row>
      <xdr:rowOff>182880</xdr:rowOff>
    </xdr:from>
    <xdr:to>
      <xdr:col>2</xdr:col>
      <xdr:colOff>180975</xdr:colOff>
      <xdr:row>129</xdr:row>
      <xdr:rowOff>207644</xdr:rowOff>
    </xdr:to>
    <xdr:sp macro="[0]!ToConfimOffer" textlink="">
      <xdr:nvSpPr>
        <xdr:cNvPr id="51" name="Rectangle 50">
          <a:extLst>
            <a:ext uri="{FF2B5EF4-FFF2-40B4-BE49-F238E27FC236}">
              <a16:creationId xmlns:a16="http://schemas.microsoft.com/office/drawing/2014/main" id="{00000000-0008-0000-0300-000033000000}"/>
            </a:ext>
          </a:extLst>
        </xdr:cNvPr>
        <xdr:cNvSpPr/>
      </xdr:nvSpPr>
      <xdr:spPr>
        <a:xfrm>
          <a:off x="2217420" y="33375600"/>
          <a:ext cx="47815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129</xdr:row>
      <xdr:rowOff>198120</xdr:rowOff>
    </xdr:from>
    <xdr:to>
      <xdr:col>2</xdr:col>
      <xdr:colOff>180975</xdr:colOff>
      <xdr:row>130</xdr:row>
      <xdr:rowOff>201929</xdr:rowOff>
    </xdr:to>
    <xdr:sp macro="[0]!ToSBD" textlink="">
      <xdr:nvSpPr>
        <xdr:cNvPr id="52" name="Rectangle 51">
          <a:extLst>
            <a:ext uri="{FF2B5EF4-FFF2-40B4-BE49-F238E27FC236}">
              <a16:creationId xmlns:a16="http://schemas.microsoft.com/office/drawing/2014/main" id="{00000000-0008-0000-0300-000034000000}"/>
            </a:ext>
          </a:extLst>
        </xdr:cNvPr>
        <xdr:cNvSpPr/>
      </xdr:nvSpPr>
      <xdr:spPr>
        <a:xfrm>
          <a:off x="2217420" y="33642300"/>
          <a:ext cx="47815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221</xdr:row>
      <xdr:rowOff>28575</xdr:rowOff>
    </xdr:from>
    <xdr:to>
      <xdr:col>2</xdr:col>
      <xdr:colOff>171450</xdr:colOff>
      <xdr:row>221</xdr:row>
      <xdr:rowOff>304799</xdr:rowOff>
    </xdr:to>
    <xdr:sp macro="[0]!ToContractData2" textlink="">
      <xdr:nvSpPr>
        <xdr:cNvPr id="53" name="Rectangle 52">
          <a:extLst>
            <a:ext uri="{FF2B5EF4-FFF2-40B4-BE49-F238E27FC236}">
              <a16:creationId xmlns:a16="http://schemas.microsoft.com/office/drawing/2014/main" id="{00000000-0008-0000-0300-000035000000}"/>
            </a:ext>
          </a:extLst>
        </xdr:cNvPr>
        <xdr:cNvSpPr/>
      </xdr:nvSpPr>
      <xdr:spPr>
        <a:xfrm>
          <a:off x="2152650" y="58397775"/>
          <a:ext cx="457200"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406</xdr:row>
      <xdr:rowOff>0</xdr:rowOff>
    </xdr:from>
    <xdr:to>
      <xdr:col>2</xdr:col>
      <xdr:colOff>180975</xdr:colOff>
      <xdr:row>406</xdr:row>
      <xdr:rowOff>276224</xdr:rowOff>
    </xdr:to>
    <xdr:sp macro="[0]!ToScopeofWork" textlink="">
      <xdr:nvSpPr>
        <xdr:cNvPr id="54" name="Rectangle 53">
          <a:extLst>
            <a:ext uri="{FF2B5EF4-FFF2-40B4-BE49-F238E27FC236}">
              <a16:creationId xmlns:a16="http://schemas.microsoft.com/office/drawing/2014/main" id="{00000000-0008-0000-0300-000036000000}"/>
            </a:ext>
          </a:extLst>
        </xdr:cNvPr>
        <xdr:cNvSpPr/>
      </xdr:nvSpPr>
      <xdr:spPr>
        <a:xfrm>
          <a:off x="2152650" y="682275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605</xdr:row>
      <xdr:rowOff>0</xdr:rowOff>
    </xdr:from>
    <xdr:to>
      <xdr:col>2</xdr:col>
      <xdr:colOff>180975</xdr:colOff>
      <xdr:row>605</xdr:row>
      <xdr:rowOff>276224</xdr:rowOff>
    </xdr:to>
    <xdr:sp macro="[0]!ToSiteInfo" textlink="">
      <xdr:nvSpPr>
        <xdr:cNvPr id="55" name="Rectangle 54">
          <a:extLst>
            <a:ext uri="{FF2B5EF4-FFF2-40B4-BE49-F238E27FC236}">
              <a16:creationId xmlns:a16="http://schemas.microsoft.com/office/drawing/2014/main" id="{00000000-0008-0000-0300-000037000000}"/>
            </a:ext>
          </a:extLst>
        </xdr:cNvPr>
        <xdr:cNvSpPr/>
      </xdr:nvSpPr>
      <xdr:spPr>
        <a:xfrm>
          <a:off x="2152650" y="13165455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613</xdr:row>
      <xdr:rowOff>0</xdr:rowOff>
    </xdr:from>
    <xdr:to>
      <xdr:col>2</xdr:col>
      <xdr:colOff>180975</xdr:colOff>
      <xdr:row>613</xdr:row>
      <xdr:rowOff>276224</xdr:rowOff>
    </xdr:to>
    <xdr:sp macro="[0]!ToPG022" textlink="">
      <xdr:nvSpPr>
        <xdr:cNvPr id="56" name="Rectangle 55">
          <a:extLst>
            <a:ext uri="{FF2B5EF4-FFF2-40B4-BE49-F238E27FC236}">
              <a16:creationId xmlns:a16="http://schemas.microsoft.com/office/drawing/2014/main" id="{00000000-0008-0000-0300-000038000000}"/>
            </a:ext>
          </a:extLst>
        </xdr:cNvPr>
        <xdr:cNvSpPr/>
      </xdr:nvSpPr>
      <xdr:spPr>
        <a:xfrm>
          <a:off x="2152650" y="13635990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695</xdr:row>
      <xdr:rowOff>0</xdr:rowOff>
    </xdr:from>
    <xdr:to>
      <xdr:col>2</xdr:col>
      <xdr:colOff>180975</xdr:colOff>
      <xdr:row>696</xdr:row>
      <xdr:rowOff>114299</xdr:rowOff>
    </xdr:to>
    <xdr:sp macro="[0]!ToDrawings" textlink="">
      <xdr:nvSpPr>
        <xdr:cNvPr id="57" name="Rectangle 56">
          <a:extLst>
            <a:ext uri="{FF2B5EF4-FFF2-40B4-BE49-F238E27FC236}">
              <a16:creationId xmlns:a16="http://schemas.microsoft.com/office/drawing/2014/main" id="{00000000-0008-0000-0300-000039000000}"/>
            </a:ext>
          </a:extLst>
        </xdr:cNvPr>
        <xdr:cNvSpPr/>
      </xdr:nvSpPr>
      <xdr:spPr>
        <a:xfrm>
          <a:off x="2152650" y="1594199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1014</xdr:row>
      <xdr:rowOff>144779</xdr:rowOff>
    </xdr:from>
    <xdr:to>
      <xdr:col>3</xdr:col>
      <xdr:colOff>981075</xdr:colOff>
      <xdr:row>1017</xdr:row>
      <xdr:rowOff>104774</xdr:rowOff>
    </xdr:to>
    <xdr:sp macro="[0]!ToDataEntryA1" textlink="">
      <xdr:nvSpPr>
        <xdr:cNvPr id="59" name="Rectangle 58">
          <a:extLst>
            <a:ext uri="{FF2B5EF4-FFF2-40B4-BE49-F238E27FC236}">
              <a16:creationId xmlns:a16="http://schemas.microsoft.com/office/drawing/2014/main" id="{00000000-0008-0000-0300-00003B000000}"/>
            </a:ext>
          </a:extLst>
        </xdr:cNvPr>
        <xdr:cNvSpPr/>
      </xdr:nvSpPr>
      <xdr:spPr>
        <a:xfrm>
          <a:off x="2162175" y="328947779"/>
          <a:ext cx="1476375" cy="455295"/>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ZA" sz="1200" b="1">
              <a:solidFill>
                <a:sysClr val="windowText" lastClr="000000"/>
              </a:solidFill>
            </a:rPr>
            <a:t>Back</a:t>
          </a:r>
          <a:r>
            <a:rPr lang="en-ZA" sz="1200" b="1" baseline="0">
              <a:solidFill>
                <a:sysClr val="windowText" lastClr="000000"/>
              </a:solidFill>
            </a:rPr>
            <a:t> to the Top</a:t>
          </a:r>
          <a:endParaRPr lang="en-ZA" b="1">
            <a:solidFill>
              <a:sysClr val="windowText" lastClr="000000"/>
            </a:solidFill>
          </a:endParaRPr>
        </a:p>
      </xdr:txBody>
    </xdr:sp>
    <xdr:clientData/>
  </xdr:twoCellAnchor>
  <xdr:twoCellAnchor>
    <xdr:from>
      <xdr:col>1</xdr:col>
      <xdr:colOff>7620</xdr:colOff>
      <xdr:row>105</xdr:row>
      <xdr:rowOff>0</xdr:rowOff>
    </xdr:from>
    <xdr:to>
      <xdr:col>2</xdr:col>
      <xdr:colOff>188595</xdr:colOff>
      <xdr:row>105</xdr:row>
      <xdr:rowOff>203834</xdr:rowOff>
    </xdr:to>
    <xdr:sp macro="[0]!ToCIDBReg" textlink="">
      <xdr:nvSpPr>
        <xdr:cNvPr id="140" name="Rectangle 139">
          <a:extLst>
            <a:ext uri="{FF2B5EF4-FFF2-40B4-BE49-F238E27FC236}">
              <a16:creationId xmlns:a16="http://schemas.microsoft.com/office/drawing/2014/main" id="{00000000-0008-0000-0300-00008C000000}"/>
            </a:ext>
          </a:extLst>
        </xdr:cNvPr>
        <xdr:cNvSpPr/>
      </xdr:nvSpPr>
      <xdr:spPr>
        <a:xfrm>
          <a:off x="2225040" y="25069800"/>
          <a:ext cx="478155" cy="27241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11</xdr:col>
      <xdr:colOff>71437</xdr:colOff>
      <xdr:row>621</xdr:row>
      <xdr:rowOff>7905</xdr:rowOff>
    </xdr:from>
    <xdr:to>
      <xdr:col>18</xdr:col>
      <xdr:colOff>275672</xdr:colOff>
      <xdr:row>641</xdr:row>
      <xdr:rowOff>47625</xdr:rowOff>
    </xdr:to>
    <xdr:pic>
      <xdr:nvPicPr>
        <xdr:cNvPr id="145" name="Picture 144">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51343" y="192912968"/>
          <a:ext cx="4680985" cy="3409188"/>
        </a:xfrm>
        <a:prstGeom prst="rect">
          <a:avLst/>
        </a:prstGeom>
        <a:solidFill>
          <a:schemeClr val="accent2">
            <a:lumMod val="40000"/>
            <a:lumOff val="60000"/>
          </a:schemeClr>
        </a:solidFill>
      </xdr:spPr>
    </xdr:pic>
    <xdr:clientData/>
  </xdr:twoCellAnchor>
  <xdr:twoCellAnchor>
    <xdr:from>
      <xdr:col>1</xdr:col>
      <xdr:colOff>0</xdr:colOff>
      <xdr:row>79</xdr:row>
      <xdr:rowOff>285750</xdr:rowOff>
    </xdr:from>
    <xdr:to>
      <xdr:col>2</xdr:col>
      <xdr:colOff>180975</xdr:colOff>
      <xdr:row>80</xdr:row>
      <xdr:rowOff>266699</xdr:rowOff>
    </xdr:to>
    <xdr:sp macro="[0]!ToPrefCert" textlink="">
      <xdr:nvSpPr>
        <xdr:cNvPr id="60" name="Rectangle 59">
          <a:extLst>
            <a:ext uri="{FF2B5EF4-FFF2-40B4-BE49-F238E27FC236}">
              <a16:creationId xmlns:a16="http://schemas.microsoft.com/office/drawing/2014/main" id="{00000000-0008-0000-0300-00003C000000}"/>
            </a:ext>
          </a:extLst>
        </xdr:cNvPr>
        <xdr:cNvSpPr/>
      </xdr:nvSpPr>
      <xdr:spPr>
        <a:xfrm>
          <a:off x="2152650" y="200501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81</xdr:row>
      <xdr:rowOff>323850</xdr:rowOff>
    </xdr:from>
    <xdr:to>
      <xdr:col>2</xdr:col>
      <xdr:colOff>180975</xdr:colOff>
      <xdr:row>82</xdr:row>
      <xdr:rowOff>257174</xdr:rowOff>
    </xdr:to>
    <xdr:sp macro="[0]!ToCIDBReg" textlink="">
      <xdr:nvSpPr>
        <xdr:cNvPr id="61" name="Rectangle 60">
          <a:extLst>
            <a:ext uri="{FF2B5EF4-FFF2-40B4-BE49-F238E27FC236}">
              <a16:creationId xmlns:a16="http://schemas.microsoft.com/office/drawing/2014/main" id="{00000000-0008-0000-0300-00003D000000}"/>
            </a:ext>
          </a:extLst>
        </xdr:cNvPr>
        <xdr:cNvSpPr/>
      </xdr:nvSpPr>
      <xdr:spPr>
        <a:xfrm>
          <a:off x="2152650" y="206787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82</xdr:row>
      <xdr:rowOff>285750</xdr:rowOff>
    </xdr:from>
    <xdr:to>
      <xdr:col>2</xdr:col>
      <xdr:colOff>190500</xdr:colOff>
      <xdr:row>83</xdr:row>
      <xdr:rowOff>266699</xdr:rowOff>
    </xdr:to>
    <xdr:sp macro="[0]!ToAutoToSign" textlink="">
      <xdr:nvSpPr>
        <xdr:cNvPr id="62" name="Rectangle 61">
          <a:extLst>
            <a:ext uri="{FF2B5EF4-FFF2-40B4-BE49-F238E27FC236}">
              <a16:creationId xmlns:a16="http://schemas.microsoft.com/office/drawing/2014/main" id="{00000000-0008-0000-0300-00003E000000}"/>
            </a:ext>
          </a:extLst>
        </xdr:cNvPr>
        <xdr:cNvSpPr/>
      </xdr:nvSpPr>
      <xdr:spPr>
        <a:xfrm>
          <a:off x="504825" y="2137410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19050</xdr:colOff>
      <xdr:row>84</xdr:row>
      <xdr:rowOff>0</xdr:rowOff>
    </xdr:from>
    <xdr:to>
      <xdr:col>2</xdr:col>
      <xdr:colOff>200025</xdr:colOff>
      <xdr:row>84</xdr:row>
      <xdr:rowOff>276224</xdr:rowOff>
    </xdr:to>
    <xdr:sp macro="[0]!ToFormoffer" textlink="">
      <xdr:nvSpPr>
        <xdr:cNvPr id="63" name="Rectangle 62">
          <a:extLst>
            <a:ext uri="{FF2B5EF4-FFF2-40B4-BE49-F238E27FC236}">
              <a16:creationId xmlns:a16="http://schemas.microsoft.com/office/drawing/2014/main" id="{00000000-0008-0000-0300-00003F000000}"/>
            </a:ext>
          </a:extLst>
        </xdr:cNvPr>
        <xdr:cNvSpPr/>
      </xdr:nvSpPr>
      <xdr:spPr>
        <a:xfrm>
          <a:off x="2171700" y="2128837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85</xdr:row>
      <xdr:rowOff>0</xdr:rowOff>
    </xdr:from>
    <xdr:to>
      <xdr:col>2</xdr:col>
      <xdr:colOff>180975</xdr:colOff>
      <xdr:row>85</xdr:row>
      <xdr:rowOff>276224</xdr:rowOff>
    </xdr:to>
    <xdr:sp macro="[0]!ToAnnexure6" textlink="">
      <xdr:nvSpPr>
        <xdr:cNvPr id="64" name="Rectangle 63">
          <a:extLst>
            <a:ext uri="{FF2B5EF4-FFF2-40B4-BE49-F238E27FC236}">
              <a16:creationId xmlns:a16="http://schemas.microsoft.com/office/drawing/2014/main" id="{00000000-0008-0000-0300-000040000000}"/>
            </a:ext>
          </a:extLst>
        </xdr:cNvPr>
        <xdr:cNvSpPr/>
      </xdr:nvSpPr>
      <xdr:spPr>
        <a:xfrm>
          <a:off x="2152650" y="2158365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105</xdr:row>
      <xdr:rowOff>209550</xdr:rowOff>
    </xdr:from>
    <xdr:to>
      <xdr:col>2</xdr:col>
      <xdr:colOff>180975</xdr:colOff>
      <xdr:row>106</xdr:row>
      <xdr:rowOff>209549</xdr:rowOff>
    </xdr:to>
    <xdr:sp macro="[0]!TocontrctPart1" textlink="">
      <xdr:nvSpPr>
        <xdr:cNvPr id="65" name="Rectangle 64">
          <a:extLst>
            <a:ext uri="{FF2B5EF4-FFF2-40B4-BE49-F238E27FC236}">
              <a16:creationId xmlns:a16="http://schemas.microsoft.com/office/drawing/2014/main" id="{00000000-0008-0000-0300-000041000000}"/>
            </a:ext>
          </a:extLst>
        </xdr:cNvPr>
        <xdr:cNvSpPr/>
      </xdr:nvSpPr>
      <xdr:spPr>
        <a:xfrm>
          <a:off x="2152650" y="272510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106</xdr:row>
      <xdr:rowOff>200025</xdr:rowOff>
    </xdr:from>
    <xdr:to>
      <xdr:col>2</xdr:col>
      <xdr:colOff>180975</xdr:colOff>
      <xdr:row>107</xdr:row>
      <xdr:rowOff>238124</xdr:rowOff>
    </xdr:to>
    <xdr:sp macro="[0]!ToContractPart2" textlink="">
      <xdr:nvSpPr>
        <xdr:cNvPr id="66" name="Rectangle 65">
          <a:extLst>
            <a:ext uri="{FF2B5EF4-FFF2-40B4-BE49-F238E27FC236}">
              <a16:creationId xmlns:a16="http://schemas.microsoft.com/office/drawing/2014/main" id="{00000000-0008-0000-0300-000042000000}"/>
            </a:ext>
          </a:extLst>
        </xdr:cNvPr>
        <xdr:cNvSpPr/>
      </xdr:nvSpPr>
      <xdr:spPr>
        <a:xfrm>
          <a:off x="2152650" y="275177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107</xdr:row>
      <xdr:rowOff>209550</xdr:rowOff>
    </xdr:from>
    <xdr:to>
      <xdr:col>2</xdr:col>
      <xdr:colOff>180975</xdr:colOff>
      <xdr:row>109</xdr:row>
      <xdr:rowOff>9524</xdr:rowOff>
    </xdr:to>
    <xdr:sp macro="[0]!ToSBD" textlink="">
      <xdr:nvSpPr>
        <xdr:cNvPr id="35" name="Rectangle 34">
          <a:extLst>
            <a:ext uri="{FF2B5EF4-FFF2-40B4-BE49-F238E27FC236}">
              <a16:creationId xmlns:a16="http://schemas.microsoft.com/office/drawing/2014/main" id="{00000000-0008-0000-0300-000023000000}"/>
            </a:ext>
          </a:extLst>
        </xdr:cNvPr>
        <xdr:cNvSpPr/>
      </xdr:nvSpPr>
      <xdr:spPr>
        <a:xfrm>
          <a:off x="2152650" y="240887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109</xdr:row>
      <xdr:rowOff>0</xdr:rowOff>
    </xdr:from>
    <xdr:to>
      <xdr:col>2</xdr:col>
      <xdr:colOff>180975</xdr:colOff>
      <xdr:row>110</xdr:row>
      <xdr:rowOff>38099</xdr:rowOff>
    </xdr:to>
    <xdr:sp macro="[0]!ToProofPSDbf" textlink="">
      <xdr:nvSpPr>
        <xdr:cNvPr id="37" name="Rectangle 36">
          <a:extLst>
            <a:ext uri="{FF2B5EF4-FFF2-40B4-BE49-F238E27FC236}">
              <a16:creationId xmlns:a16="http://schemas.microsoft.com/office/drawing/2014/main" id="{00000000-0008-0000-0300-000025000000}"/>
            </a:ext>
          </a:extLst>
        </xdr:cNvPr>
        <xdr:cNvSpPr/>
      </xdr:nvSpPr>
      <xdr:spPr>
        <a:xfrm>
          <a:off x="2152650" y="243554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9525</xdr:colOff>
      <xdr:row>112</xdr:row>
      <xdr:rowOff>171450</xdr:rowOff>
    </xdr:from>
    <xdr:to>
      <xdr:col>2</xdr:col>
      <xdr:colOff>190500</xdr:colOff>
      <xdr:row>114</xdr:row>
      <xdr:rowOff>28574</xdr:rowOff>
    </xdr:to>
    <xdr:sp macro="[0]!ToProofofDeposit" textlink="">
      <xdr:nvSpPr>
        <xdr:cNvPr id="67" name="Rectangle 66">
          <a:extLst>
            <a:ext uri="{FF2B5EF4-FFF2-40B4-BE49-F238E27FC236}">
              <a16:creationId xmlns:a16="http://schemas.microsoft.com/office/drawing/2014/main" id="{00000000-0008-0000-0300-000043000000}"/>
            </a:ext>
          </a:extLst>
        </xdr:cNvPr>
        <xdr:cNvSpPr/>
      </xdr:nvSpPr>
      <xdr:spPr>
        <a:xfrm>
          <a:off x="2162175" y="29260800"/>
          <a:ext cx="466725" cy="33337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113</xdr:row>
      <xdr:rowOff>200025</xdr:rowOff>
    </xdr:from>
    <xdr:to>
      <xdr:col>2</xdr:col>
      <xdr:colOff>180975</xdr:colOff>
      <xdr:row>115</xdr:row>
      <xdr:rowOff>19049</xdr:rowOff>
    </xdr:to>
    <xdr:sp macro="[0]!ToProofMuncipRandTax" textlink="">
      <xdr:nvSpPr>
        <xdr:cNvPr id="40" name="Rectangle 39">
          <a:extLst>
            <a:ext uri="{FF2B5EF4-FFF2-40B4-BE49-F238E27FC236}">
              <a16:creationId xmlns:a16="http://schemas.microsoft.com/office/drawing/2014/main" id="{00000000-0008-0000-0300-000028000000}"/>
            </a:ext>
          </a:extLst>
        </xdr:cNvPr>
        <xdr:cNvSpPr/>
      </xdr:nvSpPr>
      <xdr:spPr>
        <a:xfrm>
          <a:off x="2152650" y="25793700"/>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115</xdr:row>
      <xdr:rowOff>19050</xdr:rowOff>
    </xdr:from>
    <xdr:to>
      <xdr:col>2</xdr:col>
      <xdr:colOff>180975</xdr:colOff>
      <xdr:row>116</xdr:row>
      <xdr:rowOff>47624</xdr:rowOff>
    </xdr:to>
    <xdr:sp macro="[0]!ToProofUIF" textlink="">
      <xdr:nvSpPr>
        <xdr:cNvPr id="41" name="Rectangle 40">
          <a:extLst>
            <a:ext uri="{FF2B5EF4-FFF2-40B4-BE49-F238E27FC236}">
              <a16:creationId xmlns:a16="http://schemas.microsoft.com/office/drawing/2014/main" id="{00000000-0008-0000-0300-000029000000}"/>
            </a:ext>
          </a:extLst>
        </xdr:cNvPr>
        <xdr:cNvSpPr/>
      </xdr:nvSpPr>
      <xdr:spPr>
        <a:xfrm>
          <a:off x="2152650" y="298037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116</xdr:row>
      <xdr:rowOff>0</xdr:rowOff>
    </xdr:from>
    <xdr:to>
      <xdr:col>2</xdr:col>
      <xdr:colOff>180975</xdr:colOff>
      <xdr:row>118</xdr:row>
      <xdr:rowOff>28574</xdr:rowOff>
    </xdr:to>
    <xdr:sp macro="[0]!ToAnnualStatements" textlink="">
      <xdr:nvSpPr>
        <xdr:cNvPr id="68" name="Rectangle 67">
          <a:extLst>
            <a:ext uri="{FF2B5EF4-FFF2-40B4-BE49-F238E27FC236}">
              <a16:creationId xmlns:a16="http://schemas.microsoft.com/office/drawing/2014/main" id="{00000000-0008-0000-0300-000044000000}"/>
            </a:ext>
          </a:extLst>
        </xdr:cNvPr>
        <xdr:cNvSpPr/>
      </xdr:nvSpPr>
      <xdr:spPr>
        <a:xfrm>
          <a:off x="2152650" y="30032325"/>
          <a:ext cx="466725" cy="276224"/>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5</xdr:col>
      <xdr:colOff>1259204</xdr:colOff>
      <xdr:row>448</xdr:row>
      <xdr:rowOff>154305</xdr:rowOff>
    </xdr:from>
    <xdr:to>
      <xdr:col>7</xdr:col>
      <xdr:colOff>11054</xdr:colOff>
      <xdr:row>448</xdr:row>
      <xdr:rowOff>154305</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flipH="1">
          <a:off x="8279129" y="107682030"/>
          <a:ext cx="1476000" cy="0"/>
        </a:xfrm>
        <a:prstGeom prst="straightConnector1">
          <a:avLst/>
        </a:prstGeom>
        <a:ln w="2222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101</xdr:row>
      <xdr:rowOff>190500</xdr:rowOff>
    </xdr:from>
    <xdr:to>
      <xdr:col>2</xdr:col>
      <xdr:colOff>180975</xdr:colOff>
      <xdr:row>102</xdr:row>
      <xdr:rowOff>0</xdr:rowOff>
    </xdr:to>
    <xdr:sp macro="[0]!ToDecofPastSCMPr" textlink="">
      <xdr:nvSpPr>
        <xdr:cNvPr id="30" name="Rectangle 29">
          <a:extLst>
            <a:ext uri="{FF2B5EF4-FFF2-40B4-BE49-F238E27FC236}">
              <a16:creationId xmlns:a16="http://schemas.microsoft.com/office/drawing/2014/main" id="{00000000-0008-0000-0300-00001E000000}"/>
            </a:ext>
          </a:extLst>
        </xdr:cNvPr>
        <xdr:cNvSpPr/>
      </xdr:nvSpPr>
      <xdr:spPr>
        <a:xfrm>
          <a:off x="500063" y="26074688"/>
          <a:ext cx="466725" cy="357187"/>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130</xdr:row>
      <xdr:rowOff>228600</xdr:rowOff>
    </xdr:from>
    <xdr:to>
      <xdr:col>2</xdr:col>
      <xdr:colOff>180975</xdr:colOff>
      <xdr:row>131</xdr:row>
      <xdr:rowOff>241934</xdr:rowOff>
    </xdr:to>
    <xdr:sp macro="[0]!ToReqContrOHSEPln" textlink="">
      <xdr:nvSpPr>
        <xdr:cNvPr id="69" name="Rectangle 68">
          <a:extLst>
            <a:ext uri="{FF2B5EF4-FFF2-40B4-BE49-F238E27FC236}">
              <a16:creationId xmlns:a16="http://schemas.microsoft.com/office/drawing/2014/main" id="{00000000-0008-0000-0300-000045000000}"/>
            </a:ext>
          </a:extLst>
        </xdr:cNvPr>
        <xdr:cNvSpPr/>
      </xdr:nvSpPr>
      <xdr:spPr>
        <a:xfrm>
          <a:off x="2152650" y="34070925"/>
          <a:ext cx="46672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132</xdr:row>
      <xdr:rowOff>0</xdr:rowOff>
    </xdr:from>
    <xdr:to>
      <xdr:col>2</xdr:col>
      <xdr:colOff>180975</xdr:colOff>
      <xdr:row>133</xdr:row>
      <xdr:rowOff>3809</xdr:rowOff>
    </xdr:to>
    <xdr:sp macro="[0]!ToOHSspec" textlink="">
      <xdr:nvSpPr>
        <xdr:cNvPr id="70" name="Rectangle 69">
          <a:extLst>
            <a:ext uri="{FF2B5EF4-FFF2-40B4-BE49-F238E27FC236}">
              <a16:creationId xmlns:a16="http://schemas.microsoft.com/office/drawing/2014/main" id="{00000000-0008-0000-0300-000046000000}"/>
            </a:ext>
          </a:extLst>
        </xdr:cNvPr>
        <xdr:cNvSpPr/>
      </xdr:nvSpPr>
      <xdr:spPr>
        <a:xfrm>
          <a:off x="2152650" y="34366200"/>
          <a:ext cx="46672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1</xdr:col>
      <xdr:colOff>0</xdr:colOff>
      <xdr:row>133</xdr:row>
      <xdr:rowOff>0</xdr:rowOff>
    </xdr:from>
    <xdr:to>
      <xdr:col>2</xdr:col>
      <xdr:colOff>180975</xdr:colOff>
      <xdr:row>134</xdr:row>
      <xdr:rowOff>0</xdr:rowOff>
    </xdr:to>
    <xdr:sp macro="[0]!ToBseRskAss" textlink="">
      <xdr:nvSpPr>
        <xdr:cNvPr id="71" name="Rectangle 70">
          <a:extLst>
            <a:ext uri="{FF2B5EF4-FFF2-40B4-BE49-F238E27FC236}">
              <a16:creationId xmlns:a16="http://schemas.microsoft.com/office/drawing/2014/main" id="{00000000-0008-0000-0300-000047000000}"/>
            </a:ext>
          </a:extLst>
        </xdr:cNvPr>
        <xdr:cNvSpPr/>
      </xdr:nvSpPr>
      <xdr:spPr>
        <a:xfrm>
          <a:off x="2152650" y="34632900"/>
          <a:ext cx="466725" cy="270509"/>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r>
            <a:rPr lang="en-ZA">
              <a:solidFill>
                <a:sysClr val="windowText" lastClr="000000"/>
              </a:solidFill>
            </a:rPr>
            <a:t>Click</a:t>
          </a:r>
        </a:p>
      </xdr:txBody>
    </xdr:sp>
    <xdr:clientData/>
  </xdr:twoCellAnchor>
  <xdr:twoCellAnchor>
    <xdr:from>
      <xdr:col>6</xdr:col>
      <xdr:colOff>1023937</xdr:colOff>
      <xdr:row>641</xdr:row>
      <xdr:rowOff>23813</xdr:rowOff>
    </xdr:from>
    <xdr:to>
      <xdr:col>10</xdr:col>
      <xdr:colOff>535782</xdr:colOff>
      <xdr:row>644</xdr:row>
      <xdr:rowOff>95250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a:off x="7762875" y="196298344"/>
          <a:ext cx="1666876" cy="75009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333375</xdr:colOff>
      <xdr:row>741</xdr:row>
      <xdr:rowOff>0</xdr:rowOff>
    </xdr:from>
    <xdr:to>
      <xdr:col>2</xdr:col>
      <xdr:colOff>186267</xdr:colOff>
      <xdr:row>742</xdr:row>
      <xdr:rowOff>162455</xdr:rowOff>
    </xdr:to>
    <xdr:sp macro="[0]!ToPrelimGen" textlink="">
      <xdr:nvSpPr>
        <xdr:cNvPr id="73" name="Rectangle 72">
          <a:extLst>
            <a:ext uri="{FF2B5EF4-FFF2-40B4-BE49-F238E27FC236}">
              <a16:creationId xmlns:a16="http://schemas.microsoft.com/office/drawing/2014/main" id="{00000000-0008-0000-0300-000049000000}"/>
            </a:ext>
          </a:extLst>
        </xdr:cNvPr>
        <xdr:cNvSpPr/>
      </xdr:nvSpPr>
      <xdr:spPr>
        <a:xfrm>
          <a:off x="333375" y="231333675"/>
          <a:ext cx="633942" cy="320570"/>
        </a:xfrm>
        <a:prstGeom prst="rect">
          <a:avLst/>
        </a:prstGeom>
        <a:scene3d>
          <a:camera prst="perspectiveRelaxedModerately"/>
          <a:lightRig rig="soft" dir="t"/>
        </a:scene3d>
        <a:sp3d prstMaterial="powder">
          <a:bevelT w="63500" h="15875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ZA" sz="1000" b="0">
              <a:solidFill>
                <a:sysClr val="windowText" lastClr="000000"/>
              </a:solidFill>
            </a:rPr>
            <a:t>Click</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682</xdr:row>
          <xdr:rowOff>7620</xdr:rowOff>
        </xdr:from>
        <xdr:to>
          <xdr:col>4</xdr:col>
          <xdr:colOff>731520</xdr:colOff>
          <xdr:row>682</xdr:row>
          <xdr:rowOff>182880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401</xdr:row>
          <xdr:rowOff>7620</xdr:rowOff>
        </xdr:from>
        <xdr:to>
          <xdr:col>6</xdr:col>
          <xdr:colOff>0</xdr:colOff>
          <xdr:row>402</xdr:row>
          <xdr:rowOff>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400</xdr:row>
          <xdr:rowOff>22860</xdr:rowOff>
        </xdr:from>
        <xdr:to>
          <xdr:col>6</xdr:col>
          <xdr:colOff>0</xdr:colOff>
          <xdr:row>401</xdr:row>
          <xdr:rowOff>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403</xdr:row>
          <xdr:rowOff>0</xdr:rowOff>
        </xdr:from>
        <xdr:to>
          <xdr:col>5</xdr:col>
          <xdr:colOff>0</xdr:colOff>
          <xdr:row>404</xdr:row>
          <xdr:rowOff>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688</xdr:row>
          <xdr:rowOff>0</xdr:rowOff>
        </xdr:from>
        <xdr:to>
          <xdr:col>5</xdr:col>
          <xdr:colOff>1074420</xdr:colOff>
          <xdr:row>688</xdr:row>
          <xdr:rowOff>198120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642</xdr:row>
          <xdr:rowOff>7620</xdr:rowOff>
        </xdr:from>
        <xdr:to>
          <xdr:col>5</xdr:col>
          <xdr:colOff>1356360</xdr:colOff>
          <xdr:row>643</xdr:row>
          <xdr:rowOff>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643</xdr:row>
          <xdr:rowOff>7620</xdr:rowOff>
        </xdr:from>
        <xdr:to>
          <xdr:col>5</xdr:col>
          <xdr:colOff>1356360</xdr:colOff>
          <xdr:row>644</xdr:row>
          <xdr:rowOff>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684</xdr:row>
          <xdr:rowOff>0</xdr:rowOff>
        </xdr:from>
        <xdr:to>
          <xdr:col>6</xdr:col>
          <xdr:colOff>266700</xdr:colOff>
          <xdr:row>685</xdr:row>
          <xdr:rowOff>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679</xdr:row>
          <xdr:rowOff>0</xdr:rowOff>
        </xdr:from>
        <xdr:to>
          <xdr:col>5</xdr:col>
          <xdr:colOff>1325880</xdr:colOff>
          <xdr:row>680</xdr:row>
          <xdr:rowOff>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55</xdr:row>
          <xdr:rowOff>0</xdr:rowOff>
        </xdr:from>
        <xdr:to>
          <xdr:col>7</xdr:col>
          <xdr:colOff>0</xdr:colOff>
          <xdr:row>56</xdr:row>
          <xdr:rowOff>0</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233</xdr:row>
          <xdr:rowOff>7620</xdr:rowOff>
        </xdr:from>
        <xdr:to>
          <xdr:col>5</xdr:col>
          <xdr:colOff>388620</xdr:colOff>
          <xdr:row>234</xdr:row>
          <xdr:rowOff>0</xdr:rowOff>
        </xdr:to>
        <xdr:sp macro="" textlink="">
          <xdr:nvSpPr>
            <xdr:cNvPr id="1060" name="Drop Down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67</xdr:row>
          <xdr:rowOff>228600</xdr:rowOff>
        </xdr:from>
        <xdr:to>
          <xdr:col>6</xdr:col>
          <xdr:colOff>495300</xdr:colOff>
          <xdr:row>67</xdr:row>
          <xdr:rowOff>533400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300-00003F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69</xdr:row>
          <xdr:rowOff>83820</xdr:rowOff>
        </xdr:from>
        <xdr:to>
          <xdr:col>6</xdr:col>
          <xdr:colOff>495300</xdr:colOff>
          <xdr:row>69</xdr:row>
          <xdr:rowOff>388620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300-000040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70</xdr:row>
          <xdr:rowOff>144780</xdr:rowOff>
        </xdr:from>
        <xdr:to>
          <xdr:col>6</xdr:col>
          <xdr:colOff>495300</xdr:colOff>
          <xdr:row>70</xdr:row>
          <xdr:rowOff>449580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300-00004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71</xdr:row>
          <xdr:rowOff>45720</xdr:rowOff>
        </xdr:from>
        <xdr:to>
          <xdr:col>6</xdr:col>
          <xdr:colOff>495300</xdr:colOff>
          <xdr:row>72</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300-00004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72</xdr:row>
          <xdr:rowOff>38100</xdr:rowOff>
        </xdr:from>
        <xdr:to>
          <xdr:col>6</xdr:col>
          <xdr:colOff>495300</xdr:colOff>
          <xdr:row>73</xdr:row>
          <xdr:rowOff>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300-000043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73</xdr:row>
          <xdr:rowOff>38100</xdr:rowOff>
        </xdr:from>
        <xdr:to>
          <xdr:col>6</xdr:col>
          <xdr:colOff>495300</xdr:colOff>
          <xdr:row>73</xdr:row>
          <xdr:rowOff>251460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300-000044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74</xdr:row>
          <xdr:rowOff>30480</xdr:rowOff>
        </xdr:from>
        <xdr:to>
          <xdr:col>6</xdr:col>
          <xdr:colOff>495300</xdr:colOff>
          <xdr:row>75</xdr:row>
          <xdr:rowOff>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300-00004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80</xdr:row>
          <xdr:rowOff>30480</xdr:rowOff>
        </xdr:from>
        <xdr:to>
          <xdr:col>6</xdr:col>
          <xdr:colOff>495300</xdr:colOff>
          <xdr:row>81</xdr:row>
          <xdr:rowOff>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300-00004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75</xdr:row>
          <xdr:rowOff>38100</xdr:rowOff>
        </xdr:from>
        <xdr:to>
          <xdr:col>6</xdr:col>
          <xdr:colOff>495300</xdr:colOff>
          <xdr:row>76</xdr:row>
          <xdr:rowOff>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300-00004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76</xdr:row>
          <xdr:rowOff>30480</xdr:rowOff>
        </xdr:from>
        <xdr:to>
          <xdr:col>6</xdr:col>
          <xdr:colOff>502920</xdr:colOff>
          <xdr:row>77</xdr:row>
          <xdr:rowOff>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300-00004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78</xdr:row>
          <xdr:rowOff>38100</xdr:rowOff>
        </xdr:from>
        <xdr:to>
          <xdr:col>6</xdr:col>
          <xdr:colOff>495300</xdr:colOff>
          <xdr:row>79</xdr:row>
          <xdr:rowOff>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300-00004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91</xdr:row>
          <xdr:rowOff>7620</xdr:rowOff>
        </xdr:from>
        <xdr:to>
          <xdr:col>6</xdr:col>
          <xdr:colOff>594360</xdr:colOff>
          <xdr:row>92</xdr:row>
          <xdr:rowOff>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300-00006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92</xdr:row>
          <xdr:rowOff>22860</xdr:rowOff>
        </xdr:from>
        <xdr:to>
          <xdr:col>6</xdr:col>
          <xdr:colOff>594360</xdr:colOff>
          <xdr:row>93</xdr:row>
          <xdr:rowOff>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300-00006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93</xdr:row>
          <xdr:rowOff>7620</xdr:rowOff>
        </xdr:from>
        <xdr:to>
          <xdr:col>6</xdr:col>
          <xdr:colOff>601980</xdr:colOff>
          <xdr:row>94</xdr:row>
          <xdr:rowOff>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300-00006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94</xdr:row>
          <xdr:rowOff>7620</xdr:rowOff>
        </xdr:from>
        <xdr:to>
          <xdr:col>6</xdr:col>
          <xdr:colOff>601980</xdr:colOff>
          <xdr:row>95</xdr:row>
          <xdr:rowOff>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300-00006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95</xdr:row>
          <xdr:rowOff>7620</xdr:rowOff>
        </xdr:from>
        <xdr:to>
          <xdr:col>6</xdr:col>
          <xdr:colOff>601980</xdr:colOff>
          <xdr:row>96</xdr:row>
          <xdr:rowOff>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300-00006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97</xdr:row>
          <xdr:rowOff>7620</xdr:rowOff>
        </xdr:from>
        <xdr:to>
          <xdr:col>6</xdr:col>
          <xdr:colOff>601980</xdr:colOff>
          <xdr:row>98</xdr:row>
          <xdr:rowOff>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300-00006B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98</xdr:row>
          <xdr:rowOff>7620</xdr:rowOff>
        </xdr:from>
        <xdr:to>
          <xdr:col>6</xdr:col>
          <xdr:colOff>601980</xdr:colOff>
          <xdr:row>99</xdr:row>
          <xdr:rowOff>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300-00006C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101</xdr:row>
          <xdr:rowOff>22860</xdr:rowOff>
        </xdr:from>
        <xdr:to>
          <xdr:col>6</xdr:col>
          <xdr:colOff>601980</xdr:colOff>
          <xdr:row>101</xdr:row>
          <xdr:rowOff>213360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300-00006D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103</xdr:row>
          <xdr:rowOff>7620</xdr:rowOff>
        </xdr:from>
        <xdr:to>
          <xdr:col>6</xdr:col>
          <xdr:colOff>601980</xdr:colOff>
          <xdr:row>104</xdr:row>
          <xdr:rowOff>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300-00006E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111</xdr:row>
          <xdr:rowOff>76200</xdr:rowOff>
        </xdr:from>
        <xdr:to>
          <xdr:col>6</xdr:col>
          <xdr:colOff>594360</xdr:colOff>
          <xdr:row>112</xdr:row>
          <xdr:rowOff>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300-000070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112</xdr:row>
          <xdr:rowOff>7620</xdr:rowOff>
        </xdr:from>
        <xdr:to>
          <xdr:col>6</xdr:col>
          <xdr:colOff>594360</xdr:colOff>
          <xdr:row>113</xdr:row>
          <xdr:rowOff>7620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300-00007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113</xdr:row>
          <xdr:rowOff>7620</xdr:rowOff>
        </xdr:from>
        <xdr:to>
          <xdr:col>6</xdr:col>
          <xdr:colOff>594360</xdr:colOff>
          <xdr:row>114</xdr:row>
          <xdr:rowOff>7620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300-00007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120</xdr:row>
          <xdr:rowOff>22860</xdr:rowOff>
        </xdr:from>
        <xdr:to>
          <xdr:col>6</xdr:col>
          <xdr:colOff>579120</xdr:colOff>
          <xdr:row>121</xdr:row>
          <xdr:rowOff>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300-000077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121</xdr:row>
          <xdr:rowOff>30480</xdr:rowOff>
        </xdr:from>
        <xdr:to>
          <xdr:col>6</xdr:col>
          <xdr:colOff>579120</xdr:colOff>
          <xdr:row>122</xdr:row>
          <xdr:rowOff>7620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300-000078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122</xdr:row>
          <xdr:rowOff>30480</xdr:rowOff>
        </xdr:from>
        <xdr:to>
          <xdr:col>6</xdr:col>
          <xdr:colOff>579120</xdr:colOff>
          <xdr:row>123</xdr:row>
          <xdr:rowOff>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300-000079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123</xdr:row>
          <xdr:rowOff>7620</xdr:rowOff>
        </xdr:from>
        <xdr:to>
          <xdr:col>6</xdr:col>
          <xdr:colOff>579120</xdr:colOff>
          <xdr:row>124</xdr:row>
          <xdr:rowOff>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300-00007A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126</xdr:row>
          <xdr:rowOff>22860</xdr:rowOff>
        </xdr:from>
        <xdr:to>
          <xdr:col>6</xdr:col>
          <xdr:colOff>1264920</xdr:colOff>
          <xdr:row>127</xdr:row>
          <xdr:rowOff>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300-00007B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46</xdr:row>
          <xdr:rowOff>0</xdr:rowOff>
        </xdr:from>
        <xdr:to>
          <xdr:col>5</xdr:col>
          <xdr:colOff>160020</xdr:colOff>
          <xdr:row>47</xdr:row>
          <xdr:rowOff>0</xdr:rowOff>
        </xdr:to>
        <xdr:sp macro="" textlink="">
          <xdr:nvSpPr>
            <xdr:cNvPr id="1155" name="Drop Down 131" hidden="1">
              <a:extLst>
                <a:ext uri="{63B3BB69-23CF-44E3-9099-C40C66FF867C}">
                  <a14:compatExt spid="_x0000_s1155"/>
                </a:ext>
                <a:ext uri="{FF2B5EF4-FFF2-40B4-BE49-F238E27FC236}">
                  <a16:creationId xmlns:a16="http://schemas.microsoft.com/office/drawing/2014/main" id="{00000000-0008-0000-0300-00008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99</xdr:row>
          <xdr:rowOff>7620</xdr:rowOff>
        </xdr:from>
        <xdr:to>
          <xdr:col>6</xdr:col>
          <xdr:colOff>601980</xdr:colOff>
          <xdr:row>100</xdr:row>
          <xdr:rowOff>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300-00008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100</xdr:row>
          <xdr:rowOff>7620</xdr:rowOff>
        </xdr:from>
        <xdr:to>
          <xdr:col>6</xdr:col>
          <xdr:colOff>601980</xdr:colOff>
          <xdr:row>101</xdr:row>
          <xdr:rowOff>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300-00008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7620</xdr:rowOff>
        </xdr:from>
        <xdr:to>
          <xdr:col>6</xdr:col>
          <xdr:colOff>1325880</xdr:colOff>
          <xdr:row>43</xdr:row>
          <xdr:rowOff>0</xdr:rowOff>
        </xdr:to>
        <xdr:sp macro="" textlink="">
          <xdr:nvSpPr>
            <xdr:cNvPr id="1168" name="Drop Down 144" hidden="1">
              <a:extLst>
                <a:ext uri="{63B3BB69-23CF-44E3-9099-C40C66FF867C}">
                  <a14:compatExt spid="_x0000_s1168"/>
                </a:ext>
                <a:ext uri="{FF2B5EF4-FFF2-40B4-BE49-F238E27FC236}">
                  <a16:creationId xmlns:a16="http://schemas.microsoft.com/office/drawing/2014/main" id="{00000000-0008-0000-0300-00009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43</xdr:row>
          <xdr:rowOff>0</xdr:rowOff>
        </xdr:from>
        <xdr:to>
          <xdr:col>5</xdr:col>
          <xdr:colOff>982980</xdr:colOff>
          <xdr:row>44</xdr:row>
          <xdr:rowOff>0</xdr:rowOff>
        </xdr:to>
        <xdr:sp macro="" textlink="">
          <xdr:nvSpPr>
            <xdr:cNvPr id="1169" name="Drop Down 145" hidden="1">
              <a:extLst>
                <a:ext uri="{63B3BB69-23CF-44E3-9099-C40C66FF867C}">
                  <a14:compatExt spid="_x0000_s1169"/>
                </a:ext>
                <a:ext uri="{FF2B5EF4-FFF2-40B4-BE49-F238E27FC236}">
                  <a16:creationId xmlns:a16="http://schemas.microsoft.com/office/drawing/2014/main" id="{00000000-0008-0000-0300-00009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53</xdr:row>
          <xdr:rowOff>0</xdr:rowOff>
        </xdr:from>
        <xdr:to>
          <xdr:col>7</xdr:col>
          <xdr:colOff>0</xdr:colOff>
          <xdr:row>54</xdr:row>
          <xdr:rowOff>7620</xdr:rowOff>
        </xdr:to>
        <xdr:sp macro="" textlink="">
          <xdr:nvSpPr>
            <xdr:cNvPr id="1172" name="Drop Down 148" hidden="1">
              <a:extLst>
                <a:ext uri="{63B3BB69-23CF-44E3-9099-C40C66FF867C}">
                  <a14:compatExt spid="_x0000_s1172"/>
                </a:ext>
                <a:ext uri="{FF2B5EF4-FFF2-40B4-BE49-F238E27FC236}">
                  <a16:creationId xmlns:a16="http://schemas.microsoft.com/office/drawing/2014/main" id="{00000000-0008-0000-0300-00009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96</xdr:row>
          <xdr:rowOff>7620</xdr:rowOff>
        </xdr:from>
        <xdr:to>
          <xdr:col>6</xdr:col>
          <xdr:colOff>601980</xdr:colOff>
          <xdr:row>97</xdr:row>
          <xdr:rowOff>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300-00009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102</xdr:row>
          <xdr:rowOff>22860</xdr:rowOff>
        </xdr:from>
        <xdr:to>
          <xdr:col>6</xdr:col>
          <xdr:colOff>601980</xdr:colOff>
          <xdr:row>103</xdr:row>
          <xdr:rowOff>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300-000096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4</xdr:col>
          <xdr:colOff>1592580</xdr:colOff>
          <xdr:row>53</xdr:row>
          <xdr:rowOff>0</xdr:rowOff>
        </xdr:to>
        <xdr:sp macro="" textlink="">
          <xdr:nvSpPr>
            <xdr:cNvPr id="1194" name="Drop Down 170" hidden="1">
              <a:extLst>
                <a:ext uri="{63B3BB69-23CF-44E3-9099-C40C66FF867C}">
                  <a14:compatExt spid="_x0000_s1194"/>
                </a:ext>
                <a:ext uri="{FF2B5EF4-FFF2-40B4-BE49-F238E27FC236}">
                  <a16:creationId xmlns:a16="http://schemas.microsoft.com/office/drawing/2014/main" id="{00000000-0008-0000-0300-0000A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77</xdr:row>
          <xdr:rowOff>30480</xdr:rowOff>
        </xdr:from>
        <xdr:to>
          <xdr:col>6</xdr:col>
          <xdr:colOff>495300</xdr:colOff>
          <xdr:row>78</xdr:row>
          <xdr:rowOff>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300-0000AF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79</xdr:row>
          <xdr:rowOff>38100</xdr:rowOff>
        </xdr:from>
        <xdr:to>
          <xdr:col>6</xdr:col>
          <xdr:colOff>495300</xdr:colOff>
          <xdr:row>80</xdr:row>
          <xdr:rowOff>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300-0000B1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114</xdr:row>
          <xdr:rowOff>7620</xdr:rowOff>
        </xdr:from>
        <xdr:to>
          <xdr:col>6</xdr:col>
          <xdr:colOff>594360</xdr:colOff>
          <xdr:row>115</xdr:row>
          <xdr:rowOff>7620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300-0000B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115</xdr:row>
          <xdr:rowOff>7620</xdr:rowOff>
        </xdr:from>
        <xdr:to>
          <xdr:col>6</xdr:col>
          <xdr:colOff>594360</xdr:colOff>
          <xdr:row>116</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300-0000B3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116</xdr:row>
          <xdr:rowOff>22860</xdr:rowOff>
        </xdr:from>
        <xdr:to>
          <xdr:col>6</xdr:col>
          <xdr:colOff>594360</xdr:colOff>
          <xdr:row>117</xdr:row>
          <xdr:rowOff>7620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300-0000B4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118</xdr:row>
          <xdr:rowOff>30480</xdr:rowOff>
        </xdr:from>
        <xdr:to>
          <xdr:col>6</xdr:col>
          <xdr:colOff>594360</xdr:colOff>
          <xdr:row>119</xdr:row>
          <xdr:rowOff>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300-0000B5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60960</xdr:colOff>
          <xdr:row>616</xdr:row>
          <xdr:rowOff>22860</xdr:rowOff>
        </xdr:from>
        <xdr:to>
          <xdr:col>11</xdr:col>
          <xdr:colOff>1638300</xdr:colOff>
          <xdr:row>616</xdr:row>
          <xdr:rowOff>495300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300-0000D0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Go To PG02.2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104</xdr:row>
          <xdr:rowOff>7620</xdr:rowOff>
        </xdr:from>
        <xdr:to>
          <xdr:col>6</xdr:col>
          <xdr:colOff>601980</xdr:colOff>
          <xdr:row>104</xdr:row>
          <xdr:rowOff>266700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300-0000E2040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124</xdr:row>
          <xdr:rowOff>7620</xdr:rowOff>
        </xdr:from>
        <xdr:to>
          <xdr:col>6</xdr:col>
          <xdr:colOff>579120</xdr:colOff>
          <xdr:row>125</xdr:row>
          <xdr:rowOff>0</xdr:rowOff>
        </xdr:to>
        <xdr:sp macro="" textlink="">
          <xdr:nvSpPr>
            <xdr:cNvPr id="980348" name="Check Box 2428" hidden="1">
              <a:extLst>
                <a:ext uri="{63B3BB69-23CF-44E3-9099-C40C66FF867C}">
                  <a14:compatExt spid="_x0000_s980348"/>
                </a:ext>
                <a:ext uri="{FF2B5EF4-FFF2-40B4-BE49-F238E27FC236}">
                  <a16:creationId xmlns:a16="http://schemas.microsoft.com/office/drawing/2014/main" id="{00000000-0008-0000-0300-00007CF50E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xdr:colOff>
          <xdr:row>13</xdr:row>
          <xdr:rowOff>22860</xdr:rowOff>
        </xdr:from>
        <xdr:to>
          <xdr:col>5</xdr:col>
          <xdr:colOff>0</xdr:colOff>
          <xdr:row>14</xdr:row>
          <xdr:rowOff>0</xdr:rowOff>
        </xdr:to>
        <xdr:sp macro="" textlink="">
          <xdr:nvSpPr>
            <xdr:cNvPr id="1008900" name="Button 3332" hidden="1">
              <a:extLst>
                <a:ext uri="{63B3BB69-23CF-44E3-9099-C40C66FF867C}">
                  <a14:compatExt spid="_x0000_s1008900"/>
                </a:ext>
                <a:ext uri="{FF2B5EF4-FFF2-40B4-BE49-F238E27FC236}">
                  <a16:creationId xmlns:a16="http://schemas.microsoft.com/office/drawing/2014/main" id="{00000000-0008-0000-0300-00000465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Select a Class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105</xdr:row>
          <xdr:rowOff>0</xdr:rowOff>
        </xdr:from>
        <xdr:to>
          <xdr:col>6</xdr:col>
          <xdr:colOff>601980</xdr:colOff>
          <xdr:row>105</xdr:row>
          <xdr:rowOff>251460</xdr:rowOff>
        </xdr:to>
        <xdr:sp macro="" textlink="">
          <xdr:nvSpPr>
            <xdr:cNvPr id="1009024" name="Check Box 3456" hidden="1">
              <a:extLst>
                <a:ext uri="{63B3BB69-23CF-44E3-9099-C40C66FF867C}">
                  <a14:compatExt spid="_x0000_s1009024"/>
                </a:ext>
                <a:ext uri="{FF2B5EF4-FFF2-40B4-BE49-F238E27FC236}">
                  <a16:creationId xmlns:a16="http://schemas.microsoft.com/office/drawing/2014/main" id="{00000000-0008-0000-0300-000080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105</xdr:row>
          <xdr:rowOff>22860</xdr:rowOff>
        </xdr:from>
        <xdr:to>
          <xdr:col>6</xdr:col>
          <xdr:colOff>601980</xdr:colOff>
          <xdr:row>106</xdr:row>
          <xdr:rowOff>0</xdr:rowOff>
        </xdr:to>
        <xdr:sp macro="" textlink="">
          <xdr:nvSpPr>
            <xdr:cNvPr id="1009025" name="Check Box 3457" hidden="1">
              <a:extLst>
                <a:ext uri="{63B3BB69-23CF-44E3-9099-C40C66FF867C}">
                  <a14:compatExt spid="_x0000_s1009025"/>
                </a:ext>
                <a:ext uri="{FF2B5EF4-FFF2-40B4-BE49-F238E27FC236}">
                  <a16:creationId xmlns:a16="http://schemas.microsoft.com/office/drawing/2014/main" id="{00000000-0008-0000-0300-000081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106</xdr:row>
          <xdr:rowOff>0</xdr:rowOff>
        </xdr:from>
        <xdr:to>
          <xdr:col>6</xdr:col>
          <xdr:colOff>601980</xdr:colOff>
          <xdr:row>107</xdr:row>
          <xdr:rowOff>0</xdr:rowOff>
        </xdr:to>
        <xdr:sp macro="" textlink="">
          <xdr:nvSpPr>
            <xdr:cNvPr id="1009026" name="Check Box 3458" hidden="1">
              <a:extLst>
                <a:ext uri="{63B3BB69-23CF-44E3-9099-C40C66FF867C}">
                  <a14:compatExt spid="_x0000_s1009026"/>
                </a:ext>
                <a:ext uri="{FF2B5EF4-FFF2-40B4-BE49-F238E27FC236}">
                  <a16:creationId xmlns:a16="http://schemas.microsoft.com/office/drawing/2014/main" id="{00000000-0008-0000-0300-000082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107</xdr:row>
          <xdr:rowOff>7620</xdr:rowOff>
        </xdr:from>
        <xdr:to>
          <xdr:col>6</xdr:col>
          <xdr:colOff>601980</xdr:colOff>
          <xdr:row>108</xdr:row>
          <xdr:rowOff>7620</xdr:rowOff>
        </xdr:to>
        <xdr:sp macro="" textlink="">
          <xdr:nvSpPr>
            <xdr:cNvPr id="1009027" name="Check Box 3459" hidden="1">
              <a:extLst>
                <a:ext uri="{63B3BB69-23CF-44E3-9099-C40C66FF867C}">
                  <a14:compatExt spid="_x0000_s1009027"/>
                </a:ext>
                <a:ext uri="{FF2B5EF4-FFF2-40B4-BE49-F238E27FC236}">
                  <a16:creationId xmlns:a16="http://schemas.microsoft.com/office/drawing/2014/main" id="{00000000-0008-0000-0300-000083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109</xdr:row>
          <xdr:rowOff>0</xdr:rowOff>
        </xdr:from>
        <xdr:to>
          <xdr:col>6</xdr:col>
          <xdr:colOff>601980</xdr:colOff>
          <xdr:row>110</xdr:row>
          <xdr:rowOff>0</xdr:rowOff>
        </xdr:to>
        <xdr:sp macro="" textlink="">
          <xdr:nvSpPr>
            <xdr:cNvPr id="1009043" name="Check Box 3475" hidden="1">
              <a:extLst>
                <a:ext uri="{63B3BB69-23CF-44E3-9099-C40C66FF867C}">
                  <a14:compatExt spid="_x0000_s1009043"/>
                </a:ext>
                <a:ext uri="{FF2B5EF4-FFF2-40B4-BE49-F238E27FC236}">
                  <a16:creationId xmlns:a16="http://schemas.microsoft.com/office/drawing/2014/main" id="{00000000-0008-0000-0300-000093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102</xdr:row>
          <xdr:rowOff>0</xdr:rowOff>
        </xdr:from>
        <xdr:to>
          <xdr:col>6</xdr:col>
          <xdr:colOff>601980</xdr:colOff>
          <xdr:row>102</xdr:row>
          <xdr:rowOff>251460</xdr:rowOff>
        </xdr:to>
        <xdr:sp macro="" textlink="">
          <xdr:nvSpPr>
            <xdr:cNvPr id="1009051" name="Check Box 3483" hidden="1">
              <a:extLst>
                <a:ext uri="{63B3BB69-23CF-44E3-9099-C40C66FF867C}">
                  <a14:compatExt spid="_x0000_s1009051"/>
                </a:ext>
                <a:ext uri="{FF2B5EF4-FFF2-40B4-BE49-F238E27FC236}">
                  <a16:creationId xmlns:a16="http://schemas.microsoft.com/office/drawing/2014/main" id="{00000000-0008-0000-0300-00009B650F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677</xdr:row>
          <xdr:rowOff>7620</xdr:rowOff>
        </xdr:from>
        <xdr:to>
          <xdr:col>6</xdr:col>
          <xdr:colOff>22860</xdr:colOff>
          <xdr:row>677</xdr:row>
          <xdr:rowOff>175260</xdr:rowOff>
        </xdr:to>
        <xdr:sp macro="" textlink="">
          <xdr:nvSpPr>
            <xdr:cNvPr id="1085679" name="Drop Down 4335" hidden="1">
              <a:extLst>
                <a:ext uri="{63B3BB69-23CF-44E3-9099-C40C66FF867C}">
                  <a14:compatExt spid="_x0000_s1085679"/>
                </a:ext>
                <a:ext uri="{FF2B5EF4-FFF2-40B4-BE49-F238E27FC236}">
                  <a16:creationId xmlns:a16="http://schemas.microsoft.com/office/drawing/2014/main" id="{00000000-0008-0000-0300-0000EF90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62</xdr:row>
          <xdr:rowOff>7620</xdr:rowOff>
        </xdr:from>
        <xdr:to>
          <xdr:col>6</xdr:col>
          <xdr:colOff>0</xdr:colOff>
          <xdr:row>63</xdr:row>
          <xdr:rowOff>0</xdr:rowOff>
        </xdr:to>
        <xdr:sp macro="" textlink="">
          <xdr:nvSpPr>
            <xdr:cNvPr id="1085932" name="Drop Down 4588" hidden="1">
              <a:extLst>
                <a:ext uri="{63B3BB69-23CF-44E3-9099-C40C66FF867C}">
                  <a14:compatExt spid="_x0000_s1085932"/>
                </a:ext>
                <a:ext uri="{FF2B5EF4-FFF2-40B4-BE49-F238E27FC236}">
                  <a16:creationId xmlns:a16="http://schemas.microsoft.com/office/drawing/2014/main" id="{00000000-0008-0000-0300-0000EC91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64</xdr:row>
          <xdr:rowOff>0</xdr:rowOff>
        </xdr:from>
        <xdr:to>
          <xdr:col>6</xdr:col>
          <xdr:colOff>0</xdr:colOff>
          <xdr:row>65</xdr:row>
          <xdr:rowOff>0</xdr:rowOff>
        </xdr:to>
        <xdr:sp macro="" textlink="">
          <xdr:nvSpPr>
            <xdr:cNvPr id="1085951" name="Drop Down 4607" hidden="1">
              <a:extLst>
                <a:ext uri="{63B3BB69-23CF-44E3-9099-C40C66FF867C}">
                  <a14:compatExt spid="_x0000_s1085951"/>
                </a:ext>
                <a:ext uri="{FF2B5EF4-FFF2-40B4-BE49-F238E27FC236}">
                  <a16:creationId xmlns:a16="http://schemas.microsoft.com/office/drawing/2014/main" id="{00000000-0008-0000-0300-0000FF91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127</xdr:row>
          <xdr:rowOff>0</xdr:rowOff>
        </xdr:from>
        <xdr:to>
          <xdr:col>6</xdr:col>
          <xdr:colOff>1264920</xdr:colOff>
          <xdr:row>128</xdr:row>
          <xdr:rowOff>0</xdr:rowOff>
        </xdr:to>
        <xdr:sp macro="" textlink="">
          <xdr:nvSpPr>
            <xdr:cNvPr id="1086270" name="Check Box 4926" hidden="1">
              <a:extLst>
                <a:ext uri="{63B3BB69-23CF-44E3-9099-C40C66FF867C}">
                  <a14:compatExt spid="_x0000_s1086270"/>
                </a:ext>
                <a:ext uri="{FF2B5EF4-FFF2-40B4-BE49-F238E27FC236}">
                  <a16:creationId xmlns:a16="http://schemas.microsoft.com/office/drawing/2014/main" id="{00000000-0008-0000-0300-00003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127</xdr:row>
          <xdr:rowOff>22860</xdr:rowOff>
        </xdr:from>
        <xdr:to>
          <xdr:col>6</xdr:col>
          <xdr:colOff>1264920</xdr:colOff>
          <xdr:row>128</xdr:row>
          <xdr:rowOff>0</xdr:rowOff>
        </xdr:to>
        <xdr:sp macro="" textlink="">
          <xdr:nvSpPr>
            <xdr:cNvPr id="1086271" name="Check Box 4927" hidden="1">
              <a:extLst>
                <a:ext uri="{63B3BB69-23CF-44E3-9099-C40C66FF867C}">
                  <a14:compatExt spid="_x0000_s1086271"/>
                </a:ext>
                <a:ext uri="{FF2B5EF4-FFF2-40B4-BE49-F238E27FC236}">
                  <a16:creationId xmlns:a16="http://schemas.microsoft.com/office/drawing/2014/main" id="{00000000-0008-0000-0300-00003F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128</xdr:row>
          <xdr:rowOff>22860</xdr:rowOff>
        </xdr:from>
        <xdr:to>
          <xdr:col>6</xdr:col>
          <xdr:colOff>1264920</xdr:colOff>
          <xdr:row>129</xdr:row>
          <xdr:rowOff>0</xdr:rowOff>
        </xdr:to>
        <xdr:sp macro="" textlink="">
          <xdr:nvSpPr>
            <xdr:cNvPr id="1086272" name="Check Box 4928" hidden="1">
              <a:extLst>
                <a:ext uri="{63B3BB69-23CF-44E3-9099-C40C66FF867C}">
                  <a14:compatExt spid="_x0000_s1086272"/>
                </a:ext>
                <a:ext uri="{FF2B5EF4-FFF2-40B4-BE49-F238E27FC236}">
                  <a16:creationId xmlns:a16="http://schemas.microsoft.com/office/drawing/2014/main" id="{00000000-0008-0000-0300-00004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129</xdr:row>
          <xdr:rowOff>22860</xdr:rowOff>
        </xdr:from>
        <xdr:to>
          <xdr:col>6</xdr:col>
          <xdr:colOff>1264920</xdr:colOff>
          <xdr:row>130</xdr:row>
          <xdr:rowOff>0</xdr:rowOff>
        </xdr:to>
        <xdr:sp macro="" textlink="">
          <xdr:nvSpPr>
            <xdr:cNvPr id="1086273" name="Check Box 4929" hidden="1">
              <a:extLst>
                <a:ext uri="{63B3BB69-23CF-44E3-9099-C40C66FF867C}">
                  <a14:compatExt spid="_x0000_s1086273"/>
                </a:ext>
                <a:ext uri="{FF2B5EF4-FFF2-40B4-BE49-F238E27FC236}">
                  <a16:creationId xmlns:a16="http://schemas.microsoft.com/office/drawing/2014/main" id="{00000000-0008-0000-0300-000041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130</xdr:row>
          <xdr:rowOff>22860</xdr:rowOff>
        </xdr:from>
        <xdr:to>
          <xdr:col>6</xdr:col>
          <xdr:colOff>1264920</xdr:colOff>
          <xdr:row>131</xdr:row>
          <xdr:rowOff>0</xdr:rowOff>
        </xdr:to>
        <xdr:sp macro="" textlink="">
          <xdr:nvSpPr>
            <xdr:cNvPr id="1086274" name="Check Box 4930" hidden="1">
              <a:extLst>
                <a:ext uri="{63B3BB69-23CF-44E3-9099-C40C66FF867C}">
                  <a14:compatExt spid="_x0000_s1086274"/>
                </a:ext>
                <a:ext uri="{FF2B5EF4-FFF2-40B4-BE49-F238E27FC236}">
                  <a16:creationId xmlns:a16="http://schemas.microsoft.com/office/drawing/2014/main" id="{00000000-0008-0000-0300-000042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131</xdr:row>
          <xdr:rowOff>22860</xdr:rowOff>
        </xdr:from>
        <xdr:to>
          <xdr:col>6</xdr:col>
          <xdr:colOff>1264920</xdr:colOff>
          <xdr:row>132</xdr:row>
          <xdr:rowOff>0</xdr:rowOff>
        </xdr:to>
        <xdr:sp macro="" textlink="">
          <xdr:nvSpPr>
            <xdr:cNvPr id="1086275" name="Check Box 4931" hidden="1">
              <a:extLst>
                <a:ext uri="{63B3BB69-23CF-44E3-9099-C40C66FF867C}">
                  <a14:compatExt spid="_x0000_s1086275"/>
                </a:ext>
                <a:ext uri="{FF2B5EF4-FFF2-40B4-BE49-F238E27FC236}">
                  <a16:creationId xmlns:a16="http://schemas.microsoft.com/office/drawing/2014/main" id="{00000000-0008-0000-0300-00004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108</xdr:row>
          <xdr:rowOff>0</xdr:rowOff>
        </xdr:from>
        <xdr:to>
          <xdr:col>6</xdr:col>
          <xdr:colOff>601980</xdr:colOff>
          <xdr:row>109</xdr:row>
          <xdr:rowOff>0</xdr:rowOff>
        </xdr:to>
        <xdr:sp macro="" textlink="">
          <xdr:nvSpPr>
            <xdr:cNvPr id="1086344" name="Check Box 5000" hidden="1">
              <a:extLst>
                <a:ext uri="{63B3BB69-23CF-44E3-9099-C40C66FF867C}">
                  <a14:compatExt spid="_x0000_s1086344"/>
                </a:ext>
                <a:ext uri="{FF2B5EF4-FFF2-40B4-BE49-F238E27FC236}">
                  <a16:creationId xmlns:a16="http://schemas.microsoft.com/office/drawing/2014/main" id="{00000000-0008-0000-0300-000088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81</xdr:row>
          <xdr:rowOff>45720</xdr:rowOff>
        </xdr:from>
        <xdr:to>
          <xdr:col>6</xdr:col>
          <xdr:colOff>495300</xdr:colOff>
          <xdr:row>81</xdr:row>
          <xdr:rowOff>342900</xdr:rowOff>
        </xdr:to>
        <xdr:sp macro="" textlink="">
          <xdr:nvSpPr>
            <xdr:cNvPr id="1086345" name="Check Box 5001" hidden="1">
              <a:extLst>
                <a:ext uri="{63B3BB69-23CF-44E3-9099-C40C66FF867C}">
                  <a14:compatExt spid="_x0000_s1086345"/>
                </a:ext>
                <a:ext uri="{FF2B5EF4-FFF2-40B4-BE49-F238E27FC236}">
                  <a16:creationId xmlns:a16="http://schemas.microsoft.com/office/drawing/2014/main" id="{00000000-0008-0000-0300-000089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82</xdr:row>
          <xdr:rowOff>30480</xdr:rowOff>
        </xdr:from>
        <xdr:to>
          <xdr:col>6</xdr:col>
          <xdr:colOff>495300</xdr:colOff>
          <xdr:row>83</xdr:row>
          <xdr:rowOff>0</xdr:rowOff>
        </xdr:to>
        <xdr:sp macro="" textlink="">
          <xdr:nvSpPr>
            <xdr:cNvPr id="1086346" name="Check Box 5002" hidden="1">
              <a:extLst>
                <a:ext uri="{63B3BB69-23CF-44E3-9099-C40C66FF867C}">
                  <a14:compatExt spid="_x0000_s1086346"/>
                </a:ext>
                <a:ext uri="{FF2B5EF4-FFF2-40B4-BE49-F238E27FC236}">
                  <a16:creationId xmlns:a16="http://schemas.microsoft.com/office/drawing/2014/main" id="{00000000-0008-0000-0300-00008A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83</xdr:row>
          <xdr:rowOff>30480</xdr:rowOff>
        </xdr:from>
        <xdr:to>
          <xdr:col>6</xdr:col>
          <xdr:colOff>495300</xdr:colOff>
          <xdr:row>84</xdr:row>
          <xdr:rowOff>0</xdr:rowOff>
        </xdr:to>
        <xdr:sp macro="" textlink="">
          <xdr:nvSpPr>
            <xdr:cNvPr id="1086347" name="Check Box 5003" hidden="1">
              <a:extLst>
                <a:ext uri="{63B3BB69-23CF-44E3-9099-C40C66FF867C}">
                  <a14:compatExt spid="_x0000_s1086347"/>
                </a:ext>
                <a:ext uri="{FF2B5EF4-FFF2-40B4-BE49-F238E27FC236}">
                  <a16:creationId xmlns:a16="http://schemas.microsoft.com/office/drawing/2014/main" id="{00000000-0008-0000-0300-00008B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84</xdr:row>
          <xdr:rowOff>30480</xdr:rowOff>
        </xdr:from>
        <xdr:to>
          <xdr:col>6</xdr:col>
          <xdr:colOff>495300</xdr:colOff>
          <xdr:row>85</xdr:row>
          <xdr:rowOff>0</xdr:rowOff>
        </xdr:to>
        <xdr:sp macro="" textlink="">
          <xdr:nvSpPr>
            <xdr:cNvPr id="1086348" name="Check Box 5004" hidden="1">
              <a:extLst>
                <a:ext uri="{63B3BB69-23CF-44E3-9099-C40C66FF867C}">
                  <a14:compatExt spid="_x0000_s1086348"/>
                </a:ext>
                <a:ext uri="{FF2B5EF4-FFF2-40B4-BE49-F238E27FC236}">
                  <a16:creationId xmlns:a16="http://schemas.microsoft.com/office/drawing/2014/main" id="{00000000-0008-0000-0300-00008C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85</xdr:row>
          <xdr:rowOff>30480</xdr:rowOff>
        </xdr:from>
        <xdr:to>
          <xdr:col>6</xdr:col>
          <xdr:colOff>495300</xdr:colOff>
          <xdr:row>86</xdr:row>
          <xdr:rowOff>0</xdr:rowOff>
        </xdr:to>
        <xdr:sp macro="" textlink="">
          <xdr:nvSpPr>
            <xdr:cNvPr id="1086349" name="Check Box 5005" hidden="1">
              <a:extLst>
                <a:ext uri="{63B3BB69-23CF-44E3-9099-C40C66FF867C}">
                  <a14:compatExt spid="_x0000_s1086349"/>
                </a:ext>
                <a:ext uri="{FF2B5EF4-FFF2-40B4-BE49-F238E27FC236}">
                  <a16:creationId xmlns:a16="http://schemas.microsoft.com/office/drawing/2014/main" id="{00000000-0008-0000-0300-00008D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87</xdr:row>
          <xdr:rowOff>22860</xdr:rowOff>
        </xdr:from>
        <xdr:to>
          <xdr:col>6</xdr:col>
          <xdr:colOff>495300</xdr:colOff>
          <xdr:row>88</xdr:row>
          <xdr:rowOff>0</xdr:rowOff>
        </xdr:to>
        <xdr:sp macro="" textlink="">
          <xdr:nvSpPr>
            <xdr:cNvPr id="1086350" name="Check Box 5006" hidden="1">
              <a:extLst>
                <a:ext uri="{63B3BB69-23CF-44E3-9099-C40C66FF867C}">
                  <a14:compatExt spid="_x0000_s1086350"/>
                </a:ext>
                <a:ext uri="{FF2B5EF4-FFF2-40B4-BE49-F238E27FC236}">
                  <a16:creationId xmlns:a16="http://schemas.microsoft.com/office/drawing/2014/main" id="{00000000-0008-0000-0300-00008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0</xdr:row>
          <xdr:rowOff>266700</xdr:rowOff>
        </xdr:from>
        <xdr:to>
          <xdr:col>12</xdr:col>
          <xdr:colOff>0</xdr:colOff>
          <xdr:row>1</xdr:row>
          <xdr:rowOff>160020</xdr:rowOff>
        </xdr:to>
        <xdr:sp macro="" textlink="">
          <xdr:nvSpPr>
            <xdr:cNvPr id="1086351" name="Button 5007" hidden="1">
              <a:extLst>
                <a:ext uri="{63B3BB69-23CF-44E3-9099-C40C66FF867C}">
                  <a14:compatExt spid="_x0000_s1086351"/>
                </a:ext>
                <a:ext uri="{FF2B5EF4-FFF2-40B4-BE49-F238E27FC236}">
                  <a16:creationId xmlns:a16="http://schemas.microsoft.com/office/drawing/2014/main" id="{00000000-0008-0000-0300-00008F93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1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2</xdr:row>
          <xdr:rowOff>76200</xdr:rowOff>
        </xdr:from>
        <xdr:to>
          <xdr:col>12</xdr:col>
          <xdr:colOff>0</xdr:colOff>
          <xdr:row>2</xdr:row>
          <xdr:rowOff>419100</xdr:rowOff>
        </xdr:to>
        <xdr:sp macro="" textlink="">
          <xdr:nvSpPr>
            <xdr:cNvPr id="1086352" name="Button 5008" hidden="1">
              <a:extLst>
                <a:ext uri="{63B3BB69-23CF-44E3-9099-C40C66FF867C}">
                  <a14:compatExt spid="_x0000_s1086352"/>
                </a:ext>
                <a:ext uri="{FF2B5EF4-FFF2-40B4-BE49-F238E27FC236}">
                  <a16:creationId xmlns:a16="http://schemas.microsoft.com/office/drawing/2014/main" id="{00000000-0008-0000-0300-00009093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100" b="1" i="0" u="none" strike="noStrike" baseline="0">
                  <a:solidFill>
                    <a:srgbClr val="000000"/>
                  </a:solidFill>
                  <a:latin typeface="Arial"/>
                  <a:cs typeface="Arial"/>
                </a:rPr>
                <a:t>GoTo a Document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63</xdr:row>
          <xdr:rowOff>7620</xdr:rowOff>
        </xdr:from>
        <xdr:to>
          <xdr:col>6</xdr:col>
          <xdr:colOff>0</xdr:colOff>
          <xdr:row>64</xdr:row>
          <xdr:rowOff>0</xdr:rowOff>
        </xdr:to>
        <xdr:sp macro="" textlink="">
          <xdr:nvSpPr>
            <xdr:cNvPr id="1086353" name="Drop Down 5009" hidden="1">
              <a:extLst>
                <a:ext uri="{63B3BB69-23CF-44E3-9099-C40C66FF867C}">
                  <a14:compatExt spid="_x0000_s1086353"/>
                </a:ext>
                <a:ext uri="{FF2B5EF4-FFF2-40B4-BE49-F238E27FC236}">
                  <a16:creationId xmlns:a16="http://schemas.microsoft.com/office/drawing/2014/main" id="{00000000-0008-0000-0300-000091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639</xdr:row>
          <xdr:rowOff>0</xdr:rowOff>
        </xdr:from>
        <xdr:to>
          <xdr:col>4</xdr:col>
          <xdr:colOff>1668780</xdr:colOff>
          <xdr:row>640</xdr:row>
          <xdr:rowOff>30480</xdr:rowOff>
        </xdr:to>
        <xdr:sp macro="" textlink="">
          <xdr:nvSpPr>
            <xdr:cNvPr id="1086354" name="Drop Down 5010" hidden="1">
              <a:extLst>
                <a:ext uri="{63B3BB69-23CF-44E3-9099-C40C66FF867C}">
                  <a14:compatExt spid="_x0000_s1086354"/>
                </a:ext>
                <a:ext uri="{FF2B5EF4-FFF2-40B4-BE49-F238E27FC236}">
                  <a16:creationId xmlns:a16="http://schemas.microsoft.com/office/drawing/2014/main" id="{00000000-0008-0000-0300-000092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188</xdr:row>
          <xdr:rowOff>99060</xdr:rowOff>
        </xdr:from>
        <xdr:to>
          <xdr:col>7</xdr:col>
          <xdr:colOff>655320</xdr:colOff>
          <xdr:row>188</xdr:row>
          <xdr:rowOff>297180</xdr:rowOff>
        </xdr:to>
        <xdr:sp macro="" textlink="">
          <xdr:nvSpPr>
            <xdr:cNvPr id="1086355" name="Check Box 5011" hidden="1">
              <a:extLst>
                <a:ext uri="{63B3BB69-23CF-44E3-9099-C40C66FF867C}">
                  <a14:compatExt spid="_x0000_s1086355"/>
                </a:ext>
                <a:ext uri="{FF2B5EF4-FFF2-40B4-BE49-F238E27FC236}">
                  <a16:creationId xmlns:a16="http://schemas.microsoft.com/office/drawing/2014/main" id="{00000000-0008-0000-0300-00009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189</xdr:row>
          <xdr:rowOff>99060</xdr:rowOff>
        </xdr:from>
        <xdr:to>
          <xdr:col>7</xdr:col>
          <xdr:colOff>655320</xdr:colOff>
          <xdr:row>189</xdr:row>
          <xdr:rowOff>289560</xdr:rowOff>
        </xdr:to>
        <xdr:sp macro="" textlink="">
          <xdr:nvSpPr>
            <xdr:cNvPr id="1086356" name="Check Box 5012" hidden="1">
              <a:extLst>
                <a:ext uri="{63B3BB69-23CF-44E3-9099-C40C66FF867C}">
                  <a14:compatExt spid="_x0000_s1086356"/>
                </a:ext>
                <a:ext uri="{FF2B5EF4-FFF2-40B4-BE49-F238E27FC236}">
                  <a16:creationId xmlns:a16="http://schemas.microsoft.com/office/drawing/2014/main" id="{00000000-0008-0000-0300-000094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190</xdr:row>
          <xdr:rowOff>99060</xdr:rowOff>
        </xdr:from>
        <xdr:to>
          <xdr:col>7</xdr:col>
          <xdr:colOff>655320</xdr:colOff>
          <xdr:row>190</xdr:row>
          <xdr:rowOff>289560</xdr:rowOff>
        </xdr:to>
        <xdr:sp macro="" textlink="">
          <xdr:nvSpPr>
            <xdr:cNvPr id="1086357" name="Check Box 5013" hidden="1">
              <a:extLst>
                <a:ext uri="{63B3BB69-23CF-44E3-9099-C40C66FF867C}">
                  <a14:compatExt spid="_x0000_s1086357"/>
                </a:ext>
                <a:ext uri="{FF2B5EF4-FFF2-40B4-BE49-F238E27FC236}">
                  <a16:creationId xmlns:a16="http://schemas.microsoft.com/office/drawing/2014/main" id="{00000000-0008-0000-0300-000095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191</xdr:row>
          <xdr:rowOff>99060</xdr:rowOff>
        </xdr:from>
        <xdr:to>
          <xdr:col>7</xdr:col>
          <xdr:colOff>655320</xdr:colOff>
          <xdr:row>191</xdr:row>
          <xdr:rowOff>297180</xdr:rowOff>
        </xdr:to>
        <xdr:sp macro="" textlink="">
          <xdr:nvSpPr>
            <xdr:cNvPr id="1086358" name="Check Box 5014" hidden="1">
              <a:extLst>
                <a:ext uri="{63B3BB69-23CF-44E3-9099-C40C66FF867C}">
                  <a14:compatExt spid="_x0000_s1086358"/>
                </a:ext>
                <a:ext uri="{FF2B5EF4-FFF2-40B4-BE49-F238E27FC236}">
                  <a16:creationId xmlns:a16="http://schemas.microsoft.com/office/drawing/2014/main" id="{00000000-0008-0000-0300-000096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192</xdr:row>
          <xdr:rowOff>99060</xdr:rowOff>
        </xdr:from>
        <xdr:to>
          <xdr:col>7</xdr:col>
          <xdr:colOff>655320</xdr:colOff>
          <xdr:row>192</xdr:row>
          <xdr:rowOff>297180</xdr:rowOff>
        </xdr:to>
        <xdr:sp macro="" textlink="">
          <xdr:nvSpPr>
            <xdr:cNvPr id="1086359" name="Check Box 5015" hidden="1">
              <a:extLst>
                <a:ext uri="{63B3BB69-23CF-44E3-9099-C40C66FF867C}">
                  <a14:compatExt spid="_x0000_s1086359"/>
                </a:ext>
                <a:ext uri="{FF2B5EF4-FFF2-40B4-BE49-F238E27FC236}">
                  <a16:creationId xmlns:a16="http://schemas.microsoft.com/office/drawing/2014/main" id="{00000000-0008-0000-0300-000097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193</xdr:row>
          <xdr:rowOff>99060</xdr:rowOff>
        </xdr:from>
        <xdr:to>
          <xdr:col>7</xdr:col>
          <xdr:colOff>655320</xdr:colOff>
          <xdr:row>193</xdr:row>
          <xdr:rowOff>297180</xdr:rowOff>
        </xdr:to>
        <xdr:sp macro="" textlink="">
          <xdr:nvSpPr>
            <xdr:cNvPr id="1086360" name="Check Box 5016" hidden="1">
              <a:extLst>
                <a:ext uri="{63B3BB69-23CF-44E3-9099-C40C66FF867C}">
                  <a14:compatExt spid="_x0000_s1086360"/>
                </a:ext>
                <a:ext uri="{FF2B5EF4-FFF2-40B4-BE49-F238E27FC236}">
                  <a16:creationId xmlns:a16="http://schemas.microsoft.com/office/drawing/2014/main" id="{00000000-0008-0000-0300-000098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194</xdr:row>
          <xdr:rowOff>99060</xdr:rowOff>
        </xdr:from>
        <xdr:to>
          <xdr:col>7</xdr:col>
          <xdr:colOff>655320</xdr:colOff>
          <xdr:row>194</xdr:row>
          <xdr:rowOff>297180</xdr:rowOff>
        </xdr:to>
        <xdr:sp macro="" textlink="">
          <xdr:nvSpPr>
            <xdr:cNvPr id="1086361" name="Check Box 5017" hidden="1">
              <a:extLst>
                <a:ext uri="{63B3BB69-23CF-44E3-9099-C40C66FF867C}">
                  <a14:compatExt spid="_x0000_s1086361"/>
                </a:ext>
                <a:ext uri="{FF2B5EF4-FFF2-40B4-BE49-F238E27FC236}">
                  <a16:creationId xmlns:a16="http://schemas.microsoft.com/office/drawing/2014/main" id="{00000000-0008-0000-0300-000099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195</xdr:row>
          <xdr:rowOff>99060</xdr:rowOff>
        </xdr:from>
        <xdr:to>
          <xdr:col>7</xdr:col>
          <xdr:colOff>655320</xdr:colOff>
          <xdr:row>195</xdr:row>
          <xdr:rowOff>289560</xdr:rowOff>
        </xdr:to>
        <xdr:sp macro="" textlink="">
          <xdr:nvSpPr>
            <xdr:cNvPr id="1086362" name="Check Box 5018" hidden="1">
              <a:extLst>
                <a:ext uri="{63B3BB69-23CF-44E3-9099-C40C66FF867C}">
                  <a14:compatExt spid="_x0000_s1086362"/>
                </a:ext>
                <a:ext uri="{FF2B5EF4-FFF2-40B4-BE49-F238E27FC236}">
                  <a16:creationId xmlns:a16="http://schemas.microsoft.com/office/drawing/2014/main" id="{00000000-0008-0000-0300-00009A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196</xdr:row>
          <xdr:rowOff>99060</xdr:rowOff>
        </xdr:from>
        <xdr:to>
          <xdr:col>7</xdr:col>
          <xdr:colOff>655320</xdr:colOff>
          <xdr:row>196</xdr:row>
          <xdr:rowOff>289560</xdr:rowOff>
        </xdr:to>
        <xdr:sp macro="" textlink="">
          <xdr:nvSpPr>
            <xdr:cNvPr id="1086363" name="Check Box 5019" hidden="1">
              <a:extLst>
                <a:ext uri="{63B3BB69-23CF-44E3-9099-C40C66FF867C}">
                  <a14:compatExt spid="_x0000_s1086363"/>
                </a:ext>
                <a:ext uri="{FF2B5EF4-FFF2-40B4-BE49-F238E27FC236}">
                  <a16:creationId xmlns:a16="http://schemas.microsoft.com/office/drawing/2014/main" id="{00000000-0008-0000-0300-00009B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197</xdr:row>
          <xdr:rowOff>106680</xdr:rowOff>
        </xdr:from>
        <xdr:to>
          <xdr:col>7</xdr:col>
          <xdr:colOff>655320</xdr:colOff>
          <xdr:row>198</xdr:row>
          <xdr:rowOff>0</xdr:rowOff>
        </xdr:to>
        <xdr:sp macro="" textlink="">
          <xdr:nvSpPr>
            <xdr:cNvPr id="1086364" name="Check Box 5020" hidden="1">
              <a:extLst>
                <a:ext uri="{63B3BB69-23CF-44E3-9099-C40C66FF867C}">
                  <a14:compatExt spid="_x0000_s1086364"/>
                </a:ext>
                <a:ext uri="{FF2B5EF4-FFF2-40B4-BE49-F238E27FC236}">
                  <a16:creationId xmlns:a16="http://schemas.microsoft.com/office/drawing/2014/main" id="{00000000-0008-0000-0300-00009C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198</xdr:row>
          <xdr:rowOff>106680</xdr:rowOff>
        </xdr:from>
        <xdr:to>
          <xdr:col>7</xdr:col>
          <xdr:colOff>655320</xdr:colOff>
          <xdr:row>199</xdr:row>
          <xdr:rowOff>0</xdr:rowOff>
        </xdr:to>
        <xdr:sp macro="" textlink="">
          <xdr:nvSpPr>
            <xdr:cNvPr id="1086365" name="Check Box 5021" hidden="1">
              <a:extLst>
                <a:ext uri="{63B3BB69-23CF-44E3-9099-C40C66FF867C}">
                  <a14:compatExt spid="_x0000_s1086365"/>
                </a:ext>
                <a:ext uri="{FF2B5EF4-FFF2-40B4-BE49-F238E27FC236}">
                  <a16:creationId xmlns:a16="http://schemas.microsoft.com/office/drawing/2014/main" id="{00000000-0008-0000-0300-00009D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199</xdr:row>
          <xdr:rowOff>106680</xdr:rowOff>
        </xdr:from>
        <xdr:to>
          <xdr:col>7</xdr:col>
          <xdr:colOff>655320</xdr:colOff>
          <xdr:row>200</xdr:row>
          <xdr:rowOff>0</xdr:rowOff>
        </xdr:to>
        <xdr:sp macro="" textlink="">
          <xdr:nvSpPr>
            <xdr:cNvPr id="1086366" name="Check Box 5022" hidden="1">
              <a:extLst>
                <a:ext uri="{63B3BB69-23CF-44E3-9099-C40C66FF867C}">
                  <a14:compatExt spid="_x0000_s1086366"/>
                </a:ext>
                <a:ext uri="{FF2B5EF4-FFF2-40B4-BE49-F238E27FC236}">
                  <a16:creationId xmlns:a16="http://schemas.microsoft.com/office/drawing/2014/main" id="{00000000-0008-0000-0300-00009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200</xdr:row>
          <xdr:rowOff>106680</xdr:rowOff>
        </xdr:from>
        <xdr:to>
          <xdr:col>7</xdr:col>
          <xdr:colOff>655320</xdr:colOff>
          <xdr:row>201</xdr:row>
          <xdr:rowOff>0</xdr:rowOff>
        </xdr:to>
        <xdr:sp macro="" textlink="">
          <xdr:nvSpPr>
            <xdr:cNvPr id="1086367" name="Check Box 5023" hidden="1">
              <a:extLst>
                <a:ext uri="{63B3BB69-23CF-44E3-9099-C40C66FF867C}">
                  <a14:compatExt spid="_x0000_s1086367"/>
                </a:ext>
                <a:ext uri="{FF2B5EF4-FFF2-40B4-BE49-F238E27FC236}">
                  <a16:creationId xmlns:a16="http://schemas.microsoft.com/office/drawing/2014/main" id="{00000000-0008-0000-0300-00009F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201</xdr:row>
          <xdr:rowOff>106680</xdr:rowOff>
        </xdr:from>
        <xdr:to>
          <xdr:col>7</xdr:col>
          <xdr:colOff>655320</xdr:colOff>
          <xdr:row>202</xdr:row>
          <xdr:rowOff>0</xdr:rowOff>
        </xdr:to>
        <xdr:sp macro="" textlink="">
          <xdr:nvSpPr>
            <xdr:cNvPr id="1086368" name="Check Box 5024" hidden="1">
              <a:extLst>
                <a:ext uri="{63B3BB69-23CF-44E3-9099-C40C66FF867C}">
                  <a14:compatExt spid="_x0000_s1086368"/>
                </a:ext>
                <a:ext uri="{FF2B5EF4-FFF2-40B4-BE49-F238E27FC236}">
                  <a16:creationId xmlns:a16="http://schemas.microsoft.com/office/drawing/2014/main" id="{00000000-0008-0000-0300-0000A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202</xdr:row>
          <xdr:rowOff>106680</xdr:rowOff>
        </xdr:from>
        <xdr:to>
          <xdr:col>7</xdr:col>
          <xdr:colOff>655320</xdr:colOff>
          <xdr:row>203</xdr:row>
          <xdr:rowOff>0</xdr:rowOff>
        </xdr:to>
        <xdr:sp macro="" textlink="">
          <xdr:nvSpPr>
            <xdr:cNvPr id="1086369" name="Check Box 5025" hidden="1">
              <a:extLst>
                <a:ext uri="{63B3BB69-23CF-44E3-9099-C40C66FF867C}">
                  <a14:compatExt spid="_x0000_s1086369"/>
                </a:ext>
                <a:ext uri="{FF2B5EF4-FFF2-40B4-BE49-F238E27FC236}">
                  <a16:creationId xmlns:a16="http://schemas.microsoft.com/office/drawing/2014/main" id="{00000000-0008-0000-0300-0000A1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203</xdr:row>
          <xdr:rowOff>99060</xdr:rowOff>
        </xdr:from>
        <xdr:to>
          <xdr:col>7</xdr:col>
          <xdr:colOff>655320</xdr:colOff>
          <xdr:row>203</xdr:row>
          <xdr:rowOff>297180</xdr:rowOff>
        </xdr:to>
        <xdr:sp macro="" textlink="">
          <xdr:nvSpPr>
            <xdr:cNvPr id="1086370" name="Check Box 5026" hidden="1">
              <a:extLst>
                <a:ext uri="{63B3BB69-23CF-44E3-9099-C40C66FF867C}">
                  <a14:compatExt spid="_x0000_s1086370"/>
                </a:ext>
                <a:ext uri="{FF2B5EF4-FFF2-40B4-BE49-F238E27FC236}">
                  <a16:creationId xmlns:a16="http://schemas.microsoft.com/office/drawing/2014/main" id="{00000000-0008-0000-0300-0000A2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204</xdr:row>
          <xdr:rowOff>99060</xdr:rowOff>
        </xdr:from>
        <xdr:to>
          <xdr:col>7</xdr:col>
          <xdr:colOff>655320</xdr:colOff>
          <xdr:row>204</xdr:row>
          <xdr:rowOff>297180</xdr:rowOff>
        </xdr:to>
        <xdr:sp macro="" textlink="">
          <xdr:nvSpPr>
            <xdr:cNvPr id="1086371" name="Check Box 5027" hidden="1">
              <a:extLst>
                <a:ext uri="{63B3BB69-23CF-44E3-9099-C40C66FF867C}">
                  <a14:compatExt spid="_x0000_s1086371"/>
                </a:ext>
                <a:ext uri="{FF2B5EF4-FFF2-40B4-BE49-F238E27FC236}">
                  <a16:creationId xmlns:a16="http://schemas.microsoft.com/office/drawing/2014/main" id="{00000000-0008-0000-0300-0000A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205</xdr:row>
          <xdr:rowOff>99060</xdr:rowOff>
        </xdr:from>
        <xdr:to>
          <xdr:col>7</xdr:col>
          <xdr:colOff>655320</xdr:colOff>
          <xdr:row>205</xdr:row>
          <xdr:rowOff>297180</xdr:rowOff>
        </xdr:to>
        <xdr:sp macro="" textlink="">
          <xdr:nvSpPr>
            <xdr:cNvPr id="1086372" name="Check Box 5028" hidden="1">
              <a:extLst>
                <a:ext uri="{63B3BB69-23CF-44E3-9099-C40C66FF867C}">
                  <a14:compatExt spid="_x0000_s1086372"/>
                </a:ext>
                <a:ext uri="{FF2B5EF4-FFF2-40B4-BE49-F238E27FC236}">
                  <a16:creationId xmlns:a16="http://schemas.microsoft.com/office/drawing/2014/main" id="{00000000-0008-0000-0300-0000A4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206</xdr:row>
          <xdr:rowOff>99060</xdr:rowOff>
        </xdr:from>
        <xdr:to>
          <xdr:col>7</xdr:col>
          <xdr:colOff>655320</xdr:colOff>
          <xdr:row>206</xdr:row>
          <xdr:rowOff>297180</xdr:rowOff>
        </xdr:to>
        <xdr:sp macro="" textlink="">
          <xdr:nvSpPr>
            <xdr:cNvPr id="1086373" name="Check Box 5029" hidden="1">
              <a:extLst>
                <a:ext uri="{63B3BB69-23CF-44E3-9099-C40C66FF867C}">
                  <a14:compatExt spid="_x0000_s1086373"/>
                </a:ext>
                <a:ext uri="{FF2B5EF4-FFF2-40B4-BE49-F238E27FC236}">
                  <a16:creationId xmlns:a16="http://schemas.microsoft.com/office/drawing/2014/main" id="{00000000-0008-0000-0300-0000A5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207</xdr:row>
          <xdr:rowOff>106680</xdr:rowOff>
        </xdr:from>
        <xdr:to>
          <xdr:col>7</xdr:col>
          <xdr:colOff>655320</xdr:colOff>
          <xdr:row>208</xdr:row>
          <xdr:rowOff>0</xdr:rowOff>
        </xdr:to>
        <xdr:sp macro="" textlink="">
          <xdr:nvSpPr>
            <xdr:cNvPr id="1086374" name="Check Box 5030" hidden="1">
              <a:extLst>
                <a:ext uri="{63B3BB69-23CF-44E3-9099-C40C66FF867C}">
                  <a14:compatExt spid="_x0000_s1086374"/>
                </a:ext>
                <a:ext uri="{FF2B5EF4-FFF2-40B4-BE49-F238E27FC236}">
                  <a16:creationId xmlns:a16="http://schemas.microsoft.com/office/drawing/2014/main" id="{00000000-0008-0000-0300-0000A6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208</xdr:row>
          <xdr:rowOff>106680</xdr:rowOff>
        </xdr:from>
        <xdr:to>
          <xdr:col>7</xdr:col>
          <xdr:colOff>655320</xdr:colOff>
          <xdr:row>209</xdr:row>
          <xdr:rowOff>0</xdr:rowOff>
        </xdr:to>
        <xdr:sp macro="" textlink="">
          <xdr:nvSpPr>
            <xdr:cNvPr id="1086375" name="Check Box 5031" hidden="1">
              <a:extLst>
                <a:ext uri="{63B3BB69-23CF-44E3-9099-C40C66FF867C}">
                  <a14:compatExt spid="_x0000_s1086375"/>
                </a:ext>
                <a:ext uri="{FF2B5EF4-FFF2-40B4-BE49-F238E27FC236}">
                  <a16:creationId xmlns:a16="http://schemas.microsoft.com/office/drawing/2014/main" id="{00000000-0008-0000-0300-0000A7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209</xdr:row>
          <xdr:rowOff>106680</xdr:rowOff>
        </xdr:from>
        <xdr:to>
          <xdr:col>7</xdr:col>
          <xdr:colOff>655320</xdr:colOff>
          <xdr:row>210</xdr:row>
          <xdr:rowOff>0</xdr:rowOff>
        </xdr:to>
        <xdr:sp macro="" textlink="">
          <xdr:nvSpPr>
            <xdr:cNvPr id="1086376" name="Check Box 5032" hidden="1">
              <a:extLst>
                <a:ext uri="{63B3BB69-23CF-44E3-9099-C40C66FF867C}">
                  <a14:compatExt spid="_x0000_s1086376"/>
                </a:ext>
                <a:ext uri="{FF2B5EF4-FFF2-40B4-BE49-F238E27FC236}">
                  <a16:creationId xmlns:a16="http://schemas.microsoft.com/office/drawing/2014/main" id="{00000000-0008-0000-0300-0000A8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210</xdr:row>
          <xdr:rowOff>106680</xdr:rowOff>
        </xdr:from>
        <xdr:to>
          <xdr:col>7</xdr:col>
          <xdr:colOff>655320</xdr:colOff>
          <xdr:row>211</xdr:row>
          <xdr:rowOff>0</xdr:rowOff>
        </xdr:to>
        <xdr:sp macro="" textlink="">
          <xdr:nvSpPr>
            <xdr:cNvPr id="1086377" name="Check Box 5033" hidden="1">
              <a:extLst>
                <a:ext uri="{63B3BB69-23CF-44E3-9099-C40C66FF867C}">
                  <a14:compatExt spid="_x0000_s1086377"/>
                </a:ext>
                <a:ext uri="{FF2B5EF4-FFF2-40B4-BE49-F238E27FC236}">
                  <a16:creationId xmlns:a16="http://schemas.microsoft.com/office/drawing/2014/main" id="{00000000-0008-0000-0300-0000A9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211</xdr:row>
          <xdr:rowOff>99060</xdr:rowOff>
        </xdr:from>
        <xdr:to>
          <xdr:col>7</xdr:col>
          <xdr:colOff>655320</xdr:colOff>
          <xdr:row>211</xdr:row>
          <xdr:rowOff>297180</xdr:rowOff>
        </xdr:to>
        <xdr:sp macro="" textlink="">
          <xdr:nvSpPr>
            <xdr:cNvPr id="1086378" name="Check Box 5034" hidden="1">
              <a:extLst>
                <a:ext uri="{63B3BB69-23CF-44E3-9099-C40C66FF867C}">
                  <a14:compatExt spid="_x0000_s1086378"/>
                </a:ext>
                <a:ext uri="{FF2B5EF4-FFF2-40B4-BE49-F238E27FC236}">
                  <a16:creationId xmlns:a16="http://schemas.microsoft.com/office/drawing/2014/main" id="{00000000-0008-0000-0300-0000AA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212</xdr:row>
          <xdr:rowOff>83820</xdr:rowOff>
        </xdr:from>
        <xdr:to>
          <xdr:col>7</xdr:col>
          <xdr:colOff>655320</xdr:colOff>
          <xdr:row>212</xdr:row>
          <xdr:rowOff>289560</xdr:rowOff>
        </xdr:to>
        <xdr:sp macro="" textlink="">
          <xdr:nvSpPr>
            <xdr:cNvPr id="1086379" name="Check Box 5035" hidden="1">
              <a:extLst>
                <a:ext uri="{63B3BB69-23CF-44E3-9099-C40C66FF867C}">
                  <a14:compatExt spid="_x0000_s1086379"/>
                </a:ext>
                <a:ext uri="{FF2B5EF4-FFF2-40B4-BE49-F238E27FC236}">
                  <a16:creationId xmlns:a16="http://schemas.microsoft.com/office/drawing/2014/main" id="{00000000-0008-0000-0300-0000AB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213</xdr:row>
          <xdr:rowOff>106680</xdr:rowOff>
        </xdr:from>
        <xdr:to>
          <xdr:col>7</xdr:col>
          <xdr:colOff>655320</xdr:colOff>
          <xdr:row>214</xdr:row>
          <xdr:rowOff>0</xdr:rowOff>
        </xdr:to>
        <xdr:sp macro="" textlink="">
          <xdr:nvSpPr>
            <xdr:cNvPr id="1086380" name="Check Box 5036" hidden="1">
              <a:extLst>
                <a:ext uri="{63B3BB69-23CF-44E3-9099-C40C66FF867C}">
                  <a14:compatExt spid="_x0000_s1086380"/>
                </a:ext>
                <a:ext uri="{FF2B5EF4-FFF2-40B4-BE49-F238E27FC236}">
                  <a16:creationId xmlns:a16="http://schemas.microsoft.com/office/drawing/2014/main" id="{00000000-0008-0000-0300-0000AC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214</xdr:row>
          <xdr:rowOff>99060</xdr:rowOff>
        </xdr:from>
        <xdr:to>
          <xdr:col>7</xdr:col>
          <xdr:colOff>655320</xdr:colOff>
          <xdr:row>214</xdr:row>
          <xdr:rowOff>289560</xdr:rowOff>
        </xdr:to>
        <xdr:sp macro="" textlink="">
          <xdr:nvSpPr>
            <xdr:cNvPr id="1086381" name="Check Box 5037" hidden="1">
              <a:extLst>
                <a:ext uri="{63B3BB69-23CF-44E3-9099-C40C66FF867C}">
                  <a14:compatExt spid="_x0000_s1086381"/>
                </a:ext>
                <a:ext uri="{FF2B5EF4-FFF2-40B4-BE49-F238E27FC236}">
                  <a16:creationId xmlns:a16="http://schemas.microsoft.com/office/drawing/2014/main" id="{00000000-0008-0000-0300-0000AD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215</xdr:row>
          <xdr:rowOff>99060</xdr:rowOff>
        </xdr:from>
        <xdr:to>
          <xdr:col>7</xdr:col>
          <xdr:colOff>655320</xdr:colOff>
          <xdr:row>215</xdr:row>
          <xdr:rowOff>289560</xdr:rowOff>
        </xdr:to>
        <xdr:sp macro="" textlink="">
          <xdr:nvSpPr>
            <xdr:cNvPr id="1086382" name="Check Box 5038" hidden="1">
              <a:extLst>
                <a:ext uri="{63B3BB69-23CF-44E3-9099-C40C66FF867C}">
                  <a14:compatExt spid="_x0000_s1086382"/>
                </a:ext>
                <a:ext uri="{FF2B5EF4-FFF2-40B4-BE49-F238E27FC236}">
                  <a16:creationId xmlns:a16="http://schemas.microsoft.com/office/drawing/2014/main" id="{00000000-0008-0000-0300-0000AE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216</xdr:row>
          <xdr:rowOff>99060</xdr:rowOff>
        </xdr:from>
        <xdr:to>
          <xdr:col>7</xdr:col>
          <xdr:colOff>655320</xdr:colOff>
          <xdr:row>216</xdr:row>
          <xdr:rowOff>289560</xdr:rowOff>
        </xdr:to>
        <xdr:sp macro="" textlink="">
          <xdr:nvSpPr>
            <xdr:cNvPr id="1086383" name="Check Box 5039" hidden="1">
              <a:extLst>
                <a:ext uri="{63B3BB69-23CF-44E3-9099-C40C66FF867C}">
                  <a14:compatExt spid="_x0000_s1086383"/>
                </a:ext>
                <a:ext uri="{FF2B5EF4-FFF2-40B4-BE49-F238E27FC236}">
                  <a16:creationId xmlns:a16="http://schemas.microsoft.com/office/drawing/2014/main" id="{00000000-0008-0000-0300-0000AF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137160</xdr:colOff>
          <xdr:row>217</xdr:row>
          <xdr:rowOff>99060</xdr:rowOff>
        </xdr:from>
        <xdr:to>
          <xdr:col>7</xdr:col>
          <xdr:colOff>655320</xdr:colOff>
          <xdr:row>217</xdr:row>
          <xdr:rowOff>289560</xdr:rowOff>
        </xdr:to>
        <xdr:sp macro="" textlink="">
          <xdr:nvSpPr>
            <xdr:cNvPr id="1086384" name="Check Box 5040" hidden="1">
              <a:extLst>
                <a:ext uri="{63B3BB69-23CF-44E3-9099-C40C66FF867C}">
                  <a14:compatExt spid="_x0000_s1086384"/>
                </a:ext>
                <a:ext uri="{FF2B5EF4-FFF2-40B4-BE49-F238E27FC236}">
                  <a16:creationId xmlns:a16="http://schemas.microsoft.com/office/drawing/2014/main" id="{00000000-0008-0000-0300-0000B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396</xdr:row>
          <xdr:rowOff>0</xdr:rowOff>
        </xdr:from>
        <xdr:to>
          <xdr:col>6</xdr:col>
          <xdr:colOff>0</xdr:colOff>
          <xdr:row>397</xdr:row>
          <xdr:rowOff>7620</xdr:rowOff>
        </xdr:to>
        <xdr:sp macro="" textlink="">
          <xdr:nvSpPr>
            <xdr:cNvPr id="1086386" name="Drop Down 5042" hidden="1">
              <a:extLst>
                <a:ext uri="{63B3BB69-23CF-44E3-9099-C40C66FF867C}">
                  <a14:compatExt spid="_x0000_s1086386"/>
                </a:ext>
                <a:ext uri="{FF2B5EF4-FFF2-40B4-BE49-F238E27FC236}">
                  <a16:creationId xmlns:a16="http://schemas.microsoft.com/office/drawing/2014/main" id="{00000000-0008-0000-0300-0000B2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132</xdr:row>
          <xdr:rowOff>22860</xdr:rowOff>
        </xdr:from>
        <xdr:to>
          <xdr:col>6</xdr:col>
          <xdr:colOff>1264920</xdr:colOff>
          <xdr:row>132</xdr:row>
          <xdr:rowOff>213360</xdr:rowOff>
        </xdr:to>
        <xdr:sp macro="" textlink="">
          <xdr:nvSpPr>
            <xdr:cNvPr id="1086387" name="Check Box 5043" hidden="1">
              <a:extLst>
                <a:ext uri="{63B3BB69-23CF-44E3-9099-C40C66FF867C}">
                  <a14:compatExt spid="_x0000_s1086387"/>
                </a:ext>
                <a:ext uri="{FF2B5EF4-FFF2-40B4-BE49-F238E27FC236}">
                  <a16:creationId xmlns:a16="http://schemas.microsoft.com/office/drawing/2014/main" id="{00000000-0008-0000-0300-0000B3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133</xdr:row>
          <xdr:rowOff>22860</xdr:rowOff>
        </xdr:from>
        <xdr:to>
          <xdr:col>6</xdr:col>
          <xdr:colOff>1264920</xdr:colOff>
          <xdr:row>134</xdr:row>
          <xdr:rowOff>0</xdr:rowOff>
        </xdr:to>
        <xdr:sp macro="" textlink="">
          <xdr:nvSpPr>
            <xdr:cNvPr id="1086388" name="Check Box 5044" hidden="1">
              <a:extLst>
                <a:ext uri="{63B3BB69-23CF-44E3-9099-C40C66FF867C}">
                  <a14:compatExt spid="_x0000_s1086388"/>
                </a:ext>
                <a:ext uri="{FF2B5EF4-FFF2-40B4-BE49-F238E27FC236}">
                  <a16:creationId xmlns:a16="http://schemas.microsoft.com/office/drawing/2014/main" id="{00000000-0008-0000-0300-0000B4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134</xdr:row>
          <xdr:rowOff>0</xdr:rowOff>
        </xdr:from>
        <xdr:to>
          <xdr:col>6</xdr:col>
          <xdr:colOff>1264920</xdr:colOff>
          <xdr:row>134</xdr:row>
          <xdr:rowOff>251460</xdr:rowOff>
        </xdr:to>
        <xdr:sp macro="" textlink="">
          <xdr:nvSpPr>
            <xdr:cNvPr id="1086389" name="Check Box 5045" hidden="1">
              <a:extLst>
                <a:ext uri="{63B3BB69-23CF-44E3-9099-C40C66FF867C}">
                  <a14:compatExt spid="_x0000_s1086389"/>
                </a:ext>
                <a:ext uri="{FF2B5EF4-FFF2-40B4-BE49-F238E27FC236}">
                  <a16:creationId xmlns:a16="http://schemas.microsoft.com/office/drawing/2014/main" id="{00000000-0008-0000-0300-0000B5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448</xdr:row>
          <xdr:rowOff>0</xdr:rowOff>
        </xdr:from>
        <xdr:to>
          <xdr:col>5</xdr:col>
          <xdr:colOff>1226820</xdr:colOff>
          <xdr:row>449</xdr:row>
          <xdr:rowOff>0</xdr:rowOff>
        </xdr:to>
        <xdr:sp macro="" textlink="">
          <xdr:nvSpPr>
            <xdr:cNvPr id="1086390" name="Drop Down 5046" hidden="1">
              <a:extLst>
                <a:ext uri="{63B3BB69-23CF-44E3-9099-C40C66FF867C}">
                  <a14:compatExt spid="_x0000_s1086390"/>
                </a:ext>
                <a:ext uri="{FF2B5EF4-FFF2-40B4-BE49-F238E27FC236}">
                  <a16:creationId xmlns:a16="http://schemas.microsoft.com/office/drawing/2014/main" id="{00000000-0008-0000-0300-0000B6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7620</xdr:rowOff>
        </xdr:from>
        <xdr:to>
          <xdr:col>5</xdr:col>
          <xdr:colOff>0</xdr:colOff>
          <xdr:row>14</xdr:row>
          <xdr:rowOff>198120</xdr:rowOff>
        </xdr:to>
        <xdr:sp macro="" textlink="">
          <xdr:nvSpPr>
            <xdr:cNvPr id="1086392" name="Drop Down 5048" hidden="1">
              <a:extLst>
                <a:ext uri="{63B3BB69-23CF-44E3-9099-C40C66FF867C}">
                  <a14:compatExt spid="_x0000_s1086392"/>
                </a:ext>
                <a:ext uri="{FF2B5EF4-FFF2-40B4-BE49-F238E27FC236}">
                  <a16:creationId xmlns:a16="http://schemas.microsoft.com/office/drawing/2014/main" id="{00000000-0008-0000-0300-0000B8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44</xdr:row>
          <xdr:rowOff>7620</xdr:rowOff>
        </xdr:from>
        <xdr:to>
          <xdr:col>5</xdr:col>
          <xdr:colOff>982980</xdr:colOff>
          <xdr:row>44</xdr:row>
          <xdr:rowOff>198120</xdr:rowOff>
        </xdr:to>
        <xdr:sp macro="" textlink="">
          <xdr:nvSpPr>
            <xdr:cNvPr id="1086393" name="Drop Down 5049" hidden="1">
              <a:extLst>
                <a:ext uri="{63B3BB69-23CF-44E3-9099-C40C66FF867C}">
                  <a14:compatExt spid="_x0000_s1086393"/>
                </a:ext>
                <a:ext uri="{FF2B5EF4-FFF2-40B4-BE49-F238E27FC236}">
                  <a16:creationId xmlns:a16="http://schemas.microsoft.com/office/drawing/2014/main" id="{00000000-0008-0000-0300-0000B9931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1318260</xdr:colOff>
      <xdr:row>2</xdr:row>
      <xdr:rowOff>464820</xdr:rowOff>
    </xdr:from>
    <xdr:to>
      <xdr:col>7</xdr:col>
      <xdr:colOff>2324100</xdr:colOff>
      <xdr:row>5</xdr:row>
      <xdr:rowOff>163830</xdr:rowOff>
    </xdr:to>
    <xdr:pic>
      <xdr:nvPicPr>
        <xdr:cNvPr id="9" name="Picture 8" descr="A close-up of a logo&#10;&#10;Description automatically generated">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42760" y="1112520"/>
          <a:ext cx="3810000" cy="106299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6</xdr:col>
          <xdr:colOff>30480</xdr:colOff>
          <xdr:row>86</xdr:row>
          <xdr:rowOff>30480</xdr:rowOff>
        </xdr:from>
        <xdr:to>
          <xdr:col>6</xdr:col>
          <xdr:colOff>495300</xdr:colOff>
          <xdr:row>87</xdr:row>
          <xdr:rowOff>0</xdr:rowOff>
        </xdr:to>
        <xdr:sp macro="" textlink="">
          <xdr:nvSpPr>
            <xdr:cNvPr id="1086400" name="Check Box 5056" hidden="1">
              <a:extLst>
                <a:ext uri="{63B3BB69-23CF-44E3-9099-C40C66FF867C}">
                  <a14:compatExt spid="_x0000_s1086400"/>
                </a:ext>
                <a:ext uri="{FF2B5EF4-FFF2-40B4-BE49-F238E27FC236}">
                  <a16:creationId xmlns:a16="http://schemas.microsoft.com/office/drawing/2014/main" id="{00000000-0008-0000-0300-0000C0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117</xdr:row>
          <xdr:rowOff>22860</xdr:rowOff>
        </xdr:from>
        <xdr:to>
          <xdr:col>6</xdr:col>
          <xdr:colOff>594360</xdr:colOff>
          <xdr:row>118</xdr:row>
          <xdr:rowOff>7620</xdr:rowOff>
        </xdr:to>
        <xdr:sp macro="" textlink="">
          <xdr:nvSpPr>
            <xdr:cNvPr id="1086401" name="Check Box 5057" hidden="1">
              <a:extLst>
                <a:ext uri="{63B3BB69-23CF-44E3-9099-C40C66FF867C}">
                  <a14:compatExt spid="_x0000_s1086401"/>
                </a:ext>
                <a:ext uri="{FF2B5EF4-FFF2-40B4-BE49-F238E27FC236}">
                  <a16:creationId xmlns:a16="http://schemas.microsoft.com/office/drawing/2014/main" id="{00000000-0008-0000-0300-0000C1931000}"/>
                </a:ext>
              </a:extLst>
            </xdr:cNvPr>
            <xdr:cNvSpPr/>
          </xdr:nvSpPr>
          <xdr:spPr bwMode="auto">
            <a:xfrm>
              <a:off x="0" y="0"/>
              <a:ext cx="0" cy="0"/>
            </a:xfrm>
            <a:prstGeom prst="rect">
              <a:avLst/>
            </a:prstGeom>
            <a:solidFill>
              <a:srgbClr val="FFFF99" mc:Ignorable="a14" a14:legacySpreadsheetColorIndex="43"/>
            </a:solidFill>
            <a:ln w="9525">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en-ZA" sz="800" b="0" i="0" u="none" strike="noStrike" baseline="0">
                  <a:solidFill>
                    <a:srgbClr val="000000"/>
                  </a:solidFill>
                  <a:latin typeface="Tahoma"/>
                  <a:ea typeface="Tahoma"/>
                  <a:cs typeface="Tahoma"/>
                </a:rPr>
                <a:t>Yes</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absolute">
    <xdr:from>
      <xdr:col>12</xdr:col>
      <xdr:colOff>352425</xdr:colOff>
      <xdr:row>2</xdr:row>
      <xdr:rowOff>476250</xdr:rowOff>
    </xdr:from>
    <xdr:to>
      <xdr:col>15</xdr:col>
      <xdr:colOff>0</xdr:colOff>
      <xdr:row>2</xdr:row>
      <xdr:rowOff>800100</xdr:rowOff>
    </xdr:to>
    <xdr:sp macro="" textlink="">
      <xdr:nvSpPr>
        <xdr:cNvPr id="79879" name="Text Box 7">
          <a:extLst>
            <a:ext uri="{FF2B5EF4-FFF2-40B4-BE49-F238E27FC236}">
              <a16:creationId xmlns:a16="http://schemas.microsoft.com/office/drawing/2014/main" id="{00000000-0008-0000-2700-000007380100}"/>
            </a:ext>
          </a:extLst>
        </xdr:cNvPr>
        <xdr:cNvSpPr txBox="1">
          <a:spLocks noChangeArrowheads="1"/>
        </xdr:cNvSpPr>
      </xdr:nvSpPr>
      <xdr:spPr bwMode="auto">
        <a:xfrm>
          <a:off x="6696075"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304800</xdr:colOff>
          <xdr:row>0</xdr:row>
          <xdr:rowOff>152400</xdr:rowOff>
        </xdr:from>
        <xdr:to>
          <xdr:col>15</xdr:col>
          <xdr:colOff>45720</xdr:colOff>
          <xdr:row>2</xdr:row>
          <xdr:rowOff>99060</xdr:rowOff>
        </xdr:to>
        <xdr:sp macro="" textlink="">
          <xdr:nvSpPr>
            <xdr:cNvPr id="79876" name="Button 4" hidden="1">
              <a:extLst>
                <a:ext uri="{63B3BB69-23CF-44E3-9099-C40C66FF867C}">
                  <a14:compatExt spid="_x0000_s79876"/>
                </a:ext>
                <a:ext uri="{FF2B5EF4-FFF2-40B4-BE49-F238E27FC236}">
                  <a16:creationId xmlns:a16="http://schemas.microsoft.com/office/drawing/2014/main" id="{00000000-0008-0000-2700-0000043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2</xdr:row>
          <xdr:rowOff>792480</xdr:rowOff>
        </xdr:from>
        <xdr:to>
          <xdr:col>15</xdr:col>
          <xdr:colOff>45720</xdr:colOff>
          <xdr:row>2</xdr:row>
          <xdr:rowOff>1112520</xdr:rowOff>
        </xdr:to>
        <xdr:sp macro="" textlink="">
          <xdr:nvSpPr>
            <xdr:cNvPr id="79877" name="Button 5" hidden="1">
              <a:extLst>
                <a:ext uri="{63B3BB69-23CF-44E3-9099-C40C66FF867C}">
                  <a14:compatExt spid="_x0000_s79877"/>
                </a:ext>
                <a:ext uri="{FF2B5EF4-FFF2-40B4-BE49-F238E27FC236}">
                  <a16:creationId xmlns:a16="http://schemas.microsoft.com/office/drawing/2014/main" id="{00000000-0008-0000-2700-000005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2</xdr:row>
          <xdr:rowOff>114300</xdr:rowOff>
        </xdr:from>
        <xdr:to>
          <xdr:col>15</xdr:col>
          <xdr:colOff>45720</xdr:colOff>
          <xdr:row>2</xdr:row>
          <xdr:rowOff>441960</xdr:rowOff>
        </xdr:to>
        <xdr:sp macro="" textlink="">
          <xdr:nvSpPr>
            <xdr:cNvPr id="79878" name="Button 6" hidden="1">
              <a:extLst>
                <a:ext uri="{63B3BB69-23CF-44E3-9099-C40C66FF867C}">
                  <a14:compatExt spid="_x0000_s79878"/>
                </a:ext>
                <a:ext uri="{FF2B5EF4-FFF2-40B4-BE49-F238E27FC236}">
                  <a16:creationId xmlns:a16="http://schemas.microsoft.com/office/drawing/2014/main" id="{00000000-0008-0000-2700-000006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304800</xdr:colOff>
          <xdr:row>3</xdr:row>
          <xdr:rowOff>0</xdr:rowOff>
        </xdr:from>
        <xdr:to>
          <xdr:col>15</xdr:col>
          <xdr:colOff>45720</xdr:colOff>
          <xdr:row>3</xdr:row>
          <xdr:rowOff>327660</xdr:rowOff>
        </xdr:to>
        <xdr:sp macro="" textlink="">
          <xdr:nvSpPr>
            <xdr:cNvPr id="79946" name="Button 74" hidden="1">
              <a:extLst>
                <a:ext uri="{63B3BB69-23CF-44E3-9099-C40C66FF867C}">
                  <a14:compatExt spid="_x0000_s79946"/>
                </a:ext>
                <a:ext uri="{FF2B5EF4-FFF2-40B4-BE49-F238E27FC236}">
                  <a16:creationId xmlns:a16="http://schemas.microsoft.com/office/drawing/2014/main" id="{00000000-0008-0000-2700-00004A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editAs="absolute">
    <xdr:from>
      <xdr:col>11</xdr:col>
      <xdr:colOff>342900</xdr:colOff>
      <xdr:row>2</xdr:row>
      <xdr:rowOff>609600</xdr:rowOff>
    </xdr:from>
    <xdr:to>
      <xdr:col>13</xdr:col>
      <xdr:colOff>600075</xdr:colOff>
      <xdr:row>3</xdr:row>
      <xdr:rowOff>142875</xdr:rowOff>
    </xdr:to>
    <xdr:sp macro="" textlink="">
      <xdr:nvSpPr>
        <xdr:cNvPr id="78855" name="Text Box 7">
          <a:extLst>
            <a:ext uri="{FF2B5EF4-FFF2-40B4-BE49-F238E27FC236}">
              <a16:creationId xmlns:a16="http://schemas.microsoft.com/office/drawing/2014/main" id="{00000000-0008-0000-2800-000007340100}"/>
            </a:ext>
          </a:extLst>
        </xdr:cNvPr>
        <xdr:cNvSpPr txBox="1">
          <a:spLocks noChangeArrowheads="1"/>
        </xdr:cNvSpPr>
      </xdr:nvSpPr>
      <xdr:spPr bwMode="auto">
        <a:xfrm>
          <a:off x="6534150" y="8763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373380</xdr:colOff>
          <xdr:row>1</xdr:row>
          <xdr:rowOff>0</xdr:rowOff>
        </xdr:from>
        <xdr:to>
          <xdr:col>13</xdr:col>
          <xdr:colOff>449580</xdr:colOff>
          <xdr:row>2</xdr:row>
          <xdr:rowOff>236220</xdr:rowOff>
        </xdr:to>
        <xdr:sp macro="" textlink="">
          <xdr:nvSpPr>
            <xdr:cNvPr id="78852" name="Button 4" hidden="1">
              <a:extLst>
                <a:ext uri="{63B3BB69-23CF-44E3-9099-C40C66FF867C}">
                  <a14:compatExt spid="_x0000_s78852"/>
                </a:ext>
                <a:ext uri="{FF2B5EF4-FFF2-40B4-BE49-F238E27FC236}">
                  <a16:creationId xmlns:a16="http://schemas.microsoft.com/office/drawing/2014/main" id="{00000000-0008-0000-2800-0000043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3</xdr:row>
          <xdr:rowOff>160020</xdr:rowOff>
        </xdr:from>
        <xdr:to>
          <xdr:col>13</xdr:col>
          <xdr:colOff>449580</xdr:colOff>
          <xdr:row>4</xdr:row>
          <xdr:rowOff>45720</xdr:rowOff>
        </xdr:to>
        <xdr:sp macro="" textlink="">
          <xdr:nvSpPr>
            <xdr:cNvPr id="78853" name="Button 5" hidden="1">
              <a:extLst>
                <a:ext uri="{63B3BB69-23CF-44E3-9099-C40C66FF867C}">
                  <a14:compatExt spid="_x0000_s78853"/>
                </a:ext>
                <a:ext uri="{FF2B5EF4-FFF2-40B4-BE49-F238E27FC236}">
                  <a16:creationId xmlns:a16="http://schemas.microsoft.com/office/drawing/2014/main" id="{00000000-0008-0000-2800-000005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2</xdr:row>
          <xdr:rowOff>274320</xdr:rowOff>
        </xdr:from>
        <xdr:to>
          <xdr:col>13</xdr:col>
          <xdr:colOff>449580</xdr:colOff>
          <xdr:row>2</xdr:row>
          <xdr:rowOff>563880</xdr:rowOff>
        </xdr:to>
        <xdr:sp macro="" textlink="">
          <xdr:nvSpPr>
            <xdr:cNvPr id="78854" name="Button 6" hidden="1">
              <a:extLst>
                <a:ext uri="{63B3BB69-23CF-44E3-9099-C40C66FF867C}">
                  <a14:compatExt spid="_x0000_s78854"/>
                </a:ext>
                <a:ext uri="{FF2B5EF4-FFF2-40B4-BE49-F238E27FC236}">
                  <a16:creationId xmlns:a16="http://schemas.microsoft.com/office/drawing/2014/main" id="{00000000-0008-0000-2800-000006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4</xdr:row>
          <xdr:rowOff>99060</xdr:rowOff>
        </xdr:from>
        <xdr:to>
          <xdr:col>13</xdr:col>
          <xdr:colOff>449580</xdr:colOff>
          <xdr:row>5</xdr:row>
          <xdr:rowOff>30480</xdr:rowOff>
        </xdr:to>
        <xdr:sp macro="" textlink="">
          <xdr:nvSpPr>
            <xdr:cNvPr id="78922" name="Button 74" hidden="1">
              <a:extLst>
                <a:ext uri="{63B3BB69-23CF-44E3-9099-C40C66FF867C}">
                  <a14:compatExt spid="_x0000_s78922"/>
                </a:ext>
                <a:ext uri="{FF2B5EF4-FFF2-40B4-BE49-F238E27FC236}">
                  <a16:creationId xmlns:a16="http://schemas.microsoft.com/office/drawing/2014/main" id="{00000000-0008-0000-2800-00004A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xdr:twoCellAnchor editAs="absolute">
    <xdr:from>
      <xdr:col>11</xdr:col>
      <xdr:colOff>116205</xdr:colOff>
      <xdr:row>2</xdr:row>
      <xdr:rowOff>125730</xdr:rowOff>
    </xdr:from>
    <xdr:to>
      <xdr:col>13</xdr:col>
      <xdr:colOff>363855</xdr:colOff>
      <xdr:row>2</xdr:row>
      <xdr:rowOff>457291</xdr:rowOff>
    </xdr:to>
    <xdr:sp macro="" textlink="">
      <xdr:nvSpPr>
        <xdr:cNvPr id="77830" name="Text Box 6">
          <a:extLst>
            <a:ext uri="{FF2B5EF4-FFF2-40B4-BE49-F238E27FC236}">
              <a16:creationId xmlns:a16="http://schemas.microsoft.com/office/drawing/2014/main" id="{00000000-0008-0000-2900-000006300100}"/>
            </a:ext>
          </a:extLst>
        </xdr:cNvPr>
        <xdr:cNvSpPr txBox="1">
          <a:spLocks noChangeArrowheads="1"/>
        </xdr:cNvSpPr>
      </xdr:nvSpPr>
      <xdr:spPr bwMode="auto">
        <a:xfrm>
          <a:off x="6543675" y="8286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144780</xdr:colOff>
          <xdr:row>0</xdr:row>
          <xdr:rowOff>175260</xdr:rowOff>
        </xdr:from>
        <xdr:to>
          <xdr:col>13</xdr:col>
          <xdr:colOff>220980</xdr:colOff>
          <xdr:row>0</xdr:row>
          <xdr:rowOff>457200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2900-0000033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175260</xdr:colOff>
          <xdr:row>2</xdr:row>
          <xdr:rowOff>457200</xdr:rowOff>
        </xdr:from>
        <xdr:to>
          <xdr:col>13</xdr:col>
          <xdr:colOff>251460</xdr:colOff>
          <xdr:row>2</xdr:row>
          <xdr:rowOff>746760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29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144780</xdr:colOff>
          <xdr:row>1</xdr:row>
          <xdr:rowOff>0</xdr:rowOff>
        </xdr:from>
        <xdr:to>
          <xdr:col>13</xdr:col>
          <xdr:colOff>220980</xdr:colOff>
          <xdr:row>2</xdr:row>
          <xdr:rowOff>83820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29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175260</xdr:colOff>
          <xdr:row>2</xdr:row>
          <xdr:rowOff>784860</xdr:rowOff>
        </xdr:from>
        <xdr:to>
          <xdr:col>13</xdr:col>
          <xdr:colOff>251460</xdr:colOff>
          <xdr:row>3</xdr:row>
          <xdr:rowOff>236220</xdr:rowOff>
        </xdr:to>
        <xdr:sp macro="" textlink="">
          <xdr:nvSpPr>
            <xdr:cNvPr id="77897" name="Button 73" hidden="1">
              <a:extLst>
                <a:ext uri="{63B3BB69-23CF-44E3-9099-C40C66FF867C}">
                  <a14:compatExt spid="_x0000_s77897"/>
                </a:ext>
                <a:ext uri="{FF2B5EF4-FFF2-40B4-BE49-F238E27FC236}">
                  <a16:creationId xmlns:a16="http://schemas.microsoft.com/office/drawing/2014/main" id="{00000000-0008-0000-2900-00004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editAs="absolute">
    <xdr:from>
      <xdr:col>12</xdr:col>
      <xdr:colOff>493395</xdr:colOff>
      <xdr:row>1</xdr:row>
      <xdr:rowOff>198120</xdr:rowOff>
    </xdr:from>
    <xdr:to>
      <xdr:col>15</xdr:col>
      <xdr:colOff>321945</xdr:colOff>
      <xdr:row>1</xdr:row>
      <xdr:rowOff>604796</xdr:rowOff>
    </xdr:to>
    <xdr:sp macro="" textlink="">
      <xdr:nvSpPr>
        <xdr:cNvPr id="2" name="Text Box 6">
          <a:extLst>
            <a:ext uri="{FF2B5EF4-FFF2-40B4-BE49-F238E27FC236}">
              <a16:creationId xmlns:a16="http://schemas.microsoft.com/office/drawing/2014/main" id="{00000000-0008-0000-2A00-000002000000}"/>
            </a:ext>
          </a:extLst>
        </xdr:cNvPr>
        <xdr:cNvSpPr txBox="1">
          <a:spLocks noChangeArrowheads="1"/>
        </xdr:cNvSpPr>
      </xdr:nvSpPr>
      <xdr:spPr bwMode="auto">
        <a:xfrm>
          <a:off x="7027545" y="779145"/>
          <a:ext cx="1600200" cy="4066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502920</xdr:colOff>
          <xdr:row>0</xdr:row>
          <xdr:rowOff>152400</xdr:rowOff>
        </xdr:from>
        <xdr:to>
          <xdr:col>15</xdr:col>
          <xdr:colOff>30480</xdr:colOff>
          <xdr:row>0</xdr:row>
          <xdr:rowOff>441960</xdr:rowOff>
        </xdr:to>
        <xdr:sp macro="" textlink="">
          <xdr:nvSpPr>
            <xdr:cNvPr id="1139713" name="Button 1" hidden="1">
              <a:extLst>
                <a:ext uri="{63B3BB69-23CF-44E3-9099-C40C66FF867C}">
                  <a14:compatExt spid="_x0000_s1139713"/>
                </a:ext>
                <a:ext uri="{FF2B5EF4-FFF2-40B4-BE49-F238E27FC236}">
                  <a16:creationId xmlns:a16="http://schemas.microsoft.com/office/drawing/2014/main" id="{00000000-0008-0000-2A00-000001641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502920</xdr:colOff>
          <xdr:row>1</xdr:row>
          <xdr:rowOff>556260</xdr:rowOff>
        </xdr:from>
        <xdr:to>
          <xdr:col>15</xdr:col>
          <xdr:colOff>30480</xdr:colOff>
          <xdr:row>1</xdr:row>
          <xdr:rowOff>838200</xdr:rowOff>
        </xdr:to>
        <xdr:sp macro="" textlink="">
          <xdr:nvSpPr>
            <xdr:cNvPr id="1139714" name="Button 2" hidden="1">
              <a:extLst>
                <a:ext uri="{63B3BB69-23CF-44E3-9099-C40C66FF867C}">
                  <a14:compatExt spid="_x0000_s1139714"/>
                </a:ext>
                <a:ext uri="{FF2B5EF4-FFF2-40B4-BE49-F238E27FC236}">
                  <a16:creationId xmlns:a16="http://schemas.microsoft.com/office/drawing/2014/main" id="{00000000-0008-0000-2A00-00000264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502920</xdr:colOff>
          <xdr:row>0</xdr:row>
          <xdr:rowOff>480060</xdr:rowOff>
        </xdr:from>
        <xdr:to>
          <xdr:col>15</xdr:col>
          <xdr:colOff>30480</xdr:colOff>
          <xdr:row>1</xdr:row>
          <xdr:rowOff>182880</xdr:rowOff>
        </xdr:to>
        <xdr:sp macro="" textlink="">
          <xdr:nvSpPr>
            <xdr:cNvPr id="1139715" name="Button 3" hidden="1">
              <a:extLst>
                <a:ext uri="{63B3BB69-23CF-44E3-9099-C40C66FF867C}">
                  <a14:compatExt spid="_x0000_s1139715"/>
                </a:ext>
                <a:ext uri="{FF2B5EF4-FFF2-40B4-BE49-F238E27FC236}">
                  <a16:creationId xmlns:a16="http://schemas.microsoft.com/office/drawing/2014/main" id="{00000000-0008-0000-2A00-00000364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502920</xdr:colOff>
          <xdr:row>2</xdr:row>
          <xdr:rowOff>30480</xdr:rowOff>
        </xdr:from>
        <xdr:to>
          <xdr:col>15</xdr:col>
          <xdr:colOff>30480</xdr:colOff>
          <xdr:row>4</xdr:row>
          <xdr:rowOff>60960</xdr:rowOff>
        </xdr:to>
        <xdr:sp macro="" textlink="">
          <xdr:nvSpPr>
            <xdr:cNvPr id="1139716" name="Button 4" hidden="1">
              <a:extLst>
                <a:ext uri="{63B3BB69-23CF-44E3-9099-C40C66FF867C}">
                  <a14:compatExt spid="_x0000_s1139716"/>
                </a:ext>
                <a:ext uri="{FF2B5EF4-FFF2-40B4-BE49-F238E27FC236}">
                  <a16:creationId xmlns:a16="http://schemas.microsoft.com/office/drawing/2014/main" id="{00000000-0008-0000-2A00-00000464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xdr:twoCellAnchor editAs="absolute">
    <xdr:from>
      <xdr:col>11</xdr:col>
      <xdr:colOff>514350</xdr:colOff>
      <xdr:row>2</xdr:row>
      <xdr:rowOff>447675</xdr:rowOff>
    </xdr:from>
    <xdr:to>
      <xdr:col>14</xdr:col>
      <xdr:colOff>161925</xdr:colOff>
      <xdr:row>2</xdr:row>
      <xdr:rowOff>771525</xdr:rowOff>
    </xdr:to>
    <xdr:sp macro="" textlink="">
      <xdr:nvSpPr>
        <xdr:cNvPr id="74758" name="Text Box 6">
          <a:extLst>
            <a:ext uri="{FF2B5EF4-FFF2-40B4-BE49-F238E27FC236}">
              <a16:creationId xmlns:a16="http://schemas.microsoft.com/office/drawing/2014/main" id="{00000000-0008-0000-2B00-000006240100}"/>
            </a:ext>
          </a:extLst>
        </xdr:cNvPr>
        <xdr:cNvSpPr txBox="1">
          <a:spLocks noChangeArrowheads="1"/>
        </xdr:cNvSpPr>
      </xdr:nvSpPr>
      <xdr:spPr bwMode="auto">
        <a:xfrm>
          <a:off x="6915150"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464820</xdr:colOff>
          <xdr:row>0</xdr:row>
          <xdr:rowOff>152400</xdr:rowOff>
        </xdr:from>
        <xdr:to>
          <xdr:col>14</xdr:col>
          <xdr:colOff>213360</xdr:colOff>
          <xdr:row>2</xdr:row>
          <xdr:rowOff>60960</xdr:rowOff>
        </xdr:to>
        <xdr:sp macro="" textlink="">
          <xdr:nvSpPr>
            <xdr:cNvPr id="74755" name="Button 3" hidden="1">
              <a:extLst>
                <a:ext uri="{63B3BB69-23CF-44E3-9099-C40C66FF867C}">
                  <a14:compatExt spid="_x0000_s74755"/>
                </a:ext>
                <a:ext uri="{FF2B5EF4-FFF2-40B4-BE49-F238E27FC236}">
                  <a16:creationId xmlns:a16="http://schemas.microsoft.com/office/drawing/2014/main" id="{00000000-0008-0000-2B00-00000324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464820</xdr:colOff>
          <xdr:row>2</xdr:row>
          <xdr:rowOff>762000</xdr:rowOff>
        </xdr:from>
        <xdr:to>
          <xdr:col>14</xdr:col>
          <xdr:colOff>213360</xdr:colOff>
          <xdr:row>3</xdr:row>
          <xdr:rowOff>228600</xdr:rowOff>
        </xdr:to>
        <xdr:sp macro="" textlink="">
          <xdr:nvSpPr>
            <xdr:cNvPr id="74756" name="Button 4" hidden="1">
              <a:extLst>
                <a:ext uri="{63B3BB69-23CF-44E3-9099-C40C66FF867C}">
                  <a14:compatExt spid="_x0000_s74756"/>
                </a:ext>
                <a:ext uri="{FF2B5EF4-FFF2-40B4-BE49-F238E27FC236}">
                  <a16:creationId xmlns:a16="http://schemas.microsoft.com/office/drawing/2014/main" id="{00000000-0008-0000-2B00-000004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464820</xdr:colOff>
          <xdr:row>2</xdr:row>
          <xdr:rowOff>83820</xdr:rowOff>
        </xdr:from>
        <xdr:to>
          <xdr:col>14</xdr:col>
          <xdr:colOff>213360</xdr:colOff>
          <xdr:row>2</xdr:row>
          <xdr:rowOff>411480</xdr:rowOff>
        </xdr:to>
        <xdr:sp macro="" textlink="">
          <xdr:nvSpPr>
            <xdr:cNvPr id="74757" name="Button 5" hidden="1">
              <a:extLst>
                <a:ext uri="{63B3BB69-23CF-44E3-9099-C40C66FF867C}">
                  <a14:compatExt spid="_x0000_s74757"/>
                </a:ext>
                <a:ext uri="{FF2B5EF4-FFF2-40B4-BE49-F238E27FC236}">
                  <a16:creationId xmlns:a16="http://schemas.microsoft.com/office/drawing/2014/main" id="{00000000-0008-0000-2B00-000005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464820</xdr:colOff>
          <xdr:row>4</xdr:row>
          <xdr:rowOff>22860</xdr:rowOff>
        </xdr:from>
        <xdr:to>
          <xdr:col>14</xdr:col>
          <xdr:colOff>213360</xdr:colOff>
          <xdr:row>6</xdr:row>
          <xdr:rowOff>22860</xdr:rowOff>
        </xdr:to>
        <xdr:sp macro="" textlink="">
          <xdr:nvSpPr>
            <xdr:cNvPr id="74825" name="Button 73" hidden="1">
              <a:extLst>
                <a:ext uri="{63B3BB69-23CF-44E3-9099-C40C66FF867C}">
                  <a14:compatExt spid="_x0000_s74825"/>
                </a:ext>
                <a:ext uri="{FF2B5EF4-FFF2-40B4-BE49-F238E27FC236}">
                  <a16:creationId xmlns:a16="http://schemas.microsoft.com/office/drawing/2014/main" id="{00000000-0008-0000-2B00-000049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editAs="absolute">
    <xdr:from>
      <xdr:col>12</xdr:col>
      <xdr:colOff>285750</xdr:colOff>
      <xdr:row>1</xdr:row>
      <xdr:rowOff>466725</xdr:rowOff>
    </xdr:from>
    <xdr:to>
      <xdr:col>14</xdr:col>
      <xdr:colOff>542925</xdr:colOff>
      <xdr:row>1</xdr:row>
      <xdr:rowOff>790575</xdr:rowOff>
    </xdr:to>
    <xdr:sp macro="" textlink="">
      <xdr:nvSpPr>
        <xdr:cNvPr id="75782" name="Text Box 6">
          <a:extLst>
            <a:ext uri="{FF2B5EF4-FFF2-40B4-BE49-F238E27FC236}">
              <a16:creationId xmlns:a16="http://schemas.microsoft.com/office/drawing/2014/main" id="{00000000-0008-0000-2C00-000006280100}"/>
            </a:ext>
          </a:extLst>
        </xdr:cNvPr>
        <xdr:cNvSpPr txBox="1">
          <a:spLocks noChangeArrowheads="1"/>
        </xdr:cNvSpPr>
      </xdr:nvSpPr>
      <xdr:spPr bwMode="auto">
        <a:xfrm>
          <a:off x="6896100" y="9620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312420</xdr:colOff>
          <xdr:row>0</xdr:row>
          <xdr:rowOff>289560</xdr:rowOff>
        </xdr:from>
        <xdr:to>
          <xdr:col>14</xdr:col>
          <xdr:colOff>388620</xdr:colOff>
          <xdr:row>1</xdr:row>
          <xdr:rowOff>76200</xdr:rowOff>
        </xdr:to>
        <xdr:sp macro="" textlink="">
          <xdr:nvSpPr>
            <xdr:cNvPr id="958466" name="Button 2" hidden="1">
              <a:extLst>
                <a:ext uri="{63B3BB69-23CF-44E3-9099-C40C66FF867C}">
                  <a14:compatExt spid="_x0000_s958466"/>
                </a:ext>
                <a:ext uri="{FF2B5EF4-FFF2-40B4-BE49-F238E27FC236}">
                  <a16:creationId xmlns:a16="http://schemas.microsoft.com/office/drawing/2014/main" id="{00000000-0008-0000-2C00-000002A0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297180</xdr:colOff>
          <xdr:row>1</xdr:row>
          <xdr:rowOff>784860</xdr:rowOff>
        </xdr:from>
        <xdr:to>
          <xdr:col>14</xdr:col>
          <xdr:colOff>373380</xdr:colOff>
          <xdr:row>2</xdr:row>
          <xdr:rowOff>121920</xdr:rowOff>
        </xdr:to>
        <xdr:sp macro="" textlink="">
          <xdr:nvSpPr>
            <xdr:cNvPr id="958467" name="Button 3" hidden="1">
              <a:extLst>
                <a:ext uri="{63B3BB69-23CF-44E3-9099-C40C66FF867C}">
                  <a14:compatExt spid="_x0000_s958467"/>
                </a:ext>
                <a:ext uri="{FF2B5EF4-FFF2-40B4-BE49-F238E27FC236}">
                  <a16:creationId xmlns:a16="http://schemas.microsoft.com/office/drawing/2014/main" id="{00000000-0008-0000-2C00-000003A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312420</xdr:colOff>
          <xdr:row>1</xdr:row>
          <xdr:rowOff>106680</xdr:rowOff>
        </xdr:from>
        <xdr:to>
          <xdr:col>14</xdr:col>
          <xdr:colOff>388620</xdr:colOff>
          <xdr:row>1</xdr:row>
          <xdr:rowOff>388620</xdr:rowOff>
        </xdr:to>
        <xdr:sp macro="" textlink="">
          <xdr:nvSpPr>
            <xdr:cNvPr id="958468" name="Button 4" hidden="1">
              <a:extLst>
                <a:ext uri="{63B3BB69-23CF-44E3-9099-C40C66FF867C}">
                  <a14:compatExt spid="_x0000_s958468"/>
                </a:ext>
                <a:ext uri="{FF2B5EF4-FFF2-40B4-BE49-F238E27FC236}">
                  <a16:creationId xmlns:a16="http://schemas.microsoft.com/office/drawing/2014/main" id="{00000000-0008-0000-2C00-000004A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312420</xdr:colOff>
          <xdr:row>3</xdr:row>
          <xdr:rowOff>7620</xdr:rowOff>
        </xdr:from>
        <xdr:to>
          <xdr:col>14</xdr:col>
          <xdr:colOff>388620</xdr:colOff>
          <xdr:row>5</xdr:row>
          <xdr:rowOff>144780</xdr:rowOff>
        </xdr:to>
        <xdr:sp macro="" textlink="">
          <xdr:nvSpPr>
            <xdr:cNvPr id="958501" name="Button 37" hidden="1">
              <a:extLst>
                <a:ext uri="{63B3BB69-23CF-44E3-9099-C40C66FF867C}">
                  <a14:compatExt spid="_x0000_s958501"/>
                </a:ext>
                <a:ext uri="{FF2B5EF4-FFF2-40B4-BE49-F238E27FC236}">
                  <a16:creationId xmlns:a16="http://schemas.microsoft.com/office/drawing/2014/main" id="{00000000-0008-0000-2C00-000025A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xdr:twoCellAnchor editAs="absolute">
    <xdr:from>
      <xdr:col>10</xdr:col>
      <xdr:colOff>577215</xdr:colOff>
      <xdr:row>2</xdr:row>
      <xdr:rowOff>561975</xdr:rowOff>
    </xdr:from>
    <xdr:to>
      <xdr:col>13</xdr:col>
      <xdr:colOff>203667</xdr:colOff>
      <xdr:row>3</xdr:row>
      <xdr:rowOff>38100</xdr:rowOff>
    </xdr:to>
    <xdr:sp macro="" textlink="">
      <xdr:nvSpPr>
        <xdr:cNvPr id="65544" name="Text Box 8">
          <a:extLst>
            <a:ext uri="{FF2B5EF4-FFF2-40B4-BE49-F238E27FC236}">
              <a16:creationId xmlns:a16="http://schemas.microsoft.com/office/drawing/2014/main" id="{00000000-0008-0000-2D00-000008000100}"/>
            </a:ext>
          </a:extLst>
        </xdr:cNvPr>
        <xdr:cNvSpPr txBox="1">
          <a:spLocks noChangeArrowheads="1"/>
        </xdr:cNvSpPr>
      </xdr:nvSpPr>
      <xdr:spPr bwMode="auto">
        <a:xfrm>
          <a:off x="6524625" y="9525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579120</xdr:colOff>
          <xdr:row>1</xdr:row>
          <xdr:rowOff>121920</xdr:rowOff>
        </xdr:from>
        <xdr:to>
          <xdr:col>13</xdr:col>
          <xdr:colOff>30480</xdr:colOff>
          <xdr:row>2</xdr:row>
          <xdr:rowOff>182880</xdr:rowOff>
        </xdr:to>
        <xdr:sp macro="" textlink="">
          <xdr:nvSpPr>
            <xdr:cNvPr id="65541" name="Button 5" hidden="1">
              <a:extLst>
                <a:ext uri="{63B3BB69-23CF-44E3-9099-C40C66FF867C}">
                  <a14:compatExt spid="_x0000_s65541"/>
                </a:ext>
                <a:ext uri="{FF2B5EF4-FFF2-40B4-BE49-F238E27FC236}">
                  <a16:creationId xmlns:a16="http://schemas.microsoft.com/office/drawing/2014/main" id="{00000000-0008-0000-2D00-00000500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594360</xdr:colOff>
          <xdr:row>3</xdr:row>
          <xdr:rowOff>45720</xdr:rowOff>
        </xdr:from>
        <xdr:to>
          <xdr:col>13</xdr:col>
          <xdr:colOff>38100</xdr:colOff>
          <xdr:row>5</xdr:row>
          <xdr:rowOff>60960</xdr:rowOff>
        </xdr:to>
        <xdr:sp macro="" textlink="">
          <xdr:nvSpPr>
            <xdr:cNvPr id="65542" name="Button 6" hidden="1">
              <a:extLst>
                <a:ext uri="{63B3BB69-23CF-44E3-9099-C40C66FF867C}">
                  <a14:compatExt spid="_x0000_s65542"/>
                </a:ext>
                <a:ext uri="{FF2B5EF4-FFF2-40B4-BE49-F238E27FC236}">
                  <a16:creationId xmlns:a16="http://schemas.microsoft.com/office/drawing/2014/main" id="{00000000-0008-0000-2D00-000006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579120</xdr:colOff>
          <xdr:row>2</xdr:row>
          <xdr:rowOff>220980</xdr:rowOff>
        </xdr:from>
        <xdr:to>
          <xdr:col>13</xdr:col>
          <xdr:colOff>30480</xdr:colOff>
          <xdr:row>2</xdr:row>
          <xdr:rowOff>502920</xdr:rowOff>
        </xdr:to>
        <xdr:sp macro="" textlink="">
          <xdr:nvSpPr>
            <xdr:cNvPr id="65543" name="Button 7" hidden="1">
              <a:extLst>
                <a:ext uri="{63B3BB69-23CF-44E3-9099-C40C66FF867C}">
                  <a14:compatExt spid="_x0000_s65543"/>
                </a:ext>
                <a:ext uri="{FF2B5EF4-FFF2-40B4-BE49-F238E27FC236}">
                  <a16:creationId xmlns:a16="http://schemas.microsoft.com/office/drawing/2014/main" id="{00000000-0008-0000-2D00-000007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594360</xdr:colOff>
          <xdr:row>5</xdr:row>
          <xdr:rowOff>106680</xdr:rowOff>
        </xdr:from>
        <xdr:to>
          <xdr:col>13</xdr:col>
          <xdr:colOff>38100</xdr:colOff>
          <xdr:row>7</xdr:row>
          <xdr:rowOff>0</xdr:rowOff>
        </xdr:to>
        <xdr:sp macro="" textlink="">
          <xdr:nvSpPr>
            <xdr:cNvPr id="65611" name="Button 75" hidden="1">
              <a:extLst>
                <a:ext uri="{63B3BB69-23CF-44E3-9099-C40C66FF867C}">
                  <a14:compatExt spid="_x0000_s65611"/>
                </a:ext>
                <a:ext uri="{FF2B5EF4-FFF2-40B4-BE49-F238E27FC236}">
                  <a16:creationId xmlns:a16="http://schemas.microsoft.com/office/drawing/2014/main" id="{00000000-0008-0000-2D00-00004B0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xdr:twoCellAnchor editAs="absolute">
    <xdr:from>
      <xdr:col>11</xdr:col>
      <xdr:colOff>38100</xdr:colOff>
      <xdr:row>2</xdr:row>
      <xdr:rowOff>190500</xdr:rowOff>
    </xdr:from>
    <xdr:to>
      <xdr:col>13</xdr:col>
      <xdr:colOff>441853</xdr:colOff>
      <xdr:row>4</xdr:row>
      <xdr:rowOff>133350</xdr:rowOff>
    </xdr:to>
    <xdr:sp macro="" textlink="">
      <xdr:nvSpPr>
        <xdr:cNvPr id="62471" name="Text Box 7">
          <a:extLst>
            <a:ext uri="{FF2B5EF4-FFF2-40B4-BE49-F238E27FC236}">
              <a16:creationId xmlns:a16="http://schemas.microsoft.com/office/drawing/2014/main" id="{00000000-0008-0000-2E00-000007F40000}"/>
            </a:ext>
          </a:extLst>
        </xdr:cNvPr>
        <xdr:cNvSpPr txBox="1">
          <a:spLocks noChangeAspect="1" noChangeArrowheads="1"/>
        </xdr:cNvSpPr>
      </xdr:nvSpPr>
      <xdr:spPr bwMode="auto">
        <a:xfrm>
          <a:off x="5715000" y="8572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76200</xdr:colOff>
          <xdr:row>0</xdr:row>
          <xdr:rowOff>137160</xdr:rowOff>
        </xdr:from>
        <xdr:to>
          <xdr:col>14</xdr:col>
          <xdr:colOff>7620</xdr:colOff>
          <xdr:row>0</xdr:row>
          <xdr:rowOff>457200</xdr:rowOff>
        </xdr:to>
        <xdr:sp macro="" textlink="">
          <xdr:nvSpPr>
            <xdr:cNvPr id="62468" name="Button 4" hidden="1">
              <a:extLst>
                <a:ext uri="{63B3BB69-23CF-44E3-9099-C40C66FF867C}">
                  <a14:compatExt spid="_x0000_s62468"/>
                </a:ext>
                <a:ext uri="{FF2B5EF4-FFF2-40B4-BE49-F238E27FC236}">
                  <a16:creationId xmlns:a16="http://schemas.microsoft.com/office/drawing/2014/main" id="{00000000-0008-0000-2E00-000004F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76200</xdr:colOff>
          <xdr:row>4</xdr:row>
          <xdr:rowOff>106680</xdr:rowOff>
        </xdr:from>
        <xdr:to>
          <xdr:col>14</xdr:col>
          <xdr:colOff>7620</xdr:colOff>
          <xdr:row>6</xdr:row>
          <xdr:rowOff>7620</xdr:rowOff>
        </xdr:to>
        <xdr:sp macro="" textlink="">
          <xdr:nvSpPr>
            <xdr:cNvPr id="62469" name="Button 5" hidden="1">
              <a:extLst>
                <a:ext uri="{63B3BB69-23CF-44E3-9099-C40C66FF867C}">
                  <a14:compatExt spid="_x0000_s62469"/>
                </a:ext>
                <a:ext uri="{FF2B5EF4-FFF2-40B4-BE49-F238E27FC236}">
                  <a16:creationId xmlns:a16="http://schemas.microsoft.com/office/drawing/2014/main" id="{00000000-0008-0000-2E00-000005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76200</xdr:colOff>
          <xdr:row>0</xdr:row>
          <xdr:rowOff>487680</xdr:rowOff>
        </xdr:from>
        <xdr:to>
          <xdr:col>14</xdr:col>
          <xdr:colOff>7620</xdr:colOff>
          <xdr:row>2</xdr:row>
          <xdr:rowOff>144780</xdr:rowOff>
        </xdr:to>
        <xdr:sp macro="" textlink="">
          <xdr:nvSpPr>
            <xdr:cNvPr id="62470" name="Button 6" hidden="1">
              <a:extLst>
                <a:ext uri="{63B3BB69-23CF-44E3-9099-C40C66FF867C}">
                  <a14:compatExt spid="_x0000_s62470"/>
                </a:ext>
                <a:ext uri="{FF2B5EF4-FFF2-40B4-BE49-F238E27FC236}">
                  <a16:creationId xmlns:a16="http://schemas.microsoft.com/office/drawing/2014/main" id="{00000000-0008-0000-2E00-000006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76200</xdr:colOff>
          <xdr:row>6</xdr:row>
          <xdr:rowOff>30480</xdr:rowOff>
        </xdr:from>
        <xdr:to>
          <xdr:col>14</xdr:col>
          <xdr:colOff>7620</xdr:colOff>
          <xdr:row>9</xdr:row>
          <xdr:rowOff>22860</xdr:rowOff>
        </xdr:to>
        <xdr:sp macro="" textlink="">
          <xdr:nvSpPr>
            <xdr:cNvPr id="62538" name="Button 74" hidden="1">
              <a:extLst>
                <a:ext uri="{63B3BB69-23CF-44E3-9099-C40C66FF867C}">
                  <a14:compatExt spid="_x0000_s62538"/>
                </a:ext>
                <a:ext uri="{FF2B5EF4-FFF2-40B4-BE49-F238E27FC236}">
                  <a16:creationId xmlns:a16="http://schemas.microsoft.com/office/drawing/2014/main" id="{00000000-0008-0000-2E00-00004AF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xdr:twoCellAnchor editAs="absolute">
    <xdr:from>
      <xdr:col>11</xdr:col>
      <xdr:colOff>104775</xdr:colOff>
      <xdr:row>4</xdr:row>
      <xdr:rowOff>85725</xdr:rowOff>
    </xdr:from>
    <xdr:to>
      <xdr:col>13</xdr:col>
      <xdr:colOff>508467</xdr:colOff>
      <xdr:row>6</xdr:row>
      <xdr:rowOff>66675</xdr:rowOff>
    </xdr:to>
    <xdr:sp macro="" textlink="">
      <xdr:nvSpPr>
        <xdr:cNvPr id="67591" name="Text Box 7">
          <a:extLst>
            <a:ext uri="{FF2B5EF4-FFF2-40B4-BE49-F238E27FC236}">
              <a16:creationId xmlns:a16="http://schemas.microsoft.com/office/drawing/2014/main" id="{00000000-0008-0000-2F00-000007080100}"/>
            </a:ext>
          </a:extLst>
        </xdr:cNvPr>
        <xdr:cNvSpPr txBox="1">
          <a:spLocks noChangeAspect="1" noChangeArrowheads="1"/>
        </xdr:cNvSpPr>
      </xdr:nvSpPr>
      <xdr:spPr bwMode="auto">
        <a:xfrm>
          <a:off x="5934075"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60960</xdr:colOff>
          <xdr:row>1</xdr:row>
          <xdr:rowOff>220980</xdr:rowOff>
        </xdr:from>
        <xdr:to>
          <xdr:col>14</xdr:col>
          <xdr:colOff>30480</xdr:colOff>
          <xdr:row>2</xdr:row>
          <xdr:rowOff>60960</xdr:rowOff>
        </xdr:to>
        <xdr:sp macro="" textlink="">
          <xdr:nvSpPr>
            <xdr:cNvPr id="67588" name="Button 4" hidden="1">
              <a:extLst>
                <a:ext uri="{63B3BB69-23CF-44E3-9099-C40C66FF867C}">
                  <a14:compatExt spid="_x0000_s67588"/>
                </a:ext>
                <a:ext uri="{FF2B5EF4-FFF2-40B4-BE49-F238E27FC236}">
                  <a16:creationId xmlns:a16="http://schemas.microsoft.com/office/drawing/2014/main" id="{00000000-0008-0000-2F00-0000040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60960</xdr:colOff>
          <xdr:row>6</xdr:row>
          <xdr:rowOff>45720</xdr:rowOff>
        </xdr:from>
        <xdr:to>
          <xdr:col>14</xdr:col>
          <xdr:colOff>30480</xdr:colOff>
          <xdr:row>7</xdr:row>
          <xdr:rowOff>114300</xdr:rowOff>
        </xdr:to>
        <xdr:sp macro="" textlink="">
          <xdr:nvSpPr>
            <xdr:cNvPr id="67589" name="Button 5" hidden="1">
              <a:extLst>
                <a:ext uri="{63B3BB69-23CF-44E3-9099-C40C66FF867C}">
                  <a14:compatExt spid="_x0000_s67589"/>
                </a:ext>
                <a:ext uri="{FF2B5EF4-FFF2-40B4-BE49-F238E27FC236}">
                  <a16:creationId xmlns:a16="http://schemas.microsoft.com/office/drawing/2014/main" id="{00000000-0008-0000-2F00-000005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60960</xdr:colOff>
          <xdr:row>2</xdr:row>
          <xdr:rowOff>83820</xdr:rowOff>
        </xdr:from>
        <xdr:to>
          <xdr:col>14</xdr:col>
          <xdr:colOff>30480</xdr:colOff>
          <xdr:row>4</xdr:row>
          <xdr:rowOff>45720</xdr:rowOff>
        </xdr:to>
        <xdr:sp macro="" textlink="">
          <xdr:nvSpPr>
            <xdr:cNvPr id="67590" name="Button 6" hidden="1">
              <a:extLst>
                <a:ext uri="{63B3BB69-23CF-44E3-9099-C40C66FF867C}">
                  <a14:compatExt spid="_x0000_s67590"/>
                </a:ext>
                <a:ext uri="{FF2B5EF4-FFF2-40B4-BE49-F238E27FC236}">
                  <a16:creationId xmlns:a16="http://schemas.microsoft.com/office/drawing/2014/main" id="{00000000-0008-0000-2F00-000006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60960</xdr:colOff>
          <xdr:row>7</xdr:row>
          <xdr:rowOff>144780</xdr:rowOff>
        </xdr:from>
        <xdr:to>
          <xdr:col>14</xdr:col>
          <xdr:colOff>30480</xdr:colOff>
          <xdr:row>9</xdr:row>
          <xdr:rowOff>99060</xdr:rowOff>
        </xdr:to>
        <xdr:sp macro="" textlink="">
          <xdr:nvSpPr>
            <xdr:cNvPr id="67658" name="Button 74" hidden="1">
              <a:extLst>
                <a:ext uri="{63B3BB69-23CF-44E3-9099-C40C66FF867C}">
                  <a14:compatExt spid="_x0000_s67658"/>
                </a:ext>
                <a:ext uri="{FF2B5EF4-FFF2-40B4-BE49-F238E27FC236}">
                  <a16:creationId xmlns:a16="http://schemas.microsoft.com/office/drawing/2014/main" id="{00000000-0008-0000-2F00-00004A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xdr:twoCellAnchor editAs="absolute">
    <xdr:from>
      <xdr:col>10</xdr:col>
      <xdr:colOff>426720</xdr:colOff>
      <xdr:row>3</xdr:row>
      <xdr:rowOff>230505</xdr:rowOff>
    </xdr:from>
    <xdr:to>
      <xdr:col>13</xdr:col>
      <xdr:colOff>74295</xdr:colOff>
      <xdr:row>5</xdr:row>
      <xdr:rowOff>265143</xdr:rowOff>
    </xdr:to>
    <xdr:sp macro="" textlink="">
      <xdr:nvSpPr>
        <xdr:cNvPr id="11826" name="Text Box 562">
          <a:extLst>
            <a:ext uri="{FF2B5EF4-FFF2-40B4-BE49-F238E27FC236}">
              <a16:creationId xmlns:a16="http://schemas.microsoft.com/office/drawing/2014/main" id="{00000000-0008-0000-3000-0000322E0000}"/>
            </a:ext>
          </a:extLst>
        </xdr:cNvPr>
        <xdr:cNvSpPr txBox="1">
          <a:spLocks noChangeAspect="1" noChangeArrowheads="1"/>
        </xdr:cNvSpPr>
      </xdr:nvSpPr>
      <xdr:spPr bwMode="auto">
        <a:xfrm>
          <a:off x="8185785" y="859155"/>
          <a:ext cx="1476375" cy="329913"/>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388620</xdr:colOff>
          <xdr:row>0</xdr:row>
          <xdr:rowOff>152400</xdr:rowOff>
        </xdr:from>
        <xdr:to>
          <xdr:col>13</xdr:col>
          <xdr:colOff>45720</xdr:colOff>
          <xdr:row>2</xdr:row>
          <xdr:rowOff>76200</xdr:rowOff>
        </xdr:to>
        <xdr:sp macro="" textlink="">
          <xdr:nvSpPr>
            <xdr:cNvPr id="11823" name="Button 559" hidden="1">
              <a:extLst>
                <a:ext uri="{63B3BB69-23CF-44E3-9099-C40C66FF867C}">
                  <a14:compatExt spid="_x0000_s11823"/>
                </a:ext>
                <a:ext uri="{FF2B5EF4-FFF2-40B4-BE49-F238E27FC236}">
                  <a16:creationId xmlns:a16="http://schemas.microsoft.com/office/drawing/2014/main" id="{00000000-0008-0000-3000-00002F2E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388620</xdr:colOff>
          <xdr:row>5</xdr:row>
          <xdr:rowOff>213360</xdr:rowOff>
        </xdr:from>
        <xdr:to>
          <xdr:col>13</xdr:col>
          <xdr:colOff>45720</xdr:colOff>
          <xdr:row>6</xdr:row>
          <xdr:rowOff>152400</xdr:rowOff>
        </xdr:to>
        <xdr:sp macro="" textlink="">
          <xdr:nvSpPr>
            <xdr:cNvPr id="11824" name="Button 560" hidden="1">
              <a:extLst>
                <a:ext uri="{63B3BB69-23CF-44E3-9099-C40C66FF867C}">
                  <a14:compatExt spid="_x0000_s11824"/>
                </a:ext>
                <a:ext uri="{FF2B5EF4-FFF2-40B4-BE49-F238E27FC236}">
                  <a16:creationId xmlns:a16="http://schemas.microsoft.com/office/drawing/2014/main" id="{00000000-0008-0000-3000-0000302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388620</xdr:colOff>
          <xdr:row>2</xdr:row>
          <xdr:rowOff>106680</xdr:rowOff>
        </xdr:from>
        <xdr:to>
          <xdr:col>13</xdr:col>
          <xdr:colOff>45720</xdr:colOff>
          <xdr:row>3</xdr:row>
          <xdr:rowOff>236220</xdr:rowOff>
        </xdr:to>
        <xdr:sp macro="" textlink="">
          <xdr:nvSpPr>
            <xdr:cNvPr id="11825" name="Button 561" hidden="1">
              <a:extLst>
                <a:ext uri="{63B3BB69-23CF-44E3-9099-C40C66FF867C}">
                  <a14:compatExt spid="_x0000_s11825"/>
                </a:ext>
                <a:ext uri="{FF2B5EF4-FFF2-40B4-BE49-F238E27FC236}">
                  <a16:creationId xmlns:a16="http://schemas.microsoft.com/office/drawing/2014/main" id="{00000000-0008-0000-3000-0000312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388620</xdr:colOff>
          <xdr:row>6</xdr:row>
          <xdr:rowOff>182880</xdr:rowOff>
        </xdr:from>
        <xdr:to>
          <xdr:col>13</xdr:col>
          <xdr:colOff>45720</xdr:colOff>
          <xdr:row>6</xdr:row>
          <xdr:rowOff>525780</xdr:rowOff>
        </xdr:to>
        <xdr:sp macro="" textlink="">
          <xdr:nvSpPr>
            <xdr:cNvPr id="11959" name="Button 695" hidden="1">
              <a:extLst>
                <a:ext uri="{63B3BB69-23CF-44E3-9099-C40C66FF867C}">
                  <a14:compatExt spid="_x0000_s11959"/>
                </a:ext>
                <a:ext uri="{FF2B5EF4-FFF2-40B4-BE49-F238E27FC236}">
                  <a16:creationId xmlns:a16="http://schemas.microsoft.com/office/drawing/2014/main" id="{00000000-0008-0000-3000-0000B72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1562100</xdr:colOff>
      <xdr:row>65</xdr:row>
      <xdr:rowOff>200025</xdr:rowOff>
    </xdr:from>
    <xdr:to>
      <xdr:col>4</xdr:col>
      <xdr:colOff>1657350</xdr:colOff>
      <xdr:row>66</xdr:row>
      <xdr:rowOff>123826</xdr:rowOff>
    </xdr:to>
    <xdr:sp macro="" textlink="">
      <xdr:nvSpPr>
        <xdr:cNvPr id="1088460" name="Text Box 209">
          <a:extLst>
            <a:ext uri="{FF2B5EF4-FFF2-40B4-BE49-F238E27FC236}">
              <a16:creationId xmlns:a16="http://schemas.microsoft.com/office/drawing/2014/main" id="{00000000-0008-0000-0500-0000CC9B1000}"/>
            </a:ext>
          </a:extLst>
        </xdr:cNvPr>
        <xdr:cNvSpPr txBox="1">
          <a:spLocks noChangeArrowheads="1"/>
        </xdr:cNvSpPr>
      </xdr:nvSpPr>
      <xdr:spPr bwMode="auto">
        <a:xfrm>
          <a:off x="9639300" y="17992725"/>
          <a:ext cx="95250" cy="228600"/>
        </a:xfrm>
        <a:prstGeom prst="rect">
          <a:avLst/>
        </a:prstGeom>
        <a:noFill/>
        <a:ln w="9525">
          <a:noFill/>
          <a:miter lim="800000"/>
          <a:headEnd/>
          <a:tailEnd/>
        </a:ln>
      </xdr:spPr>
    </xdr:sp>
    <xdr:clientData/>
  </xdr:twoCellAnchor>
  <xdr:twoCellAnchor editAs="oneCell">
    <xdr:from>
      <xdr:col>5</xdr:col>
      <xdr:colOff>561975</xdr:colOff>
      <xdr:row>51</xdr:row>
      <xdr:rowOff>28575</xdr:rowOff>
    </xdr:from>
    <xdr:to>
      <xdr:col>5</xdr:col>
      <xdr:colOff>657225</xdr:colOff>
      <xdr:row>52</xdr:row>
      <xdr:rowOff>9526</xdr:rowOff>
    </xdr:to>
    <xdr:sp macro="" textlink="">
      <xdr:nvSpPr>
        <xdr:cNvPr id="1088461" name="Text Box 211">
          <a:extLst>
            <a:ext uri="{FF2B5EF4-FFF2-40B4-BE49-F238E27FC236}">
              <a16:creationId xmlns:a16="http://schemas.microsoft.com/office/drawing/2014/main" id="{00000000-0008-0000-0500-0000CD9B1000}"/>
            </a:ext>
          </a:extLst>
        </xdr:cNvPr>
        <xdr:cNvSpPr txBox="1">
          <a:spLocks noChangeArrowheads="1"/>
        </xdr:cNvSpPr>
      </xdr:nvSpPr>
      <xdr:spPr bwMode="auto">
        <a:xfrm>
          <a:off x="10306050" y="13192125"/>
          <a:ext cx="95250" cy="219075"/>
        </a:xfrm>
        <a:prstGeom prst="rect">
          <a:avLst/>
        </a:prstGeom>
        <a:noFill/>
        <a:ln w="9525">
          <a:noFill/>
          <a:miter lim="800000"/>
          <a:headEnd/>
          <a:tailEnd/>
        </a:ln>
      </xdr:spPr>
    </xdr:sp>
    <xdr:clientData/>
  </xdr:twoCellAnchor>
  <xdr:twoCellAnchor editAs="oneCell">
    <xdr:from>
      <xdr:col>5</xdr:col>
      <xdr:colOff>485775</xdr:colOff>
      <xdr:row>51</xdr:row>
      <xdr:rowOff>38100</xdr:rowOff>
    </xdr:from>
    <xdr:to>
      <xdr:col>5</xdr:col>
      <xdr:colOff>581025</xdr:colOff>
      <xdr:row>52</xdr:row>
      <xdr:rowOff>28576</xdr:rowOff>
    </xdr:to>
    <xdr:sp macro="" textlink="">
      <xdr:nvSpPr>
        <xdr:cNvPr id="1088462" name="Text Box 212">
          <a:extLst>
            <a:ext uri="{FF2B5EF4-FFF2-40B4-BE49-F238E27FC236}">
              <a16:creationId xmlns:a16="http://schemas.microsoft.com/office/drawing/2014/main" id="{00000000-0008-0000-0500-0000CE9B1000}"/>
            </a:ext>
          </a:extLst>
        </xdr:cNvPr>
        <xdr:cNvSpPr txBox="1">
          <a:spLocks noChangeArrowheads="1"/>
        </xdr:cNvSpPr>
      </xdr:nvSpPr>
      <xdr:spPr bwMode="auto">
        <a:xfrm>
          <a:off x="10229850" y="13201650"/>
          <a:ext cx="95250" cy="228600"/>
        </a:xfrm>
        <a:prstGeom prst="rect">
          <a:avLst/>
        </a:prstGeom>
        <a:noFill/>
        <a:ln w="9525">
          <a:noFill/>
          <a:miter lim="800000"/>
          <a:headEnd/>
          <a:tailEnd/>
        </a:ln>
      </xdr:spPr>
    </xdr:sp>
    <xdr:clientData/>
  </xdr:twoCellAnchor>
  <xdr:twoCellAnchor editAs="oneCell">
    <xdr:from>
      <xdr:col>5</xdr:col>
      <xdr:colOff>190500</xdr:colOff>
      <xdr:row>50</xdr:row>
      <xdr:rowOff>95250</xdr:rowOff>
    </xdr:from>
    <xdr:to>
      <xdr:col>5</xdr:col>
      <xdr:colOff>285750</xdr:colOff>
      <xdr:row>51</xdr:row>
      <xdr:rowOff>123824</xdr:rowOff>
    </xdr:to>
    <xdr:sp macro="" textlink="">
      <xdr:nvSpPr>
        <xdr:cNvPr id="1088463" name="Text Box 213">
          <a:extLst>
            <a:ext uri="{FF2B5EF4-FFF2-40B4-BE49-F238E27FC236}">
              <a16:creationId xmlns:a16="http://schemas.microsoft.com/office/drawing/2014/main" id="{00000000-0008-0000-0500-0000CF9B1000}"/>
            </a:ext>
          </a:extLst>
        </xdr:cNvPr>
        <xdr:cNvSpPr txBox="1">
          <a:spLocks noChangeArrowheads="1"/>
        </xdr:cNvSpPr>
      </xdr:nvSpPr>
      <xdr:spPr bwMode="auto">
        <a:xfrm>
          <a:off x="9934575" y="13058775"/>
          <a:ext cx="95250" cy="228600"/>
        </a:xfrm>
        <a:prstGeom prst="rect">
          <a:avLst/>
        </a:prstGeom>
        <a:no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2156460</xdr:colOff>
          <xdr:row>3</xdr:row>
          <xdr:rowOff>22860</xdr:rowOff>
        </xdr:from>
        <xdr:to>
          <xdr:col>2</xdr:col>
          <xdr:colOff>3611880</xdr:colOff>
          <xdr:row>3</xdr:row>
          <xdr:rowOff>457200</xdr:rowOff>
        </xdr:to>
        <xdr:sp macro="" textlink="">
          <xdr:nvSpPr>
            <xdr:cNvPr id="1087500" name="Button 12" hidden="1">
              <a:extLst>
                <a:ext uri="{63B3BB69-23CF-44E3-9099-C40C66FF867C}">
                  <a14:compatExt spid="_x0000_s1087500"/>
                </a:ext>
                <a:ext uri="{FF2B5EF4-FFF2-40B4-BE49-F238E27FC236}">
                  <a16:creationId xmlns:a16="http://schemas.microsoft.com/office/drawing/2014/main" id="{00000000-0008-0000-0500-00000C981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8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1</xdr:row>
          <xdr:rowOff>45720</xdr:rowOff>
        </xdr:from>
        <xdr:to>
          <xdr:col>1</xdr:col>
          <xdr:colOff>480060</xdr:colOff>
          <xdr:row>1</xdr:row>
          <xdr:rowOff>365760</xdr:rowOff>
        </xdr:to>
        <xdr:sp macro="" textlink="">
          <xdr:nvSpPr>
            <xdr:cNvPr id="1087555" name="Button 67" hidden="1">
              <a:extLst>
                <a:ext uri="{63B3BB69-23CF-44E3-9099-C40C66FF867C}">
                  <a14:compatExt spid="_x0000_s1087555"/>
                </a:ext>
                <a:ext uri="{FF2B5EF4-FFF2-40B4-BE49-F238E27FC236}">
                  <a16:creationId xmlns:a16="http://schemas.microsoft.com/office/drawing/2014/main" id="{00000000-0008-0000-0500-00004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Cover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2</xdr:row>
          <xdr:rowOff>381000</xdr:rowOff>
        </xdr:from>
        <xdr:to>
          <xdr:col>1</xdr:col>
          <xdr:colOff>480060</xdr:colOff>
          <xdr:row>3</xdr:row>
          <xdr:rowOff>114300</xdr:rowOff>
        </xdr:to>
        <xdr:sp macro="" textlink="">
          <xdr:nvSpPr>
            <xdr:cNvPr id="1087556" name="Button 68" hidden="1">
              <a:extLst>
                <a:ext uri="{63B3BB69-23CF-44E3-9099-C40C66FF867C}">
                  <a14:compatExt spid="_x0000_s1087556"/>
                </a:ext>
                <a:ext uri="{FF2B5EF4-FFF2-40B4-BE49-F238E27FC236}">
                  <a16:creationId xmlns:a16="http://schemas.microsoft.com/office/drawing/2014/main" id="{00000000-0008-0000-0500-00004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To Table of Contents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2</xdr:row>
          <xdr:rowOff>7620</xdr:rowOff>
        </xdr:from>
        <xdr:to>
          <xdr:col>1</xdr:col>
          <xdr:colOff>480060</xdr:colOff>
          <xdr:row>2</xdr:row>
          <xdr:rowOff>327660</xdr:rowOff>
        </xdr:to>
        <xdr:sp macro="" textlink="">
          <xdr:nvSpPr>
            <xdr:cNvPr id="1087557" name="Button 69" hidden="1">
              <a:extLst>
                <a:ext uri="{63B3BB69-23CF-44E3-9099-C40C66FF867C}">
                  <a14:compatExt spid="_x0000_s1087557"/>
                </a:ext>
                <a:ext uri="{FF2B5EF4-FFF2-40B4-BE49-F238E27FC236}">
                  <a16:creationId xmlns:a16="http://schemas.microsoft.com/office/drawing/2014/main" id="{00000000-0008-0000-0500-00004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Cover Page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3</xdr:row>
          <xdr:rowOff>175260</xdr:rowOff>
        </xdr:from>
        <xdr:to>
          <xdr:col>1</xdr:col>
          <xdr:colOff>480060</xdr:colOff>
          <xdr:row>3</xdr:row>
          <xdr:rowOff>487680</xdr:rowOff>
        </xdr:to>
        <xdr:sp macro="" textlink="">
          <xdr:nvSpPr>
            <xdr:cNvPr id="1087558" name="Button 70" hidden="1">
              <a:extLst>
                <a:ext uri="{63B3BB69-23CF-44E3-9099-C40C66FF867C}">
                  <a14:compatExt spid="_x0000_s1087558"/>
                </a:ext>
                <a:ext uri="{FF2B5EF4-FFF2-40B4-BE49-F238E27FC236}">
                  <a16:creationId xmlns:a16="http://schemas.microsoft.com/office/drawing/2014/main" id="{00000000-0008-0000-0500-00004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The Bid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30480</xdr:colOff>
          <xdr:row>3</xdr:row>
          <xdr:rowOff>556260</xdr:rowOff>
        </xdr:from>
        <xdr:to>
          <xdr:col>1</xdr:col>
          <xdr:colOff>480060</xdr:colOff>
          <xdr:row>4</xdr:row>
          <xdr:rowOff>274320</xdr:rowOff>
        </xdr:to>
        <xdr:sp macro="" textlink="">
          <xdr:nvSpPr>
            <xdr:cNvPr id="1087559" name="Button 71" hidden="1">
              <a:extLst>
                <a:ext uri="{63B3BB69-23CF-44E3-9099-C40C66FF867C}">
                  <a14:compatExt spid="_x0000_s1087559"/>
                </a:ext>
                <a:ext uri="{FF2B5EF4-FFF2-40B4-BE49-F238E27FC236}">
                  <a16:creationId xmlns:a16="http://schemas.microsoft.com/office/drawing/2014/main" id="{00000000-0008-0000-0500-00004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The Bid</a:t>
              </a:r>
            </a:p>
            <a:p>
              <a:pPr algn="ctr" rtl="0">
                <a:defRPr sz="1000"/>
              </a:pPr>
              <a:r>
                <a:rPr lang="en-ZA" sz="1000" b="0" i="0" u="none" strike="noStrike" baseline="0">
                  <a:solidFill>
                    <a:srgbClr val="000000"/>
                  </a:solidFill>
                  <a:latin typeface="Arial"/>
                  <a:cs typeface="Arial"/>
                </a:rPr>
                <a:t>Procedures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1</xdr:row>
          <xdr:rowOff>45720</xdr:rowOff>
        </xdr:from>
        <xdr:to>
          <xdr:col>1</xdr:col>
          <xdr:colOff>2065020</xdr:colOff>
          <xdr:row>1</xdr:row>
          <xdr:rowOff>365760</xdr:rowOff>
        </xdr:to>
        <xdr:sp macro="" textlink="">
          <xdr:nvSpPr>
            <xdr:cNvPr id="1087560" name="Button 72" hidden="1">
              <a:extLst>
                <a:ext uri="{63B3BB69-23CF-44E3-9099-C40C66FF867C}">
                  <a14:compatExt spid="_x0000_s1087560"/>
                </a:ext>
                <a:ext uri="{FF2B5EF4-FFF2-40B4-BE49-F238E27FC236}">
                  <a16:creationId xmlns:a16="http://schemas.microsoft.com/office/drawing/2014/main" id="{00000000-0008-0000-0500-00004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Notice &amp; Invitation to Bid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2</xdr:row>
          <xdr:rowOff>7620</xdr:rowOff>
        </xdr:from>
        <xdr:to>
          <xdr:col>1</xdr:col>
          <xdr:colOff>2065020</xdr:colOff>
          <xdr:row>2</xdr:row>
          <xdr:rowOff>327660</xdr:rowOff>
        </xdr:to>
        <xdr:sp macro="" textlink="">
          <xdr:nvSpPr>
            <xdr:cNvPr id="1087561" name="Button 73" hidden="1">
              <a:extLst>
                <a:ext uri="{63B3BB69-23CF-44E3-9099-C40C66FF867C}">
                  <a14:compatExt spid="_x0000_s1087561"/>
                </a:ext>
                <a:ext uri="{FF2B5EF4-FFF2-40B4-BE49-F238E27FC236}">
                  <a16:creationId xmlns:a16="http://schemas.microsoft.com/office/drawing/2014/main" id="{00000000-0008-0000-0500-00004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T1.1 - Notice &amp; Invitation to Bid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2</xdr:row>
          <xdr:rowOff>381000</xdr:rowOff>
        </xdr:from>
        <xdr:to>
          <xdr:col>1</xdr:col>
          <xdr:colOff>2065020</xdr:colOff>
          <xdr:row>3</xdr:row>
          <xdr:rowOff>114300</xdr:rowOff>
        </xdr:to>
        <xdr:sp macro="" textlink="">
          <xdr:nvSpPr>
            <xdr:cNvPr id="1087562" name="Button 74" hidden="1">
              <a:extLst>
                <a:ext uri="{63B3BB69-23CF-44E3-9099-C40C66FF867C}">
                  <a14:compatExt spid="_x0000_s1087562"/>
                </a:ext>
                <a:ext uri="{FF2B5EF4-FFF2-40B4-BE49-F238E27FC236}">
                  <a16:creationId xmlns:a16="http://schemas.microsoft.com/office/drawing/2014/main" id="{00000000-0008-0000-0500-00004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Bid Data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3</xdr:row>
          <xdr:rowOff>175260</xdr:rowOff>
        </xdr:from>
        <xdr:to>
          <xdr:col>1</xdr:col>
          <xdr:colOff>2065020</xdr:colOff>
          <xdr:row>3</xdr:row>
          <xdr:rowOff>487680</xdr:rowOff>
        </xdr:to>
        <xdr:sp macro="" textlink="">
          <xdr:nvSpPr>
            <xdr:cNvPr id="1087563" name="Button 75" hidden="1">
              <a:extLst>
                <a:ext uri="{63B3BB69-23CF-44E3-9099-C40C66FF867C}">
                  <a14:compatExt spid="_x0000_s1087563"/>
                </a:ext>
                <a:ext uri="{FF2B5EF4-FFF2-40B4-BE49-F238E27FC236}">
                  <a16:creationId xmlns:a16="http://schemas.microsoft.com/office/drawing/2014/main" id="{00000000-0008-0000-0500-00004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T1.2 - Bid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495300</xdr:colOff>
          <xdr:row>3</xdr:row>
          <xdr:rowOff>556260</xdr:rowOff>
        </xdr:from>
        <xdr:to>
          <xdr:col>1</xdr:col>
          <xdr:colOff>2065020</xdr:colOff>
          <xdr:row>4</xdr:row>
          <xdr:rowOff>274320</xdr:rowOff>
        </xdr:to>
        <xdr:sp macro="" textlink="">
          <xdr:nvSpPr>
            <xdr:cNvPr id="1087564" name="Button 76" hidden="1">
              <a:extLst>
                <a:ext uri="{63B3BB69-23CF-44E3-9099-C40C66FF867C}">
                  <a14:compatExt spid="_x0000_s1087564"/>
                </a:ext>
                <a:ext uri="{FF2B5EF4-FFF2-40B4-BE49-F238E27FC236}">
                  <a16:creationId xmlns:a16="http://schemas.microsoft.com/office/drawing/2014/main" id="{00000000-0008-0000-0500-00004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T1.3 - Conditions of Bid </a:t>
              </a:r>
            </a:p>
            <a:p>
              <a:pPr algn="ctr" rtl="0">
                <a:defRPr sz="1000"/>
              </a:pPr>
              <a:r>
                <a:rPr lang="en-ZA" sz="1000" b="0" i="0" u="none" strike="noStrike" baseline="0">
                  <a:solidFill>
                    <a:srgbClr val="000000"/>
                  </a:solidFill>
                  <a:latin typeface="Arial"/>
                  <a:cs typeface="Arial"/>
                </a:rPr>
                <a:t>(Annex 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1</xdr:row>
          <xdr:rowOff>45720</xdr:rowOff>
        </xdr:from>
        <xdr:to>
          <xdr:col>2</xdr:col>
          <xdr:colOff>426720</xdr:colOff>
          <xdr:row>1</xdr:row>
          <xdr:rowOff>365760</xdr:rowOff>
        </xdr:to>
        <xdr:sp macro="" textlink="">
          <xdr:nvSpPr>
            <xdr:cNvPr id="1087565" name="Button 77" hidden="1">
              <a:extLst>
                <a:ext uri="{63B3BB69-23CF-44E3-9099-C40C66FF867C}">
                  <a14:compatExt spid="_x0000_s1087565"/>
                </a:ext>
                <a:ext uri="{FF2B5EF4-FFF2-40B4-BE49-F238E27FC236}">
                  <a16:creationId xmlns:a16="http://schemas.microsoft.com/office/drawing/2014/main" id="{00000000-0008-0000-0500-00004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Returnable Documents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6</xdr:row>
          <xdr:rowOff>30480</xdr:rowOff>
        </xdr:from>
        <xdr:to>
          <xdr:col>1</xdr:col>
          <xdr:colOff>762000</xdr:colOff>
          <xdr:row>8</xdr:row>
          <xdr:rowOff>99060</xdr:rowOff>
        </xdr:to>
        <xdr:sp macro="" textlink="">
          <xdr:nvSpPr>
            <xdr:cNvPr id="1087566" name="Button 78" hidden="1">
              <a:extLst>
                <a:ext uri="{63B3BB69-23CF-44E3-9099-C40C66FF867C}">
                  <a14:compatExt spid="_x0000_s1087566"/>
                </a:ext>
                <a:ext uri="{FF2B5EF4-FFF2-40B4-BE49-F238E27FC236}">
                  <a16:creationId xmlns:a16="http://schemas.microsoft.com/office/drawing/2014/main" id="{00000000-0008-0000-0500-00004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 List of Returnable's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9</xdr:row>
          <xdr:rowOff>22860</xdr:rowOff>
        </xdr:from>
        <xdr:to>
          <xdr:col>1</xdr:col>
          <xdr:colOff>762000</xdr:colOff>
          <xdr:row>11</xdr:row>
          <xdr:rowOff>7620</xdr:rowOff>
        </xdr:to>
        <xdr:sp macro="" textlink="">
          <xdr:nvSpPr>
            <xdr:cNvPr id="1087567" name="Button 79" hidden="1">
              <a:extLst>
                <a:ext uri="{63B3BB69-23CF-44E3-9099-C40C66FF867C}">
                  <a14:compatExt spid="_x0000_s1087567"/>
                </a:ext>
                <a:ext uri="{FF2B5EF4-FFF2-40B4-BE49-F238E27FC236}">
                  <a16:creationId xmlns:a16="http://schemas.microsoft.com/office/drawing/2014/main" id="{00000000-0008-0000-0500-00004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 Authority to Sign Bid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11</xdr:row>
          <xdr:rowOff>68580</xdr:rowOff>
        </xdr:from>
        <xdr:to>
          <xdr:col>1</xdr:col>
          <xdr:colOff>762000</xdr:colOff>
          <xdr:row>13</xdr:row>
          <xdr:rowOff>7620</xdr:rowOff>
        </xdr:to>
        <xdr:sp macro="" textlink="">
          <xdr:nvSpPr>
            <xdr:cNvPr id="1087568" name="Button 80" hidden="1">
              <a:extLst>
                <a:ext uri="{63B3BB69-23CF-44E3-9099-C40C66FF867C}">
                  <a14:compatExt spid="_x0000_s1087568"/>
                </a:ext>
                <a:ext uri="{FF2B5EF4-FFF2-40B4-BE49-F238E27FC236}">
                  <a16:creationId xmlns:a16="http://schemas.microsoft.com/office/drawing/2014/main" id="{00000000-0008-0000-0500-00005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T2.3 Authority for JV's to sign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13</xdr:row>
          <xdr:rowOff>68580</xdr:rowOff>
        </xdr:from>
        <xdr:to>
          <xdr:col>1</xdr:col>
          <xdr:colOff>762000</xdr:colOff>
          <xdr:row>15</xdr:row>
          <xdr:rowOff>198120</xdr:rowOff>
        </xdr:to>
        <xdr:sp macro="" textlink="">
          <xdr:nvSpPr>
            <xdr:cNvPr id="1087569" name="Button 81" hidden="1">
              <a:extLst>
                <a:ext uri="{63B3BB69-23CF-44E3-9099-C40C66FF867C}">
                  <a14:compatExt spid="_x0000_s1087569"/>
                </a:ext>
                <a:ext uri="{FF2B5EF4-FFF2-40B4-BE49-F238E27FC236}">
                  <a16:creationId xmlns:a16="http://schemas.microsoft.com/office/drawing/2014/main" id="{00000000-0008-0000-0500-00005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T2.4 JV special resolution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18</xdr:row>
          <xdr:rowOff>7620</xdr:rowOff>
        </xdr:from>
        <xdr:to>
          <xdr:col>1</xdr:col>
          <xdr:colOff>762000</xdr:colOff>
          <xdr:row>18</xdr:row>
          <xdr:rowOff>350520</xdr:rowOff>
        </xdr:to>
        <xdr:sp macro="" textlink="">
          <xdr:nvSpPr>
            <xdr:cNvPr id="1087570" name="Button 82" hidden="1">
              <a:extLst>
                <a:ext uri="{63B3BB69-23CF-44E3-9099-C40C66FF867C}">
                  <a14:compatExt spid="_x0000_s1087570"/>
                </a:ext>
                <a:ext uri="{FF2B5EF4-FFF2-40B4-BE49-F238E27FC236}">
                  <a16:creationId xmlns:a16="http://schemas.microsoft.com/office/drawing/2014/main" id="{00000000-0008-0000-0500-00005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T2.6 Schedule of Proposed Contractors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2</xdr:row>
          <xdr:rowOff>7620</xdr:rowOff>
        </xdr:from>
        <xdr:to>
          <xdr:col>2</xdr:col>
          <xdr:colOff>426720</xdr:colOff>
          <xdr:row>2</xdr:row>
          <xdr:rowOff>327660</xdr:rowOff>
        </xdr:to>
        <xdr:sp macro="" textlink="">
          <xdr:nvSpPr>
            <xdr:cNvPr id="1087571" name="Button 83" hidden="1">
              <a:extLst>
                <a:ext uri="{63B3BB69-23CF-44E3-9099-C40C66FF867C}">
                  <a14:compatExt spid="_x0000_s1087571"/>
                </a:ext>
                <a:ext uri="{FF2B5EF4-FFF2-40B4-BE49-F238E27FC236}">
                  <a16:creationId xmlns:a16="http://schemas.microsoft.com/office/drawing/2014/main" id="{00000000-0008-0000-0500-00005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The Contract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2</xdr:row>
          <xdr:rowOff>381000</xdr:rowOff>
        </xdr:from>
        <xdr:to>
          <xdr:col>2</xdr:col>
          <xdr:colOff>426720</xdr:colOff>
          <xdr:row>3</xdr:row>
          <xdr:rowOff>114300</xdr:rowOff>
        </xdr:to>
        <xdr:sp macro="" textlink="">
          <xdr:nvSpPr>
            <xdr:cNvPr id="1087572" name="Button 84" hidden="1">
              <a:extLst>
                <a:ext uri="{63B3BB69-23CF-44E3-9099-C40C66FF867C}">
                  <a14:compatExt spid="_x0000_s1087572"/>
                </a:ext>
                <a:ext uri="{FF2B5EF4-FFF2-40B4-BE49-F238E27FC236}">
                  <a16:creationId xmlns:a16="http://schemas.microsoft.com/office/drawing/2014/main" id="{00000000-0008-0000-0500-00005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Agreement &amp; Contract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3</xdr:row>
          <xdr:rowOff>556260</xdr:rowOff>
        </xdr:from>
        <xdr:to>
          <xdr:col>2</xdr:col>
          <xdr:colOff>426720</xdr:colOff>
          <xdr:row>4</xdr:row>
          <xdr:rowOff>274320</xdr:rowOff>
        </xdr:to>
        <xdr:sp macro="" textlink="">
          <xdr:nvSpPr>
            <xdr:cNvPr id="1087573" name="Button 85" hidden="1">
              <a:extLst>
                <a:ext uri="{63B3BB69-23CF-44E3-9099-C40C66FF867C}">
                  <a14:compatExt spid="_x0000_s1087573"/>
                </a:ext>
                <a:ext uri="{FF2B5EF4-FFF2-40B4-BE49-F238E27FC236}">
                  <a16:creationId xmlns:a16="http://schemas.microsoft.com/office/drawing/2014/main" id="{00000000-0008-0000-0500-00005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Form of Offer &amp; Acceptance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1</xdr:row>
          <xdr:rowOff>60960</xdr:rowOff>
        </xdr:from>
        <xdr:to>
          <xdr:col>4</xdr:col>
          <xdr:colOff>1485900</xdr:colOff>
          <xdr:row>1</xdr:row>
          <xdr:rowOff>388620</xdr:rowOff>
        </xdr:to>
        <xdr:sp macro="" textlink="">
          <xdr:nvSpPr>
            <xdr:cNvPr id="1087574" name="Button 86" hidden="1">
              <a:extLst>
                <a:ext uri="{63B3BB69-23CF-44E3-9099-C40C66FF867C}">
                  <a14:compatExt spid="_x0000_s1087574"/>
                </a:ext>
                <a:ext uri="{FF2B5EF4-FFF2-40B4-BE49-F238E27FC236}">
                  <a16:creationId xmlns:a16="http://schemas.microsoft.com/office/drawing/2014/main" id="{00000000-0008-0000-0500-00005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C1.1 Form of Offer &amp; Acceptance substitution pg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3</xdr:row>
          <xdr:rowOff>556260</xdr:rowOff>
        </xdr:from>
        <xdr:to>
          <xdr:col>2</xdr:col>
          <xdr:colOff>1988820</xdr:colOff>
          <xdr:row>4</xdr:row>
          <xdr:rowOff>274320</xdr:rowOff>
        </xdr:to>
        <xdr:sp macro="" textlink="">
          <xdr:nvSpPr>
            <xdr:cNvPr id="1087575" name="Button 87" hidden="1">
              <a:extLst>
                <a:ext uri="{63B3BB69-23CF-44E3-9099-C40C66FF867C}">
                  <a14:compatExt spid="_x0000_s1087575"/>
                </a:ext>
                <a:ext uri="{FF2B5EF4-FFF2-40B4-BE49-F238E27FC236}">
                  <a16:creationId xmlns:a16="http://schemas.microsoft.com/office/drawing/2014/main" id="{00000000-0008-0000-0500-00005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Contract Data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3</xdr:row>
          <xdr:rowOff>175260</xdr:rowOff>
        </xdr:from>
        <xdr:to>
          <xdr:col>2</xdr:col>
          <xdr:colOff>1988820</xdr:colOff>
          <xdr:row>3</xdr:row>
          <xdr:rowOff>487680</xdr:rowOff>
        </xdr:to>
        <xdr:sp macro="" textlink="">
          <xdr:nvSpPr>
            <xdr:cNvPr id="1087576" name="Button 88" hidden="1">
              <a:extLst>
                <a:ext uri="{63B3BB69-23CF-44E3-9099-C40C66FF867C}">
                  <a14:compatExt spid="_x0000_s1087576"/>
                </a:ext>
                <a:ext uri="{FF2B5EF4-FFF2-40B4-BE49-F238E27FC236}">
                  <a16:creationId xmlns:a16="http://schemas.microsoft.com/office/drawing/2014/main" id="{00000000-0008-0000-0500-00005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Form of Guarantee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2</xdr:row>
          <xdr:rowOff>381000</xdr:rowOff>
        </xdr:from>
        <xdr:to>
          <xdr:col>2</xdr:col>
          <xdr:colOff>1988820</xdr:colOff>
          <xdr:row>3</xdr:row>
          <xdr:rowOff>114300</xdr:rowOff>
        </xdr:to>
        <xdr:sp macro="" textlink="">
          <xdr:nvSpPr>
            <xdr:cNvPr id="1087577" name="Button 89" hidden="1">
              <a:extLst>
                <a:ext uri="{63B3BB69-23CF-44E3-9099-C40C66FF867C}">
                  <a14:compatExt spid="_x0000_s1087577"/>
                </a:ext>
                <a:ext uri="{FF2B5EF4-FFF2-40B4-BE49-F238E27FC236}">
                  <a16:creationId xmlns:a16="http://schemas.microsoft.com/office/drawing/2014/main" id="{00000000-0008-0000-0500-00005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Pricing Data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16</xdr:row>
          <xdr:rowOff>30480</xdr:rowOff>
        </xdr:from>
        <xdr:to>
          <xdr:col>1</xdr:col>
          <xdr:colOff>762000</xdr:colOff>
          <xdr:row>17</xdr:row>
          <xdr:rowOff>160020</xdr:rowOff>
        </xdr:to>
        <xdr:sp macro="" textlink="">
          <xdr:nvSpPr>
            <xdr:cNvPr id="1087579" name="Button 91" hidden="1">
              <a:extLst>
                <a:ext uri="{63B3BB69-23CF-44E3-9099-C40C66FF867C}">
                  <a14:compatExt spid="_x0000_s1087579"/>
                </a:ext>
                <a:ext uri="{FF2B5EF4-FFF2-40B4-BE49-F238E27FC236}">
                  <a16:creationId xmlns:a16="http://schemas.microsoft.com/office/drawing/2014/main" id="{00000000-0008-0000-0500-00005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T2.5 JV involvement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11</xdr:row>
          <xdr:rowOff>68580</xdr:rowOff>
        </xdr:from>
        <xdr:to>
          <xdr:col>1</xdr:col>
          <xdr:colOff>2583180</xdr:colOff>
          <xdr:row>13</xdr:row>
          <xdr:rowOff>7620</xdr:rowOff>
        </xdr:to>
        <xdr:sp macro="" textlink="">
          <xdr:nvSpPr>
            <xdr:cNvPr id="1087580" name="Button 92" hidden="1">
              <a:extLst>
                <a:ext uri="{63B3BB69-23CF-44E3-9099-C40C66FF867C}">
                  <a14:compatExt spid="_x0000_s1087580"/>
                </a:ext>
                <a:ext uri="{FF2B5EF4-FFF2-40B4-BE49-F238E27FC236}">
                  <a16:creationId xmlns:a16="http://schemas.microsoft.com/office/drawing/2014/main" id="{00000000-0008-0000-0500-00005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T2.11</a:t>
              </a:r>
            </a:p>
            <a:p>
              <a:pPr algn="ctr" rtl="0">
                <a:defRPr sz="1000"/>
              </a:pPr>
              <a:r>
                <a:rPr lang="en-ZA" sz="1000" b="0" i="0" u="none" strike="noStrike" baseline="0">
                  <a:solidFill>
                    <a:srgbClr val="000000"/>
                  </a:solidFill>
                  <a:latin typeface="Arial"/>
                  <a:cs typeface="Arial"/>
                </a:rPr>
                <a:t>Declaration of Interest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18</xdr:row>
          <xdr:rowOff>403860</xdr:rowOff>
        </xdr:from>
        <xdr:to>
          <xdr:col>1</xdr:col>
          <xdr:colOff>762000</xdr:colOff>
          <xdr:row>19</xdr:row>
          <xdr:rowOff>160020</xdr:rowOff>
        </xdr:to>
        <xdr:sp macro="" textlink="">
          <xdr:nvSpPr>
            <xdr:cNvPr id="1087581" name="Button 93" hidden="1">
              <a:extLst>
                <a:ext uri="{63B3BB69-23CF-44E3-9099-C40C66FF867C}">
                  <a14:compatExt spid="_x0000_s1087581"/>
                </a:ext>
                <a:ext uri="{FF2B5EF4-FFF2-40B4-BE49-F238E27FC236}">
                  <a16:creationId xmlns:a16="http://schemas.microsoft.com/office/drawing/2014/main" id="{00000000-0008-0000-0500-00005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T2.7 Capacity of Bidders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9</xdr:row>
          <xdr:rowOff>22860</xdr:rowOff>
        </xdr:from>
        <xdr:to>
          <xdr:col>1</xdr:col>
          <xdr:colOff>2575560</xdr:colOff>
          <xdr:row>11</xdr:row>
          <xdr:rowOff>7620</xdr:rowOff>
        </xdr:to>
        <xdr:sp macro="" textlink="">
          <xdr:nvSpPr>
            <xdr:cNvPr id="1087582" name="Button 94" hidden="1">
              <a:extLst>
                <a:ext uri="{63B3BB69-23CF-44E3-9099-C40C66FF867C}">
                  <a14:compatExt spid="_x0000_s1087582"/>
                </a:ext>
                <a:ext uri="{FF2B5EF4-FFF2-40B4-BE49-F238E27FC236}">
                  <a16:creationId xmlns:a16="http://schemas.microsoft.com/office/drawing/2014/main" id="{00000000-0008-0000-0500-00005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T2.10 Site Inspection Certificate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6</xdr:row>
          <xdr:rowOff>30480</xdr:rowOff>
        </xdr:from>
        <xdr:to>
          <xdr:col>1</xdr:col>
          <xdr:colOff>2575560</xdr:colOff>
          <xdr:row>8</xdr:row>
          <xdr:rowOff>99060</xdr:rowOff>
        </xdr:to>
        <xdr:sp macro="" textlink="">
          <xdr:nvSpPr>
            <xdr:cNvPr id="1087585" name="Button 97" hidden="1">
              <a:extLst>
                <a:ext uri="{63B3BB69-23CF-44E3-9099-C40C66FF867C}">
                  <a14:compatExt spid="_x0000_s1087585"/>
                </a:ext>
                <a:ext uri="{FF2B5EF4-FFF2-40B4-BE49-F238E27FC236}">
                  <a16:creationId xmlns:a16="http://schemas.microsoft.com/office/drawing/2014/main" id="{00000000-0008-0000-0500-00006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T2.9 Preference Cert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13</xdr:row>
          <xdr:rowOff>68580</xdr:rowOff>
        </xdr:from>
        <xdr:to>
          <xdr:col>1</xdr:col>
          <xdr:colOff>2583180</xdr:colOff>
          <xdr:row>15</xdr:row>
          <xdr:rowOff>198120</xdr:rowOff>
        </xdr:to>
        <xdr:sp macro="" textlink="">
          <xdr:nvSpPr>
            <xdr:cNvPr id="1087586" name="Button 98" hidden="1">
              <a:extLst>
                <a:ext uri="{63B3BB69-23CF-44E3-9099-C40C66FF867C}">
                  <a14:compatExt spid="_x0000_s1087586"/>
                </a:ext>
                <a:ext uri="{FF2B5EF4-FFF2-40B4-BE49-F238E27FC236}">
                  <a16:creationId xmlns:a16="http://schemas.microsoft.com/office/drawing/2014/main" id="{00000000-0008-0000-0500-00006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T2.12 Record of Addenda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16</xdr:row>
          <xdr:rowOff>30480</xdr:rowOff>
        </xdr:from>
        <xdr:to>
          <xdr:col>1</xdr:col>
          <xdr:colOff>2583180</xdr:colOff>
          <xdr:row>17</xdr:row>
          <xdr:rowOff>160020</xdr:rowOff>
        </xdr:to>
        <xdr:sp macro="" textlink="">
          <xdr:nvSpPr>
            <xdr:cNvPr id="1087587" name="Button 99" hidden="1">
              <a:extLst>
                <a:ext uri="{63B3BB69-23CF-44E3-9099-C40C66FF867C}">
                  <a14:compatExt spid="_x0000_s1087587"/>
                </a:ext>
                <a:ext uri="{FF2B5EF4-FFF2-40B4-BE49-F238E27FC236}">
                  <a16:creationId xmlns:a16="http://schemas.microsoft.com/office/drawing/2014/main" id="{00000000-0008-0000-0500-00006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T2.13 Particulars of Electrician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18</xdr:row>
          <xdr:rowOff>7620</xdr:rowOff>
        </xdr:from>
        <xdr:to>
          <xdr:col>1</xdr:col>
          <xdr:colOff>2583180</xdr:colOff>
          <xdr:row>18</xdr:row>
          <xdr:rowOff>350520</xdr:rowOff>
        </xdr:to>
        <xdr:sp macro="" textlink="">
          <xdr:nvSpPr>
            <xdr:cNvPr id="1087588" name="Button 100" hidden="1">
              <a:extLst>
                <a:ext uri="{63B3BB69-23CF-44E3-9099-C40C66FF867C}">
                  <a14:compatExt spid="_x0000_s1087588"/>
                </a:ext>
                <a:ext uri="{FF2B5EF4-FFF2-40B4-BE49-F238E27FC236}">
                  <a16:creationId xmlns:a16="http://schemas.microsoft.com/office/drawing/2014/main" id="{00000000-0008-0000-0500-00006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T2.14 Imported Materials &amp; Equipment Schedule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18</xdr:row>
          <xdr:rowOff>403860</xdr:rowOff>
        </xdr:from>
        <xdr:to>
          <xdr:col>1</xdr:col>
          <xdr:colOff>2583180</xdr:colOff>
          <xdr:row>19</xdr:row>
          <xdr:rowOff>160020</xdr:rowOff>
        </xdr:to>
        <xdr:sp macro="" textlink="">
          <xdr:nvSpPr>
            <xdr:cNvPr id="1087589" name="Button 101" hidden="1">
              <a:extLst>
                <a:ext uri="{63B3BB69-23CF-44E3-9099-C40C66FF867C}">
                  <a14:compatExt spid="_x0000_s1087589"/>
                </a:ext>
                <a:ext uri="{FF2B5EF4-FFF2-40B4-BE49-F238E27FC236}">
                  <a16:creationId xmlns:a16="http://schemas.microsoft.com/office/drawing/2014/main" id="{00000000-0008-0000-0500-00006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T2.15 Declaration of past SCM practices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xdr:row>
          <xdr:rowOff>7620</xdr:rowOff>
        </xdr:from>
        <xdr:to>
          <xdr:col>4</xdr:col>
          <xdr:colOff>1485900</xdr:colOff>
          <xdr:row>2</xdr:row>
          <xdr:rowOff>335280</xdr:rowOff>
        </xdr:to>
        <xdr:sp macro="" textlink="">
          <xdr:nvSpPr>
            <xdr:cNvPr id="1087590" name="Button 102" hidden="1">
              <a:extLst>
                <a:ext uri="{63B3BB69-23CF-44E3-9099-C40C66FF867C}">
                  <a14:compatExt spid="_x0000_s1087590"/>
                </a:ext>
                <a:ext uri="{FF2B5EF4-FFF2-40B4-BE49-F238E27FC236}">
                  <a16:creationId xmlns:a16="http://schemas.microsoft.com/office/drawing/2014/main" id="{00000000-0008-0000-0500-00006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C1.2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2</xdr:row>
          <xdr:rowOff>373380</xdr:rowOff>
        </xdr:from>
        <xdr:to>
          <xdr:col>4</xdr:col>
          <xdr:colOff>1485900</xdr:colOff>
          <xdr:row>3</xdr:row>
          <xdr:rowOff>121920</xdr:rowOff>
        </xdr:to>
        <xdr:sp macro="" textlink="">
          <xdr:nvSpPr>
            <xdr:cNvPr id="1087591" name="Button 103" hidden="1">
              <a:extLst>
                <a:ext uri="{63B3BB69-23CF-44E3-9099-C40C66FF867C}">
                  <a14:compatExt spid="_x0000_s1087591"/>
                </a:ext>
                <a:ext uri="{FF2B5EF4-FFF2-40B4-BE49-F238E27FC236}">
                  <a16:creationId xmlns:a16="http://schemas.microsoft.com/office/drawing/2014/main" id="{00000000-0008-0000-0500-00006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C1.3 Form of Guarantee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68580</xdr:rowOff>
        </xdr:from>
        <xdr:to>
          <xdr:col>5</xdr:col>
          <xdr:colOff>1287780</xdr:colOff>
          <xdr:row>1</xdr:row>
          <xdr:rowOff>403860</xdr:rowOff>
        </xdr:to>
        <xdr:sp macro="" textlink="">
          <xdr:nvSpPr>
            <xdr:cNvPr id="1087592" name="Button 104" hidden="1">
              <a:extLst>
                <a:ext uri="{63B3BB69-23CF-44E3-9099-C40C66FF867C}">
                  <a14:compatExt spid="_x0000_s1087592"/>
                </a:ext>
                <a:ext uri="{FF2B5EF4-FFF2-40B4-BE49-F238E27FC236}">
                  <a16:creationId xmlns:a16="http://schemas.microsoft.com/office/drawing/2014/main" id="{00000000-0008-0000-0500-00006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C2.1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xdr:row>
          <xdr:rowOff>22860</xdr:rowOff>
        </xdr:from>
        <xdr:to>
          <xdr:col>5</xdr:col>
          <xdr:colOff>1287780</xdr:colOff>
          <xdr:row>2</xdr:row>
          <xdr:rowOff>342900</xdr:rowOff>
        </xdr:to>
        <xdr:sp macro="" textlink="">
          <xdr:nvSpPr>
            <xdr:cNvPr id="1087593" name="Button 105" hidden="1">
              <a:extLst>
                <a:ext uri="{63B3BB69-23CF-44E3-9099-C40C66FF867C}">
                  <a14:compatExt spid="_x0000_s1087593"/>
                </a:ext>
                <a:ext uri="{FF2B5EF4-FFF2-40B4-BE49-F238E27FC236}">
                  <a16:creationId xmlns:a16="http://schemas.microsoft.com/office/drawing/2014/main" id="{00000000-0008-0000-0500-00006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C2.2 GCC P&amp;G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6</xdr:row>
          <xdr:rowOff>38100</xdr:rowOff>
        </xdr:from>
        <xdr:to>
          <xdr:col>4</xdr:col>
          <xdr:colOff>1333500</xdr:colOff>
          <xdr:row>8</xdr:row>
          <xdr:rowOff>30480</xdr:rowOff>
        </xdr:to>
        <xdr:sp macro="" textlink="">
          <xdr:nvSpPr>
            <xdr:cNvPr id="1087594" name="Button 106" hidden="1">
              <a:extLst>
                <a:ext uri="{63B3BB69-23CF-44E3-9099-C40C66FF867C}">
                  <a14:compatExt spid="_x0000_s1087594"/>
                </a:ext>
                <a:ext uri="{FF2B5EF4-FFF2-40B4-BE49-F238E27FC236}">
                  <a16:creationId xmlns:a16="http://schemas.microsoft.com/office/drawing/2014/main" id="{00000000-0008-0000-0500-00006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C3.1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2</xdr:row>
          <xdr:rowOff>7620</xdr:rowOff>
        </xdr:from>
        <xdr:to>
          <xdr:col>2</xdr:col>
          <xdr:colOff>1988820</xdr:colOff>
          <xdr:row>2</xdr:row>
          <xdr:rowOff>327660</xdr:rowOff>
        </xdr:to>
        <xdr:sp macro="" textlink="">
          <xdr:nvSpPr>
            <xdr:cNvPr id="1087595" name="Button 107" hidden="1">
              <a:extLst>
                <a:ext uri="{63B3BB69-23CF-44E3-9099-C40C66FF867C}">
                  <a14:compatExt spid="_x0000_s1087595"/>
                </a:ext>
                <a:ext uri="{FF2B5EF4-FFF2-40B4-BE49-F238E27FC236}">
                  <a16:creationId xmlns:a16="http://schemas.microsoft.com/office/drawing/2014/main" id="{00000000-0008-0000-0500-00006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Site Information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2133600</xdr:colOff>
          <xdr:row>3</xdr:row>
          <xdr:rowOff>175260</xdr:rowOff>
        </xdr:from>
        <xdr:to>
          <xdr:col>2</xdr:col>
          <xdr:colOff>426720</xdr:colOff>
          <xdr:row>3</xdr:row>
          <xdr:rowOff>487680</xdr:rowOff>
        </xdr:to>
        <xdr:sp macro="" textlink="">
          <xdr:nvSpPr>
            <xdr:cNvPr id="1087596" name="Button 108" hidden="1">
              <a:extLst>
                <a:ext uri="{63B3BB69-23CF-44E3-9099-C40C66FF867C}">
                  <a14:compatExt spid="_x0000_s1087596"/>
                </a:ext>
                <a:ext uri="{FF2B5EF4-FFF2-40B4-BE49-F238E27FC236}">
                  <a16:creationId xmlns:a16="http://schemas.microsoft.com/office/drawing/2014/main" id="{00000000-0008-0000-0500-00006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Scope of Works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1645920</xdr:colOff>
          <xdr:row>6</xdr:row>
          <xdr:rowOff>30480</xdr:rowOff>
        </xdr:from>
        <xdr:to>
          <xdr:col>5</xdr:col>
          <xdr:colOff>1226820</xdr:colOff>
          <xdr:row>8</xdr:row>
          <xdr:rowOff>30480</xdr:rowOff>
        </xdr:to>
        <xdr:sp macro="" textlink="">
          <xdr:nvSpPr>
            <xdr:cNvPr id="1087597" name="Button 109" hidden="1">
              <a:extLst>
                <a:ext uri="{63B3BB69-23CF-44E3-9099-C40C66FF867C}">
                  <a14:compatExt spid="_x0000_s1087597"/>
                </a:ext>
                <a:ext uri="{FF2B5EF4-FFF2-40B4-BE49-F238E27FC236}">
                  <a16:creationId xmlns:a16="http://schemas.microsoft.com/office/drawing/2014/main" id="{00000000-0008-0000-0500-00006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C4.1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68580</xdr:rowOff>
        </xdr:from>
        <xdr:to>
          <xdr:col>4</xdr:col>
          <xdr:colOff>1379220</xdr:colOff>
          <xdr:row>16</xdr:row>
          <xdr:rowOff>144780</xdr:rowOff>
        </xdr:to>
        <xdr:sp macro="" textlink="">
          <xdr:nvSpPr>
            <xdr:cNvPr id="1087598" name="Button 110" hidden="1">
              <a:extLst>
                <a:ext uri="{63B3BB69-23CF-44E3-9099-C40C66FF867C}">
                  <a14:compatExt spid="_x0000_s1087598"/>
                </a:ext>
                <a:ext uri="{FF2B5EF4-FFF2-40B4-BE49-F238E27FC236}">
                  <a16:creationId xmlns:a16="http://schemas.microsoft.com/office/drawing/2014/main" id="{00000000-0008-0000-0500-00006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C5.1 List of Drawings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xdr:row>
          <xdr:rowOff>60960</xdr:rowOff>
        </xdr:from>
        <xdr:to>
          <xdr:col>4</xdr:col>
          <xdr:colOff>1333500</xdr:colOff>
          <xdr:row>10</xdr:row>
          <xdr:rowOff>60960</xdr:rowOff>
        </xdr:to>
        <xdr:sp macro="" textlink="">
          <xdr:nvSpPr>
            <xdr:cNvPr id="1087599" name="Button 111" hidden="1">
              <a:extLst>
                <a:ext uri="{63B3BB69-23CF-44E3-9099-C40C66FF867C}">
                  <a14:compatExt spid="_x0000_s1087599"/>
                </a:ext>
                <a:ext uri="{FF2B5EF4-FFF2-40B4-BE49-F238E27FC236}">
                  <a16:creationId xmlns:a16="http://schemas.microsoft.com/office/drawing/2014/main" id="{00000000-0008-0000-0500-00006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C3.2 HIV Spec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10</xdr:row>
          <xdr:rowOff>83820</xdr:rowOff>
        </xdr:from>
        <xdr:to>
          <xdr:col>4</xdr:col>
          <xdr:colOff>1333500</xdr:colOff>
          <xdr:row>11</xdr:row>
          <xdr:rowOff>220980</xdr:rowOff>
        </xdr:to>
        <xdr:sp macro="" textlink="">
          <xdr:nvSpPr>
            <xdr:cNvPr id="1087600" name="Button 112" hidden="1">
              <a:extLst>
                <a:ext uri="{63B3BB69-23CF-44E3-9099-C40C66FF867C}">
                  <a14:compatExt spid="_x0000_s1087600"/>
                </a:ext>
                <a:ext uri="{FF2B5EF4-FFF2-40B4-BE49-F238E27FC236}">
                  <a16:creationId xmlns:a16="http://schemas.microsoft.com/office/drawing/2014/main" id="{00000000-0008-0000-0500-00007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C3.3 HIV Compliance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13</xdr:row>
          <xdr:rowOff>76200</xdr:rowOff>
        </xdr:from>
        <xdr:to>
          <xdr:col>2</xdr:col>
          <xdr:colOff>1211580</xdr:colOff>
          <xdr:row>15</xdr:row>
          <xdr:rowOff>220980</xdr:rowOff>
        </xdr:to>
        <xdr:sp macro="" textlink="">
          <xdr:nvSpPr>
            <xdr:cNvPr id="1087601" name="Button 113" hidden="1">
              <a:extLst>
                <a:ext uri="{63B3BB69-23CF-44E3-9099-C40C66FF867C}">
                  <a14:compatExt spid="_x0000_s1087601"/>
                </a:ext>
                <a:ext uri="{FF2B5EF4-FFF2-40B4-BE49-F238E27FC236}">
                  <a16:creationId xmlns:a16="http://schemas.microsoft.com/office/drawing/2014/main" id="{00000000-0008-0000-0500-00007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T2.19 Tax Clearance Certificate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2651760</xdr:colOff>
          <xdr:row>6</xdr:row>
          <xdr:rowOff>30480</xdr:rowOff>
        </xdr:from>
        <xdr:to>
          <xdr:col>2</xdr:col>
          <xdr:colOff>1203960</xdr:colOff>
          <xdr:row>8</xdr:row>
          <xdr:rowOff>99060</xdr:rowOff>
        </xdr:to>
        <xdr:sp macro="" textlink="">
          <xdr:nvSpPr>
            <xdr:cNvPr id="1087602" name="Button 114" hidden="1">
              <a:extLst>
                <a:ext uri="{63B3BB69-23CF-44E3-9099-C40C66FF867C}">
                  <a14:compatExt spid="_x0000_s1087602"/>
                </a:ext>
                <a:ext uri="{FF2B5EF4-FFF2-40B4-BE49-F238E27FC236}">
                  <a16:creationId xmlns:a16="http://schemas.microsoft.com/office/drawing/2014/main" id="{00000000-0008-0000-0500-00007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T2.16 Equipment schedules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16</xdr:row>
          <xdr:rowOff>22860</xdr:rowOff>
        </xdr:from>
        <xdr:to>
          <xdr:col>2</xdr:col>
          <xdr:colOff>4762500</xdr:colOff>
          <xdr:row>17</xdr:row>
          <xdr:rowOff>137160</xdr:rowOff>
        </xdr:to>
        <xdr:sp macro="" textlink="">
          <xdr:nvSpPr>
            <xdr:cNvPr id="1087605" name="Button 117" hidden="1">
              <a:extLst>
                <a:ext uri="{63B3BB69-23CF-44E3-9099-C40C66FF867C}">
                  <a14:compatExt spid="_x0000_s1087605"/>
                </a:ext>
                <a:ext uri="{FF2B5EF4-FFF2-40B4-BE49-F238E27FC236}">
                  <a16:creationId xmlns:a16="http://schemas.microsoft.com/office/drawing/2014/main" id="{00000000-0008-0000-0500-00007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T2.36 Functionality Criteria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18</xdr:row>
          <xdr:rowOff>388620</xdr:rowOff>
        </xdr:from>
        <xdr:to>
          <xdr:col>5</xdr:col>
          <xdr:colOff>1280160</xdr:colOff>
          <xdr:row>19</xdr:row>
          <xdr:rowOff>99060</xdr:rowOff>
        </xdr:to>
        <xdr:sp macro="" textlink="">
          <xdr:nvSpPr>
            <xdr:cNvPr id="1087606" name="Button 118" hidden="1">
              <a:extLst>
                <a:ext uri="{63B3BB69-23CF-44E3-9099-C40C66FF867C}">
                  <a14:compatExt spid="_x0000_s1087606"/>
                </a:ext>
                <a:ext uri="{FF2B5EF4-FFF2-40B4-BE49-F238E27FC236}">
                  <a16:creationId xmlns:a16="http://schemas.microsoft.com/office/drawing/2014/main" id="{00000000-0008-0000-0500-00007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Pietermaritzburg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18</xdr:row>
          <xdr:rowOff>68580</xdr:rowOff>
        </xdr:from>
        <xdr:to>
          <xdr:col>5</xdr:col>
          <xdr:colOff>1280160</xdr:colOff>
          <xdr:row>18</xdr:row>
          <xdr:rowOff>365760</xdr:rowOff>
        </xdr:to>
        <xdr:sp macro="" textlink="">
          <xdr:nvSpPr>
            <xdr:cNvPr id="1087607" name="Button 119" hidden="1">
              <a:extLst>
                <a:ext uri="{63B3BB69-23CF-44E3-9099-C40C66FF867C}">
                  <a14:compatExt spid="_x0000_s1087607"/>
                </a:ext>
                <a:ext uri="{FF2B5EF4-FFF2-40B4-BE49-F238E27FC236}">
                  <a16:creationId xmlns:a16="http://schemas.microsoft.com/office/drawing/2014/main" id="{00000000-0008-0000-0500-00007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Ulundi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15</xdr:row>
          <xdr:rowOff>60960</xdr:rowOff>
        </xdr:from>
        <xdr:to>
          <xdr:col>5</xdr:col>
          <xdr:colOff>1280160</xdr:colOff>
          <xdr:row>16</xdr:row>
          <xdr:rowOff>137160</xdr:rowOff>
        </xdr:to>
        <xdr:sp macro="" textlink="">
          <xdr:nvSpPr>
            <xdr:cNvPr id="1087608" name="Button 120" hidden="1">
              <a:extLst>
                <a:ext uri="{63B3BB69-23CF-44E3-9099-C40C66FF867C}">
                  <a14:compatExt spid="_x0000_s1087608"/>
                </a:ext>
                <a:ext uri="{FF2B5EF4-FFF2-40B4-BE49-F238E27FC236}">
                  <a16:creationId xmlns:a16="http://schemas.microsoft.com/office/drawing/2014/main" id="{00000000-0008-0000-0500-00007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Ladysmith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1584960</xdr:colOff>
          <xdr:row>16</xdr:row>
          <xdr:rowOff>160020</xdr:rowOff>
        </xdr:from>
        <xdr:to>
          <xdr:col>5</xdr:col>
          <xdr:colOff>1280160</xdr:colOff>
          <xdr:row>18</xdr:row>
          <xdr:rowOff>38100</xdr:rowOff>
        </xdr:to>
        <xdr:sp macro="" textlink="">
          <xdr:nvSpPr>
            <xdr:cNvPr id="1087609" name="Button 121" hidden="1">
              <a:extLst>
                <a:ext uri="{63B3BB69-23CF-44E3-9099-C40C66FF867C}">
                  <a14:compatExt spid="_x0000_s1087609"/>
                </a:ext>
                <a:ext uri="{FF2B5EF4-FFF2-40B4-BE49-F238E27FC236}">
                  <a16:creationId xmlns:a16="http://schemas.microsoft.com/office/drawing/2014/main" id="{00000000-0008-0000-0500-000079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Map to Durban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3680460</xdr:colOff>
          <xdr:row>3</xdr:row>
          <xdr:rowOff>83820</xdr:rowOff>
        </xdr:from>
        <xdr:to>
          <xdr:col>2</xdr:col>
          <xdr:colOff>4724400</xdr:colOff>
          <xdr:row>3</xdr:row>
          <xdr:rowOff>381000</xdr:rowOff>
        </xdr:to>
        <xdr:sp macro="" textlink="">
          <xdr:nvSpPr>
            <xdr:cNvPr id="1087610" name="Button 122" hidden="1">
              <a:extLst>
                <a:ext uri="{63B3BB69-23CF-44E3-9099-C40C66FF867C}">
                  <a14:compatExt spid="_x0000_s1087610"/>
                </a:ext>
                <a:ext uri="{FF2B5EF4-FFF2-40B4-BE49-F238E27FC236}">
                  <a16:creationId xmlns:a16="http://schemas.microsoft.com/office/drawing/2014/main" id="{00000000-0008-0000-0500-00007A981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ZA" sz="1200" b="1" i="0" u="none" strike="noStrike" baseline="0">
                  <a:solidFill>
                    <a:srgbClr val="0000FF"/>
                  </a:solidFill>
                  <a:latin typeface="Arial"/>
                  <a:cs typeface="Arial"/>
                </a:rPr>
                <a:t>Spell Check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2651760</xdr:colOff>
          <xdr:row>9</xdr:row>
          <xdr:rowOff>22860</xdr:rowOff>
        </xdr:from>
        <xdr:to>
          <xdr:col>2</xdr:col>
          <xdr:colOff>1203960</xdr:colOff>
          <xdr:row>11</xdr:row>
          <xdr:rowOff>7620</xdr:rowOff>
        </xdr:to>
        <xdr:sp macro="" textlink="">
          <xdr:nvSpPr>
            <xdr:cNvPr id="1087612" name="Button 124" hidden="1">
              <a:extLst>
                <a:ext uri="{63B3BB69-23CF-44E3-9099-C40C66FF867C}">
                  <a14:compatExt spid="_x0000_s1087612"/>
                </a:ext>
                <a:ext uri="{FF2B5EF4-FFF2-40B4-BE49-F238E27FC236}">
                  <a16:creationId xmlns:a16="http://schemas.microsoft.com/office/drawing/2014/main" id="{00000000-0008-0000-0500-00007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T2.17 Contractors Safety, Health and Environmental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45720</xdr:colOff>
          <xdr:row>19</xdr:row>
          <xdr:rowOff>220980</xdr:rowOff>
        </xdr:from>
        <xdr:to>
          <xdr:col>1</xdr:col>
          <xdr:colOff>762000</xdr:colOff>
          <xdr:row>19</xdr:row>
          <xdr:rowOff>556260</xdr:rowOff>
        </xdr:to>
        <xdr:sp macro="" textlink="">
          <xdr:nvSpPr>
            <xdr:cNvPr id="1087613" name="Button 125" hidden="1">
              <a:extLst>
                <a:ext uri="{63B3BB69-23CF-44E3-9099-C40C66FF867C}">
                  <a14:compatExt spid="_x0000_s1087613"/>
                </a:ext>
                <a:ext uri="{FF2B5EF4-FFF2-40B4-BE49-F238E27FC236}">
                  <a16:creationId xmlns:a16="http://schemas.microsoft.com/office/drawing/2014/main" id="{00000000-0008-0000-0500-00007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T2.8 Financial Standing &amp; Other Resources of Business Declaration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11</xdr:row>
          <xdr:rowOff>68580</xdr:rowOff>
        </xdr:from>
        <xdr:to>
          <xdr:col>2</xdr:col>
          <xdr:colOff>1211580</xdr:colOff>
          <xdr:row>13</xdr:row>
          <xdr:rowOff>7620</xdr:rowOff>
        </xdr:to>
        <xdr:sp macro="" textlink="">
          <xdr:nvSpPr>
            <xdr:cNvPr id="1087614" name="Button 126" hidden="1">
              <a:extLst>
                <a:ext uri="{63B3BB69-23CF-44E3-9099-C40C66FF867C}">
                  <a14:compatExt spid="_x0000_s1087614"/>
                </a:ext>
                <a:ext uri="{FF2B5EF4-FFF2-40B4-BE49-F238E27FC236}">
                  <a16:creationId xmlns:a16="http://schemas.microsoft.com/office/drawing/2014/main" id="{00000000-0008-0000-0500-00007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T2.18 Compulsory Enterprise Questionnaire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16</xdr:row>
          <xdr:rowOff>45720</xdr:rowOff>
        </xdr:from>
        <xdr:to>
          <xdr:col>2</xdr:col>
          <xdr:colOff>1211580</xdr:colOff>
          <xdr:row>17</xdr:row>
          <xdr:rowOff>175260</xdr:rowOff>
        </xdr:to>
        <xdr:sp macro="" textlink="">
          <xdr:nvSpPr>
            <xdr:cNvPr id="1087615" name="Button 127" hidden="1">
              <a:extLst>
                <a:ext uri="{63B3BB69-23CF-44E3-9099-C40C66FF867C}">
                  <a14:compatExt spid="_x0000_s1087615"/>
                </a:ext>
                <a:ext uri="{FF2B5EF4-FFF2-40B4-BE49-F238E27FC236}">
                  <a16:creationId xmlns:a16="http://schemas.microsoft.com/office/drawing/2014/main" id="{00000000-0008-0000-0500-00007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T2.20 Proof of Good Standing with Comp. Comm.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18</xdr:row>
          <xdr:rowOff>411480</xdr:rowOff>
        </xdr:from>
        <xdr:to>
          <xdr:col>2</xdr:col>
          <xdr:colOff>1211580</xdr:colOff>
          <xdr:row>19</xdr:row>
          <xdr:rowOff>175260</xdr:rowOff>
        </xdr:to>
        <xdr:sp macro="" textlink="">
          <xdr:nvSpPr>
            <xdr:cNvPr id="1087616" name="Button 128" hidden="1">
              <a:extLst>
                <a:ext uri="{63B3BB69-23CF-44E3-9099-C40C66FF867C}">
                  <a14:compatExt spid="_x0000_s1087616"/>
                </a:ext>
                <a:ext uri="{FF2B5EF4-FFF2-40B4-BE49-F238E27FC236}">
                  <a16:creationId xmlns:a16="http://schemas.microsoft.com/office/drawing/2014/main" id="{00000000-0008-0000-0500-00008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T2.21a Confirm Receipts of Form of Offer &amp; Acceptance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525780</xdr:colOff>
          <xdr:row>1</xdr:row>
          <xdr:rowOff>45720</xdr:rowOff>
        </xdr:from>
        <xdr:to>
          <xdr:col>2</xdr:col>
          <xdr:colOff>1988820</xdr:colOff>
          <xdr:row>1</xdr:row>
          <xdr:rowOff>365760</xdr:rowOff>
        </xdr:to>
        <xdr:sp macro="" textlink="">
          <xdr:nvSpPr>
            <xdr:cNvPr id="1087618" name="Button 130" hidden="1">
              <a:extLst>
                <a:ext uri="{63B3BB69-23CF-44E3-9099-C40C66FF867C}">
                  <a14:compatExt spid="_x0000_s1087618"/>
                </a:ext>
                <a:ext uri="{FF2B5EF4-FFF2-40B4-BE49-F238E27FC236}">
                  <a16:creationId xmlns:a16="http://schemas.microsoft.com/office/drawing/2014/main" id="{00000000-0008-0000-0500-00008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Bill of Quantities Flyer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19</xdr:row>
          <xdr:rowOff>220980</xdr:rowOff>
        </xdr:from>
        <xdr:to>
          <xdr:col>2</xdr:col>
          <xdr:colOff>1211580</xdr:colOff>
          <xdr:row>19</xdr:row>
          <xdr:rowOff>556260</xdr:rowOff>
        </xdr:to>
        <xdr:sp macro="" textlink="">
          <xdr:nvSpPr>
            <xdr:cNvPr id="1087626" name="Button 138" hidden="1">
              <a:extLst>
                <a:ext uri="{63B3BB69-23CF-44E3-9099-C40C66FF867C}">
                  <a14:compatExt spid="_x0000_s1087626"/>
                </a:ext>
                <a:ext uri="{FF2B5EF4-FFF2-40B4-BE49-F238E27FC236}">
                  <a16:creationId xmlns:a16="http://schemas.microsoft.com/office/drawing/2014/main" id="{00000000-0008-0000-0500-00008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T2.23 Proof of Paid Rates &amp; Taxes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6</xdr:row>
          <xdr:rowOff>30480</xdr:rowOff>
        </xdr:from>
        <xdr:to>
          <xdr:col>2</xdr:col>
          <xdr:colOff>2994660</xdr:colOff>
          <xdr:row>8</xdr:row>
          <xdr:rowOff>99060</xdr:rowOff>
        </xdr:to>
        <xdr:sp macro="" textlink="">
          <xdr:nvSpPr>
            <xdr:cNvPr id="1087627" name="Button 139" hidden="1">
              <a:extLst>
                <a:ext uri="{63B3BB69-23CF-44E3-9099-C40C66FF867C}">
                  <a14:compatExt spid="_x0000_s1087627"/>
                </a:ext>
                <a:ext uri="{FF2B5EF4-FFF2-40B4-BE49-F238E27FC236}">
                  <a16:creationId xmlns:a16="http://schemas.microsoft.com/office/drawing/2014/main" id="{00000000-0008-0000-0500-00008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T2.24 Proof of UIF Registration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9</xdr:row>
          <xdr:rowOff>22860</xdr:rowOff>
        </xdr:from>
        <xdr:to>
          <xdr:col>2</xdr:col>
          <xdr:colOff>2994660</xdr:colOff>
          <xdr:row>11</xdr:row>
          <xdr:rowOff>7620</xdr:rowOff>
        </xdr:to>
        <xdr:sp macro="" textlink="">
          <xdr:nvSpPr>
            <xdr:cNvPr id="1087628" name="Button 140" hidden="1">
              <a:extLst>
                <a:ext uri="{63B3BB69-23CF-44E3-9099-C40C66FF867C}">
                  <a14:compatExt spid="_x0000_s1087628"/>
                </a:ext>
                <a:ext uri="{FF2B5EF4-FFF2-40B4-BE49-F238E27FC236}">
                  <a16:creationId xmlns:a16="http://schemas.microsoft.com/office/drawing/2014/main" id="{00000000-0008-0000-0500-00008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T2.25 The National Industrial Participation form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11</xdr:row>
          <xdr:rowOff>68580</xdr:rowOff>
        </xdr:from>
        <xdr:to>
          <xdr:col>2</xdr:col>
          <xdr:colOff>2994660</xdr:colOff>
          <xdr:row>13</xdr:row>
          <xdr:rowOff>7620</xdr:rowOff>
        </xdr:to>
        <xdr:sp macro="" textlink="">
          <xdr:nvSpPr>
            <xdr:cNvPr id="1087629" name="Button 141" hidden="1">
              <a:extLst>
                <a:ext uri="{63B3BB69-23CF-44E3-9099-C40C66FF867C}">
                  <a14:compatExt spid="_x0000_s1087629"/>
                </a:ext>
                <a:ext uri="{FF2B5EF4-FFF2-40B4-BE49-F238E27FC236}">
                  <a16:creationId xmlns:a16="http://schemas.microsoft.com/office/drawing/2014/main" id="{00000000-0008-0000-0500-00008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T2.26 Certificate of Independent Bid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845820</xdr:colOff>
          <xdr:row>19</xdr:row>
          <xdr:rowOff>220980</xdr:rowOff>
        </xdr:from>
        <xdr:to>
          <xdr:col>1</xdr:col>
          <xdr:colOff>2583180</xdr:colOff>
          <xdr:row>19</xdr:row>
          <xdr:rowOff>556260</xdr:rowOff>
        </xdr:to>
        <xdr:sp macro="" textlink="">
          <xdr:nvSpPr>
            <xdr:cNvPr id="1087632" name="Button 144" hidden="1">
              <a:extLst>
                <a:ext uri="{63B3BB69-23CF-44E3-9099-C40C66FF867C}">
                  <a14:compatExt spid="_x0000_s1087632"/>
                </a:ext>
                <a:ext uri="{FF2B5EF4-FFF2-40B4-BE49-F238E27FC236}">
                  <a16:creationId xmlns:a16="http://schemas.microsoft.com/office/drawing/2014/main" id="{00000000-0008-0000-0500-00009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T2.15a Latest Annual Financial Statements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2659380</xdr:colOff>
          <xdr:row>18</xdr:row>
          <xdr:rowOff>22860</xdr:rowOff>
        </xdr:from>
        <xdr:to>
          <xdr:col>2</xdr:col>
          <xdr:colOff>1211580</xdr:colOff>
          <xdr:row>18</xdr:row>
          <xdr:rowOff>373380</xdr:rowOff>
        </xdr:to>
        <xdr:sp macro="" textlink="">
          <xdr:nvSpPr>
            <xdr:cNvPr id="1087633" name="Button 145" hidden="1">
              <a:extLst>
                <a:ext uri="{63B3BB69-23CF-44E3-9099-C40C66FF867C}">
                  <a14:compatExt spid="_x0000_s1087633"/>
                </a:ext>
                <a:ext uri="{FF2B5EF4-FFF2-40B4-BE49-F238E27FC236}">
                  <a16:creationId xmlns:a16="http://schemas.microsoft.com/office/drawing/2014/main" id="{00000000-0008-0000-0500-00009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T2.21 Form of Offer &amp; Acceptance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13</xdr:row>
          <xdr:rowOff>68580</xdr:rowOff>
        </xdr:from>
        <xdr:to>
          <xdr:col>2</xdr:col>
          <xdr:colOff>2994660</xdr:colOff>
          <xdr:row>15</xdr:row>
          <xdr:rowOff>198120</xdr:rowOff>
        </xdr:to>
        <xdr:sp macro="" textlink="">
          <xdr:nvSpPr>
            <xdr:cNvPr id="1087634" name="Button 146" hidden="1">
              <a:extLst>
                <a:ext uri="{63B3BB69-23CF-44E3-9099-C40C66FF867C}">
                  <a14:compatExt spid="_x0000_s1087634"/>
                </a:ext>
                <a:ext uri="{FF2B5EF4-FFF2-40B4-BE49-F238E27FC236}">
                  <a16:creationId xmlns:a16="http://schemas.microsoft.com/office/drawing/2014/main" id="{00000000-0008-0000-0500-00009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T2.27 Proof of Reg No. on the Prov Suppliers Database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18</xdr:row>
          <xdr:rowOff>7620</xdr:rowOff>
        </xdr:from>
        <xdr:to>
          <xdr:col>2</xdr:col>
          <xdr:colOff>2994660</xdr:colOff>
          <xdr:row>18</xdr:row>
          <xdr:rowOff>350520</xdr:rowOff>
        </xdr:to>
        <xdr:sp macro="" textlink="">
          <xdr:nvSpPr>
            <xdr:cNvPr id="1087635" name="Button 147" hidden="1">
              <a:extLst>
                <a:ext uri="{63B3BB69-23CF-44E3-9099-C40C66FF867C}">
                  <a14:compatExt spid="_x0000_s1087635"/>
                </a:ext>
                <a:ext uri="{FF2B5EF4-FFF2-40B4-BE49-F238E27FC236}">
                  <a16:creationId xmlns:a16="http://schemas.microsoft.com/office/drawing/2014/main" id="{00000000-0008-0000-0500-00009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T2.29 Proof of Payment of Bid deposit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16</xdr:row>
          <xdr:rowOff>30480</xdr:rowOff>
        </xdr:from>
        <xdr:to>
          <xdr:col>2</xdr:col>
          <xdr:colOff>2994660</xdr:colOff>
          <xdr:row>17</xdr:row>
          <xdr:rowOff>160020</xdr:rowOff>
        </xdr:to>
        <xdr:sp macro="" textlink="">
          <xdr:nvSpPr>
            <xdr:cNvPr id="1087636" name="Button 148" hidden="1">
              <a:extLst>
                <a:ext uri="{63B3BB69-23CF-44E3-9099-C40C66FF867C}">
                  <a14:compatExt spid="_x0000_s1087636"/>
                </a:ext>
                <a:ext uri="{FF2B5EF4-FFF2-40B4-BE49-F238E27FC236}">
                  <a16:creationId xmlns:a16="http://schemas.microsoft.com/office/drawing/2014/main" id="{00000000-0008-0000-0500-00009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T2.28 Certified Proof of CIDB Registration 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xdr:row>
          <xdr:rowOff>60960</xdr:rowOff>
        </xdr:from>
        <xdr:to>
          <xdr:col>6</xdr:col>
          <xdr:colOff>1295400</xdr:colOff>
          <xdr:row>1</xdr:row>
          <xdr:rowOff>365760</xdr:rowOff>
        </xdr:to>
        <xdr:sp macro="" textlink="">
          <xdr:nvSpPr>
            <xdr:cNvPr id="1087637" name="Button 149" hidden="1">
              <a:extLst>
                <a:ext uri="{63B3BB69-23CF-44E3-9099-C40C66FF867C}">
                  <a14:compatExt spid="_x0000_s1087637"/>
                </a:ext>
                <a:ext uri="{FF2B5EF4-FFF2-40B4-BE49-F238E27FC236}">
                  <a16:creationId xmlns:a16="http://schemas.microsoft.com/office/drawing/2014/main" id="{00000000-0008-0000-0500-00009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Additional Spec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xdr:row>
          <xdr:rowOff>388620</xdr:rowOff>
        </xdr:from>
        <xdr:to>
          <xdr:col>6</xdr:col>
          <xdr:colOff>1295400</xdr:colOff>
          <xdr:row>2</xdr:row>
          <xdr:rowOff>327660</xdr:rowOff>
        </xdr:to>
        <xdr:sp macro="" textlink="">
          <xdr:nvSpPr>
            <xdr:cNvPr id="1087638" name="Button 150" hidden="1">
              <a:extLst>
                <a:ext uri="{63B3BB69-23CF-44E3-9099-C40C66FF867C}">
                  <a14:compatExt spid="_x0000_s1087638"/>
                </a:ext>
                <a:ext uri="{FF2B5EF4-FFF2-40B4-BE49-F238E27FC236}">
                  <a16:creationId xmlns:a16="http://schemas.microsoft.com/office/drawing/2014/main" id="{00000000-0008-0000-0500-00009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Scope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xdr:row>
          <xdr:rowOff>365760</xdr:rowOff>
        </xdr:from>
        <xdr:to>
          <xdr:col>6</xdr:col>
          <xdr:colOff>1295400</xdr:colOff>
          <xdr:row>3</xdr:row>
          <xdr:rowOff>76200</xdr:rowOff>
        </xdr:to>
        <xdr:sp macro="" textlink="">
          <xdr:nvSpPr>
            <xdr:cNvPr id="1087639" name="Button 151" hidden="1">
              <a:extLst>
                <a:ext uri="{63B3BB69-23CF-44E3-9099-C40C66FF867C}">
                  <a14:compatExt spid="_x0000_s1087639"/>
                </a:ext>
                <a:ext uri="{FF2B5EF4-FFF2-40B4-BE49-F238E27FC236}">
                  <a16:creationId xmlns:a16="http://schemas.microsoft.com/office/drawing/2014/main" id="{00000000-0008-0000-0500-000097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BQ</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6</xdr:row>
          <xdr:rowOff>38100</xdr:rowOff>
        </xdr:from>
        <xdr:to>
          <xdr:col>6</xdr:col>
          <xdr:colOff>1371600</xdr:colOff>
          <xdr:row>8</xdr:row>
          <xdr:rowOff>38100</xdr:rowOff>
        </xdr:to>
        <xdr:sp macro="" textlink="">
          <xdr:nvSpPr>
            <xdr:cNvPr id="1087640" name="Button 152" hidden="1">
              <a:extLst>
                <a:ext uri="{63B3BB69-23CF-44E3-9099-C40C66FF867C}">
                  <a14:compatExt spid="_x0000_s1087640"/>
                </a:ext>
                <a:ext uri="{FF2B5EF4-FFF2-40B4-BE49-F238E27FC236}">
                  <a16:creationId xmlns:a16="http://schemas.microsoft.com/office/drawing/2014/main" id="{00000000-0008-0000-0500-000098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OHS Specification (Annex 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8</xdr:row>
          <xdr:rowOff>68580</xdr:rowOff>
        </xdr:from>
        <xdr:to>
          <xdr:col>6</xdr:col>
          <xdr:colOff>1371600</xdr:colOff>
          <xdr:row>10</xdr:row>
          <xdr:rowOff>68580</xdr:rowOff>
        </xdr:to>
        <xdr:sp macro="" textlink="">
          <xdr:nvSpPr>
            <xdr:cNvPr id="1087642" name="Button 154" hidden="1">
              <a:extLst>
                <a:ext uri="{63B3BB69-23CF-44E3-9099-C40C66FF867C}">
                  <a14:compatExt spid="_x0000_s1087642"/>
                </a:ext>
                <a:ext uri="{FF2B5EF4-FFF2-40B4-BE49-F238E27FC236}">
                  <a16:creationId xmlns:a16="http://schemas.microsoft.com/office/drawing/2014/main" id="{00000000-0008-0000-0500-00009A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OHS BQ (Annex 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18</xdr:row>
          <xdr:rowOff>403860</xdr:rowOff>
        </xdr:from>
        <xdr:to>
          <xdr:col>2</xdr:col>
          <xdr:colOff>2994660</xdr:colOff>
          <xdr:row>19</xdr:row>
          <xdr:rowOff>160020</xdr:rowOff>
        </xdr:to>
        <xdr:sp macro="" textlink="">
          <xdr:nvSpPr>
            <xdr:cNvPr id="1087643" name="Button 155" hidden="1">
              <a:extLst>
                <a:ext uri="{63B3BB69-23CF-44E3-9099-C40C66FF867C}">
                  <a14:compatExt spid="_x0000_s1087643"/>
                </a:ext>
                <a:ext uri="{FF2B5EF4-FFF2-40B4-BE49-F238E27FC236}">
                  <a16:creationId xmlns:a16="http://schemas.microsoft.com/office/drawing/2014/main" id="{00000000-0008-0000-0500-00009B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T2.30 Contract Form - Purchase of Goods and Works Part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1264920</xdr:colOff>
          <xdr:row>19</xdr:row>
          <xdr:rowOff>220980</xdr:rowOff>
        </xdr:from>
        <xdr:to>
          <xdr:col>2</xdr:col>
          <xdr:colOff>2994660</xdr:colOff>
          <xdr:row>19</xdr:row>
          <xdr:rowOff>556260</xdr:rowOff>
        </xdr:to>
        <xdr:sp macro="" textlink="">
          <xdr:nvSpPr>
            <xdr:cNvPr id="1087644" name="Button 156" hidden="1">
              <a:extLst>
                <a:ext uri="{63B3BB69-23CF-44E3-9099-C40C66FF867C}">
                  <a14:compatExt spid="_x0000_s1087644"/>
                </a:ext>
                <a:ext uri="{FF2B5EF4-FFF2-40B4-BE49-F238E27FC236}">
                  <a16:creationId xmlns:a16="http://schemas.microsoft.com/office/drawing/2014/main" id="{00000000-0008-0000-0500-00009C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T2.31 Contract Form - Purchase of Goods/Works Part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6</xdr:row>
          <xdr:rowOff>30480</xdr:rowOff>
        </xdr:from>
        <xdr:to>
          <xdr:col>2</xdr:col>
          <xdr:colOff>4762500</xdr:colOff>
          <xdr:row>8</xdr:row>
          <xdr:rowOff>76200</xdr:rowOff>
        </xdr:to>
        <xdr:sp macro="" textlink="">
          <xdr:nvSpPr>
            <xdr:cNvPr id="1087645" name="Button 157" hidden="1">
              <a:extLst>
                <a:ext uri="{63B3BB69-23CF-44E3-9099-C40C66FF867C}">
                  <a14:compatExt spid="_x0000_s1087645"/>
                </a:ext>
                <a:ext uri="{FF2B5EF4-FFF2-40B4-BE49-F238E27FC236}">
                  <a16:creationId xmlns:a16="http://schemas.microsoft.com/office/drawing/2014/main" id="{00000000-0008-0000-0500-00009D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T2.32  Required Structure of Contractor's OHSE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9</xdr:row>
          <xdr:rowOff>7620</xdr:rowOff>
        </xdr:from>
        <xdr:to>
          <xdr:col>2</xdr:col>
          <xdr:colOff>4762500</xdr:colOff>
          <xdr:row>10</xdr:row>
          <xdr:rowOff>175260</xdr:rowOff>
        </xdr:to>
        <xdr:sp macro="" textlink="">
          <xdr:nvSpPr>
            <xdr:cNvPr id="1087646" name="Button 158" hidden="1">
              <a:extLst>
                <a:ext uri="{63B3BB69-23CF-44E3-9099-C40C66FF867C}">
                  <a14:compatExt spid="_x0000_s1087646"/>
                </a:ext>
                <a:ext uri="{FF2B5EF4-FFF2-40B4-BE49-F238E27FC236}">
                  <a16:creationId xmlns:a16="http://schemas.microsoft.com/office/drawing/2014/main" id="{00000000-0008-0000-0500-00009E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T2.33  Clients specific Req. for Contractors OHSE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11</xdr:row>
          <xdr:rowOff>68580</xdr:rowOff>
        </xdr:from>
        <xdr:to>
          <xdr:col>2</xdr:col>
          <xdr:colOff>4762500</xdr:colOff>
          <xdr:row>13</xdr:row>
          <xdr:rowOff>0</xdr:rowOff>
        </xdr:to>
        <xdr:sp macro="" textlink="">
          <xdr:nvSpPr>
            <xdr:cNvPr id="1087647" name="Button 159" hidden="1">
              <a:extLst>
                <a:ext uri="{63B3BB69-23CF-44E3-9099-C40C66FF867C}">
                  <a14:compatExt spid="_x0000_s1087647"/>
                </a:ext>
                <a:ext uri="{FF2B5EF4-FFF2-40B4-BE49-F238E27FC236}">
                  <a16:creationId xmlns:a16="http://schemas.microsoft.com/office/drawing/2014/main" id="{00000000-0008-0000-0500-00009F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T2.34 Base line Risk Assessment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68580</xdr:colOff>
          <xdr:row>16</xdr:row>
          <xdr:rowOff>182880</xdr:rowOff>
        </xdr:from>
        <xdr:to>
          <xdr:col>4</xdr:col>
          <xdr:colOff>1379220</xdr:colOff>
          <xdr:row>18</xdr:row>
          <xdr:rowOff>60960</xdr:rowOff>
        </xdr:to>
        <xdr:sp macro="" textlink="">
          <xdr:nvSpPr>
            <xdr:cNvPr id="1087648" name="Button 160" hidden="1">
              <a:extLst>
                <a:ext uri="{63B3BB69-23CF-44E3-9099-C40C66FF867C}">
                  <a14:compatExt spid="_x0000_s1087648"/>
                </a:ext>
                <a:ext uri="{FF2B5EF4-FFF2-40B4-BE49-F238E27FC236}">
                  <a16:creationId xmlns:a16="http://schemas.microsoft.com/office/drawing/2014/main" id="{00000000-0008-0000-0500-0000A0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Waiver of Lien (Annex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3032760</xdr:colOff>
          <xdr:row>13</xdr:row>
          <xdr:rowOff>68580</xdr:rowOff>
        </xdr:from>
        <xdr:to>
          <xdr:col>2</xdr:col>
          <xdr:colOff>4762500</xdr:colOff>
          <xdr:row>15</xdr:row>
          <xdr:rowOff>182880</xdr:rowOff>
        </xdr:to>
        <xdr:sp macro="" textlink="">
          <xdr:nvSpPr>
            <xdr:cNvPr id="1087649" name="Button 161" hidden="1">
              <a:extLst>
                <a:ext uri="{63B3BB69-23CF-44E3-9099-C40C66FF867C}">
                  <a14:compatExt spid="_x0000_s1087649"/>
                </a:ext>
                <a:ext uri="{FF2B5EF4-FFF2-40B4-BE49-F238E27FC236}">
                  <a16:creationId xmlns:a16="http://schemas.microsoft.com/office/drawing/2014/main" id="{00000000-0008-0000-0500-0000A1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800080"/>
                  </a:solidFill>
                  <a:latin typeface="Arial"/>
                  <a:cs typeface="Arial"/>
                </a:rPr>
                <a:t>T2.35 SBD 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18</xdr:row>
          <xdr:rowOff>121920</xdr:rowOff>
        </xdr:from>
        <xdr:to>
          <xdr:col>4</xdr:col>
          <xdr:colOff>1394460</xdr:colOff>
          <xdr:row>18</xdr:row>
          <xdr:rowOff>556260</xdr:rowOff>
        </xdr:to>
        <xdr:sp macro="" textlink="">
          <xdr:nvSpPr>
            <xdr:cNvPr id="1087650" name="Button 162" hidden="1">
              <a:extLst>
                <a:ext uri="{63B3BB69-23CF-44E3-9099-C40C66FF867C}">
                  <a14:compatExt spid="_x0000_s1087650"/>
                </a:ext>
                <a:ext uri="{FF2B5EF4-FFF2-40B4-BE49-F238E27FC236}">
                  <a16:creationId xmlns:a16="http://schemas.microsoft.com/office/drawing/2014/main" id="{00000000-0008-0000-0500-0000A2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Joint Venture Agreement</a:t>
              </a:r>
            </a:p>
            <a:p>
              <a:pPr algn="ctr" rtl="0">
                <a:defRPr sz="1000"/>
              </a:pPr>
              <a:r>
                <a:rPr lang="en-ZA" sz="1000" b="0" i="0" u="none" strike="noStrike" baseline="0">
                  <a:solidFill>
                    <a:srgbClr val="000000"/>
                  </a:solidFill>
                  <a:latin typeface="Arial"/>
                  <a:cs typeface="Arial"/>
                </a:rPr>
                <a:t>(Annexure 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2156460</xdr:colOff>
          <xdr:row>3</xdr:row>
          <xdr:rowOff>556260</xdr:rowOff>
        </xdr:from>
        <xdr:to>
          <xdr:col>2</xdr:col>
          <xdr:colOff>3611880</xdr:colOff>
          <xdr:row>4</xdr:row>
          <xdr:rowOff>266700</xdr:rowOff>
        </xdr:to>
        <xdr:sp macro="" textlink="">
          <xdr:nvSpPr>
            <xdr:cNvPr id="1087651" name="Button 163" hidden="1">
              <a:extLst>
                <a:ext uri="{63B3BB69-23CF-44E3-9099-C40C66FF867C}">
                  <a14:compatExt spid="_x0000_s1087651"/>
                </a:ext>
                <a:ext uri="{FF2B5EF4-FFF2-40B4-BE49-F238E27FC236}">
                  <a16:creationId xmlns:a16="http://schemas.microsoft.com/office/drawing/2014/main" id="{00000000-0008-0000-0500-0000A3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Tender Advertisment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xdr:row>
          <xdr:rowOff>106680</xdr:rowOff>
        </xdr:from>
        <xdr:to>
          <xdr:col>6</xdr:col>
          <xdr:colOff>1287780</xdr:colOff>
          <xdr:row>3</xdr:row>
          <xdr:rowOff>556260</xdr:rowOff>
        </xdr:to>
        <xdr:sp macro="" textlink="">
          <xdr:nvSpPr>
            <xdr:cNvPr id="1087652" name="Button 164" hidden="1">
              <a:extLst>
                <a:ext uri="{63B3BB69-23CF-44E3-9099-C40C66FF867C}">
                  <a14:compatExt spid="_x0000_s1087652"/>
                </a:ext>
                <a:ext uri="{FF2B5EF4-FFF2-40B4-BE49-F238E27FC236}">
                  <a16:creationId xmlns:a16="http://schemas.microsoft.com/office/drawing/2014/main" id="{00000000-0008-0000-0500-0000A4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Employment</a:t>
              </a:r>
            </a:p>
            <a:p>
              <a:pPr algn="ctr" rtl="0">
                <a:defRPr sz="1000"/>
              </a:pPr>
              <a:r>
                <a:rPr lang="en-ZA" sz="1000" b="0" i="0" u="none" strike="noStrike" baseline="0">
                  <a:solidFill>
                    <a:srgbClr val="000000"/>
                  </a:solidFill>
                  <a:latin typeface="Arial"/>
                  <a:cs typeface="Arial"/>
                </a:rPr>
                <a:t>Contract (Annex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xdr:row>
          <xdr:rowOff>632460</xdr:rowOff>
        </xdr:from>
        <xdr:to>
          <xdr:col>6</xdr:col>
          <xdr:colOff>1295400</xdr:colOff>
          <xdr:row>4</xdr:row>
          <xdr:rowOff>312420</xdr:rowOff>
        </xdr:to>
        <xdr:sp macro="" textlink="">
          <xdr:nvSpPr>
            <xdr:cNvPr id="1087653" name="Button 165" hidden="1">
              <a:extLst>
                <a:ext uri="{63B3BB69-23CF-44E3-9099-C40C66FF867C}">
                  <a14:compatExt spid="_x0000_s1087653"/>
                </a:ext>
                <a:ext uri="{FF2B5EF4-FFF2-40B4-BE49-F238E27FC236}">
                  <a16:creationId xmlns:a16="http://schemas.microsoft.com/office/drawing/2014/main" id="{00000000-0008-0000-0500-0000A5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Attendance</a:t>
              </a:r>
            </a:p>
            <a:p>
              <a:pPr algn="ctr" rtl="0">
                <a:defRPr sz="1000"/>
              </a:pPr>
              <a:r>
                <a:rPr lang="en-ZA" sz="1000" b="0" i="0" u="none" strike="noStrike" baseline="0">
                  <a:solidFill>
                    <a:srgbClr val="000000"/>
                  </a:solidFill>
                  <a:latin typeface="Arial"/>
                  <a:cs typeface="Arial"/>
                </a:rPr>
                <a:t>Register (Annex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1402080</xdr:colOff>
          <xdr:row>1</xdr:row>
          <xdr:rowOff>60960</xdr:rowOff>
        </xdr:from>
        <xdr:to>
          <xdr:col>6</xdr:col>
          <xdr:colOff>2941320</xdr:colOff>
          <xdr:row>2</xdr:row>
          <xdr:rowOff>99060</xdr:rowOff>
        </xdr:to>
        <xdr:sp macro="" textlink="">
          <xdr:nvSpPr>
            <xdr:cNvPr id="1087654" name="Button 166" hidden="1">
              <a:extLst>
                <a:ext uri="{63B3BB69-23CF-44E3-9099-C40C66FF867C}">
                  <a14:compatExt spid="_x0000_s1087654"/>
                </a:ext>
                <a:ext uri="{FF2B5EF4-FFF2-40B4-BE49-F238E27FC236}">
                  <a16:creationId xmlns:a16="http://schemas.microsoft.com/office/drawing/2014/main" id="{00000000-0008-0000-0500-0000A698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EPWP Data</a:t>
              </a:r>
            </a:p>
            <a:p>
              <a:pPr algn="ctr" rtl="0">
                <a:defRPr sz="1000"/>
              </a:pPr>
              <a:r>
                <a:rPr lang="en-ZA" sz="1000" b="0" i="0" u="none" strike="noStrike" baseline="0">
                  <a:solidFill>
                    <a:srgbClr val="000000"/>
                  </a:solidFill>
                  <a:latin typeface="Arial"/>
                  <a:cs typeface="Arial"/>
                </a:rPr>
                <a:t>Collection (Annex 12)</a:t>
              </a:r>
            </a:p>
          </xdr:txBody>
        </xdr:sp>
        <xdr:clientData fPrintsWithSheet="0"/>
      </xdr:twoCellAnchor>
    </mc:Choice>
    <mc:Fallback/>
  </mc:AlternateContent>
  <xdr:twoCellAnchor>
    <xdr:from>
      <xdr:col>2</xdr:col>
      <xdr:colOff>2186862</xdr:colOff>
      <xdr:row>1</xdr:row>
      <xdr:rowOff>184667</xdr:rowOff>
    </xdr:from>
    <xdr:to>
      <xdr:col>2</xdr:col>
      <xdr:colOff>5853987</xdr:colOff>
      <xdr:row>2</xdr:row>
      <xdr:rowOff>579275</xdr:rowOff>
    </xdr:to>
    <xdr:pic>
      <xdr:nvPicPr>
        <xdr:cNvPr id="92" name="Picture 91" descr="Public Works Logo">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5893" y="476249"/>
          <a:ext cx="3667125" cy="90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10</xdr:col>
      <xdr:colOff>209550</xdr:colOff>
      <xdr:row>3</xdr:row>
      <xdr:rowOff>142875</xdr:rowOff>
    </xdr:from>
    <xdr:to>
      <xdr:col>12</xdr:col>
      <xdr:colOff>476324</xdr:colOff>
      <xdr:row>3</xdr:row>
      <xdr:rowOff>466725</xdr:rowOff>
    </xdr:to>
    <xdr:sp macro="" textlink="">
      <xdr:nvSpPr>
        <xdr:cNvPr id="2" name="Text Box 7">
          <a:extLst>
            <a:ext uri="{FF2B5EF4-FFF2-40B4-BE49-F238E27FC236}">
              <a16:creationId xmlns:a16="http://schemas.microsoft.com/office/drawing/2014/main" id="{00000000-0008-0000-3100-000002000000}"/>
            </a:ext>
          </a:extLst>
        </xdr:cNvPr>
        <xdr:cNvSpPr txBox="1">
          <a:spLocks noChangeAspect="1" noChangeArrowheads="1"/>
        </xdr:cNvSpPr>
      </xdr:nvSpPr>
      <xdr:spPr bwMode="auto">
        <a:xfrm>
          <a:off x="6557010" y="798195"/>
          <a:ext cx="1520192"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220980</xdr:colOff>
          <xdr:row>1</xdr:row>
          <xdr:rowOff>83820</xdr:rowOff>
        </xdr:from>
        <xdr:to>
          <xdr:col>12</xdr:col>
          <xdr:colOff>571500</xdr:colOff>
          <xdr:row>1</xdr:row>
          <xdr:rowOff>411480</xdr:rowOff>
        </xdr:to>
        <xdr:sp macro="" textlink="">
          <xdr:nvSpPr>
            <xdr:cNvPr id="1097729" name="Button 1" hidden="1">
              <a:extLst>
                <a:ext uri="{63B3BB69-23CF-44E3-9099-C40C66FF867C}">
                  <a14:compatExt spid="_x0000_s1097729"/>
                </a:ext>
                <a:ext uri="{FF2B5EF4-FFF2-40B4-BE49-F238E27FC236}">
                  <a16:creationId xmlns:a16="http://schemas.microsoft.com/office/drawing/2014/main" id="{00000000-0008-0000-3100-000001C01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3</xdr:row>
          <xdr:rowOff>441960</xdr:rowOff>
        </xdr:from>
        <xdr:to>
          <xdr:col>12</xdr:col>
          <xdr:colOff>571500</xdr:colOff>
          <xdr:row>3</xdr:row>
          <xdr:rowOff>762000</xdr:rowOff>
        </xdr:to>
        <xdr:sp macro="" textlink="">
          <xdr:nvSpPr>
            <xdr:cNvPr id="1097730" name="Button 2" hidden="1">
              <a:extLst>
                <a:ext uri="{63B3BB69-23CF-44E3-9099-C40C66FF867C}">
                  <a14:compatExt spid="_x0000_s1097730"/>
                </a:ext>
                <a:ext uri="{FF2B5EF4-FFF2-40B4-BE49-F238E27FC236}">
                  <a16:creationId xmlns:a16="http://schemas.microsoft.com/office/drawing/2014/main" id="{00000000-0008-0000-3100-000002C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1</xdr:row>
          <xdr:rowOff>441960</xdr:rowOff>
        </xdr:from>
        <xdr:to>
          <xdr:col>12</xdr:col>
          <xdr:colOff>571500</xdr:colOff>
          <xdr:row>3</xdr:row>
          <xdr:rowOff>106680</xdr:rowOff>
        </xdr:to>
        <xdr:sp macro="" textlink="">
          <xdr:nvSpPr>
            <xdr:cNvPr id="1097731" name="Button 3" hidden="1">
              <a:extLst>
                <a:ext uri="{63B3BB69-23CF-44E3-9099-C40C66FF867C}">
                  <a14:compatExt spid="_x0000_s1097731"/>
                </a:ext>
                <a:ext uri="{FF2B5EF4-FFF2-40B4-BE49-F238E27FC236}">
                  <a16:creationId xmlns:a16="http://schemas.microsoft.com/office/drawing/2014/main" id="{00000000-0008-0000-3100-000003C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220980</xdr:colOff>
          <xdr:row>3</xdr:row>
          <xdr:rowOff>800100</xdr:rowOff>
        </xdr:from>
        <xdr:to>
          <xdr:col>12</xdr:col>
          <xdr:colOff>571500</xdr:colOff>
          <xdr:row>4</xdr:row>
          <xdr:rowOff>289560</xdr:rowOff>
        </xdr:to>
        <xdr:sp macro="" textlink="">
          <xdr:nvSpPr>
            <xdr:cNvPr id="1097732" name="Button 4" hidden="1">
              <a:extLst>
                <a:ext uri="{63B3BB69-23CF-44E3-9099-C40C66FF867C}">
                  <a14:compatExt spid="_x0000_s1097732"/>
                </a:ext>
                <a:ext uri="{FF2B5EF4-FFF2-40B4-BE49-F238E27FC236}">
                  <a16:creationId xmlns:a16="http://schemas.microsoft.com/office/drawing/2014/main" id="{00000000-0008-0000-3100-000004C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1.xml><?xml version="1.0" encoding="utf-8"?>
<xdr:wsDr xmlns:xdr="http://schemas.openxmlformats.org/drawingml/2006/spreadsheetDrawing" xmlns:a="http://schemas.openxmlformats.org/drawingml/2006/main">
  <xdr:twoCellAnchor editAs="absolute">
    <xdr:from>
      <xdr:col>11</xdr:col>
      <xdr:colOff>104775</xdr:colOff>
      <xdr:row>4</xdr:row>
      <xdr:rowOff>85725</xdr:rowOff>
    </xdr:from>
    <xdr:to>
      <xdr:col>13</xdr:col>
      <xdr:colOff>508467</xdr:colOff>
      <xdr:row>6</xdr:row>
      <xdr:rowOff>66675</xdr:rowOff>
    </xdr:to>
    <xdr:sp macro="" textlink="">
      <xdr:nvSpPr>
        <xdr:cNvPr id="2" name="Text Box 7">
          <a:extLst>
            <a:ext uri="{FF2B5EF4-FFF2-40B4-BE49-F238E27FC236}">
              <a16:creationId xmlns:a16="http://schemas.microsoft.com/office/drawing/2014/main" id="{00000000-0008-0000-3200-000002000000}"/>
            </a:ext>
          </a:extLst>
        </xdr:cNvPr>
        <xdr:cNvSpPr txBox="1">
          <a:spLocks noChangeAspect="1" noChangeArrowheads="1"/>
        </xdr:cNvSpPr>
      </xdr:nvSpPr>
      <xdr:spPr bwMode="auto">
        <a:xfrm>
          <a:off x="5934075" y="11811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121920</xdr:colOff>
          <xdr:row>1</xdr:row>
          <xdr:rowOff>213360</xdr:rowOff>
        </xdr:from>
        <xdr:to>
          <xdr:col>14</xdr:col>
          <xdr:colOff>30480</xdr:colOff>
          <xdr:row>2</xdr:row>
          <xdr:rowOff>45720</xdr:rowOff>
        </xdr:to>
        <xdr:sp macro="" textlink="">
          <xdr:nvSpPr>
            <xdr:cNvPr id="1053697" name="Button 1" hidden="1">
              <a:extLst>
                <a:ext uri="{63B3BB69-23CF-44E3-9099-C40C66FF867C}">
                  <a14:compatExt spid="_x0000_s1053697"/>
                </a:ext>
                <a:ext uri="{FF2B5EF4-FFF2-40B4-BE49-F238E27FC236}">
                  <a16:creationId xmlns:a16="http://schemas.microsoft.com/office/drawing/2014/main" id="{00000000-0008-0000-3200-000001141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121920</xdr:colOff>
          <xdr:row>6</xdr:row>
          <xdr:rowOff>45720</xdr:rowOff>
        </xdr:from>
        <xdr:to>
          <xdr:col>14</xdr:col>
          <xdr:colOff>30480</xdr:colOff>
          <xdr:row>7</xdr:row>
          <xdr:rowOff>114300</xdr:rowOff>
        </xdr:to>
        <xdr:sp macro="" textlink="">
          <xdr:nvSpPr>
            <xdr:cNvPr id="1053698" name="Button 2" hidden="1">
              <a:extLst>
                <a:ext uri="{63B3BB69-23CF-44E3-9099-C40C66FF867C}">
                  <a14:compatExt spid="_x0000_s1053698"/>
                </a:ext>
                <a:ext uri="{FF2B5EF4-FFF2-40B4-BE49-F238E27FC236}">
                  <a16:creationId xmlns:a16="http://schemas.microsoft.com/office/drawing/2014/main" id="{00000000-0008-0000-3200-00000214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121920</xdr:colOff>
          <xdr:row>2</xdr:row>
          <xdr:rowOff>83820</xdr:rowOff>
        </xdr:from>
        <xdr:to>
          <xdr:col>14</xdr:col>
          <xdr:colOff>30480</xdr:colOff>
          <xdr:row>4</xdr:row>
          <xdr:rowOff>45720</xdr:rowOff>
        </xdr:to>
        <xdr:sp macro="" textlink="">
          <xdr:nvSpPr>
            <xdr:cNvPr id="1053699" name="Button 3" hidden="1">
              <a:extLst>
                <a:ext uri="{63B3BB69-23CF-44E3-9099-C40C66FF867C}">
                  <a14:compatExt spid="_x0000_s1053699"/>
                </a:ext>
                <a:ext uri="{FF2B5EF4-FFF2-40B4-BE49-F238E27FC236}">
                  <a16:creationId xmlns:a16="http://schemas.microsoft.com/office/drawing/2014/main" id="{00000000-0008-0000-3200-00000314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121920</xdr:colOff>
          <xdr:row>7</xdr:row>
          <xdr:rowOff>144780</xdr:rowOff>
        </xdr:from>
        <xdr:to>
          <xdr:col>14</xdr:col>
          <xdr:colOff>30480</xdr:colOff>
          <xdr:row>9</xdr:row>
          <xdr:rowOff>99060</xdr:rowOff>
        </xdr:to>
        <xdr:sp macro="" textlink="">
          <xdr:nvSpPr>
            <xdr:cNvPr id="1053700" name="Button 4" hidden="1">
              <a:extLst>
                <a:ext uri="{63B3BB69-23CF-44E3-9099-C40C66FF867C}">
                  <a14:compatExt spid="_x0000_s1053700"/>
                </a:ext>
                <a:ext uri="{FF2B5EF4-FFF2-40B4-BE49-F238E27FC236}">
                  <a16:creationId xmlns:a16="http://schemas.microsoft.com/office/drawing/2014/main" id="{00000000-0008-0000-3200-00000414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2.xml><?xml version="1.0" encoding="utf-8"?>
<xdr:wsDr xmlns:xdr="http://schemas.openxmlformats.org/drawingml/2006/spreadsheetDrawing" xmlns:a="http://schemas.openxmlformats.org/drawingml/2006/main">
  <xdr:twoCellAnchor editAs="absolute">
    <xdr:from>
      <xdr:col>10</xdr:col>
      <xdr:colOff>327660</xdr:colOff>
      <xdr:row>4</xdr:row>
      <xdr:rowOff>123825</xdr:rowOff>
    </xdr:from>
    <xdr:to>
      <xdr:col>14</xdr:col>
      <xdr:colOff>34297</xdr:colOff>
      <xdr:row>6</xdr:row>
      <xdr:rowOff>28575</xdr:rowOff>
    </xdr:to>
    <xdr:sp macro="" textlink="">
      <xdr:nvSpPr>
        <xdr:cNvPr id="2" name="Text Box 7">
          <a:extLst>
            <a:ext uri="{FF2B5EF4-FFF2-40B4-BE49-F238E27FC236}">
              <a16:creationId xmlns:a16="http://schemas.microsoft.com/office/drawing/2014/main" id="{00000000-0008-0000-3300-000002000000}"/>
            </a:ext>
          </a:extLst>
        </xdr:cNvPr>
        <xdr:cNvSpPr txBox="1">
          <a:spLocks noChangeAspect="1" noChangeArrowheads="1"/>
        </xdr:cNvSpPr>
      </xdr:nvSpPr>
      <xdr:spPr bwMode="auto">
        <a:xfrm>
          <a:off x="6852285" y="895350"/>
          <a:ext cx="1840237"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342900</xdr:colOff>
          <xdr:row>0</xdr:row>
          <xdr:rowOff>190500</xdr:rowOff>
        </xdr:from>
        <xdr:to>
          <xdr:col>13</xdr:col>
          <xdr:colOff>259080</xdr:colOff>
          <xdr:row>2</xdr:row>
          <xdr:rowOff>121920</xdr:rowOff>
        </xdr:to>
        <xdr:sp macro="" textlink="">
          <xdr:nvSpPr>
            <xdr:cNvPr id="1024001" name="Button 1" hidden="1">
              <a:extLst>
                <a:ext uri="{63B3BB69-23CF-44E3-9099-C40C66FF867C}">
                  <a14:compatExt spid="_x0000_s1024001"/>
                </a:ext>
                <a:ext uri="{FF2B5EF4-FFF2-40B4-BE49-F238E27FC236}">
                  <a16:creationId xmlns:a16="http://schemas.microsoft.com/office/drawing/2014/main" id="{00000000-0008-0000-3300-000001A0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342900</xdr:colOff>
          <xdr:row>6</xdr:row>
          <xdr:rowOff>30480</xdr:rowOff>
        </xdr:from>
        <xdr:to>
          <xdr:col>13</xdr:col>
          <xdr:colOff>259080</xdr:colOff>
          <xdr:row>7</xdr:row>
          <xdr:rowOff>144780</xdr:rowOff>
        </xdr:to>
        <xdr:sp macro="" textlink="">
          <xdr:nvSpPr>
            <xdr:cNvPr id="1024002" name="Button 2" hidden="1">
              <a:extLst>
                <a:ext uri="{63B3BB69-23CF-44E3-9099-C40C66FF867C}">
                  <a14:compatExt spid="_x0000_s1024002"/>
                </a:ext>
                <a:ext uri="{FF2B5EF4-FFF2-40B4-BE49-F238E27FC236}">
                  <a16:creationId xmlns:a16="http://schemas.microsoft.com/office/drawing/2014/main" id="{00000000-0008-0000-3300-000002A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342900</xdr:colOff>
          <xdr:row>2</xdr:row>
          <xdr:rowOff>160020</xdr:rowOff>
        </xdr:from>
        <xdr:to>
          <xdr:col>13</xdr:col>
          <xdr:colOff>259080</xdr:colOff>
          <xdr:row>4</xdr:row>
          <xdr:rowOff>106680</xdr:rowOff>
        </xdr:to>
        <xdr:sp macro="" textlink="">
          <xdr:nvSpPr>
            <xdr:cNvPr id="1024003" name="Button 3" hidden="1">
              <a:extLst>
                <a:ext uri="{63B3BB69-23CF-44E3-9099-C40C66FF867C}">
                  <a14:compatExt spid="_x0000_s1024003"/>
                </a:ext>
                <a:ext uri="{FF2B5EF4-FFF2-40B4-BE49-F238E27FC236}">
                  <a16:creationId xmlns:a16="http://schemas.microsoft.com/office/drawing/2014/main" id="{00000000-0008-0000-3300-000003A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342900</xdr:colOff>
          <xdr:row>8</xdr:row>
          <xdr:rowOff>7620</xdr:rowOff>
        </xdr:from>
        <xdr:to>
          <xdr:col>13</xdr:col>
          <xdr:colOff>259080</xdr:colOff>
          <xdr:row>10</xdr:row>
          <xdr:rowOff>7620</xdr:rowOff>
        </xdr:to>
        <xdr:sp macro="" textlink="">
          <xdr:nvSpPr>
            <xdr:cNvPr id="1024004" name="Button 4" hidden="1">
              <a:extLst>
                <a:ext uri="{63B3BB69-23CF-44E3-9099-C40C66FF867C}">
                  <a14:compatExt spid="_x0000_s1024004"/>
                </a:ext>
                <a:ext uri="{FF2B5EF4-FFF2-40B4-BE49-F238E27FC236}">
                  <a16:creationId xmlns:a16="http://schemas.microsoft.com/office/drawing/2014/main" id="{00000000-0008-0000-3300-000004A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3.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400-000002000000}"/>
            </a:ext>
          </a:extLst>
        </xdr:cNvPr>
        <xdr:cNvSpPr txBox="1">
          <a:spLocks noChangeAspect="1" noChangeArrowheads="1"/>
        </xdr:cNvSpPr>
      </xdr:nvSpPr>
      <xdr:spPr bwMode="auto">
        <a:xfrm>
          <a:off x="7267575"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99060</xdr:colOff>
          <xdr:row>0</xdr:row>
          <xdr:rowOff>213360</xdr:rowOff>
        </xdr:from>
        <xdr:to>
          <xdr:col>13</xdr:col>
          <xdr:colOff>441960</xdr:colOff>
          <xdr:row>1</xdr:row>
          <xdr:rowOff>45720</xdr:rowOff>
        </xdr:to>
        <xdr:sp macro="" textlink="">
          <xdr:nvSpPr>
            <xdr:cNvPr id="1025025" name="Button 1" hidden="1">
              <a:extLst>
                <a:ext uri="{63B3BB69-23CF-44E3-9099-C40C66FF867C}">
                  <a14:compatExt spid="_x0000_s1025025"/>
                </a:ext>
                <a:ext uri="{FF2B5EF4-FFF2-40B4-BE49-F238E27FC236}">
                  <a16:creationId xmlns:a16="http://schemas.microsoft.com/office/drawing/2014/main" id="{00000000-0008-0000-3400-000001A4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99060</xdr:colOff>
          <xdr:row>5</xdr:row>
          <xdr:rowOff>60960</xdr:rowOff>
        </xdr:from>
        <xdr:to>
          <xdr:col>13</xdr:col>
          <xdr:colOff>441960</xdr:colOff>
          <xdr:row>6</xdr:row>
          <xdr:rowOff>121920</xdr:rowOff>
        </xdr:to>
        <xdr:sp macro="" textlink="">
          <xdr:nvSpPr>
            <xdr:cNvPr id="1025026" name="Button 2" hidden="1">
              <a:extLst>
                <a:ext uri="{63B3BB69-23CF-44E3-9099-C40C66FF867C}">
                  <a14:compatExt spid="_x0000_s1025026"/>
                </a:ext>
                <a:ext uri="{FF2B5EF4-FFF2-40B4-BE49-F238E27FC236}">
                  <a16:creationId xmlns:a16="http://schemas.microsoft.com/office/drawing/2014/main" id="{00000000-0008-0000-3400-000002A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99060</xdr:colOff>
          <xdr:row>1</xdr:row>
          <xdr:rowOff>83820</xdr:rowOff>
        </xdr:from>
        <xdr:to>
          <xdr:col>13</xdr:col>
          <xdr:colOff>441960</xdr:colOff>
          <xdr:row>3</xdr:row>
          <xdr:rowOff>45720</xdr:rowOff>
        </xdr:to>
        <xdr:sp macro="" textlink="">
          <xdr:nvSpPr>
            <xdr:cNvPr id="1025027" name="Button 3" hidden="1">
              <a:extLst>
                <a:ext uri="{63B3BB69-23CF-44E3-9099-C40C66FF867C}">
                  <a14:compatExt spid="_x0000_s1025027"/>
                </a:ext>
                <a:ext uri="{FF2B5EF4-FFF2-40B4-BE49-F238E27FC236}">
                  <a16:creationId xmlns:a16="http://schemas.microsoft.com/office/drawing/2014/main" id="{00000000-0008-0000-3400-000003A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99060</xdr:colOff>
          <xdr:row>6</xdr:row>
          <xdr:rowOff>160020</xdr:rowOff>
        </xdr:from>
        <xdr:to>
          <xdr:col>13</xdr:col>
          <xdr:colOff>441960</xdr:colOff>
          <xdr:row>8</xdr:row>
          <xdr:rowOff>114300</xdr:rowOff>
        </xdr:to>
        <xdr:sp macro="" textlink="">
          <xdr:nvSpPr>
            <xdr:cNvPr id="1025028" name="Button 4" hidden="1">
              <a:extLst>
                <a:ext uri="{63B3BB69-23CF-44E3-9099-C40C66FF867C}">
                  <a14:compatExt spid="_x0000_s1025028"/>
                </a:ext>
                <a:ext uri="{FF2B5EF4-FFF2-40B4-BE49-F238E27FC236}">
                  <a16:creationId xmlns:a16="http://schemas.microsoft.com/office/drawing/2014/main" id="{00000000-0008-0000-3400-000004A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4.xml><?xml version="1.0" encoding="utf-8"?>
<xdr:wsDr xmlns:xdr="http://schemas.openxmlformats.org/drawingml/2006/spreadsheetDrawing" xmlns:a="http://schemas.openxmlformats.org/drawingml/2006/main">
  <xdr:twoCellAnchor editAs="absolute">
    <xdr:from>
      <xdr:col>12</xdr:col>
      <xdr:colOff>47625</xdr:colOff>
      <xdr:row>3</xdr:row>
      <xdr:rowOff>95250</xdr:rowOff>
    </xdr:from>
    <xdr:to>
      <xdr:col>14</xdr:col>
      <xdr:colOff>304800</xdr:colOff>
      <xdr:row>4</xdr:row>
      <xdr:rowOff>257175</xdr:rowOff>
    </xdr:to>
    <xdr:sp macro="" textlink="">
      <xdr:nvSpPr>
        <xdr:cNvPr id="2" name="Text Box 7">
          <a:extLst>
            <a:ext uri="{FF2B5EF4-FFF2-40B4-BE49-F238E27FC236}">
              <a16:creationId xmlns:a16="http://schemas.microsoft.com/office/drawing/2014/main" id="{00000000-0008-0000-3500-000002000000}"/>
            </a:ext>
          </a:extLst>
        </xdr:cNvPr>
        <xdr:cNvSpPr txBox="1">
          <a:spLocks noChangeAspect="1" noChangeArrowheads="1"/>
        </xdr:cNvSpPr>
      </xdr:nvSpPr>
      <xdr:spPr bwMode="auto">
        <a:xfrm>
          <a:off x="7239000" y="9334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60960</xdr:colOff>
          <xdr:row>0</xdr:row>
          <xdr:rowOff>251460</xdr:rowOff>
        </xdr:from>
        <xdr:to>
          <xdr:col>14</xdr:col>
          <xdr:colOff>0</xdr:colOff>
          <xdr:row>1</xdr:row>
          <xdr:rowOff>114300</xdr:rowOff>
        </xdr:to>
        <xdr:sp macro="" textlink="">
          <xdr:nvSpPr>
            <xdr:cNvPr id="1038337" name="Button 1" hidden="1">
              <a:extLst>
                <a:ext uri="{63B3BB69-23CF-44E3-9099-C40C66FF867C}">
                  <a14:compatExt spid="_x0000_s1038337"/>
                </a:ext>
                <a:ext uri="{FF2B5EF4-FFF2-40B4-BE49-F238E27FC236}">
                  <a16:creationId xmlns:a16="http://schemas.microsoft.com/office/drawing/2014/main" id="{00000000-0008-0000-3500-000001D8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60960</xdr:colOff>
          <xdr:row>4</xdr:row>
          <xdr:rowOff>266700</xdr:rowOff>
        </xdr:from>
        <xdr:to>
          <xdr:col>14</xdr:col>
          <xdr:colOff>0</xdr:colOff>
          <xdr:row>4</xdr:row>
          <xdr:rowOff>541020</xdr:rowOff>
        </xdr:to>
        <xdr:sp macro="" textlink="">
          <xdr:nvSpPr>
            <xdr:cNvPr id="1038338" name="Button 2" hidden="1">
              <a:extLst>
                <a:ext uri="{63B3BB69-23CF-44E3-9099-C40C66FF867C}">
                  <a14:compatExt spid="_x0000_s1038338"/>
                </a:ext>
                <a:ext uri="{FF2B5EF4-FFF2-40B4-BE49-F238E27FC236}">
                  <a16:creationId xmlns:a16="http://schemas.microsoft.com/office/drawing/2014/main" id="{00000000-0008-0000-3500-000002D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60960</xdr:colOff>
          <xdr:row>1</xdr:row>
          <xdr:rowOff>198120</xdr:rowOff>
        </xdr:from>
        <xdr:to>
          <xdr:col>14</xdr:col>
          <xdr:colOff>0</xdr:colOff>
          <xdr:row>3</xdr:row>
          <xdr:rowOff>0</xdr:rowOff>
        </xdr:to>
        <xdr:sp macro="" textlink="">
          <xdr:nvSpPr>
            <xdr:cNvPr id="1038339" name="Button 3" hidden="1">
              <a:extLst>
                <a:ext uri="{63B3BB69-23CF-44E3-9099-C40C66FF867C}">
                  <a14:compatExt spid="_x0000_s1038339"/>
                </a:ext>
                <a:ext uri="{FF2B5EF4-FFF2-40B4-BE49-F238E27FC236}">
                  <a16:creationId xmlns:a16="http://schemas.microsoft.com/office/drawing/2014/main" id="{00000000-0008-0000-3500-000003D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60960</xdr:colOff>
          <xdr:row>4</xdr:row>
          <xdr:rowOff>609600</xdr:rowOff>
        </xdr:from>
        <xdr:to>
          <xdr:col>14</xdr:col>
          <xdr:colOff>0</xdr:colOff>
          <xdr:row>4</xdr:row>
          <xdr:rowOff>868680</xdr:rowOff>
        </xdr:to>
        <xdr:sp macro="" textlink="">
          <xdr:nvSpPr>
            <xdr:cNvPr id="1038340" name="Button 4" hidden="1">
              <a:extLst>
                <a:ext uri="{63B3BB69-23CF-44E3-9099-C40C66FF867C}">
                  <a14:compatExt spid="_x0000_s1038340"/>
                </a:ext>
                <a:ext uri="{FF2B5EF4-FFF2-40B4-BE49-F238E27FC236}">
                  <a16:creationId xmlns:a16="http://schemas.microsoft.com/office/drawing/2014/main" id="{00000000-0008-0000-3500-000004D8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5.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600-000002000000}"/>
            </a:ext>
          </a:extLst>
        </xdr:cNvPr>
        <xdr:cNvSpPr txBox="1">
          <a:spLocks noChangeAspect="1" noChangeArrowheads="1"/>
        </xdr:cNvSpPr>
      </xdr:nvSpPr>
      <xdr:spPr bwMode="auto">
        <a:xfrm>
          <a:off x="7473315" y="931545"/>
          <a:ext cx="1500972" cy="31623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0</xdr:row>
          <xdr:rowOff>220980</xdr:rowOff>
        </xdr:from>
        <xdr:to>
          <xdr:col>14</xdr:col>
          <xdr:colOff>30480</xdr:colOff>
          <xdr:row>1</xdr:row>
          <xdr:rowOff>60960</xdr:rowOff>
        </xdr:to>
        <xdr:sp macro="" textlink="">
          <xdr:nvSpPr>
            <xdr:cNvPr id="1196033" name="Button 1" hidden="1">
              <a:extLst>
                <a:ext uri="{63B3BB69-23CF-44E3-9099-C40C66FF867C}">
                  <a14:compatExt spid="_x0000_s1196033"/>
                </a:ext>
                <a:ext uri="{FF2B5EF4-FFF2-40B4-BE49-F238E27FC236}">
                  <a16:creationId xmlns:a16="http://schemas.microsoft.com/office/drawing/2014/main" id="{00000000-0008-0000-3600-0000014012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5</xdr:row>
          <xdr:rowOff>60960</xdr:rowOff>
        </xdr:from>
        <xdr:to>
          <xdr:col>14</xdr:col>
          <xdr:colOff>30480</xdr:colOff>
          <xdr:row>6</xdr:row>
          <xdr:rowOff>121920</xdr:rowOff>
        </xdr:to>
        <xdr:sp macro="" textlink="">
          <xdr:nvSpPr>
            <xdr:cNvPr id="1196034" name="Button 2" hidden="1">
              <a:extLst>
                <a:ext uri="{63B3BB69-23CF-44E3-9099-C40C66FF867C}">
                  <a14:compatExt spid="_x0000_s1196034"/>
                </a:ext>
                <a:ext uri="{FF2B5EF4-FFF2-40B4-BE49-F238E27FC236}">
                  <a16:creationId xmlns:a16="http://schemas.microsoft.com/office/drawing/2014/main" id="{00000000-0008-0000-3600-00000240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1</xdr:row>
          <xdr:rowOff>83820</xdr:rowOff>
        </xdr:from>
        <xdr:to>
          <xdr:col>14</xdr:col>
          <xdr:colOff>30480</xdr:colOff>
          <xdr:row>3</xdr:row>
          <xdr:rowOff>45720</xdr:rowOff>
        </xdr:to>
        <xdr:sp macro="" textlink="">
          <xdr:nvSpPr>
            <xdr:cNvPr id="1196035" name="Button 3" hidden="1">
              <a:extLst>
                <a:ext uri="{63B3BB69-23CF-44E3-9099-C40C66FF867C}">
                  <a14:compatExt spid="_x0000_s1196035"/>
                </a:ext>
                <a:ext uri="{FF2B5EF4-FFF2-40B4-BE49-F238E27FC236}">
                  <a16:creationId xmlns:a16="http://schemas.microsoft.com/office/drawing/2014/main" id="{00000000-0008-0000-3600-00000340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6</xdr:row>
          <xdr:rowOff>144780</xdr:rowOff>
        </xdr:from>
        <xdr:to>
          <xdr:col>14</xdr:col>
          <xdr:colOff>30480</xdr:colOff>
          <xdr:row>8</xdr:row>
          <xdr:rowOff>99060</xdr:rowOff>
        </xdr:to>
        <xdr:sp macro="" textlink="">
          <xdr:nvSpPr>
            <xdr:cNvPr id="1196036" name="Button 4" hidden="1">
              <a:extLst>
                <a:ext uri="{63B3BB69-23CF-44E3-9099-C40C66FF867C}">
                  <a14:compatExt spid="_x0000_s1196036"/>
                </a:ext>
                <a:ext uri="{FF2B5EF4-FFF2-40B4-BE49-F238E27FC236}">
                  <a16:creationId xmlns:a16="http://schemas.microsoft.com/office/drawing/2014/main" id="{00000000-0008-0000-3600-00000440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6.xml><?xml version="1.0" encoding="utf-8"?>
<xdr:wsDr xmlns:xdr="http://schemas.openxmlformats.org/drawingml/2006/spreadsheetDrawing" xmlns:a="http://schemas.openxmlformats.org/drawingml/2006/main">
  <xdr:twoCellAnchor editAs="absolute">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700-000002000000}"/>
            </a:ext>
          </a:extLst>
        </xdr:cNvPr>
        <xdr:cNvSpPr txBox="1">
          <a:spLocks noChangeAspect="1" noChangeArrowheads="1"/>
        </xdr:cNvSpPr>
      </xdr:nvSpPr>
      <xdr:spPr bwMode="auto">
        <a:xfrm>
          <a:off x="7473315" y="931545"/>
          <a:ext cx="1500972" cy="31623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0</xdr:row>
          <xdr:rowOff>228600</xdr:rowOff>
        </xdr:from>
        <xdr:to>
          <xdr:col>14</xdr:col>
          <xdr:colOff>30480</xdr:colOff>
          <xdr:row>1</xdr:row>
          <xdr:rowOff>68580</xdr:rowOff>
        </xdr:to>
        <xdr:sp macro="" textlink="">
          <xdr:nvSpPr>
            <xdr:cNvPr id="1251329" name="Button 1" hidden="1">
              <a:extLst>
                <a:ext uri="{63B3BB69-23CF-44E3-9099-C40C66FF867C}">
                  <a14:compatExt spid="_x0000_s1251329"/>
                </a:ext>
                <a:ext uri="{FF2B5EF4-FFF2-40B4-BE49-F238E27FC236}">
                  <a16:creationId xmlns:a16="http://schemas.microsoft.com/office/drawing/2014/main" id="{00000000-0008-0000-3700-0000011813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5</xdr:row>
          <xdr:rowOff>60960</xdr:rowOff>
        </xdr:from>
        <xdr:to>
          <xdr:col>14</xdr:col>
          <xdr:colOff>30480</xdr:colOff>
          <xdr:row>6</xdr:row>
          <xdr:rowOff>121920</xdr:rowOff>
        </xdr:to>
        <xdr:sp macro="" textlink="">
          <xdr:nvSpPr>
            <xdr:cNvPr id="1251330" name="Button 2" hidden="1">
              <a:extLst>
                <a:ext uri="{63B3BB69-23CF-44E3-9099-C40C66FF867C}">
                  <a14:compatExt spid="_x0000_s1251330"/>
                </a:ext>
                <a:ext uri="{FF2B5EF4-FFF2-40B4-BE49-F238E27FC236}">
                  <a16:creationId xmlns:a16="http://schemas.microsoft.com/office/drawing/2014/main" id="{00000000-0008-0000-3700-00000218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1</xdr:row>
          <xdr:rowOff>83820</xdr:rowOff>
        </xdr:from>
        <xdr:to>
          <xdr:col>14</xdr:col>
          <xdr:colOff>30480</xdr:colOff>
          <xdr:row>3</xdr:row>
          <xdr:rowOff>45720</xdr:rowOff>
        </xdr:to>
        <xdr:sp macro="" textlink="">
          <xdr:nvSpPr>
            <xdr:cNvPr id="1251331" name="Button 3" hidden="1">
              <a:extLst>
                <a:ext uri="{63B3BB69-23CF-44E3-9099-C40C66FF867C}">
                  <a14:compatExt spid="_x0000_s1251331"/>
                </a:ext>
                <a:ext uri="{FF2B5EF4-FFF2-40B4-BE49-F238E27FC236}">
                  <a16:creationId xmlns:a16="http://schemas.microsoft.com/office/drawing/2014/main" id="{00000000-0008-0000-3700-00000318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6</xdr:row>
          <xdr:rowOff>144780</xdr:rowOff>
        </xdr:from>
        <xdr:to>
          <xdr:col>14</xdr:col>
          <xdr:colOff>30480</xdr:colOff>
          <xdr:row>6</xdr:row>
          <xdr:rowOff>502920</xdr:rowOff>
        </xdr:to>
        <xdr:sp macro="" textlink="">
          <xdr:nvSpPr>
            <xdr:cNvPr id="1251332" name="Button 4" hidden="1">
              <a:extLst>
                <a:ext uri="{63B3BB69-23CF-44E3-9099-C40C66FF867C}">
                  <a14:compatExt spid="_x0000_s1251332"/>
                </a:ext>
                <a:ext uri="{FF2B5EF4-FFF2-40B4-BE49-F238E27FC236}">
                  <a16:creationId xmlns:a16="http://schemas.microsoft.com/office/drawing/2014/main" id="{00000000-0008-0000-3700-00000418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11</xdr:col>
      <xdr:colOff>104775</xdr:colOff>
      <xdr:row>3</xdr:row>
      <xdr:rowOff>85725</xdr:rowOff>
    </xdr:from>
    <xdr:to>
      <xdr:col>13</xdr:col>
      <xdr:colOff>508467</xdr:colOff>
      <xdr:row>5</xdr:row>
      <xdr:rowOff>66675</xdr:rowOff>
    </xdr:to>
    <xdr:sp macro="" textlink="">
      <xdr:nvSpPr>
        <xdr:cNvPr id="2" name="Text Box 7">
          <a:extLst>
            <a:ext uri="{FF2B5EF4-FFF2-40B4-BE49-F238E27FC236}">
              <a16:creationId xmlns:a16="http://schemas.microsoft.com/office/drawing/2014/main" id="{00000000-0008-0000-3800-000002000000}"/>
            </a:ext>
          </a:extLst>
        </xdr:cNvPr>
        <xdr:cNvSpPr txBox="1">
          <a:spLocks noChangeArrowheads="1"/>
        </xdr:cNvSpPr>
      </xdr:nvSpPr>
      <xdr:spPr bwMode="auto">
        <a:xfrm>
          <a:off x="7473315" y="931545"/>
          <a:ext cx="1500972" cy="31623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137160</xdr:colOff>
          <xdr:row>0</xdr:row>
          <xdr:rowOff>220980</xdr:rowOff>
        </xdr:from>
        <xdr:to>
          <xdr:col>14</xdr:col>
          <xdr:colOff>30480</xdr:colOff>
          <xdr:row>1</xdr:row>
          <xdr:rowOff>60960</xdr:rowOff>
        </xdr:to>
        <xdr:sp macro="" textlink="">
          <xdr:nvSpPr>
            <xdr:cNvPr id="1254401" name="Button 1" hidden="1">
              <a:extLst>
                <a:ext uri="{63B3BB69-23CF-44E3-9099-C40C66FF867C}">
                  <a14:compatExt spid="_x0000_s1254401"/>
                </a:ext>
                <a:ext uri="{FF2B5EF4-FFF2-40B4-BE49-F238E27FC236}">
                  <a16:creationId xmlns:a16="http://schemas.microsoft.com/office/drawing/2014/main" id="{00000000-0008-0000-3800-0000012413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5</xdr:row>
          <xdr:rowOff>60960</xdr:rowOff>
        </xdr:from>
        <xdr:to>
          <xdr:col>14</xdr:col>
          <xdr:colOff>30480</xdr:colOff>
          <xdr:row>6</xdr:row>
          <xdr:rowOff>121920</xdr:rowOff>
        </xdr:to>
        <xdr:sp macro="" textlink="">
          <xdr:nvSpPr>
            <xdr:cNvPr id="1254402" name="Button 2" hidden="1">
              <a:extLst>
                <a:ext uri="{63B3BB69-23CF-44E3-9099-C40C66FF867C}">
                  <a14:compatExt spid="_x0000_s1254402"/>
                </a:ext>
                <a:ext uri="{FF2B5EF4-FFF2-40B4-BE49-F238E27FC236}">
                  <a16:creationId xmlns:a16="http://schemas.microsoft.com/office/drawing/2014/main" id="{00000000-0008-0000-3800-0000022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1</xdr:row>
          <xdr:rowOff>83820</xdr:rowOff>
        </xdr:from>
        <xdr:to>
          <xdr:col>14</xdr:col>
          <xdr:colOff>30480</xdr:colOff>
          <xdr:row>3</xdr:row>
          <xdr:rowOff>45720</xdr:rowOff>
        </xdr:to>
        <xdr:sp macro="" textlink="">
          <xdr:nvSpPr>
            <xdr:cNvPr id="1254403" name="Button 3" hidden="1">
              <a:extLst>
                <a:ext uri="{63B3BB69-23CF-44E3-9099-C40C66FF867C}">
                  <a14:compatExt spid="_x0000_s1254403"/>
                </a:ext>
                <a:ext uri="{FF2B5EF4-FFF2-40B4-BE49-F238E27FC236}">
                  <a16:creationId xmlns:a16="http://schemas.microsoft.com/office/drawing/2014/main" id="{00000000-0008-0000-3800-0000032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137160</xdr:colOff>
          <xdr:row>6</xdr:row>
          <xdr:rowOff>144780</xdr:rowOff>
        </xdr:from>
        <xdr:to>
          <xdr:col>14</xdr:col>
          <xdr:colOff>30480</xdr:colOff>
          <xdr:row>8</xdr:row>
          <xdr:rowOff>99060</xdr:rowOff>
        </xdr:to>
        <xdr:sp macro="" textlink="">
          <xdr:nvSpPr>
            <xdr:cNvPr id="1254404" name="Button 4" hidden="1">
              <a:extLst>
                <a:ext uri="{63B3BB69-23CF-44E3-9099-C40C66FF867C}">
                  <a14:compatExt spid="_x0000_s1254404"/>
                </a:ext>
                <a:ext uri="{FF2B5EF4-FFF2-40B4-BE49-F238E27FC236}">
                  <a16:creationId xmlns:a16="http://schemas.microsoft.com/office/drawing/2014/main" id="{00000000-0008-0000-3800-0000042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8.xml><?xml version="1.0" encoding="utf-8"?>
<xdr:wsDr xmlns:xdr="http://schemas.openxmlformats.org/drawingml/2006/spreadsheetDrawing" xmlns:a="http://schemas.openxmlformats.org/drawingml/2006/main">
  <xdr:twoCellAnchor editAs="absolute">
    <xdr:from>
      <xdr:col>19</xdr:col>
      <xdr:colOff>251460</xdr:colOff>
      <xdr:row>2</xdr:row>
      <xdr:rowOff>323850</xdr:rowOff>
    </xdr:from>
    <xdr:to>
      <xdr:col>24</xdr:col>
      <xdr:colOff>438211</xdr:colOff>
      <xdr:row>2</xdr:row>
      <xdr:rowOff>733425</xdr:rowOff>
    </xdr:to>
    <xdr:sp macro="" textlink="">
      <xdr:nvSpPr>
        <xdr:cNvPr id="2" name="Text Box 1082">
          <a:extLst>
            <a:ext uri="{FF2B5EF4-FFF2-40B4-BE49-F238E27FC236}">
              <a16:creationId xmlns:a16="http://schemas.microsoft.com/office/drawing/2014/main" id="{00000000-0008-0000-3900-000002000000}"/>
            </a:ext>
          </a:extLst>
        </xdr:cNvPr>
        <xdr:cNvSpPr txBox="1">
          <a:spLocks noChangeAspect="1" noChangeArrowheads="1"/>
        </xdr:cNvSpPr>
      </xdr:nvSpPr>
      <xdr:spPr bwMode="auto">
        <a:xfrm>
          <a:off x="6414135" y="857250"/>
          <a:ext cx="1806001"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19</xdr:col>
          <xdr:colOff>251460</xdr:colOff>
          <xdr:row>0</xdr:row>
          <xdr:rowOff>228600</xdr:rowOff>
        </xdr:from>
        <xdr:to>
          <xdr:col>23</xdr:col>
          <xdr:colOff>251460</xdr:colOff>
          <xdr:row>1</xdr:row>
          <xdr:rowOff>68580</xdr:rowOff>
        </xdr:to>
        <xdr:sp macro="" textlink="">
          <xdr:nvSpPr>
            <xdr:cNvPr id="1029121" name="Button 1" hidden="1">
              <a:extLst>
                <a:ext uri="{63B3BB69-23CF-44E3-9099-C40C66FF867C}">
                  <a14:compatExt spid="_x0000_s1029121"/>
                </a:ext>
                <a:ext uri="{FF2B5EF4-FFF2-40B4-BE49-F238E27FC236}">
                  <a16:creationId xmlns:a16="http://schemas.microsoft.com/office/drawing/2014/main" id="{00000000-0008-0000-3900-000001B4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251460</xdr:colOff>
          <xdr:row>2</xdr:row>
          <xdr:rowOff>678180</xdr:rowOff>
        </xdr:from>
        <xdr:to>
          <xdr:col>23</xdr:col>
          <xdr:colOff>251460</xdr:colOff>
          <xdr:row>4</xdr:row>
          <xdr:rowOff>7620</xdr:rowOff>
        </xdr:to>
        <xdr:sp macro="" textlink="">
          <xdr:nvSpPr>
            <xdr:cNvPr id="1029122" name="Button 2" hidden="1">
              <a:extLst>
                <a:ext uri="{63B3BB69-23CF-44E3-9099-C40C66FF867C}">
                  <a14:compatExt spid="_x0000_s1029122"/>
                </a:ext>
                <a:ext uri="{FF2B5EF4-FFF2-40B4-BE49-F238E27FC236}">
                  <a16:creationId xmlns:a16="http://schemas.microsoft.com/office/drawing/2014/main" id="{00000000-0008-0000-3900-000002B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251460</xdr:colOff>
          <xdr:row>2</xdr:row>
          <xdr:rowOff>22860</xdr:rowOff>
        </xdr:from>
        <xdr:to>
          <xdr:col>23</xdr:col>
          <xdr:colOff>251460</xdr:colOff>
          <xdr:row>2</xdr:row>
          <xdr:rowOff>304800</xdr:rowOff>
        </xdr:to>
        <xdr:sp macro="" textlink="">
          <xdr:nvSpPr>
            <xdr:cNvPr id="1029123" name="Button 3" hidden="1">
              <a:extLst>
                <a:ext uri="{63B3BB69-23CF-44E3-9099-C40C66FF867C}">
                  <a14:compatExt spid="_x0000_s1029123"/>
                </a:ext>
                <a:ext uri="{FF2B5EF4-FFF2-40B4-BE49-F238E27FC236}">
                  <a16:creationId xmlns:a16="http://schemas.microsoft.com/office/drawing/2014/main" id="{00000000-0008-0000-3900-000003B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251460</xdr:colOff>
          <xdr:row>4</xdr:row>
          <xdr:rowOff>68580</xdr:rowOff>
        </xdr:from>
        <xdr:to>
          <xdr:col>23</xdr:col>
          <xdr:colOff>251460</xdr:colOff>
          <xdr:row>5</xdr:row>
          <xdr:rowOff>266700</xdr:rowOff>
        </xdr:to>
        <xdr:sp macro="" textlink="">
          <xdr:nvSpPr>
            <xdr:cNvPr id="1029124" name="Button 4" hidden="1">
              <a:extLst>
                <a:ext uri="{63B3BB69-23CF-44E3-9099-C40C66FF867C}">
                  <a14:compatExt spid="_x0000_s1029124"/>
                </a:ext>
                <a:ext uri="{FF2B5EF4-FFF2-40B4-BE49-F238E27FC236}">
                  <a16:creationId xmlns:a16="http://schemas.microsoft.com/office/drawing/2014/main" id="{00000000-0008-0000-3900-000004B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49.xml><?xml version="1.0" encoding="utf-8"?>
<xdr:wsDr xmlns:xdr="http://schemas.openxmlformats.org/drawingml/2006/spreadsheetDrawing" xmlns:a="http://schemas.openxmlformats.org/drawingml/2006/main">
  <xdr:twoCellAnchor editAs="oneCell">
    <xdr:from>
      <xdr:col>20</xdr:col>
      <xdr:colOff>0</xdr:colOff>
      <xdr:row>5</xdr:row>
      <xdr:rowOff>0</xdr:rowOff>
    </xdr:from>
    <xdr:to>
      <xdr:col>24</xdr:col>
      <xdr:colOff>504825</xdr:colOff>
      <xdr:row>5</xdr:row>
      <xdr:rowOff>49530</xdr:rowOff>
    </xdr:to>
    <xdr:sp macro="" textlink="">
      <xdr:nvSpPr>
        <xdr:cNvPr id="2" name="Text Box 1082">
          <a:extLst>
            <a:ext uri="{FF2B5EF4-FFF2-40B4-BE49-F238E27FC236}">
              <a16:creationId xmlns:a16="http://schemas.microsoft.com/office/drawing/2014/main" id="{00000000-0008-0000-3A00-000002000000}"/>
            </a:ext>
          </a:extLst>
        </xdr:cNvPr>
        <xdr:cNvSpPr txBox="1">
          <a:spLocks noChangeArrowheads="1"/>
        </xdr:cNvSpPr>
      </xdr:nvSpPr>
      <xdr:spPr bwMode="auto">
        <a:xfrm>
          <a:off x="6496050" y="904875"/>
          <a:ext cx="1800225" cy="4095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xdr:twoCellAnchor editAs="oneCell">
    <xdr:from>
      <xdr:col>20</xdr:col>
      <xdr:colOff>68580</xdr:colOff>
      <xdr:row>5</xdr:row>
      <xdr:rowOff>83820</xdr:rowOff>
    </xdr:from>
    <xdr:to>
      <xdr:col>24</xdr:col>
      <xdr:colOff>579181</xdr:colOff>
      <xdr:row>6</xdr:row>
      <xdr:rowOff>179070</xdr:rowOff>
    </xdr:to>
    <xdr:sp macro="" textlink="">
      <xdr:nvSpPr>
        <xdr:cNvPr id="3" name="Text Box 1082">
          <a:extLst>
            <a:ext uri="{FF2B5EF4-FFF2-40B4-BE49-F238E27FC236}">
              <a16:creationId xmlns:a16="http://schemas.microsoft.com/office/drawing/2014/main" id="{00000000-0008-0000-3A00-000003000000}"/>
            </a:ext>
          </a:extLst>
        </xdr:cNvPr>
        <xdr:cNvSpPr txBox="1">
          <a:spLocks noChangeArrowheads="1"/>
        </xdr:cNvSpPr>
      </xdr:nvSpPr>
      <xdr:spPr bwMode="auto">
        <a:xfrm>
          <a:off x="6949440" y="975360"/>
          <a:ext cx="1851721" cy="40767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20</xdr:col>
          <xdr:colOff>45720</xdr:colOff>
          <xdr:row>0</xdr:row>
          <xdr:rowOff>327660</xdr:rowOff>
        </xdr:from>
        <xdr:to>
          <xdr:col>24</xdr:col>
          <xdr:colOff>99060</xdr:colOff>
          <xdr:row>2</xdr:row>
          <xdr:rowOff>83820</xdr:rowOff>
        </xdr:to>
        <xdr:sp macro="" textlink="">
          <xdr:nvSpPr>
            <xdr:cNvPr id="1028097" name="Button 1" hidden="1">
              <a:extLst>
                <a:ext uri="{63B3BB69-23CF-44E3-9099-C40C66FF867C}">
                  <a14:compatExt spid="_x0000_s1028097"/>
                </a:ext>
                <a:ext uri="{FF2B5EF4-FFF2-40B4-BE49-F238E27FC236}">
                  <a16:creationId xmlns:a16="http://schemas.microsoft.com/office/drawing/2014/main" id="{00000000-0008-0000-3A00-000001B0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114300</xdr:colOff>
          <xdr:row>6</xdr:row>
          <xdr:rowOff>198120</xdr:rowOff>
        </xdr:from>
        <xdr:to>
          <xdr:col>24</xdr:col>
          <xdr:colOff>190500</xdr:colOff>
          <xdr:row>7</xdr:row>
          <xdr:rowOff>160020</xdr:rowOff>
        </xdr:to>
        <xdr:sp macro="" textlink="">
          <xdr:nvSpPr>
            <xdr:cNvPr id="1028098" name="Button 2" hidden="1">
              <a:extLst>
                <a:ext uri="{63B3BB69-23CF-44E3-9099-C40C66FF867C}">
                  <a14:compatExt spid="_x0000_s1028098"/>
                </a:ext>
                <a:ext uri="{FF2B5EF4-FFF2-40B4-BE49-F238E27FC236}">
                  <a16:creationId xmlns:a16="http://schemas.microsoft.com/office/drawing/2014/main" id="{00000000-0008-0000-3A00-000002B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68580</xdr:colOff>
          <xdr:row>2</xdr:row>
          <xdr:rowOff>121920</xdr:rowOff>
        </xdr:from>
        <xdr:to>
          <xdr:col>24</xdr:col>
          <xdr:colOff>99060</xdr:colOff>
          <xdr:row>5</xdr:row>
          <xdr:rowOff>45720</xdr:rowOff>
        </xdr:to>
        <xdr:sp macro="" textlink="">
          <xdr:nvSpPr>
            <xdr:cNvPr id="1028099" name="Button 3" hidden="1">
              <a:extLst>
                <a:ext uri="{63B3BB69-23CF-44E3-9099-C40C66FF867C}">
                  <a14:compatExt spid="_x0000_s1028099"/>
                </a:ext>
                <a:ext uri="{FF2B5EF4-FFF2-40B4-BE49-F238E27FC236}">
                  <a16:creationId xmlns:a16="http://schemas.microsoft.com/office/drawing/2014/main" id="{00000000-0008-0000-3A00-000003B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152400</xdr:colOff>
          <xdr:row>7</xdr:row>
          <xdr:rowOff>251460</xdr:rowOff>
        </xdr:from>
        <xdr:to>
          <xdr:col>24</xdr:col>
          <xdr:colOff>220980</xdr:colOff>
          <xdr:row>9</xdr:row>
          <xdr:rowOff>76200</xdr:rowOff>
        </xdr:to>
        <xdr:sp macro="" textlink="">
          <xdr:nvSpPr>
            <xdr:cNvPr id="1028100" name="Button 4" hidden="1">
              <a:extLst>
                <a:ext uri="{63B3BB69-23CF-44E3-9099-C40C66FF867C}">
                  <a14:compatExt spid="_x0000_s1028100"/>
                </a:ext>
                <a:ext uri="{FF2B5EF4-FFF2-40B4-BE49-F238E27FC236}">
                  <a16:creationId xmlns:a16="http://schemas.microsoft.com/office/drawing/2014/main" id="{00000000-0008-0000-3A00-000004B0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274320</xdr:colOff>
          <xdr:row>2</xdr:row>
          <xdr:rowOff>106680</xdr:rowOff>
        </xdr:from>
        <xdr:to>
          <xdr:col>15</xdr:col>
          <xdr:colOff>198120</xdr:colOff>
          <xdr:row>4</xdr:row>
          <xdr:rowOff>121920</xdr:rowOff>
        </xdr:to>
        <xdr:sp macro="" textlink="">
          <xdr:nvSpPr>
            <xdr:cNvPr id="1333249" name="Button 1" hidden="1">
              <a:extLst>
                <a:ext uri="{63B3BB69-23CF-44E3-9099-C40C66FF867C}">
                  <a14:compatExt spid="_x0000_s1333249"/>
                </a:ext>
                <a:ext uri="{FF2B5EF4-FFF2-40B4-BE49-F238E27FC236}">
                  <a16:creationId xmlns:a16="http://schemas.microsoft.com/office/drawing/2014/main" id="{00000000-0008-0000-0600-00000158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0</xdr:row>
          <xdr:rowOff>228600</xdr:rowOff>
        </xdr:from>
        <xdr:to>
          <xdr:col>15</xdr:col>
          <xdr:colOff>198120</xdr:colOff>
          <xdr:row>2</xdr:row>
          <xdr:rowOff>60960</xdr:rowOff>
        </xdr:to>
        <xdr:sp macro="" textlink="">
          <xdr:nvSpPr>
            <xdr:cNvPr id="1333250" name="Button 2" hidden="1">
              <a:extLst>
                <a:ext uri="{63B3BB69-23CF-44E3-9099-C40C66FF867C}">
                  <a14:compatExt spid="_x0000_s1333250"/>
                </a:ext>
                <a:ext uri="{FF2B5EF4-FFF2-40B4-BE49-F238E27FC236}">
                  <a16:creationId xmlns:a16="http://schemas.microsoft.com/office/drawing/2014/main" id="{00000000-0008-0000-0600-0000025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Go To a Document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266700</xdr:colOff>
          <xdr:row>8</xdr:row>
          <xdr:rowOff>45720</xdr:rowOff>
        </xdr:from>
        <xdr:to>
          <xdr:col>15</xdr:col>
          <xdr:colOff>190500</xdr:colOff>
          <xdr:row>11</xdr:row>
          <xdr:rowOff>22860</xdr:rowOff>
        </xdr:to>
        <xdr:sp macro="" textlink="">
          <xdr:nvSpPr>
            <xdr:cNvPr id="1333251" name="Button 3" hidden="1">
              <a:extLst>
                <a:ext uri="{63B3BB69-23CF-44E3-9099-C40C66FF867C}">
                  <a14:compatExt spid="_x0000_s1333251"/>
                </a:ext>
                <a:ext uri="{FF2B5EF4-FFF2-40B4-BE49-F238E27FC236}">
                  <a16:creationId xmlns:a16="http://schemas.microsoft.com/office/drawing/2014/main" id="{00000000-0008-0000-0600-00000358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To P&amp;G's</a:t>
              </a:r>
            </a:p>
          </xdr:txBody>
        </xdr:sp>
        <xdr:clientData fPrintsWithSheet="0"/>
      </xdr:twoCellAnchor>
    </mc:Choice>
    <mc:Fallback/>
  </mc:AlternateContent>
</xdr:wsDr>
</file>

<file path=xl/drawings/drawing50.xml><?xml version="1.0" encoding="utf-8"?>
<xdr:wsDr xmlns:xdr="http://schemas.openxmlformats.org/drawingml/2006/spreadsheetDrawing" xmlns:a="http://schemas.openxmlformats.org/drawingml/2006/main">
  <xdr:twoCellAnchor editAs="absolute">
    <xdr:from>
      <xdr:col>12</xdr:col>
      <xdr:colOff>381000</xdr:colOff>
      <xdr:row>1</xdr:row>
      <xdr:rowOff>647700</xdr:rowOff>
    </xdr:from>
    <xdr:to>
      <xdr:col>15</xdr:col>
      <xdr:colOff>28575</xdr:colOff>
      <xdr:row>2</xdr:row>
      <xdr:rowOff>28575</xdr:rowOff>
    </xdr:to>
    <xdr:sp macro="" textlink="">
      <xdr:nvSpPr>
        <xdr:cNvPr id="2" name="Text Box 6">
          <a:extLst>
            <a:ext uri="{FF2B5EF4-FFF2-40B4-BE49-F238E27FC236}">
              <a16:creationId xmlns:a16="http://schemas.microsoft.com/office/drawing/2014/main" id="{00000000-0008-0000-3B00-000002000000}"/>
            </a:ext>
          </a:extLst>
        </xdr:cNvPr>
        <xdr:cNvSpPr txBox="1">
          <a:spLocks noChangeAspect="1" noChangeArrowheads="1"/>
        </xdr:cNvSpPr>
      </xdr:nvSpPr>
      <xdr:spPr bwMode="auto">
        <a:xfrm>
          <a:off x="7010400" y="11430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0</xdr:row>
          <xdr:rowOff>426720</xdr:rowOff>
        </xdr:from>
        <xdr:to>
          <xdr:col>15</xdr:col>
          <xdr:colOff>76200</xdr:colOff>
          <xdr:row>1</xdr:row>
          <xdr:rowOff>289560</xdr:rowOff>
        </xdr:to>
        <xdr:sp macro="" textlink="">
          <xdr:nvSpPr>
            <xdr:cNvPr id="1295361" name="Button 1" hidden="1">
              <a:extLst>
                <a:ext uri="{63B3BB69-23CF-44E3-9099-C40C66FF867C}">
                  <a14:compatExt spid="_x0000_s1295361"/>
                </a:ext>
                <a:ext uri="{FF2B5EF4-FFF2-40B4-BE49-F238E27FC236}">
                  <a16:creationId xmlns:a16="http://schemas.microsoft.com/office/drawing/2014/main" id="{00000000-0008-0000-3B00-000001C413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2</xdr:row>
          <xdr:rowOff>0</xdr:rowOff>
        </xdr:from>
        <xdr:to>
          <xdr:col>15</xdr:col>
          <xdr:colOff>76200</xdr:colOff>
          <xdr:row>4</xdr:row>
          <xdr:rowOff>99060</xdr:rowOff>
        </xdr:to>
        <xdr:sp macro="" textlink="">
          <xdr:nvSpPr>
            <xdr:cNvPr id="1295362" name="Button 2" hidden="1">
              <a:extLst>
                <a:ext uri="{63B3BB69-23CF-44E3-9099-C40C66FF867C}">
                  <a14:compatExt spid="_x0000_s1295362"/>
                </a:ext>
                <a:ext uri="{FF2B5EF4-FFF2-40B4-BE49-F238E27FC236}">
                  <a16:creationId xmlns:a16="http://schemas.microsoft.com/office/drawing/2014/main" id="{00000000-0008-0000-3B00-000002C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1</xdr:row>
          <xdr:rowOff>304800</xdr:rowOff>
        </xdr:from>
        <xdr:to>
          <xdr:col>15</xdr:col>
          <xdr:colOff>76200</xdr:colOff>
          <xdr:row>1</xdr:row>
          <xdr:rowOff>655320</xdr:rowOff>
        </xdr:to>
        <xdr:sp macro="" textlink="">
          <xdr:nvSpPr>
            <xdr:cNvPr id="1295363" name="Button 3" hidden="1">
              <a:extLst>
                <a:ext uri="{63B3BB69-23CF-44E3-9099-C40C66FF867C}">
                  <a14:compatExt spid="_x0000_s1295363"/>
                </a:ext>
                <a:ext uri="{FF2B5EF4-FFF2-40B4-BE49-F238E27FC236}">
                  <a16:creationId xmlns:a16="http://schemas.microsoft.com/office/drawing/2014/main" id="{00000000-0008-0000-3B00-000003C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4</xdr:row>
          <xdr:rowOff>114300</xdr:rowOff>
        </xdr:from>
        <xdr:to>
          <xdr:col>15</xdr:col>
          <xdr:colOff>76200</xdr:colOff>
          <xdr:row>5</xdr:row>
          <xdr:rowOff>160020</xdr:rowOff>
        </xdr:to>
        <xdr:sp macro="" textlink="">
          <xdr:nvSpPr>
            <xdr:cNvPr id="1295364" name="Button 4" hidden="1">
              <a:extLst>
                <a:ext uri="{63B3BB69-23CF-44E3-9099-C40C66FF867C}">
                  <a14:compatExt spid="_x0000_s1295364"/>
                </a:ext>
                <a:ext uri="{FF2B5EF4-FFF2-40B4-BE49-F238E27FC236}">
                  <a16:creationId xmlns:a16="http://schemas.microsoft.com/office/drawing/2014/main" id="{00000000-0008-0000-3B00-000004C41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1.xml><?xml version="1.0" encoding="utf-8"?>
<xdr:wsDr xmlns:xdr="http://schemas.openxmlformats.org/drawingml/2006/spreadsheetDrawing" xmlns:a="http://schemas.openxmlformats.org/drawingml/2006/main">
  <xdr:twoCellAnchor editAs="absolute">
    <xdr:from>
      <xdr:col>3</xdr:col>
      <xdr:colOff>533400</xdr:colOff>
      <xdr:row>1</xdr:row>
      <xdr:rowOff>352425</xdr:rowOff>
    </xdr:from>
    <xdr:to>
      <xdr:col>6</xdr:col>
      <xdr:colOff>180975</xdr:colOff>
      <xdr:row>1</xdr:row>
      <xdr:rowOff>676275</xdr:rowOff>
    </xdr:to>
    <xdr:sp macro="" textlink="">
      <xdr:nvSpPr>
        <xdr:cNvPr id="2" name="Text Box 6">
          <a:extLst>
            <a:ext uri="{FF2B5EF4-FFF2-40B4-BE49-F238E27FC236}">
              <a16:creationId xmlns:a16="http://schemas.microsoft.com/office/drawing/2014/main" id="{00000000-0008-0000-3C00-000002000000}"/>
            </a:ext>
          </a:extLst>
        </xdr:cNvPr>
        <xdr:cNvSpPr txBox="1">
          <a:spLocks noChangeAspect="1" noChangeArrowheads="1"/>
        </xdr:cNvSpPr>
      </xdr:nvSpPr>
      <xdr:spPr bwMode="auto">
        <a:xfrm>
          <a:off x="7058025" y="8382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3</xdr:col>
          <xdr:colOff>480060</xdr:colOff>
          <xdr:row>0</xdr:row>
          <xdr:rowOff>114300</xdr:rowOff>
        </xdr:from>
        <xdr:to>
          <xdr:col>6</xdr:col>
          <xdr:colOff>137160</xdr:colOff>
          <xdr:row>0</xdr:row>
          <xdr:rowOff>464820</xdr:rowOff>
        </xdr:to>
        <xdr:sp macro="" textlink="">
          <xdr:nvSpPr>
            <xdr:cNvPr id="1420289" name="Button 1" hidden="1">
              <a:extLst>
                <a:ext uri="{63B3BB69-23CF-44E3-9099-C40C66FF867C}">
                  <a14:compatExt spid="_x0000_s1420289"/>
                </a:ext>
                <a:ext uri="{FF2B5EF4-FFF2-40B4-BE49-F238E27FC236}">
                  <a16:creationId xmlns:a16="http://schemas.microsoft.com/office/drawing/2014/main" id="{00000000-0008-0000-3C00-000001AC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480060</xdr:colOff>
          <xdr:row>1</xdr:row>
          <xdr:rowOff>640080</xdr:rowOff>
        </xdr:from>
        <xdr:to>
          <xdr:col>6</xdr:col>
          <xdr:colOff>137160</xdr:colOff>
          <xdr:row>2</xdr:row>
          <xdr:rowOff>106680</xdr:rowOff>
        </xdr:to>
        <xdr:sp macro="" textlink="">
          <xdr:nvSpPr>
            <xdr:cNvPr id="1420290" name="Button 2" hidden="1">
              <a:extLst>
                <a:ext uri="{63B3BB69-23CF-44E3-9099-C40C66FF867C}">
                  <a14:compatExt spid="_x0000_s1420290"/>
                </a:ext>
                <a:ext uri="{FF2B5EF4-FFF2-40B4-BE49-F238E27FC236}">
                  <a16:creationId xmlns:a16="http://schemas.microsoft.com/office/drawing/2014/main" id="{00000000-0008-0000-3C00-000002AC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480060</xdr:colOff>
          <xdr:row>1</xdr:row>
          <xdr:rowOff>0</xdr:rowOff>
        </xdr:from>
        <xdr:to>
          <xdr:col>6</xdr:col>
          <xdr:colOff>137160</xdr:colOff>
          <xdr:row>1</xdr:row>
          <xdr:rowOff>350520</xdr:rowOff>
        </xdr:to>
        <xdr:sp macro="" textlink="">
          <xdr:nvSpPr>
            <xdr:cNvPr id="1420291" name="Button 3" hidden="1">
              <a:extLst>
                <a:ext uri="{63B3BB69-23CF-44E3-9099-C40C66FF867C}">
                  <a14:compatExt spid="_x0000_s1420291"/>
                </a:ext>
                <a:ext uri="{FF2B5EF4-FFF2-40B4-BE49-F238E27FC236}">
                  <a16:creationId xmlns:a16="http://schemas.microsoft.com/office/drawing/2014/main" id="{00000000-0008-0000-3C00-000003AC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480060</xdr:colOff>
          <xdr:row>2</xdr:row>
          <xdr:rowOff>121920</xdr:rowOff>
        </xdr:from>
        <xdr:to>
          <xdr:col>6</xdr:col>
          <xdr:colOff>137160</xdr:colOff>
          <xdr:row>4</xdr:row>
          <xdr:rowOff>22860</xdr:rowOff>
        </xdr:to>
        <xdr:sp macro="" textlink="">
          <xdr:nvSpPr>
            <xdr:cNvPr id="1420292" name="Button 4" hidden="1">
              <a:extLst>
                <a:ext uri="{63B3BB69-23CF-44E3-9099-C40C66FF867C}">
                  <a14:compatExt spid="_x0000_s1420292"/>
                </a:ext>
                <a:ext uri="{FF2B5EF4-FFF2-40B4-BE49-F238E27FC236}">
                  <a16:creationId xmlns:a16="http://schemas.microsoft.com/office/drawing/2014/main" id="{00000000-0008-0000-3C00-000004AC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2.xml><?xml version="1.0" encoding="utf-8"?>
<xdr:wsDr xmlns:xdr="http://schemas.openxmlformats.org/drawingml/2006/spreadsheetDrawing" xmlns:a="http://schemas.openxmlformats.org/drawingml/2006/main">
  <xdr:twoCellAnchor editAs="absolute">
    <xdr:from>
      <xdr:col>7</xdr:col>
      <xdr:colOff>558800</xdr:colOff>
      <xdr:row>1</xdr:row>
      <xdr:rowOff>111125</xdr:rowOff>
    </xdr:from>
    <xdr:to>
      <xdr:col>8</xdr:col>
      <xdr:colOff>1431925</xdr:colOff>
      <xdr:row>1</xdr:row>
      <xdr:rowOff>434975</xdr:rowOff>
    </xdr:to>
    <xdr:sp macro="" textlink="">
      <xdr:nvSpPr>
        <xdr:cNvPr id="2" name="Text Box 6">
          <a:extLst>
            <a:ext uri="{FF2B5EF4-FFF2-40B4-BE49-F238E27FC236}">
              <a16:creationId xmlns:a16="http://schemas.microsoft.com/office/drawing/2014/main" id="{00000000-0008-0000-3D00-000002000000}"/>
            </a:ext>
          </a:extLst>
        </xdr:cNvPr>
        <xdr:cNvSpPr txBox="1">
          <a:spLocks noChangeAspect="1" noChangeArrowheads="1"/>
        </xdr:cNvSpPr>
      </xdr:nvSpPr>
      <xdr:spPr bwMode="auto">
        <a:xfrm>
          <a:off x="10829925" y="7143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502920</xdr:colOff>
          <xdr:row>0</xdr:row>
          <xdr:rowOff>7620</xdr:rowOff>
        </xdr:from>
        <xdr:to>
          <xdr:col>8</xdr:col>
          <xdr:colOff>1379220</xdr:colOff>
          <xdr:row>0</xdr:row>
          <xdr:rowOff>365760</xdr:rowOff>
        </xdr:to>
        <xdr:sp macro="" textlink="">
          <xdr:nvSpPr>
            <xdr:cNvPr id="1421313" name="Button 1" hidden="1">
              <a:extLst>
                <a:ext uri="{63B3BB69-23CF-44E3-9099-C40C66FF867C}">
                  <a14:compatExt spid="_x0000_s1421313"/>
                </a:ext>
                <a:ext uri="{FF2B5EF4-FFF2-40B4-BE49-F238E27FC236}">
                  <a16:creationId xmlns:a16="http://schemas.microsoft.com/office/drawing/2014/main" id="{00000000-0008-0000-3D00-000001B0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518160</xdr:colOff>
          <xdr:row>1</xdr:row>
          <xdr:rowOff>556260</xdr:rowOff>
        </xdr:from>
        <xdr:to>
          <xdr:col>8</xdr:col>
          <xdr:colOff>1394460</xdr:colOff>
          <xdr:row>2</xdr:row>
          <xdr:rowOff>0</xdr:rowOff>
        </xdr:to>
        <xdr:sp macro="" textlink="">
          <xdr:nvSpPr>
            <xdr:cNvPr id="1421314" name="Button 2" hidden="1">
              <a:extLst>
                <a:ext uri="{63B3BB69-23CF-44E3-9099-C40C66FF867C}">
                  <a14:compatExt spid="_x0000_s1421314"/>
                </a:ext>
                <a:ext uri="{FF2B5EF4-FFF2-40B4-BE49-F238E27FC236}">
                  <a16:creationId xmlns:a16="http://schemas.microsoft.com/office/drawing/2014/main" id="{00000000-0008-0000-3D00-000002B0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502920</xdr:colOff>
          <xdr:row>0</xdr:row>
          <xdr:rowOff>373380</xdr:rowOff>
        </xdr:from>
        <xdr:to>
          <xdr:col>8</xdr:col>
          <xdr:colOff>1379220</xdr:colOff>
          <xdr:row>1</xdr:row>
          <xdr:rowOff>114300</xdr:rowOff>
        </xdr:to>
        <xdr:sp macro="" textlink="">
          <xdr:nvSpPr>
            <xdr:cNvPr id="1421315" name="Button 3" hidden="1">
              <a:extLst>
                <a:ext uri="{63B3BB69-23CF-44E3-9099-C40C66FF867C}">
                  <a14:compatExt spid="_x0000_s1421315"/>
                </a:ext>
                <a:ext uri="{FF2B5EF4-FFF2-40B4-BE49-F238E27FC236}">
                  <a16:creationId xmlns:a16="http://schemas.microsoft.com/office/drawing/2014/main" id="{00000000-0008-0000-3D00-000003B0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502920</xdr:colOff>
          <xdr:row>2</xdr:row>
          <xdr:rowOff>0</xdr:rowOff>
        </xdr:from>
        <xdr:to>
          <xdr:col>8</xdr:col>
          <xdr:colOff>1379220</xdr:colOff>
          <xdr:row>3</xdr:row>
          <xdr:rowOff>83820</xdr:rowOff>
        </xdr:to>
        <xdr:sp macro="" textlink="">
          <xdr:nvSpPr>
            <xdr:cNvPr id="1421316" name="Button 4" hidden="1">
              <a:extLst>
                <a:ext uri="{63B3BB69-23CF-44E3-9099-C40C66FF867C}">
                  <a14:compatExt spid="_x0000_s1421316"/>
                </a:ext>
                <a:ext uri="{FF2B5EF4-FFF2-40B4-BE49-F238E27FC236}">
                  <a16:creationId xmlns:a16="http://schemas.microsoft.com/office/drawing/2014/main" id="{00000000-0008-0000-3D00-000004B0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4</xdr:row>
      <xdr:rowOff>0</xdr:rowOff>
    </xdr:from>
    <xdr:to>
      <xdr:col>13</xdr:col>
      <xdr:colOff>149379</xdr:colOff>
      <xdr:row>4</xdr:row>
      <xdr:rowOff>45824</xdr:rowOff>
    </xdr:to>
    <xdr:sp macro="" textlink="">
      <xdr:nvSpPr>
        <xdr:cNvPr id="2" name="Text Box 76833">
          <a:extLst>
            <a:ext uri="{FF2B5EF4-FFF2-40B4-BE49-F238E27FC236}">
              <a16:creationId xmlns:a16="http://schemas.microsoft.com/office/drawing/2014/main" id="{00000000-0008-0000-3E00-000002000000}"/>
            </a:ext>
          </a:extLst>
        </xdr:cNvPr>
        <xdr:cNvSpPr txBox="1">
          <a:spLocks noChangeArrowheads="1"/>
        </xdr:cNvSpPr>
      </xdr:nvSpPr>
      <xdr:spPr bwMode="auto">
        <a:xfrm>
          <a:off x="7684770" y="723900"/>
          <a:ext cx="1808607" cy="54989"/>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678180</xdr:colOff>
          <xdr:row>2</xdr:row>
          <xdr:rowOff>175260</xdr:rowOff>
        </xdr:from>
        <xdr:to>
          <xdr:col>10</xdr:col>
          <xdr:colOff>68580</xdr:colOff>
          <xdr:row>4</xdr:row>
          <xdr:rowOff>144780</xdr:rowOff>
        </xdr:to>
        <xdr:sp macro="" textlink="">
          <xdr:nvSpPr>
            <xdr:cNvPr id="1138689" name="Button 1" hidden="1">
              <a:extLst>
                <a:ext uri="{63B3BB69-23CF-44E3-9099-C40C66FF867C}">
                  <a14:compatExt spid="_x0000_s1138689"/>
                </a:ext>
                <a:ext uri="{FF2B5EF4-FFF2-40B4-BE49-F238E27FC236}">
                  <a16:creationId xmlns:a16="http://schemas.microsoft.com/office/drawing/2014/main" id="{00000000-0008-0000-3E00-000001601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678180</xdr:colOff>
          <xdr:row>4</xdr:row>
          <xdr:rowOff>899160</xdr:rowOff>
        </xdr:from>
        <xdr:to>
          <xdr:col>10</xdr:col>
          <xdr:colOff>68580</xdr:colOff>
          <xdr:row>5</xdr:row>
          <xdr:rowOff>152400</xdr:rowOff>
        </xdr:to>
        <xdr:sp macro="" textlink="">
          <xdr:nvSpPr>
            <xdr:cNvPr id="1138690" name="Button 2" hidden="1">
              <a:extLst>
                <a:ext uri="{63B3BB69-23CF-44E3-9099-C40C66FF867C}">
                  <a14:compatExt spid="_x0000_s1138690"/>
                </a:ext>
                <a:ext uri="{FF2B5EF4-FFF2-40B4-BE49-F238E27FC236}">
                  <a16:creationId xmlns:a16="http://schemas.microsoft.com/office/drawing/2014/main" id="{00000000-0008-0000-3E00-00000260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678180</xdr:colOff>
          <xdr:row>4</xdr:row>
          <xdr:rowOff>175260</xdr:rowOff>
        </xdr:from>
        <xdr:to>
          <xdr:col>10</xdr:col>
          <xdr:colOff>68580</xdr:colOff>
          <xdr:row>4</xdr:row>
          <xdr:rowOff>449580</xdr:rowOff>
        </xdr:to>
        <xdr:sp macro="" textlink="">
          <xdr:nvSpPr>
            <xdr:cNvPr id="1138691" name="Button 3" hidden="1">
              <a:extLst>
                <a:ext uri="{63B3BB69-23CF-44E3-9099-C40C66FF867C}">
                  <a14:compatExt spid="_x0000_s1138691"/>
                </a:ext>
                <a:ext uri="{FF2B5EF4-FFF2-40B4-BE49-F238E27FC236}">
                  <a16:creationId xmlns:a16="http://schemas.microsoft.com/office/drawing/2014/main" id="{00000000-0008-0000-3E00-00000360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678180</xdr:colOff>
          <xdr:row>5</xdr:row>
          <xdr:rowOff>182880</xdr:rowOff>
        </xdr:from>
        <xdr:to>
          <xdr:col>10</xdr:col>
          <xdr:colOff>68580</xdr:colOff>
          <xdr:row>6</xdr:row>
          <xdr:rowOff>160020</xdr:rowOff>
        </xdr:to>
        <xdr:sp macro="" textlink="">
          <xdr:nvSpPr>
            <xdr:cNvPr id="1138692" name="Button 4" hidden="1">
              <a:extLst>
                <a:ext uri="{63B3BB69-23CF-44E3-9099-C40C66FF867C}">
                  <a14:compatExt spid="_x0000_s1138692"/>
                </a:ext>
                <a:ext uri="{FF2B5EF4-FFF2-40B4-BE49-F238E27FC236}">
                  <a16:creationId xmlns:a16="http://schemas.microsoft.com/office/drawing/2014/main" id="{00000000-0008-0000-3E00-00000460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144780</xdr:colOff>
          <xdr:row>1</xdr:row>
          <xdr:rowOff>83820</xdr:rowOff>
        </xdr:from>
        <xdr:to>
          <xdr:col>7</xdr:col>
          <xdr:colOff>411480</xdr:colOff>
          <xdr:row>2</xdr:row>
          <xdr:rowOff>137160</xdr:rowOff>
        </xdr:to>
        <xdr:sp macro="" textlink="">
          <xdr:nvSpPr>
            <xdr:cNvPr id="71823" name="Button 143" hidden="1">
              <a:extLst>
                <a:ext uri="{63B3BB69-23CF-44E3-9099-C40C66FF867C}">
                  <a14:compatExt spid="_x0000_s71823"/>
                </a:ext>
                <a:ext uri="{FF2B5EF4-FFF2-40B4-BE49-F238E27FC236}">
                  <a16:creationId xmlns:a16="http://schemas.microsoft.com/office/drawing/2014/main" id="{00000000-0008-0000-4100-00008F180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144780</xdr:colOff>
          <xdr:row>5</xdr:row>
          <xdr:rowOff>30480</xdr:rowOff>
        </xdr:from>
        <xdr:to>
          <xdr:col>7</xdr:col>
          <xdr:colOff>411480</xdr:colOff>
          <xdr:row>6</xdr:row>
          <xdr:rowOff>114300</xdr:rowOff>
        </xdr:to>
        <xdr:sp macro="" textlink="">
          <xdr:nvSpPr>
            <xdr:cNvPr id="71824" name="Button 144" descr="Please do a Print Preview before printing." hidden="1">
              <a:extLst>
                <a:ext uri="{63B3BB69-23CF-44E3-9099-C40C66FF867C}">
                  <a14:compatExt spid="_x0000_s71824"/>
                </a:ext>
                <a:ext uri="{FF2B5EF4-FFF2-40B4-BE49-F238E27FC236}">
                  <a16:creationId xmlns:a16="http://schemas.microsoft.com/office/drawing/2014/main" id="{00000000-0008-0000-4100-000090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144780</xdr:colOff>
          <xdr:row>2</xdr:row>
          <xdr:rowOff>160020</xdr:rowOff>
        </xdr:from>
        <xdr:to>
          <xdr:col>7</xdr:col>
          <xdr:colOff>411480</xdr:colOff>
          <xdr:row>3</xdr:row>
          <xdr:rowOff>251460</xdr:rowOff>
        </xdr:to>
        <xdr:sp macro="" textlink="">
          <xdr:nvSpPr>
            <xdr:cNvPr id="71825" name="Button 145" hidden="1">
              <a:extLst>
                <a:ext uri="{63B3BB69-23CF-44E3-9099-C40C66FF867C}">
                  <a14:compatExt spid="_x0000_s71825"/>
                </a:ext>
                <a:ext uri="{FF2B5EF4-FFF2-40B4-BE49-F238E27FC236}">
                  <a16:creationId xmlns:a16="http://schemas.microsoft.com/office/drawing/2014/main" id="{00000000-0008-0000-4100-000091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144780</xdr:colOff>
          <xdr:row>6</xdr:row>
          <xdr:rowOff>137160</xdr:rowOff>
        </xdr:from>
        <xdr:to>
          <xdr:col>7</xdr:col>
          <xdr:colOff>411480</xdr:colOff>
          <xdr:row>8</xdr:row>
          <xdr:rowOff>60960</xdr:rowOff>
        </xdr:to>
        <xdr:sp macro="" textlink="">
          <xdr:nvSpPr>
            <xdr:cNvPr id="71892" name="Button 212" hidden="1">
              <a:extLst>
                <a:ext uri="{63B3BB69-23CF-44E3-9099-C40C66FF867C}">
                  <a14:compatExt spid="_x0000_s71892"/>
                </a:ext>
                <a:ext uri="{FF2B5EF4-FFF2-40B4-BE49-F238E27FC236}">
                  <a16:creationId xmlns:a16="http://schemas.microsoft.com/office/drawing/2014/main" id="{00000000-0008-0000-4100-0000D41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0</xdr:colOff>
      <xdr:row>5</xdr:row>
      <xdr:rowOff>0</xdr:rowOff>
    </xdr:from>
    <xdr:to>
      <xdr:col>3</xdr:col>
      <xdr:colOff>1120140</xdr:colOff>
      <xdr:row>9</xdr:row>
      <xdr:rowOff>95250</xdr:rowOff>
    </xdr:to>
    <xdr:pic>
      <xdr:nvPicPr>
        <xdr:cNvPr id="2" name="Picture 1" descr="A close-up of a logo&#10;&#10;Description automatically generated">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7520" y="1417320"/>
          <a:ext cx="3810000" cy="1062990"/>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11</xdr:col>
      <xdr:colOff>293792</xdr:colOff>
      <xdr:row>1</xdr:row>
      <xdr:rowOff>885825</xdr:rowOff>
    </xdr:from>
    <xdr:to>
      <xdr:col>13</xdr:col>
      <xdr:colOff>571499</xdr:colOff>
      <xdr:row>3</xdr:row>
      <xdr:rowOff>0</xdr:rowOff>
    </xdr:to>
    <xdr:sp macro="" textlink="">
      <xdr:nvSpPr>
        <xdr:cNvPr id="49328" name="Text Box 176">
          <a:extLst>
            <a:ext uri="{FF2B5EF4-FFF2-40B4-BE49-F238E27FC236}">
              <a16:creationId xmlns:a16="http://schemas.microsoft.com/office/drawing/2014/main" id="{00000000-0008-0000-4200-0000B0C00000}"/>
            </a:ext>
          </a:extLst>
        </xdr:cNvPr>
        <xdr:cNvSpPr txBox="1">
          <a:spLocks noChangeAspect="1" noChangeArrowheads="1"/>
        </xdr:cNvSpPr>
      </xdr:nvSpPr>
      <xdr:spPr bwMode="auto">
        <a:xfrm>
          <a:off x="6970817" y="1695450"/>
          <a:ext cx="1496907"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365760</xdr:colOff>
          <xdr:row>1</xdr:row>
          <xdr:rowOff>22860</xdr:rowOff>
        </xdr:from>
        <xdr:to>
          <xdr:col>13</xdr:col>
          <xdr:colOff>556260</xdr:colOff>
          <xdr:row>1</xdr:row>
          <xdr:rowOff>289560</xdr:rowOff>
        </xdr:to>
        <xdr:sp macro="" textlink="">
          <xdr:nvSpPr>
            <xdr:cNvPr id="49325" name="Button 173" hidden="1">
              <a:extLst>
                <a:ext uri="{63B3BB69-23CF-44E3-9099-C40C66FF867C}">
                  <a14:compatExt spid="_x0000_s49325"/>
                </a:ext>
                <a:ext uri="{FF2B5EF4-FFF2-40B4-BE49-F238E27FC236}">
                  <a16:creationId xmlns:a16="http://schemas.microsoft.com/office/drawing/2014/main" id="{00000000-0008-0000-4200-0000ADC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365760</xdr:colOff>
          <xdr:row>3</xdr:row>
          <xdr:rowOff>137160</xdr:rowOff>
        </xdr:from>
        <xdr:to>
          <xdr:col>13</xdr:col>
          <xdr:colOff>541020</xdr:colOff>
          <xdr:row>4</xdr:row>
          <xdr:rowOff>114300</xdr:rowOff>
        </xdr:to>
        <xdr:sp macro="" textlink="">
          <xdr:nvSpPr>
            <xdr:cNvPr id="49326" name="Button 174" hidden="1">
              <a:extLst>
                <a:ext uri="{63B3BB69-23CF-44E3-9099-C40C66FF867C}">
                  <a14:compatExt spid="_x0000_s49326"/>
                </a:ext>
                <a:ext uri="{FF2B5EF4-FFF2-40B4-BE49-F238E27FC236}">
                  <a16:creationId xmlns:a16="http://schemas.microsoft.com/office/drawing/2014/main" id="{00000000-0008-0000-4200-0000AEC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1</xdr:row>
          <xdr:rowOff>388620</xdr:rowOff>
        </xdr:from>
        <xdr:to>
          <xdr:col>13</xdr:col>
          <xdr:colOff>563880</xdr:colOff>
          <xdr:row>1</xdr:row>
          <xdr:rowOff>601980</xdr:rowOff>
        </xdr:to>
        <xdr:sp macro="" textlink="">
          <xdr:nvSpPr>
            <xdr:cNvPr id="49327" name="Button 175" hidden="1">
              <a:extLst>
                <a:ext uri="{63B3BB69-23CF-44E3-9099-C40C66FF867C}">
                  <a14:compatExt spid="_x0000_s49327"/>
                </a:ext>
                <a:ext uri="{FF2B5EF4-FFF2-40B4-BE49-F238E27FC236}">
                  <a16:creationId xmlns:a16="http://schemas.microsoft.com/office/drawing/2014/main" id="{00000000-0008-0000-4200-0000AFC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373380</xdr:colOff>
          <xdr:row>4</xdr:row>
          <xdr:rowOff>160020</xdr:rowOff>
        </xdr:from>
        <xdr:to>
          <xdr:col>13</xdr:col>
          <xdr:colOff>533400</xdr:colOff>
          <xdr:row>5</xdr:row>
          <xdr:rowOff>137160</xdr:rowOff>
        </xdr:to>
        <xdr:sp macro="" textlink="">
          <xdr:nvSpPr>
            <xdr:cNvPr id="49461" name="Button 309" hidden="1">
              <a:extLst>
                <a:ext uri="{63B3BB69-23CF-44E3-9099-C40C66FF867C}">
                  <a14:compatExt spid="_x0000_s49461"/>
                </a:ext>
                <a:ext uri="{FF2B5EF4-FFF2-40B4-BE49-F238E27FC236}">
                  <a16:creationId xmlns:a16="http://schemas.microsoft.com/office/drawing/2014/main" id="{00000000-0008-0000-4200-000035C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3</xdr:col>
      <xdr:colOff>220980</xdr:colOff>
      <xdr:row>0</xdr:row>
      <xdr:rowOff>0</xdr:rowOff>
    </xdr:from>
    <xdr:to>
      <xdr:col>9</xdr:col>
      <xdr:colOff>396240</xdr:colOff>
      <xdr:row>1</xdr:row>
      <xdr:rowOff>255270</xdr:rowOff>
    </xdr:to>
    <xdr:pic>
      <xdr:nvPicPr>
        <xdr:cNvPr id="2" name="Picture 1" descr="A close-up of a logo&#10;&#10;Description automatically generated">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0" y="0"/>
          <a:ext cx="3810000" cy="106299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12</xdr:col>
      <xdr:colOff>123825</xdr:colOff>
      <xdr:row>1</xdr:row>
      <xdr:rowOff>800100</xdr:rowOff>
    </xdr:from>
    <xdr:to>
      <xdr:col>14</xdr:col>
      <xdr:colOff>369548</xdr:colOff>
      <xdr:row>2</xdr:row>
      <xdr:rowOff>80335</xdr:rowOff>
    </xdr:to>
    <xdr:sp macro="" textlink="">
      <xdr:nvSpPr>
        <xdr:cNvPr id="50384" name="Text Box 208">
          <a:extLst>
            <a:ext uri="{FF2B5EF4-FFF2-40B4-BE49-F238E27FC236}">
              <a16:creationId xmlns:a16="http://schemas.microsoft.com/office/drawing/2014/main" id="{00000000-0008-0000-4300-0000D0C40000}"/>
            </a:ext>
          </a:extLst>
        </xdr:cNvPr>
        <xdr:cNvSpPr txBox="1">
          <a:spLocks noChangeAspect="1" noChangeArrowheads="1"/>
        </xdr:cNvSpPr>
      </xdr:nvSpPr>
      <xdr:spPr bwMode="auto">
        <a:xfrm>
          <a:off x="7381875" y="1609725"/>
          <a:ext cx="1464923" cy="31846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152400</xdr:colOff>
          <xdr:row>1</xdr:row>
          <xdr:rowOff>60960</xdr:rowOff>
        </xdr:from>
        <xdr:to>
          <xdr:col>15</xdr:col>
          <xdr:colOff>312420</xdr:colOff>
          <xdr:row>1</xdr:row>
          <xdr:rowOff>525780</xdr:rowOff>
        </xdr:to>
        <xdr:sp macro="" textlink="">
          <xdr:nvSpPr>
            <xdr:cNvPr id="50381" name="Button 205" hidden="1">
              <a:extLst>
                <a:ext uri="{63B3BB69-23CF-44E3-9099-C40C66FF867C}">
                  <a14:compatExt spid="_x0000_s50381"/>
                </a:ext>
                <a:ext uri="{FF2B5EF4-FFF2-40B4-BE49-F238E27FC236}">
                  <a16:creationId xmlns:a16="http://schemas.microsoft.com/office/drawing/2014/main" id="{00000000-0008-0000-4300-0000CDC4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213360</xdr:colOff>
          <xdr:row>2</xdr:row>
          <xdr:rowOff>137160</xdr:rowOff>
        </xdr:from>
        <xdr:to>
          <xdr:col>15</xdr:col>
          <xdr:colOff>373380</xdr:colOff>
          <xdr:row>4</xdr:row>
          <xdr:rowOff>198120</xdr:rowOff>
        </xdr:to>
        <xdr:sp macro="" textlink="">
          <xdr:nvSpPr>
            <xdr:cNvPr id="50382" name="Button 206" hidden="1">
              <a:extLst>
                <a:ext uri="{63B3BB69-23CF-44E3-9099-C40C66FF867C}">
                  <a14:compatExt spid="_x0000_s50382"/>
                </a:ext>
                <a:ext uri="{FF2B5EF4-FFF2-40B4-BE49-F238E27FC236}">
                  <a16:creationId xmlns:a16="http://schemas.microsoft.com/office/drawing/2014/main" id="{00000000-0008-0000-4300-0000CEC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152400</xdr:colOff>
          <xdr:row>1</xdr:row>
          <xdr:rowOff>556260</xdr:rowOff>
        </xdr:from>
        <xdr:to>
          <xdr:col>15</xdr:col>
          <xdr:colOff>312420</xdr:colOff>
          <xdr:row>1</xdr:row>
          <xdr:rowOff>762000</xdr:rowOff>
        </xdr:to>
        <xdr:sp macro="" textlink="">
          <xdr:nvSpPr>
            <xdr:cNvPr id="50383" name="Button 207" hidden="1">
              <a:extLst>
                <a:ext uri="{63B3BB69-23CF-44E3-9099-C40C66FF867C}">
                  <a14:compatExt spid="_x0000_s50383"/>
                </a:ext>
                <a:ext uri="{FF2B5EF4-FFF2-40B4-BE49-F238E27FC236}">
                  <a16:creationId xmlns:a16="http://schemas.microsoft.com/office/drawing/2014/main" id="{00000000-0008-0000-4300-0000CFC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213360</xdr:colOff>
          <xdr:row>4</xdr:row>
          <xdr:rowOff>236220</xdr:rowOff>
        </xdr:from>
        <xdr:to>
          <xdr:col>15</xdr:col>
          <xdr:colOff>373380</xdr:colOff>
          <xdr:row>6</xdr:row>
          <xdr:rowOff>152400</xdr:rowOff>
        </xdr:to>
        <xdr:sp macro="" textlink="">
          <xdr:nvSpPr>
            <xdr:cNvPr id="50517" name="Button 341" hidden="1">
              <a:extLst>
                <a:ext uri="{63B3BB69-23CF-44E3-9099-C40C66FF867C}">
                  <a14:compatExt spid="_x0000_s50517"/>
                </a:ext>
                <a:ext uri="{FF2B5EF4-FFF2-40B4-BE49-F238E27FC236}">
                  <a16:creationId xmlns:a16="http://schemas.microsoft.com/office/drawing/2014/main" id="{00000000-0008-0000-4300-000055C5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0</xdr:rowOff>
    </xdr:from>
    <xdr:to>
      <xdr:col>7</xdr:col>
      <xdr:colOff>297180</xdr:colOff>
      <xdr:row>1</xdr:row>
      <xdr:rowOff>38100</xdr:rowOff>
    </xdr:to>
    <xdr:pic>
      <xdr:nvPicPr>
        <xdr:cNvPr id="2" name="Picture 1" descr="A close-up of a logo&#10;&#10;Description automatically generated">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9680" y="0"/>
          <a:ext cx="3375660" cy="845820"/>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12</xdr:col>
      <xdr:colOff>200025</xdr:colOff>
      <xdr:row>1</xdr:row>
      <xdr:rowOff>200025</xdr:rowOff>
    </xdr:from>
    <xdr:to>
      <xdr:col>14</xdr:col>
      <xdr:colOff>451317</xdr:colOff>
      <xdr:row>1</xdr:row>
      <xdr:rowOff>514350</xdr:rowOff>
    </xdr:to>
    <xdr:sp macro="" textlink="">
      <xdr:nvSpPr>
        <xdr:cNvPr id="51472" name="Text Box 272">
          <a:extLst>
            <a:ext uri="{FF2B5EF4-FFF2-40B4-BE49-F238E27FC236}">
              <a16:creationId xmlns:a16="http://schemas.microsoft.com/office/drawing/2014/main" id="{00000000-0008-0000-4400-000010C90000}"/>
            </a:ext>
          </a:extLst>
        </xdr:cNvPr>
        <xdr:cNvSpPr txBox="1">
          <a:spLocks noChangeAspect="1" noChangeArrowheads="1"/>
        </xdr:cNvSpPr>
      </xdr:nvSpPr>
      <xdr:spPr bwMode="auto">
        <a:xfrm>
          <a:off x="7458075" y="1009650"/>
          <a:ext cx="1470492" cy="314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fPrintsWithSheet="0"/>
  </xdr:twoCellAnchor>
  <mc:AlternateContent xmlns:mc="http://schemas.openxmlformats.org/markup-compatibility/2006">
    <mc:Choice xmlns:a14="http://schemas.microsoft.com/office/drawing/2010/main" Requires="a14">
      <xdr:twoCellAnchor editAs="absolute">
        <xdr:from>
          <xdr:col>12</xdr:col>
          <xdr:colOff>251460</xdr:colOff>
          <xdr:row>0</xdr:row>
          <xdr:rowOff>327660</xdr:rowOff>
        </xdr:from>
        <xdr:to>
          <xdr:col>15</xdr:col>
          <xdr:colOff>0</xdr:colOff>
          <xdr:row>0</xdr:row>
          <xdr:rowOff>655320</xdr:rowOff>
        </xdr:to>
        <xdr:sp macro="" textlink="">
          <xdr:nvSpPr>
            <xdr:cNvPr id="51469" name="Button 269" hidden="1">
              <a:extLst>
                <a:ext uri="{63B3BB69-23CF-44E3-9099-C40C66FF867C}">
                  <a14:compatExt spid="_x0000_s51469"/>
                </a:ext>
                <a:ext uri="{FF2B5EF4-FFF2-40B4-BE49-F238E27FC236}">
                  <a16:creationId xmlns:a16="http://schemas.microsoft.com/office/drawing/2014/main" id="{00000000-0008-0000-4400-00000DC9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297180</xdr:colOff>
          <xdr:row>1</xdr:row>
          <xdr:rowOff>556260</xdr:rowOff>
        </xdr:from>
        <xdr:to>
          <xdr:col>15</xdr:col>
          <xdr:colOff>38100</xdr:colOff>
          <xdr:row>1</xdr:row>
          <xdr:rowOff>876300</xdr:rowOff>
        </xdr:to>
        <xdr:sp macro="" textlink="">
          <xdr:nvSpPr>
            <xdr:cNvPr id="51470" name="Button 270" hidden="1">
              <a:extLst>
                <a:ext uri="{63B3BB69-23CF-44E3-9099-C40C66FF867C}">
                  <a14:compatExt spid="_x0000_s51470"/>
                </a:ext>
                <a:ext uri="{FF2B5EF4-FFF2-40B4-BE49-F238E27FC236}">
                  <a16:creationId xmlns:a16="http://schemas.microsoft.com/office/drawing/2014/main" id="{00000000-0008-0000-4400-00000EC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251460</xdr:colOff>
          <xdr:row>0</xdr:row>
          <xdr:rowOff>670560</xdr:rowOff>
        </xdr:from>
        <xdr:to>
          <xdr:col>15</xdr:col>
          <xdr:colOff>0</xdr:colOff>
          <xdr:row>1</xdr:row>
          <xdr:rowOff>175260</xdr:rowOff>
        </xdr:to>
        <xdr:sp macro="" textlink="">
          <xdr:nvSpPr>
            <xdr:cNvPr id="51471" name="Button 271" hidden="1">
              <a:extLst>
                <a:ext uri="{63B3BB69-23CF-44E3-9099-C40C66FF867C}">
                  <a14:compatExt spid="_x0000_s51471"/>
                </a:ext>
                <a:ext uri="{FF2B5EF4-FFF2-40B4-BE49-F238E27FC236}">
                  <a16:creationId xmlns:a16="http://schemas.microsoft.com/office/drawing/2014/main" id="{00000000-0008-0000-4400-00000FC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297180</xdr:colOff>
          <xdr:row>1</xdr:row>
          <xdr:rowOff>899160</xdr:rowOff>
        </xdr:from>
        <xdr:to>
          <xdr:col>15</xdr:col>
          <xdr:colOff>38100</xdr:colOff>
          <xdr:row>3</xdr:row>
          <xdr:rowOff>7620</xdr:rowOff>
        </xdr:to>
        <xdr:sp macro="" textlink="">
          <xdr:nvSpPr>
            <xdr:cNvPr id="51605" name="Button 405" hidden="1">
              <a:extLst>
                <a:ext uri="{63B3BB69-23CF-44E3-9099-C40C66FF867C}">
                  <a14:compatExt spid="_x0000_s51605"/>
                </a:ext>
                <a:ext uri="{FF2B5EF4-FFF2-40B4-BE49-F238E27FC236}">
                  <a16:creationId xmlns:a16="http://schemas.microsoft.com/office/drawing/2014/main" id="{00000000-0008-0000-4400-000095C9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0</xdr:rowOff>
    </xdr:from>
    <xdr:to>
      <xdr:col>7</xdr:col>
      <xdr:colOff>91440</xdr:colOff>
      <xdr:row>1</xdr:row>
      <xdr:rowOff>22860</xdr:rowOff>
    </xdr:to>
    <xdr:pic>
      <xdr:nvPicPr>
        <xdr:cNvPr id="2" name="Picture 1" descr="A close-up of a logo&#10;&#10;Description automatically generated">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9680" y="0"/>
          <a:ext cx="3162300" cy="830580"/>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10</xdr:col>
      <xdr:colOff>156210</xdr:colOff>
      <xdr:row>3</xdr:row>
      <xdr:rowOff>230505</xdr:rowOff>
    </xdr:from>
    <xdr:to>
      <xdr:col>12</xdr:col>
      <xdr:colOff>403860</xdr:colOff>
      <xdr:row>4</xdr:row>
      <xdr:rowOff>171495</xdr:rowOff>
    </xdr:to>
    <xdr:sp macro="" textlink="">
      <xdr:nvSpPr>
        <xdr:cNvPr id="940060" name="Text Box 28">
          <a:extLst>
            <a:ext uri="{FF2B5EF4-FFF2-40B4-BE49-F238E27FC236}">
              <a16:creationId xmlns:a16="http://schemas.microsoft.com/office/drawing/2014/main" id="{00000000-0008-0000-4500-00001C580E00}"/>
            </a:ext>
          </a:extLst>
        </xdr:cNvPr>
        <xdr:cNvSpPr txBox="1">
          <a:spLocks noChangeAspect="1" noChangeArrowheads="1"/>
        </xdr:cNvSpPr>
      </xdr:nvSpPr>
      <xdr:spPr bwMode="auto">
        <a:xfrm>
          <a:off x="7700010" y="830580"/>
          <a:ext cx="1466850" cy="33151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152400</xdr:colOff>
          <xdr:row>0</xdr:row>
          <xdr:rowOff>182880</xdr:rowOff>
        </xdr:from>
        <xdr:to>
          <xdr:col>12</xdr:col>
          <xdr:colOff>228600</xdr:colOff>
          <xdr:row>2</xdr:row>
          <xdr:rowOff>83820</xdr:rowOff>
        </xdr:to>
        <xdr:sp macro="" textlink="">
          <xdr:nvSpPr>
            <xdr:cNvPr id="940057" name="Button 25" hidden="1">
              <a:extLst>
                <a:ext uri="{63B3BB69-23CF-44E3-9099-C40C66FF867C}">
                  <a14:compatExt spid="_x0000_s940057"/>
                </a:ext>
                <a:ext uri="{FF2B5EF4-FFF2-40B4-BE49-F238E27FC236}">
                  <a16:creationId xmlns:a16="http://schemas.microsoft.com/office/drawing/2014/main" id="{00000000-0008-0000-4500-0000195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152400</xdr:colOff>
          <xdr:row>5</xdr:row>
          <xdr:rowOff>45720</xdr:rowOff>
        </xdr:from>
        <xdr:to>
          <xdr:col>12</xdr:col>
          <xdr:colOff>228600</xdr:colOff>
          <xdr:row>5</xdr:row>
          <xdr:rowOff>365760</xdr:rowOff>
        </xdr:to>
        <xdr:sp macro="" textlink="">
          <xdr:nvSpPr>
            <xdr:cNvPr id="940058" name="Button 26" hidden="1">
              <a:extLst>
                <a:ext uri="{63B3BB69-23CF-44E3-9099-C40C66FF867C}">
                  <a14:compatExt spid="_x0000_s940058"/>
                </a:ext>
                <a:ext uri="{FF2B5EF4-FFF2-40B4-BE49-F238E27FC236}">
                  <a16:creationId xmlns:a16="http://schemas.microsoft.com/office/drawing/2014/main" id="{00000000-0008-0000-4500-00001A5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152400</xdr:colOff>
          <xdr:row>2</xdr:row>
          <xdr:rowOff>114300</xdr:rowOff>
        </xdr:from>
        <xdr:to>
          <xdr:col>12</xdr:col>
          <xdr:colOff>228600</xdr:colOff>
          <xdr:row>3</xdr:row>
          <xdr:rowOff>190500</xdr:rowOff>
        </xdr:to>
        <xdr:sp macro="" textlink="">
          <xdr:nvSpPr>
            <xdr:cNvPr id="940059" name="Button 27" hidden="1">
              <a:extLst>
                <a:ext uri="{63B3BB69-23CF-44E3-9099-C40C66FF867C}">
                  <a14:compatExt spid="_x0000_s940059"/>
                </a:ext>
                <a:ext uri="{FF2B5EF4-FFF2-40B4-BE49-F238E27FC236}">
                  <a16:creationId xmlns:a16="http://schemas.microsoft.com/office/drawing/2014/main" id="{00000000-0008-0000-4500-00001B5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152400</xdr:colOff>
          <xdr:row>6</xdr:row>
          <xdr:rowOff>22860</xdr:rowOff>
        </xdr:from>
        <xdr:to>
          <xdr:col>12</xdr:col>
          <xdr:colOff>228600</xdr:colOff>
          <xdr:row>6</xdr:row>
          <xdr:rowOff>266700</xdr:rowOff>
        </xdr:to>
        <xdr:sp macro="" textlink="">
          <xdr:nvSpPr>
            <xdr:cNvPr id="940853" name="Button 821" hidden="1">
              <a:extLst>
                <a:ext uri="{63B3BB69-23CF-44E3-9099-C40C66FF867C}">
                  <a14:compatExt spid="_x0000_s940853"/>
                </a:ext>
                <a:ext uri="{FF2B5EF4-FFF2-40B4-BE49-F238E27FC236}">
                  <a16:creationId xmlns:a16="http://schemas.microsoft.com/office/drawing/2014/main" id="{00000000-0008-0000-4500-0000355B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95596</xdr:colOff>
      <xdr:row>1</xdr:row>
      <xdr:rowOff>152400</xdr:rowOff>
    </xdr:from>
    <xdr:to>
      <xdr:col>7</xdr:col>
      <xdr:colOff>228600</xdr:colOff>
      <xdr:row>4</xdr:row>
      <xdr:rowOff>152400</xdr:rowOff>
    </xdr:to>
    <xdr:pic>
      <xdr:nvPicPr>
        <xdr:cNvPr id="2" name="Picture 1" descr="A close-up of a logo&#10;&#10;Description automatically generated">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2956" y="381000"/>
          <a:ext cx="4156364" cy="762000"/>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12</xdr:col>
      <xdr:colOff>546735</xdr:colOff>
      <xdr:row>1</xdr:row>
      <xdr:rowOff>200025</xdr:rowOff>
    </xdr:from>
    <xdr:to>
      <xdr:col>15</xdr:col>
      <xdr:colOff>200038</xdr:colOff>
      <xdr:row>1</xdr:row>
      <xdr:rowOff>518485</xdr:rowOff>
    </xdr:to>
    <xdr:sp macro="" textlink="">
      <xdr:nvSpPr>
        <xdr:cNvPr id="52624" name="Text Box 400">
          <a:extLst>
            <a:ext uri="{FF2B5EF4-FFF2-40B4-BE49-F238E27FC236}">
              <a16:creationId xmlns:a16="http://schemas.microsoft.com/office/drawing/2014/main" id="{00000000-0008-0000-4600-000090CD0000}"/>
            </a:ext>
          </a:extLst>
        </xdr:cNvPr>
        <xdr:cNvSpPr txBox="1">
          <a:spLocks noChangeAspect="1" noChangeArrowheads="1"/>
        </xdr:cNvSpPr>
      </xdr:nvSpPr>
      <xdr:spPr bwMode="auto">
        <a:xfrm>
          <a:off x="7776210" y="1009650"/>
          <a:ext cx="1482103" cy="31846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563880</xdr:colOff>
          <xdr:row>0</xdr:row>
          <xdr:rowOff>365760</xdr:rowOff>
        </xdr:from>
        <xdr:to>
          <xdr:col>15</xdr:col>
          <xdr:colOff>30480</xdr:colOff>
          <xdr:row>0</xdr:row>
          <xdr:rowOff>647700</xdr:rowOff>
        </xdr:to>
        <xdr:sp macro="" textlink="">
          <xdr:nvSpPr>
            <xdr:cNvPr id="52621" name="Button 397" hidden="1">
              <a:extLst>
                <a:ext uri="{63B3BB69-23CF-44E3-9099-C40C66FF867C}">
                  <a14:compatExt spid="_x0000_s52621"/>
                </a:ext>
                <a:ext uri="{FF2B5EF4-FFF2-40B4-BE49-F238E27FC236}">
                  <a16:creationId xmlns:a16="http://schemas.microsoft.com/office/drawing/2014/main" id="{00000000-0008-0000-4600-00008DCD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571500</xdr:colOff>
          <xdr:row>1</xdr:row>
          <xdr:rowOff>556260</xdr:rowOff>
        </xdr:from>
        <xdr:to>
          <xdr:col>15</xdr:col>
          <xdr:colOff>38100</xdr:colOff>
          <xdr:row>1</xdr:row>
          <xdr:rowOff>838200</xdr:rowOff>
        </xdr:to>
        <xdr:sp macro="" textlink="">
          <xdr:nvSpPr>
            <xdr:cNvPr id="52622" name="Button 398" hidden="1">
              <a:extLst>
                <a:ext uri="{63B3BB69-23CF-44E3-9099-C40C66FF867C}">
                  <a14:compatExt spid="_x0000_s52622"/>
                </a:ext>
                <a:ext uri="{FF2B5EF4-FFF2-40B4-BE49-F238E27FC236}">
                  <a16:creationId xmlns:a16="http://schemas.microsoft.com/office/drawing/2014/main" id="{00000000-0008-0000-4600-00008EC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563880</xdr:colOff>
          <xdr:row>0</xdr:row>
          <xdr:rowOff>716280</xdr:rowOff>
        </xdr:from>
        <xdr:to>
          <xdr:col>15</xdr:col>
          <xdr:colOff>30480</xdr:colOff>
          <xdr:row>1</xdr:row>
          <xdr:rowOff>190500</xdr:rowOff>
        </xdr:to>
        <xdr:sp macro="" textlink="">
          <xdr:nvSpPr>
            <xdr:cNvPr id="52623" name="Button 399" hidden="1">
              <a:extLst>
                <a:ext uri="{63B3BB69-23CF-44E3-9099-C40C66FF867C}">
                  <a14:compatExt spid="_x0000_s52623"/>
                </a:ext>
                <a:ext uri="{FF2B5EF4-FFF2-40B4-BE49-F238E27FC236}">
                  <a16:creationId xmlns:a16="http://schemas.microsoft.com/office/drawing/2014/main" id="{00000000-0008-0000-4600-00008FC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571500</xdr:colOff>
          <xdr:row>1</xdr:row>
          <xdr:rowOff>922020</xdr:rowOff>
        </xdr:from>
        <xdr:to>
          <xdr:col>15</xdr:col>
          <xdr:colOff>38100</xdr:colOff>
          <xdr:row>3</xdr:row>
          <xdr:rowOff>0</xdr:rowOff>
        </xdr:to>
        <xdr:sp macro="" textlink="">
          <xdr:nvSpPr>
            <xdr:cNvPr id="52757" name="Button 533" hidden="1">
              <a:extLst>
                <a:ext uri="{63B3BB69-23CF-44E3-9099-C40C66FF867C}">
                  <a14:compatExt spid="_x0000_s52757"/>
                </a:ext>
                <a:ext uri="{FF2B5EF4-FFF2-40B4-BE49-F238E27FC236}">
                  <a16:creationId xmlns:a16="http://schemas.microsoft.com/office/drawing/2014/main" id="{00000000-0008-0000-4600-000015CE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137160</xdr:rowOff>
    </xdr:from>
    <xdr:to>
      <xdr:col>6</xdr:col>
      <xdr:colOff>571500</xdr:colOff>
      <xdr:row>1</xdr:row>
      <xdr:rowOff>255270</xdr:rowOff>
    </xdr:to>
    <xdr:pic>
      <xdr:nvPicPr>
        <xdr:cNvPr id="2" name="Picture 1" descr="A close-up of a logo&#10;&#10;Description automatically generated">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9680" y="137160"/>
          <a:ext cx="2926080" cy="92583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1</xdr:row>
          <xdr:rowOff>60960</xdr:rowOff>
        </xdr:from>
        <xdr:to>
          <xdr:col>15</xdr:col>
          <xdr:colOff>464820</xdr:colOff>
          <xdr:row>18</xdr:row>
          <xdr:rowOff>68580</xdr:rowOff>
        </xdr:to>
        <xdr:sp macro="" textlink="">
          <xdr:nvSpPr>
            <xdr:cNvPr id="1033217" name="List Box 1" hidden="1">
              <a:extLst>
                <a:ext uri="{63B3BB69-23CF-44E3-9099-C40C66FF867C}">
                  <a14:compatExt spid="_x0000_s1033217"/>
                </a:ext>
                <a:ext uri="{FF2B5EF4-FFF2-40B4-BE49-F238E27FC236}">
                  <a16:creationId xmlns:a16="http://schemas.microsoft.com/office/drawing/2014/main" id="{00000000-0008-0000-0900-000001C40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441960</xdr:colOff>
          <xdr:row>19</xdr:row>
          <xdr:rowOff>121920</xdr:rowOff>
        </xdr:from>
        <xdr:to>
          <xdr:col>9</xdr:col>
          <xdr:colOff>312420</xdr:colOff>
          <xdr:row>21</xdr:row>
          <xdr:rowOff>137160</xdr:rowOff>
        </xdr:to>
        <xdr:sp macro="" textlink="">
          <xdr:nvSpPr>
            <xdr:cNvPr id="1033218" name="Button 2" hidden="1">
              <a:extLst>
                <a:ext uri="{63B3BB69-23CF-44E3-9099-C40C66FF867C}">
                  <a14:compatExt spid="_x0000_s1033218"/>
                </a:ext>
                <a:ext uri="{FF2B5EF4-FFF2-40B4-BE49-F238E27FC236}">
                  <a16:creationId xmlns:a16="http://schemas.microsoft.com/office/drawing/2014/main" id="{00000000-0008-0000-0900-000002C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Master Data</a:t>
              </a:r>
            </a:p>
          </xdr:txBody>
        </xdr:sp>
        <xdr:clientData fPrintsWithSheet="0"/>
      </xdr:twoCellAnchor>
    </mc:Choice>
    <mc:Fallback/>
  </mc:AlternateContent>
</xdr:wsDr>
</file>

<file path=xl/drawings/drawing60.xml><?xml version="1.0" encoding="utf-8"?>
<xdr:wsDr xmlns:xdr="http://schemas.openxmlformats.org/drawingml/2006/spreadsheetDrawing" xmlns:a="http://schemas.openxmlformats.org/drawingml/2006/main">
  <xdr:twoCellAnchor editAs="absolute">
    <xdr:from>
      <xdr:col>13</xdr:col>
      <xdr:colOff>203202</xdr:colOff>
      <xdr:row>4</xdr:row>
      <xdr:rowOff>196002</xdr:rowOff>
    </xdr:from>
    <xdr:to>
      <xdr:col>15</xdr:col>
      <xdr:colOff>318213</xdr:colOff>
      <xdr:row>4</xdr:row>
      <xdr:rowOff>512321</xdr:rowOff>
    </xdr:to>
    <xdr:sp macro="" textlink="">
      <xdr:nvSpPr>
        <xdr:cNvPr id="795401" name="Text Box 4873">
          <a:extLst>
            <a:ext uri="{FF2B5EF4-FFF2-40B4-BE49-F238E27FC236}">
              <a16:creationId xmlns:a16="http://schemas.microsoft.com/office/drawing/2014/main" id="{00000000-0008-0000-4700-000009230C00}"/>
            </a:ext>
          </a:extLst>
        </xdr:cNvPr>
        <xdr:cNvSpPr txBox="1">
          <a:spLocks noChangeAspect="1" noChangeArrowheads="1"/>
        </xdr:cNvSpPr>
      </xdr:nvSpPr>
      <xdr:spPr bwMode="auto">
        <a:xfrm>
          <a:off x="11442702" y="948477"/>
          <a:ext cx="1524711" cy="3163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190500</xdr:colOff>
          <xdr:row>1</xdr:row>
          <xdr:rowOff>7620</xdr:rowOff>
        </xdr:from>
        <xdr:to>
          <xdr:col>15</xdr:col>
          <xdr:colOff>266700</xdr:colOff>
          <xdr:row>3</xdr:row>
          <xdr:rowOff>38100</xdr:rowOff>
        </xdr:to>
        <xdr:sp macro="" textlink="">
          <xdr:nvSpPr>
            <xdr:cNvPr id="795398" name="Button 4870" hidden="1">
              <a:extLst>
                <a:ext uri="{63B3BB69-23CF-44E3-9099-C40C66FF867C}">
                  <a14:compatExt spid="_x0000_s795398"/>
                </a:ext>
                <a:ext uri="{FF2B5EF4-FFF2-40B4-BE49-F238E27FC236}">
                  <a16:creationId xmlns:a16="http://schemas.microsoft.com/office/drawing/2014/main" id="{00000000-0008-0000-4700-000006230C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251460</xdr:colOff>
          <xdr:row>5</xdr:row>
          <xdr:rowOff>106680</xdr:rowOff>
        </xdr:from>
        <xdr:to>
          <xdr:col>15</xdr:col>
          <xdr:colOff>327660</xdr:colOff>
          <xdr:row>7</xdr:row>
          <xdr:rowOff>266700</xdr:rowOff>
        </xdr:to>
        <xdr:sp macro="" textlink="">
          <xdr:nvSpPr>
            <xdr:cNvPr id="795399" name="Button 4871" hidden="1">
              <a:extLst>
                <a:ext uri="{63B3BB69-23CF-44E3-9099-C40C66FF867C}">
                  <a14:compatExt spid="_x0000_s795399"/>
                </a:ext>
                <a:ext uri="{FF2B5EF4-FFF2-40B4-BE49-F238E27FC236}">
                  <a16:creationId xmlns:a16="http://schemas.microsoft.com/office/drawing/2014/main" id="{00000000-0008-0000-4700-00000723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190500</xdr:colOff>
          <xdr:row>3</xdr:row>
          <xdr:rowOff>60960</xdr:rowOff>
        </xdr:from>
        <xdr:to>
          <xdr:col>15</xdr:col>
          <xdr:colOff>266700</xdr:colOff>
          <xdr:row>4</xdr:row>
          <xdr:rowOff>152400</xdr:rowOff>
        </xdr:to>
        <xdr:sp macro="" textlink="">
          <xdr:nvSpPr>
            <xdr:cNvPr id="795400" name="Button 4872" hidden="1">
              <a:extLst>
                <a:ext uri="{63B3BB69-23CF-44E3-9099-C40C66FF867C}">
                  <a14:compatExt spid="_x0000_s795400"/>
                </a:ext>
                <a:ext uri="{FF2B5EF4-FFF2-40B4-BE49-F238E27FC236}">
                  <a16:creationId xmlns:a16="http://schemas.microsoft.com/office/drawing/2014/main" id="{00000000-0008-0000-4700-000008230C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251460</xdr:colOff>
          <xdr:row>7</xdr:row>
          <xdr:rowOff>266700</xdr:rowOff>
        </xdr:from>
        <xdr:to>
          <xdr:col>15</xdr:col>
          <xdr:colOff>327660</xdr:colOff>
          <xdr:row>8</xdr:row>
          <xdr:rowOff>7620</xdr:rowOff>
        </xdr:to>
        <xdr:sp macro="" textlink="">
          <xdr:nvSpPr>
            <xdr:cNvPr id="964652" name="Button 5164" hidden="1">
              <a:extLst>
                <a:ext uri="{63B3BB69-23CF-44E3-9099-C40C66FF867C}">
                  <a14:compatExt spid="_x0000_s964652"/>
                </a:ext>
                <a:ext uri="{FF2B5EF4-FFF2-40B4-BE49-F238E27FC236}">
                  <a16:creationId xmlns:a16="http://schemas.microsoft.com/office/drawing/2014/main" id="{00000000-0008-0000-4700-00002CB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1.xml><?xml version="1.0" encoding="utf-8"?>
<xdr:wsDr xmlns:xdr="http://schemas.openxmlformats.org/drawingml/2006/spreadsheetDrawing" xmlns:a="http://schemas.openxmlformats.org/drawingml/2006/main">
  <xdr:twoCellAnchor editAs="absolute">
    <xdr:from>
      <xdr:col>12</xdr:col>
      <xdr:colOff>260985</xdr:colOff>
      <xdr:row>1</xdr:row>
      <xdr:rowOff>57150</xdr:rowOff>
    </xdr:from>
    <xdr:to>
      <xdr:col>14</xdr:col>
      <xdr:colOff>518160</xdr:colOff>
      <xdr:row>1</xdr:row>
      <xdr:rowOff>381000</xdr:rowOff>
    </xdr:to>
    <xdr:sp macro="" textlink="">
      <xdr:nvSpPr>
        <xdr:cNvPr id="941908" name="Text Box 70484">
          <a:extLst>
            <a:ext uri="{FF2B5EF4-FFF2-40B4-BE49-F238E27FC236}">
              <a16:creationId xmlns:a16="http://schemas.microsoft.com/office/drawing/2014/main" id="{00000000-0008-0000-4800-0000545F0E00}"/>
            </a:ext>
          </a:extLst>
        </xdr:cNvPr>
        <xdr:cNvSpPr txBox="1">
          <a:spLocks noChangeAspect="1" noChangeArrowheads="1"/>
        </xdr:cNvSpPr>
      </xdr:nvSpPr>
      <xdr:spPr bwMode="auto">
        <a:xfrm>
          <a:off x="7652385" y="8667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441960</xdr:colOff>
          <xdr:row>0</xdr:row>
          <xdr:rowOff>228600</xdr:rowOff>
        </xdr:from>
        <xdr:to>
          <xdr:col>19</xdr:col>
          <xdr:colOff>556260</xdr:colOff>
          <xdr:row>0</xdr:row>
          <xdr:rowOff>685800</xdr:rowOff>
        </xdr:to>
        <xdr:sp macro="" textlink="">
          <xdr:nvSpPr>
            <xdr:cNvPr id="941905" name="Button 70481" hidden="1">
              <a:extLst>
                <a:ext uri="{63B3BB69-23CF-44E3-9099-C40C66FF867C}">
                  <a14:compatExt spid="_x0000_s941905"/>
                </a:ext>
                <a:ext uri="{FF2B5EF4-FFF2-40B4-BE49-F238E27FC236}">
                  <a16:creationId xmlns:a16="http://schemas.microsoft.com/office/drawing/2014/main" id="{00000000-0008-0000-4800-0000515F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441960</xdr:colOff>
          <xdr:row>2</xdr:row>
          <xdr:rowOff>0</xdr:rowOff>
        </xdr:from>
        <xdr:to>
          <xdr:col>19</xdr:col>
          <xdr:colOff>556260</xdr:colOff>
          <xdr:row>3</xdr:row>
          <xdr:rowOff>83820</xdr:rowOff>
        </xdr:to>
        <xdr:sp macro="" textlink="">
          <xdr:nvSpPr>
            <xdr:cNvPr id="941906" name="Button 70482" hidden="1">
              <a:extLst>
                <a:ext uri="{63B3BB69-23CF-44E3-9099-C40C66FF867C}">
                  <a14:compatExt spid="_x0000_s941906"/>
                </a:ext>
                <a:ext uri="{FF2B5EF4-FFF2-40B4-BE49-F238E27FC236}">
                  <a16:creationId xmlns:a16="http://schemas.microsoft.com/office/drawing/2014/main" id="{00000000-0008-0000-4800-0000525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441960</xdr:colOff>
          <xdr:row>0</xdr:row>
          <xdr:rowOff>731520</xdr:rowOff>
        </xdr:from>
        <xdr:to>
          <xdr:col>19</xdr:col>
          <xdr:colOff>556260</xdr:colOff>
          <xdr:row>1</xdr:row>
          <xdr:rowOff>457200</xdr:rowOff>
        </xdr:to>
        <xdr:sp macro="" textlink="">
          <xdr:nvSpPr>
            <xdr:cNvPr id="941907" name="Button 70483" hidden="1">
              <a:extLst>
                <a:ext uri="{63B3BB69-23CF-44E3-9099-C40C66FF867C}">
                  <a14:compatExt spid="_x0000_s941907"/>
                </a:ext>
                <a:ext uri="{FF2B5EF4-FFF2-40B4-BE49-F238E27FC236}">
                  <a16:creationId xmlns:a16="http://schemas.microsoft.com/office/drawing/2014/main" id="{00000000-0008-0000-4800-0000535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441960</xdr:colOff>
          <xdr:row>3</xdr:row>
          <xdr:rowOff>114300</xdr:rowOff>
        </xdr:from>
        <xdr:to>
          <xdr:col>19</xdr:col>
          <xdr:colOff>556260</xdr:colOff>
          <xdr:row>6</xdr:row>
          <xdr:rowOff>0</xdr:rowOff>
        </xdr:to>
        <xdr:sp macro="" textlink="">
          <xdr:nvSpPr>
            <xdr:cNvPr id="942041" name="Button 70617" hidden="1">
              <a:extLst>
                <a:ext uri="{63B3BB69-23CF-44E3-9099-C40C66FF867C}">
                  <a14:compatExt spid="_x0000_s942041"/>
                </a:ext>
                <a:ext uri="{FF2B5EF4-FFF2-40B4-BE49-F238E27FC236}">
                  <a16:creationId xmlns:a16="http://schemas.microsoft.com/office/drawing/2014/main" id="{00000000-0008-0000-4800-0000D95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243840</xdr:rowOff>
    </xdr:from>
    <xdr:to>
      <xdr:col>7</xdr:col>
      <xdr:colOff>495300</xdr:colOff>
      <xdr:row>1</xdr:row>
      <xdr:rowOff>255270</xdr:rowOff>
    </xdr:to>
    <xdr:pic>
      <xdr:nvPicPr>
        <xdr:cNvPr id="2" name="Picture 1" descr="A close-up of a logo&#10;&#10;Description automatically generated">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243840"/>
          <a:ext cx="3543300" cy="819150"/>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14</xdr:col>
      <xdr:colOff>120865</xdr:colOff>
      <xdr:row>1</xdr:row>
      <xdr:rowOff>167637</xdr:rowOff>
    </xdr:from>
    <xdr:to>
      <xdr:col>16</xdr:col>
      <xdr:colOff>381238</xdr:colOff>
      <xdr:row>3</xdr:row>
      <xdr:rowOff>105185</xdr:rowOff>
    </xdr:to>
    <xdr:sp macro="" textlink="">
      <xdr:nvSpPr>
        <xdr:cNvPr id="2" name="Text Box 145">
          <a:extLst>
            <a:ext uri="{FF2B5EF4-FFF2-40B4-BE49-F238E27FC236}">
              <a16:creationId xmlns:a16="http://schemas.microsoft.com/office/drawing/2014/main" id="{00000000-0008-0000-4900-000002000000}"/>
            </a:ext>
          </a:extLst>
        </xdr:cNvPr>
        <xdr:cNvSpPr txBox="1">
          <a:spLocks noChangeAspect="1" noChangeArrowheads="1"/>
        </xdr:cNvSpPr>
      </xdr:nvSpPr>
      <xdr:spPr bwMode="auto">
        <a:xfrm>
          <a:off x="8916250" y="1053462"/>
          <a:ext cx="1479573" cy="32807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14</xdr:col>
          <xdr:colOff>152400</xdr:colOff>
          <xdr:row>0</xdr:row>
          <xdr:rowOff>297180</xdr:rowOff>
        </xdr:from>
        <xdr:to>
          <xdr:col>16</xdr:col>
          <xdr:colOff>419100</xdr:colOff>
          <xdr:row>0</xdr:row>
          <xdr:rowOff>640080</xdr:rowOff>
        </xdr:to>
        <xdr:sp macro="" textlink="">
          <xdr:nvSpPr>
            <xdr:cNvPr id="1101825" name="Button 1" hidden="1">
              <a:extLst>
                <a:ext uri="{63B3BB69-23CF-44E3-9099-C40C66FF867C}">
                  <a14:compatExt spid="_x0000_s1101825"/>
                </a:ext>
                <a:ext uri="{FF2B5EF4-FFF2-40B4-BE49-F238E27FC236}">
                  <a16:creationId xmlns:a16="http://schemas.microsoft.com/office/drawing/2014/main" id="{00000000-0008-0000-4900-000001D01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152400</xdr:colOff>
          <xdr:row>3</xdr:row>
          <xdr:rowOff>99060</xdr:rowOff>
        </xdr:from>
        <xdr:to>
          <xdr:col>16</xdr:col>
          <xdr:colOff>419100</xdr:colOff>
          <xdr:row>5</xdr:row>
          <xdr:rowOff>60960</xdr:rowOff>
        </xdr:to>
        <xdr:sp macro="" textlink="">
          <xdr:nvSpPr>
            <xdr:cNvPr id="1101826" name="Button 2" hidden="1">
              <a:extLst>
                <a:ext uri="{63B3BB69-23CF-44E3-9099-C40C66FF867C}">
                  <a14:compatExt spid="_x0000_s1101826"/>
                </a:ext>
                <a:ext uri="{FF2B5EF4-FFF2-40B4-BE49-F238E27FC236}">
                  <a16:creationId xmlns:a16="http://schemas.microsoft.com/office/drawing/2014/main" id="{00000000-0008-0000-4900-000002D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152400</xdr:colOff>
          <xdr:row>0</xdr:row>
          <xdr:rowOff>670560</xdr:rowOff>
        </xdr:from>
        <xdr:to>
          <xdr:col>16</xdr:col>
          <xdr:colOff>419100</xdr:colOff>
          <xdr:row>1</xdr:row>
          <xdr:rowOff>121920</xdr:rowOff>
        </xdr:to>
        <xdr:sp macro="" textlink="">
          <xdr:nvSpPr>
            <xdr:cNvPr id="1101827" name="Button 3" hidden="1">
              <a:extLst>
                <a:ext uri="{63B3BB69-23CF-44E3-9099-C40C66FF867C}">
                  <a14:compatExt spid="_x0000_s1101827"/>
                </a:ext>
                <a:ext uri="{FF2B5EF4-FFF2-40B4-BE49-F238E27FC236}">
                  <a16:creationId xmlns:a16="http://schemas.microsoft.com/office/drawing/2014/main" id="{00000000-0008-0000-4900-000003D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152400</xdr:colOff>
          <xdr:row>5</xdr:row>
          <xdr:rowOff>121920</xdr:rowOff>
        </xdr:from>
        <xdr:to>
          <xdr:col>16</xdr:col>
          <xdr:colOff>419100</xdr:colOff>
          <xdr:row>7</xdr:row>
          <xdr:rowOff>83820</xdr:rowOff>
        </xdr:to>
        <xdr:sp macro="" textlink="">
          <xdr:nvSpPr>
            <xdr:cNvPr id="1101828" name="Button 4" hidden="1">
              <a:extLst>
                <a:ext uri="{63B3BB69-23CF-44E3-9099-C40C66FF867C}">
                  <a14:compatExt spid="_x0000_s1101828"/>
                </a:ext>
                <a:ext uri="{FF2B5EF4-FFF2-40B4-BE49-F238E27FC236}">
                  <a16:creationId xmlns:a16="http://schemas.microsoft.com/office/drawing/2014/main" id="{00000000-0008-0000-4900-000004D01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3.xml><?xml version="1.0" encoding="utf-8"?>
<xdr:wsDr xmlns:xdr="http://schemas.openxmlformats.org/drawingml/2006/spreadsheetDrawing" xmlns:a="http://schemas.openxmlformats.org/drawingml/2006/main">
  <xdr:twoCellAnchor editAs="absolute">
    <xdr:from>
      <xdr:col>12</xdr:col>
      <xdr:colOff>180975</xdr:colOff>
      <xdr:row>1</xdr:row>
      <xdr:rowOff>457200</xdr:rowOff>
    </xdr:from>
    <xdr:to>
      <xdr:col>14</xdr:col>
      <xdr:colOff>432267</xdr:colOff>
      <xdr:row>1</xdr:row>
      <xdr:rowOff>781050</xdr:rowOff>
    </xdr:to>
    <xdr:sp macro="" textlink="">
      <xdr:nvSpPr>
        <xdr:cNvPr id="946771" name="Text Box 141907">
          <a:extLst>
            <a:ext uri="{FF2B5EF4-FFF2-40B4-BE49-F238E27FC236}">
              <a16:creationId xmlns:a16="http://schemas.microsoft.com/office/drawing/2014/main" id="{00000000-0008-0000-4A00-000053720E00}"/>
            </a:ext>
          </a:extLst>
        </xdr:cNvPr>
        <xdr:cNvSpPr txBox="1">
          <a:spLocks noChangeAspect="1" noChangeArrowheads="1"/>
        </xdr:cNvSpPr>
      </xdr:nvSpPr>
      <xdr:spPr bwMode="auto">
        <a:xfrm>
          <a:off x="7810500" y="1266825"/>
          <a:ext cx="1470492"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17</xdr:col>
          <xdr:colOff>0</xdr:colOff>
          <xdr:row>0</xdr:row>
          <xdr:rowOff>693420</xdr:rowOff>
        </xdr:from>
        <xdr:to>
          <xdr:col>20</xdr:col>
          <xdr:colOff>7620</xdr:colOff>
          <xdr:row>1</xdr:row>
          <xdr:rowOff>419100</xdr:rowOff>
        </xdr:to>
        <xdr:sp macro="" textlink="">
          <xdr:nvSpPr>
            <xdr:cNvPr id="946768" name="Button 141904" hidden="1">
              <a:extLst>
                <a:ext uri="{63B3BB69-23CF-44E3-9099-C40C66FF867C}">
                  <a14:compatExt spid="_x0000_s946768"/>
                </a:ext>
                <a:ext uri="{FF2B5EF4-FFF2-40B4-BE49-F238E27FC236}">
                  <a16:creationId xmlns:a16="http://schemas.microsoft.com/office/drawing/2014/main" id="{00000000-0008-0000-4A00-00005072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2</xdr:row>
          <xdr:rowOff>99060</xdr:rowOff>
        </xdr:from>
        <xdr:to>
          <xdr:col>20</xdr:col>
          <xdr:colOff>7620</xdr:colOff>
          <xdr:row>5</xdr:row>
          <xdr:rowOff>30480</xdr:rowOff>
        </xdr:to>
        <xdr:sp macro="" textlink="">
          <xdr:nvSpPr>
            <xdr:cNvPr id="946769" name="Button 141905" hidden="1">
              <a:extLst>
                <a:ext uri="{63B3BB69-23CF-44E3-9099-C40C66FF867C}">
                  <a14:compatExt spid="_x0000_s946769"/>
                </a:ext>
                <a:ext uri="{FF2B5EF4-FFF2-40B4-BE49-F238E27FC236}">
                  <a16:creationId xmlns:a16="http://schemas.microsoft.com/office/drawing/2014/main" id="{00000000-0008-0000-4A00-00005172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xdr:row>
          <xdr:rowOff>464820</xdr:rowOff>
        </xdr:from>
        <xdr:to>
          <xdr:col>20</xdr:col>
          <xdr:colOff>7620</xdr:colOff>
          <xdr:row>1</xdr:row>
          <xdr:rowOff>937260</xdr:rowOff>
        </xdr:to>
        <xdr:sp macro="" textlink="">
          <xdr:nvSpPr>
            <xdr:cNvPr id="946770" name="Button 141906" hidden="1">
              <a:extLst>
                <a:ext uri="{63B3BB69-23CF-44E3-9099-C40C66FF867C}">
                  <a14:compatExt spid="_x0000_s946770"/>
                </a:ext>
                <a:ext uri="{FF2B5EF4-FFF2-40B4-BE49-F238E27FC236}">
                  <a16:creationId xmlns:a16="http://schemas.microsoft.com/office/drawing/2014/main" id="{00000000-0008-0000-4A00-00005272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5</xdr:row>
          <xdr:rowOff>83820</xdr:rowOff>
        </xdr:from>
        <xdr:to>
          <xdr:col>20</xdr:col>
          <xdr:colOff>7620</xdr:colOff>
          <xdr:row>7</xdr:row>
          <xdr:rowOff>60960</xdr:rowOff>
        </xdr:to>
        <xdr:sp macro="" textlink="">
          <xdr:nvSpPr>
            <xdr:cNvPr id="946904" name="Button 142040" hidden="1">
              <a:extLst>
                <a:ext uri="{63B3BB69-23CF-44E3-9099-C40C66FF867C}">
                  <a14:compatExt spid="_x0000_s946904"/>
                </a:ext>
                <a:ext uri="{FF2B5EF4-FFF2-40B4-BE49-F238E27FC236}">
                  <a16:creationId xmlns:a16="http://schemas.microsoft.com/office/drawing/2014/main" id="{00000000-0008-0000-4A00-0000D872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0</xdr:colOff>
      <xdr:row>0</xdr:row>
      <xdr:rowOff>129540</xdr:rowOff>
    </xdr:from>
    <xdr:to>
      <xdr:col>6</xdr:col>
      <xdr:colOff>533400</xdr:colOff>
      <xdr:row>1</xdr:row>
      <xdr:rowOff>255270</xdr:rowOff>
    </xdr:to>
    <xdr:pic>
      <xdr:nvPicPr>
        <xdr:cNvPr id="4" name="Picture 3" descr="A close-up of a logo&#10;&#10;Description automatically generated">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 y="129540"/>
          <a:ext cx="3657600" cy="933450"/>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absolute">
    <xdr:from>
      <xdr:col>12</xdr:col>
      <xdr:colOff>352425</xdr:colOff>
      <xdr:row>2</xdr:row>
      <xdr:rowOff>0</xdr:rowOff>
    </xdr:from>
    <xdr:to>
      <xdr:col>15</xdr:col>
      <xdr:colOff>9599</xdr:colOff>
      <xdr:row>2</xdr:row>
      <xdr:rowOff>307016</xdr:rowOff>
    </xdr:to>
    <xdr:sp macro="" textlink="">
      <xdr:nvSpPr>
        <xdr:cNvPr id="23697" name="Text Box 145">
          <a:extLst>
            <a:ext uri="{FF2B5EF4-FFF2-40B4-BE49-F238E27FC236}">
              <a16:creationId xmlns:a16="http://schemas.microsoft.com/office/drawing/2014/main" id="{00000000-0008-0000-4B00-0000915C0000}"/>
            </a:ext>
          </a:extLst>
        </xdr:cNvPr>
        <xdr:cNvSpPr txBox="1">
          <a:spLocks noChangeAspect="1" noChangeArrowheads="1"/>
        </xdr:cNvSpPr>
      </xdr:nvSpPr>
      <xdr:spPr bwMode="auto">
        <a:xfrm>
          <a:off x="8010525" y="809625"/>
          <a:ext cx="1485974" cy="30701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335280</xdr:colOff>
          <xdr:row>0</xdr:row>
          <xdr:rowOff>121920</xdr:rowOff>
        </xdr:from>
        <xdr:to>
          <xdr:col>14</xdr:col>
          <xdr:colOff>601980</xdr:colOff>
          <xdr:row>0</xdr:row>
          <xdr:rowOff>449580</xdr:rowOff>
        </xdr:to>
        <xdr:sp macro="" textlink="">
          <xdr:nvSpPr>
            <xdr:cNvPr id="23694" name="Button 142" hidden="1">
              <a:extLst>
                <a:ext uri="{63B3BB69-23CF-44E3-9099-C40C66FF867C}">
                  <a14:compatExt spid="_x0000_s23694"/>
                </a:ext>
                <a:ext uri="{FF2B5EF4-FFF2-40B4-BE49-F238E27FC236}">
                  <a16:creationId xmlns:a16="http://schemas.microsoft.com/office/drawing/2014/main" id="{00000000-0008-0000-4B00-00008E5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335280</xdr:colOff>
          <xdr:row>2</xdr:row>
          <xdr:rowOff>335280</xdr:rowOff>
        </xdr:from>
        <xdr:to>
          <xdr:col>14</xdr:col>
          <xdr:colOff>601980</xdr:colOff>
          <xdr:row>2</xdr:row>
          <xdr:rowOff>655320</xdr:rowOff>
        </xdr:to>
        <xdr:sp macro="" textlink="">
          <xdr:nvSpPr>
            <xdr:cNvPr id="23695" name="Button 143" hidden="1">
              <a:extLst>
                <a:ext uri="{63B3BB69-23CF-44E3-9099-C40C66FF867C}">
                  <a14:compatExt spid="_x0000_s23695"/>
                </a:ext>
                <a:ext uri="{FF2B5EF4-FFF2-40B4-BE49-F238E27FC236}">
                  <a16:creationId xmlns:a16="http://schemas.microsoft.com/office/drawing/2014/main" id="{00000000-0008-0000-4B00-00008F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335280</xdr:colOff>
          <xdr:row>0</xdr:row>
          <xdr:rowOff>457200</xdr:rowOff>
        </xdr:from>
        <xdr:to>
          <xdr:col>14</xdr:col>
          <xdr:colOff>601980</xdr:colOff>
          <xdr:row>1</xdr:row>
          <xdr:rowOff>68580</xdr:rowOff>
        </xdr:to>
        <xdr:sp macro="" textlink="">
          <xdr:nvSpPr>
            <xdr:cNvPr id="23696" name="Button 144" hidden="1">
              <a:extLst>
                <a:ext uri="{63B3BB69-23CF-44E3-9099-C40C66FF867C}">
                  <a14:compatExt spid="_x0000_s23696"/>
                </a:ext>
                <a:ext uri="{FF2B5EF4-FFF2-40B4-BE49-F238E27FC236}">
                  <a16:creationId xmlns:a16="http://schemas.microsoft.com/office/drawing/2014/main" id="{00000000-0008-0000-4B00-0000905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335280</xdr:colOff>
          <xdr:row>2</xdr:row>
          <xdr:rowOff>670560</xdr:rowOff>
        </xdr:from>
        <xdr:to>
          <xdr:col>14</xdr:col>
          <xdr:colOff>601980</xdr:colOff>
          <xdr:row>2</xdr:row>
          <xdr:rowOff>990600</xdr:rowOff>
        </xdr:to>
        <xdr:sp macro="" textlink="">
          <xdr:nvSpPr>
            <xdr:cNvPr id="23830" name="Button 278" hidden="1">
              <a:extLst>
                <a:ext uri="{63B3BB69-23CF-44E3-9099-C40C66FF867C}">
                  <a14:compatExt spid="_x0000_s23830"/>
                </a:ext>
                <a:ext uri="{FF2B5EF4-FFF2-40B4-BE49-F238E27FC236}">
                  <a16:creationId xmlns:a16="http://schemas.microsoft.com/office/drawing/2014/main" id="{00000000-0008-0000-4B00-0000165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5.xml><?xml version="1.0" encoding="utf-8"?>
<xdr:wsDr xmlns:xdr="http://schemas.openxmlformats.org/drawingml/2006/spreadsheetDrawing" xmlns:a="http://schemas.openxmlformats.org/drawingml/2006/main">
  <xdr:twoCellAnchor editAs="absolute">
    <xdr:from>
      <xdr:col>12</xdr:col>
      <xdr:colOff>333375</xdr:colOff>
      <xdr:row>1</xdr:row>
      <xdr:rowOff>295275</xdr:rowOff>
    </xdr:from>
    <xdr:to>
      <xdr:col>14</xdr:col>
      <xdr:colOff>584966</xdr:colOff>
      <xdr:row>1</xdr:row>
      <xdr:rowOff>628650</xdr:rowOff>
    </xdr:to>
    <xdr:sp macro="" textlink="">
      <xdr:nvSpPr>
        <xdr:cNvPr id="952325" name="Text Box 5">
          <a:extLst>
            <a:ext uri="{FF2B5EF4-FFF2-40B4-BE49-F238E27FC236}">
              <a16:creationId xmlns:a16="http://schemas.microsoft.com/office/drawing/2014/main" id="{00000000-0008-0000-4C00-000005880E00}"/>
            </a:ext>
          </a:extLst>
        </xdr:cNvPr>
        <xdr:cNvSpPr txBox="1">
          <a:spLocks noChangeAspect="1" noChangeArrowheads="1"/>
        </xdr:cNvSpPr>
      </xdr:nvSpPr>
      <xdr:spPr bwMode="auto">
        <a:xfrm>
          <a:off x="7962900" y="1104900"/>
          <a:ext cx="1470791" cy="333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403860</xdr:colOff>
          <xdr:row>0</xdr:row>
          <xdr:rowOff>373380</xdr:rowOff>
        </xdr:from>
        <xdr:to>
          <xdr:col>14</xdr:col>
          <xdr:colOff>480060</xdr:colOff>
          <xdr:row>0</xdr:row>
          <xdr:rowOff>655320</xdr:rowOff>
        </xdr:to>
        <xdr:sp macro="" textlink="">
          <xdr:nvSpPr>
            <xdr:cNvPr id="952322" name="Button 2" hidden="1">
              <a:extLst>
                <a:ext uri="{63B3BB69-23CF-44E3-9099-C40C66FF867C}">
                  <a14:compatExt spid="_x0000_s952322"/>
                </a:ext>
                <a:ext uri="{FF2B5EF4-FFF2-40B4-BE49-F238E27FC236}">
                  <a16:creationId xmlns:a16="http://schemas.microsoft.com/office/drawing/2014/main" id="{00000000-0008-0000-4C00-00000288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403860</xdr:colOff>
          <xdr:row>1</xdr:row>
          <xdr:rowOff>632460</xdr:rowOff>
        </xdr:from>
        <xdr:to>
          <xdr:col>14</xdr:col>
          <xdr:colOff>480060</xdr:colOff>
          <xdr:row>1</xdr:row>
          <xdr:rowOff>914400</xdr:rowOff>
        </xdr:to>
        <xdr:sp macro="" textlink="">
          <xdr:nvSpPr>
            <xdr:cNvPr id="952323" name="Button 3" hidden="1">
              <a:extLst>
                <a:ext uri="{63B3BB69-23CF-44E3-9099-C40C66FF867C}">
                  <a14:compatExt spid="_x0000_s952323"/>
                </a:ext>
                <a:ext uri="{FF2B5EF4-FFF2-40B4-BE49-F238E27FC236}">
                  <a16:creationId xmlns:a16="http://schemas.microsoft.com/office/drawing/2014/main" id="{00000000-0008-0000-4C00-0000038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403860</xdr:colOff>
          <xdr:row>0</xdr:row>
          <xdr:rowOff>754380</xdr:rowOff>
        </xdr:from>
        <xdr:to>
          <xdr:col>14</xdr:col>
          <xdr:colOff>480060</xdr:colOff>
          <xdr:row>1</xdr:row>
          <xdr:rowOff>228600</xdr:rowOff>
        </xdr:to>
        <xdr:sp macro="" textlink="">
          <xdr:nvSpPr>
            <xdr:cNvPr id="952324" name="Button 4" hidden="1">
              <a:extLst>
                <a:ext uri="{63B3BB69-23CF-44E3-9099-C40C66FF867C}">
                  <a14:compatExt spid="_x0000_s952324"/>
                </a:ext>
                <a:ext uri="{FF2B5EF4-FFF2-40B4-BE49-F238E27FC236}">
                  <a16:creationId xmlns:a16="http://schemas.microsoft.com/office/drawing/2014/main" id="{00000000-0008-0000-4C00-0000048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403860</xdr:colOff>
          <xdr:row>2</xdr:row>
          <xdr:rowOff>7620</xdr:rowOff>
        </xdr:from>
        <xdr:to>
          <xdr:col>14</xdr:col>
          <xdr:colOff>480060</xdr:colOff>
          <xdr:row>3</xdr:row>
          <xdr:rowOff>121920</xdr:rowOff>
        </xdr:to>
        <xdr:sp macro="" textlink="">
          <xdr:nvSpPr>
            <xdr:cNvPr id="952458" name="Button 138" hidden="1">
              <a:extLst>
                <a:ext uri="{63B3BB69-23CF-44E3-9099-C40C66FF867C}">
                  <a14:compatExt spid="_x0000_s952458"/>
                </a:ext>
                <a:ext uri="{FF2B5EF4-FFF2-40B4-BE49-F238E27FC236}">
                  <a16:creationId xmlns:a16="http://schemas.microsoft.com/office/drawing/2014/main" id="{00000000-0008-0000-4C00-00008A88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LocksWithSheet="0" fPrintsWithSheet="0"/>
      </xdr:twoCellAnchor>
    </mc:Choice>
    <mc:Fallback/>
  </mc:AlternateContent>
  <xdr:twoCellAnchor editAs="oneCell">
    <xdr:from>
      <xdr:col>2</xdr:col>
      <xdr:colOff>0</xdr:colOff>
      <xdr:row>0</xdr:row>
      <xdr:rowOff>213360</xdr:rowOff>
    </xdr:from>
    <xdr:to>
      <xdr:col>7</xdr:col>
      <xdr:colOff>220980</xdr:colOff>
      <xdr:row>1</xdr:row>
      <xdr:rowOff>255270</xdr:rowOff>
    </xdr:to>
    <xdr:pic>
      <xdr:nvPicPr>
        <xdr:cNvPr id="3" name="Picture 2" descr="A close-up of a logo&#10;&#10;Description automatically generated">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9680" y="213360"/>
          <a:ext cx="3672840" cy="849630"/>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absolute">
    <xdr:from>
      <xdr:col>7</xdr:col>
      <xdr:colOff>51435</xdr:colOff>
      <xdr:row>2</xdr:row>
      <xdr:rowOff>89535</xdr:rowOff>
    </xdr:from>
    <xdr:to>
      <xdr:col>8</xdr:col>
      <xdr:colOff>1123848</xdr:colOff>
      <xdr:row>3</xdr:row>
      <xdr:rowOff>222885</xdr:rowOff>
    </xdr:to>
    <xdr:sp macro="" textlink="">
      <xdr:nvSpPr>
        <xdr:cNvPr id="15462" name="Text Box 102">
          <a:extLst>
            <a:ext uri="{FF2B5EF4-FFF2-40B4-BE49-F238E27FC236}">
              <a16:creationId xmlns:a16="http://schemas.microsoft.com/office/drawing/2014/main" id="{00000000-0008-0000-4D00-0000663C0000}"/>
            </a:ext>
          </a:extLst>
        </xdr:cNvPr>
        <xdr:cNvSpPr txBox="1">
          <a:spLocks noChangeAspect="1" noChangeArrowheads="1"/>
        </xdr:cNvSpPr>
      </xdr:nvSpPr>
      <xdr:spPr bwMode="auto">
        <a:xfrm>
          <a:off x="7223760" y="857250"/>
          <a:ext cx="1481988"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6</xdr:col>
          <xdr:colOff>259080</xdr:colOff>
          <xdr:row>0</xdr:row>
          <xdr:rowOff>121920</xdr:rowOff>
        </xdr:from>
        <xdr:to>
          <xdr:col>8</xdr:col>
          <xdr:colOff>1051560</xdr:colOff>
          <xdr:row>0</xdr:row>
          <xdr:rowOff>601980</xdr:rowOff>
        </xdr:to>
        <xdr:sp macro="" textlink="">
          <xdr:nvSpPr>
            <xdr:cNvPr id="15459" name="Button 99" hidden="1">
              <a:extLst>
                <a:ext uri="{63B3BB69-23CF-44E3-9099-C40C66FF867C}">
                  <a14:compatExt spid="_x0000_s15459"/>
                </a:ext>
                <a:ext uri="{FF2B5EF4-FFF2-40B4-BE49-F238E27FC236}">
                  <a16:creationId xmlns:a16="http://schemas.microsoft.com/office/drawing/2014/main" id="{00000000-0008-0000-4D00-0000633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4</xdr:row>
          <xdr:rowOff>0</xdr:rowOff>
        </xdr:from>
        <xdr:to>
          <xdr:col>8</xdr:col>
          <xdr:colOff>1097280</xdr:colOff>
          <xdr:row>5</xdr:row>
          <xdr:rowOff>198120</xdr:rowOff>
        </xdr:to>
        <xdr:sp macro="" textlink="">
          <xdr:nvSpPr>
            <xdr:cNvPr id="15460" name="Button 100" hidden="1">
              <a:extLst>
                <a:ext uri="{63B3BB69-23CF-44E3-9099-C40C66FF867C}">
                  <a14:compatExt spid="_x0000_s15460"/>
                </a:ext>
                <a:ext uri="{FF2B5EF4-FFF2-40B4-BE49-F238E27FC236}">
                  <a16:creationId xmlns:a16="http://schemas.microsoft.com/office/drawing/2014/main" id="{00000000-0008-0000-4D00-000064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259080</xdr:colOff>
          <xdr:row>1</xdr:row>
          <xdr:rowOff>0</xdr:rowOff>
        </xdr:from>
        <xdr:to>
          <xdr:col>8</xdr:col>
          <xdr:colOff>1051560</xdr:colOff>
          <xdr:row>2</xdr:row>
          <xdr:rowOff>68580</xdr:rowOff>
        </xdr:to>
        <xdr:sp macro="" textlink="">
          <xdr:nvSpPr>
            <xdr:cNvPr id="15461" name="Button 101" hidden="1">
              <a:extLst>
                <a:ext uri="{63B3BB69-23CF-44E3-9099-C40C66FF867C}">
                  <a14:compatExt spid="_x0000_s15461"/>
                </a:ext>
                <a:ext uri="{FF2B5EF4-FFF2-40B4-BE49-F238E27FC236}">
                  <a16:creationId xmlns:a16="http://schemas.microsoft.com/office/drawing/2014/main" id="{00000000-0008-0000-4D00-000065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22860</xdr:colOff>
          <xdr:row>5</xdr:row>
          <xdr:rowOff>220980</xdr:rowOff>
        </xdr:from>
        <xdr:to>
          <xdr:col>8</xdr:col>
          <xdr:colOff>1097280</xdr:colOff>
          <xdr:row>6</xdr:row>
          <xdr:rowOff>83820</xdr:rowOff>
        </xdr:to>
        <xdr:sp macro="" textlink="">
          <xdr:nvSpPr>
            <xdr:cNvPr id="15529" name="Button 169" hidden="1">
              <a:extLst>
                <a:ext uri="{63B3BB69-23CF-44E3-9099-C40C66FF867C}">
                  <a14:compatExt spid="_x0000_s15529"/>
                </a:ext>
                <a:ext uri="{FF2B5EF4-FFF2-40B4-BE49-F238E27FC236}">
                  <a16:creationId xmlns:a16="http://schemas.microsoft.com/office/drawing/2014/main" id="{00000000-0008-0000-4D00-0000A9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67.xml><?xml version="1.0" encoding="utf-8"?>
<xdr:wsDr xmlns:xdr="http://schemas.openxmlformats.org/drawingml/2006/spreadsheetDrawing" xmlns:a="http://schemas.openxmlformats.org/drawingml/2006/main">
  <xdr:twoCellAnchor editAs="absolute">
    <xdr:from>
      <xdr:col>12</xdr:col>
      <xdr:colOff>108585</xdr:colOff>
      <xdr:row>1</xdr:row>
      <xdr:rowOff>238125</xdr:rowOff>
    </xdr:from>
    <xdr:to>
      <xdr:col>14</xdr:col>
      <xdr:colOff>361896</xdr:colOff>
      <xdr:row>1</xdr:row>
      <xdr:rowOff>561975</xdr:rowOff>
    </xdr:to>
    <xdr:sp macro="" textlink="">
      <xdr:nvSpPr>
        <xdr:cNvPr id="3" name="Text Box 254402">
          <a:extLst>
            <a:ext uri="{FF2B5EF4-FFF2-40B4-BE49-F238E27FC236}">
              <a16:creationId xmlns:a16="http://schemas.microsoft.com/office/drawing/2014/main" id="{00000000-0008-0000-4E00-000003000000}"/>
            </a:ext>
          </a:extLst>
        </xdr:cNvPr>
        <xdr:cNvSpPr txBox="1">
          <a:spLocks noChangeAspect="1" noChangeArrowheads="1"/>
        </xdr:cNvSpPr>
      </xdr:nvSpPr>
      <xdr:spPr bwMode="auto">
        <a:xfrm>
          <a:off x="7271385" y="1047750"/>
          <a:ext cx="1472511"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99060</xdr:colOff>
          <xdr:row>0</xdr:row>
          <xdr:rowOff>365760</xdr:rowOff>
        </xdr:from>
        <xdr:to>
          <xdr:col>14</xdr:col>
          <xdr:colOff>114300</xdr:colOff>
          <xdr:row>0</xdr:row>
          <xdr:rowOff>655320</xdr:rowOff>
        </xdr:to>
        <xdr:sp macro="" textlink="">
          <xdr:nvSpPr>
            <xdr:cNvPr id="988161" name="Button 1" hidden="1">
              <a:extLst>
                <a:ext uri="{63B3BB69-23CF-44E3-9099-C40C66FF867C}">
                  <a14:compatExt spid="_x0000_s988161"/>
                </a:ext>
                <a:ext uri="{FF2B5EF4-FFF2-40B4-BE49-F238E27FC236}">
                  <a16:creationId xmlns:a16="http://schemas.microsoft.com/office/drawing/2014/main" id="{00000000-0008-0000-4E00-000001140F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137160</xdr:colOff>
          <xdr:row>1</xdr:row>
          <xdr:rowOff>784860</xdr:rowOff>
        </xdr:from>
        <xdr:to>
          <xdr:col>14</xdr:col>
          <xdr:colOff>152400</xdr:colOff>
          <xdr:row>2</xdr:row>
          <xdr:rowOff>0</xdr:rowOff>
        </xdr:to>
        <xdr:sp macro="" textlink="">
          <xdr:nvSpPr>
            <xdr:cNvPr id="988162" name="Button 2" hidden="1">
              <a:extLst>
                <a:ext uri="{63B3BB69-23CF-44E3-9099-C40C66FF867C}">
                  <a14:compatExt spid="_x0000_s988162"/>
                </a:ext>
                <a:ext uri="{FF2B5EF4-FFF2-40B4-BE49-F238E27FC236}">
                  <a16:creationId xmlns:a16="http://schemas.microsoft.com/office/drawing/2014/main" id="{00000000-0008-0000-4E00-0000021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99060</xdr:colOff>
          <xdr:row>0</xdr:row>
          <xdr:rowOff>723900</xdr:rowOff>
        </xdr:from>
        <xdr:to>
          <xdr:col>14</xdr:col>
          <xdr:colOff>114300</xdr:colOff>
          <xdr:row>1</xdr:row>
          <xdr:rowOff>182880</xdr:rowOff>
        </xdr:to>
        <xdr:sp macro="" textlink="">
          <xdr:nvSpPr>
            <xdr:cNvPr id="988163" name="Button 3" hidden="1">
              <a:extLst>
                <a:ext uri="{63B3BB69-23CF-44E3-9099-C40C66FF867C}">
                  <a14:compatExt spid="_x0000_s988163"/>
                </a:ext>
                <a:ext uri="{FF2B5EF4-FFF2-40B4-BE49-F238E27FC236}">
                  <a16:creationId xmlns:a16="http://schemas.microsoft.com/office/drawing/2014/main" id="{00000000-0008-0000-4E00-0000031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137160</xdr:colOff>
          <xdr:row>2</xdr:row>
          <xdr:rowOff>0</xdr:rowOff>
        </xdr:from>
        <xdr:to>
          <xdr:col>14</xdr:col>
          <xdr:colOff>152400</xdr:colOff>
          <xdr:row>3</xdr:row>
          <xdr:rowOff>182880</xdr:rowOff>
        </xdr:to>
        <xdr:sp macro="" textlink="">
          <xdr:nvSpPr>
            <xdr:cNvPr id="988164" name="Button 4" hidden="1">
              <a:extLst>
                <a:ext uri="{63B3BB69-23CF-44E3-9099-C40C66FF867C}">
                  <a14:compatExt spid="_x0000_s988164"/>
                </a:ext>
                <a:ext uri="{FF2B5EF4-FFF2-40B4-BE49-F238E27FC236}">
                  <a16:creationId xmlns:a16="http://schemas.microsoft.com/office/drawing/2014/main" id="{00000000-0008-0000-4E00-000004140F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121920</xdr:rowOff>
    </xdr:from>
    <xdr:to>
      <xdr:col>7</xdr:col>
      <xdr:colOff>220980</xdr:colOff>
      <xdr:row>1</xdr:row>
      <xdr:rowOff>281940</xdr:rowOff>
    </xdr:to>
    <xdr:pic>
      <xdr:nvPicPr>
        <xdr:cNvPr id="4" name="Picture 3" descr="A close-up of a logo&#10;&#10;Description automatically generated">
          <a:extLst>
            <a:ext uri="{FF2B5EF4-FFF2-40B4-BE49-F238E27FC236}">
              <a16:creationId xmlns:a16="http://schemas.microsoft.com/office/drawing/2014/main" id="{00000000-0008-0000-4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3480" y="121920"/>
          <a:ext cx="3154680" cy="967740"/>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absolute">
    <xdr:from>
      <xdr:col>11</xdr:col>
      <xdr:colOff>365760</xdr:colOff>
      <xdr:row>1</xdr:row>
      <xdr:rowOff>219075</xdr:rowOff>
    </xdr:from>
    <xdr:to>
      <xdr:col>14</xdr:col>
      <xdr:colOff>9471</xdr:colOff>
      <xdr:row>1</xdr:row>
      <xdr:rowOff>542925</xdr:rowOff>
    </xdr:to>
    <xdr:sp macro="" textlink="">
      <xdr:nvSpPr>
        <xdr:cNvPr id="948674" name="Text Box 254402">
          <a:extLst>
            <a:ext uri="{FF2B5EF4-FFF2-40B4-BE49-F238E27FC236}">
              <a16:creationId xmlns:a16="http://schemas.microsoft.com/office/drawing/2014/main" id="{00000000-0008-0000-4F00-0000C2790E00}"/>
            </a:ext>
          </a:extLst>
        </xdr:cNvPr>
        <xdr:cNvSpPr txBox="1">
          <a:spLocks noChangeAspect="1" noChangeArrowheads="1"/>
        </xdr:cNvSpPr>
      </xdr:nvSpPr>
      <xdr:spPr bwMode="auto">
        <a:xfrm>
          <a:off x="6918960" y="1028700"/>
          <a:ext cx="1472511"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350520</xdr:colOff>
          <xdr:row>0</xdr:row>
          <xdr:rowOff>388620</xdr:rowOff>
        </xdr:from>
        <xdr:to>
          <xdr:col>13</xdr:col>
          <xdr:colOff>426720</xdr:colOff>
          <xdr:row>0</xdr:row>
          <xdr:rowOff>693420</xdr:rowOff>
        </xdr:to>
        <xdr:sp macro="" textlink="">
          <xdr:nvSpPr>
            <xdr:cNvPr id="948671" name="Button 254399" hidden="1">
              <a:extLst>
                <a:ext uri="{63B3BB69-23CF-44E3-9099-C40C66FF867C}">
                  <a14:compatExt spid="_x0000_s948671"/>
                </a:ext>
                <a:ext uri="{FF2B5EF4-FFF2-40B4-BE49-F238E27FC236}">
                  <a16:creationId xmlns:a16="http://schemas.microsoft.com/office/drawing/2014/main" id="{00000000-0008-0000-4F00-0000BF79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1</xdr:row>
          <xdr:rowOff>723900</xdr:rowOff>
        </xdr:from>
        <xdr:to>
          <xdr:col>13</xdr:col>
          <xdr:colOff>457200</xdr:colOff>
          <xdr:row>2</xdr:row>
          <xdr:rowOff>0</xdr:rowOff>
        </xdr:to>
        <xdr:sp macro="" textlink="">
          <xdr:nvSpPr>
            <xdr:cNvPr id="948672" name="Button 254400" hidden="1">
              <a:extLst>
                <a:ext uri="{63B3BB69-23CF-44E3-9099-C40C66FF867C}">
                  <a14:compatExt spid="_x0000_s948672"/>
                </a:ext>
                <a:ext uri="{FF2B5EF4-FFF2-40B4-BE49-F238E27FC236}">
                  <a16:creationId xmlns:a16="http://schemas.microsoft.com/office/drawing/2014/main" id="{00000000-0008-0000-4F00-0000C079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350520</xdr:colOff>
          <xdr:row>0</xdr:row>
          <xdr:rowOff>716280</xdr:rowOff>
        </xdr:from>
        <xdr:to>
          <xdr:col>13</xdr:col>
          <xdr:colOff>426720</xdr:colOff>
          <xdr:row>1</xdr:row>
          <xdr:rowOff>198120</xdr:rowOff>
        </xdr:to>
        <xdr:sp macro="" textlink="">
          <xdr:nvSpPr>
            <xdr:cNvPr id="948673" name="Button 254401" hidden="1">
              <a:extLst>
                <a:ext uri="{63B3BB69-23CF-44E3-9099-C40C66FF867C}">
                  <a14:compatExt spid="_x0000_s948673"/>
                </a:ext>
                <a:ext uri="{FF2B5EF4-FFF2-40B4-BE49-F238E27FC236}">
                  <a16:creationId xmlns:a16="http://schemas.microsoft.com/office/drawing/2014/main" id="{00000000-0008-0000-4F00-0000C179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2</xdr:row>
          <xdr:rowOff>0</xdr:rowOff>
        </xdr:from>
        <xdr:to>
          <xdr:col>13</xdr:col>
          <xdr:colOff>457200</xdr:colOff>
          <xdr:row>3</xdr:row>
          <xdr:rowOff>182880</xdr:rowOff>
        </xdr:to>
        <xdr:sp macro="" textlink="">
          <xdr:nvSpPr>
            <xdr:cNvPr id="948807" name="Button 254535" hidden="1">
              <a:extLst>
                <a:ext uri="{63B3BB69-23CF-44E3-9099-C40C66FF867C}">
                  <a14:compatExt spid="_x0000_s948807"/>
                </a:ext>
                <a:ext uri="{FF2B5EF4-FFF2-40B4-BE49-F238E27FC236}">
                  <a16:creationId xmlns:a16="http://schemas.microsoft.com/office/drawing/2014/main" id="{00000000-0008-0000-4F00-0000477A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167640</xdr:rowOff>
    </xdr:from>
    <xdr:to>
      <xdr:col>7</xdr:col>
      <xdr:colOff>83820</xdr:colOff>
      <xdr:row>1</xdr:row>
      <xdr:rowOff>255270</xdr:rowOff>
    </xdr:to>
    <xdr:pic>
      <xdr:nvPicPr>
        <xdr:cNvPr id="2" name="Picture 1" descr="A close-up of a logo&#10;&#10;Description automatically generated">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3480" y="167640"/>
          <a:ext cx="3017520" cy="895350"/>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absolute">
    <xdr:from>
      <xdr:col>11</xdr:col>
      <xdr:colOff>280035</xdr:colOff>
      <xdr:row>1</xdr:row>
      <xdr:rowOff>123825</xdr:rowOff>
    </xdr:from>
    <xdr:to>
      <xdr:col>13</xdr:col>
      <xdr:colOff>540998</xdr:colOff>
      <xdr:row>2</xdr:row>
      <xdr:rowOff>38100</xdr:rowOff>
    </xdr:to>
    <xdr:sp macro="" textlink="">
      <xdr:nvSpPr>
        <xdr:cNvPr id="24721" name="Text Box 145">
          <a:extLst>
            <a:ext uri="{FF2B5EF4-FFF2-40B4-BE49-F238E27FC236}">
              <a16:creationId xmlns:a16="http://schemas.microsoft.com/office/drawing/2014/main" id="{00000000-0008-0000-5000-000091600000}"/>
            </a:ext>
          </a:extLst>
        </xdr:cNvPr>
        <xdr:cNvSpPr txBox="1">
          <a:spLocks noChangeAspect="1" noChangeArrowheads="1"/>
        </xdr:cNvSpPr>
      </xdr:nvSpPr>
      <xdr:spPr bwMode="auto">
        <a:xfrm>
          <a:off x="7690485" y="742950"/>
          <a:ext cx="1480163"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327660</xdr:colOff>
          <xdr:row>0</xdr:row>
          <xdr:rowOff>152400</xdr:rowOff>
        </xdr:from>
        <xdr:to>
          <xdr:col>14</xdr:col>
          <xdr:colOff>152400</xdr:colOff>
          <xdr:row>0</xdr:row>
          <xdr:rowOff>441960</xdr:rowOff>
        </xdr:to>
        <xdr:sp macro="" textlink="">
          <xdr:nvSpPr>
            <xdr:cNvPr id="24718" name="Button 142" hidden="1">
              <a:extLst>
                <a:ext uri="{63B3BB69-23CF-44E3-9099-C40C66FF867C}">
                  <a14:compatExt spid="_x0000_s24718"/>
                </a:ext>
                <a:ext uri="{FF2B5EF4-FFF2-40B4-BE49-F238E27FC236}">
                  <a16:creationId xmlns:a16="http://schemas.microsoft.com/office/drawing/2014/main" id="{00000000-0008-0000-5000-00008E60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327660</xdr:colOff>
          <xdr:row>2</xdr:row>
          <xdr:rowOff>38100</xdr:rowOff>
        </xdr:from>
        <xdr:to>
          <xdr:col>14</xdr:col>
          <xdr:colOff>152400</xdr:colOff>
          <xdr:row>2</xdr:row>
          <xdr:rowOff>312420</xdr:rowOff>
        </xdr:to>
        <xdr:sp macro="" textlink="">
          <xdr:nvSpPr>
            <xdr:cNvPr id="24719" name="Button 143" hidden="1">
              <a:extLst>
                <a:ext uri="{63B3BB69-23CF-44E3-9099-C40C66FF867C}">
                  <a14:compatExt spid="_x0000_s24719"/>
                </a:ext>
                <a:ext uri="{FF2B5EF4-FFF2-40B4-BE49-F238E27FC236}">
                  <a16:creationId xmlns:a16="http://schemas.microsoft.com/office/drawing/2014/main" id="{00000000-0008-0000-5000-00008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327660</xdr:colOff>
          <xdr:row>0</xdr:row>
          <xdr:rowOff>457200</xdr:rowOff>
        </xdr:from>
        <xdr:to>
          <xdr:col>14</xdr:col>
          <xdr:colOff>152400</xdr:colOff>
          <xdr:row>1</xdr:row>
          <xdr:rowOff>106680</xdr:rowOff>
        </xdr:to>
        <xdr:sp macro="" textlink="">
          <xdr:nvSpPr>
            <xdr:cNvPr id="24720" name="Button 144" hidden="1">
              <a:extLst>
                <a:ext uri="{63B3BB69-23CF-44E3-9099-C40C66FF867C}">
                  <a14:compatExt spid="_x0000_s24720"/>
                </a:ext>
                <a:ext uri="{FF2B5EF4-FFF2-40B4-BE49-F238E27FC236}">
                  <a16:creationId xmlns:a16="http://schemas.microsoft.com/office/drawing/2014/main" id="{00000000-0008-0000-5000-00009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327660</xdr:colOff>
          <xdr:row>2</xdr:row>
          <xdr:rowOff>342900</xdr:rowOff>
        </xdr:from>
        <xdr:to>
          <xdr:col>14</xdr:col>
          <xdr:colOff>152400</xdr:colOff>
          <xdr:row>2</xdr:row>
          <xdr:rowOff>632460</xdr:rowOff>
        </xdr:to>
        <xdr:sp macro="" textlink="">
          <xdr:nvSpPr>
            <xdr:cNvPr id="24788" name="Button 212" hidden="1">
              <a:extLst>
                <a:ext uri="{63B3BB69-23CF-44E3-9099-C40C66FF867C}">
                  <a14:compatExt spid="_x0000_s24788"/>
                </a:ext>
                <a:ext uri="{FF2B5EF4-FFF2-40B4-BE49-F238E27FC236}">
                  <a16:creationId xmlns:a16="http://schemas.microsoft.com/office/drawing/2014/main" id="{00000000-0008-0000-5000-0000D4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350520</xdr:colOff>
          <xdr:row>2</xdr:row>
          <xdr:rowOff>83820</xdr:rowOff>
        </xdr:from>
        <xdr:to>
          <xdr:col>6</xdr:col>
          <xdr:colOff>236220</xdr:colOff>
          <xdr:row>4</xdr:row>
          <xdr:rowOff>45720</xdr:rowOff>
        </xdr:to>
        <xdr:sp macro="" textlink="">
          <xdr:nvSpPr>
            <xdr:cNvPr id="966657" name="Button 1" hidden="1">
              <a:extLst>
                <a:ext uri="{63B3BB69-23CF-44E3-9099-C40C66FF867C}">
                  <a14:compatExt spid="_x0000_s966657"/>
                </a:ext>
                <a:ext uri="{FF2B5EF4-FFF2-40B4-BE49-F238E27FC236}">
                  <a16:creationId xmlns:a16="http://schemas.microsoft.com/office/drawing/2014/main" id="{00000000-0008-0000-0A00-000001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T1 - TENDER PRODECURES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350520</xdr:colOff>
          <xdr:row>9</xdr:row>
          <xdr:rowOff>30480</xdr:rowOff>
        </xdr:from>
        <xdr:to>
          <xdr:col>6</xdr:col>
          <xdr:colOff>251460</xdr:colOff>
          <xdr:row>10</xdr:row>
          <xdr:rowOff>144780</xdr:rowOff>
        </xdr:to>
        <xdr:sp macro="" textlink="">
          <xdr:nvSpPr>
            <xdr:cNvPr id="966658" name="Button 2" hidden="1">
              <a:extLst>
                <a:ext uri="{63B3BB69-23CF-44E3-9099-C40C66FF867C}">
                  <a14:compatExt spid="_x0000_s966658"/>
                </a:ext>
                <a:ext uri="{FF2B5EF4-FFF2-40B4-BE49-F238E27FC236}">
                  <a16:creationId xmlns:a16="http://schemas.microsoft.com/office/drawing/2014/main" id="{00000000-0008-0000-0A00-000002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T2 - RETURNABLE DOCUMENTS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2</xdr:row>
          <xdr:rowOff>83820</xdr:rowOff>
        </xdr:from>
        <xdr:to>
          <xdr:col>12</xdr:col>
          <xdr:colOff>502920</xdr:colOff>
          <xdr:row>4</xdr:row>
          <xdr:rowOff>38100</xdr:rowOff>
        </xdr:to>
        <xdr:sp macro="" textlink="">
          <xdr:nvSpPr>
            <xdr:cNvPr id="966659" name="Button 3" hidden="1">
              <a:extLst>
                <a:ext uri="{63B3BB69-23CF-44E3-9099-C40C66FF867C}">
                  <a14:compatExt spid="_x0000_s966659"/>
                </a:ext>
                <a:ext uri="{FF2B5EF4-FFF2-40B4-BE49-F238E27FC236}">
                  <a16:creationId xmlns:a16="http://schemas.microsoft.com/office/drawing/2014/main" id="{00000000-0008-0000-0A00-000003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C1 - AGREEMENT AND CONTRACT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152400</xdr:rowOff>
        </xdr:from>
        <xdr:to>
          <xdr:col>12</xdr:col>
          <xdr:colOff>502920</xdr:colOff>
          <xdr:row>10</xdr:row>
          <xdr:rowOff>106680</xdr:rowOff>
        </xdr:to>
        <xdr:sp macro="" textlink="">
          <xdr:nvSpPr>
            <xdr:cNvPr id="966660" name="Button 4" hidden="1">
              <a:extLst>
                <a:ext uri="{63B3BB69-23CF-44E3-9099-C40C66FF867C}">
                  <a14:compatExt spid="_x0000_s966660"/>
                </a:ext>
                <a:ext uri="{FF2B5EF4-FFF2-40B4-BE49-F238E27FC236}">
                  <a16:creationId xmlns:a16="http://schemas.microsoft.com/office/drawing/2014/main" id="{00000000-0008-0000-0A00-000004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C2 - PRICING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14</xdr:row>
          <xdr:rowOff>68580</xdr:rowOff>
        </xdr:from>
        <xdr:to>
          <xdr:col>12</xdr:col>
          <xdr:colOff>502920</xdr:colOff>
          <xdr:row>16</xdr:row>
          <xdr:rowOff>22860</xdr:rowOff>
        </xdr:to>
        <xdr:sp macro="" textlink="">
          <xdr:nvSpPr>
            <xdr:cNvPr id="966661" name="Button 5" hidden="1">
              <a:extLst>
                <a:ext uri="{63B3BB69-23CF-44E3-9099-C40C66FF867C}">
                  <a14:compatExt spid="_x0000_s966661"/>
                </a:ext>
                <a:ext uri="{FF2B5EF4-FFF2-40B4-BE49-F238E27FC236}">
                  <a16:creationId xmlns:a16="http://schemas.microsoft.com/office/drawing/2014/main" id="{00000000-0008-0000-0A00-000005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C3 - SCOPE OF WORKS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20</xdr:row>
          <xdr:rowOff>45720</xdr:rowOff>
        </xdr:from>
        <xdr:to>
          <xdr:col>12</xdr:col>
          <xdr:colOff>502920</xdr:colOff>
          <xdr:row>22</xdr:row>
          <xdr:rowOff>0</xdr:rowOff>
        </xdr:to>
        <xdr:sp macro="" textlink="">
          <xdr:nvSpPr>
            <xdr:cNvPr id="966662" name="Button 6" hidden="1">
              <a:extLst>
                <a:ext uri="{63B3BB69-23CF-44E3-9099-C40C66FF867C}">
                  <a14:compatExt spid="_x0000_s966662"/>
                </a:ext>
                <a:ext uri="{FF2B5EF4-FFF2-40B4-BE49-F238E27FC236}">
                  <a16:creationId xmlns:a16="http://schemas.microsoft.com/office/drawing/2014/main" id="{00000000-0008-0000-0A00-000006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PART C4 - SITE INFORMATION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25</xdr:row>
          <xdr:rowOff>60960</xdr:rowOff>
        </xdr:from>
        <xdr:to>
          <xdr:col>12</xdr:col>
          <xdr:colOff>502920</xdr:colOff>
          <xdr:row>27</xdr:row>
          <xdr:rowOff>7620</xdr:rowOff>
        </xdr:to>
        <xdr:sp macro="" textlink="">
          <xdr:nvSpPr>
            <xdr:cNvPr id="966663" name="Button 7" hidden="1">
              <a:extLst>
                <a:ext uri="{63B3BB69-23CF-44E3-9099-C40C66FF867C}">
                  <a14:compatExt spid="_x0000_s966663"/>
                </a:ext>
                <a:ext uri="{FF2B5EF4-FFF2-40B4-BE49-F238E27FC236}">
                  <a16:creationId xmlns:a16="http://schemas.microsoft.com/office/drawing/2014/main" id="{00000000-0008-0000-0A00-000007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DRAWINGS / ANNEXURES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601980</xdr:colOff>
          <xdr:row>0</xdr:row>
          <xdr:rowOff>7620</xdr:rowOff>
        </xdr:from>
        <xdr:to>
          <xdr:col>12</xdr:col>
          <xdr:colOff>899160</xdr:colOff>
          <xdr:row>2</xdr:row>
          <xdr:rowOff>7620</xdr:rowOff>
        </xdr:to>
        <xdr:sp macro="" textlink="">
          <xdr:nvSpPr>
            <xdr:cNvPr id="966664" name="Button 8" hidden="1">
              <a:extLst>
                <a:ext uri="{63B3BB69-23CF-44E3-9099-C40C66FF867C}">
                  <a14:compatExt spid="_x0000_s966664"/>
                </a:ext>
                <a:ext uri="{FF2B5EF4-FFF2-40B4-BE49-F238E27FC236}">
                  <a16:creationId xmlns:a16="http://schemas.microsoft.com/office/drawing/2014/main" id="{00000000-0008-0000-0A00-000008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411480</xdr:colOff>
          <xdr:row>0</xdr:row>
          <xdr:rowOff>7620</xdr:rowOff>
        </xdr:from>
        <xdr:to>
          <xdr:col>10</xdr:col>
          <xdr:colOff>594360</xdr:colOff>
          <xdr:row>2</xdr:row>
          <xdr:rowOff>7620</xdr:rowOff>
        </xdr:to>
        <xdr:sp macro="" textlink="">
          <xdr:nvSpPr>
            <xdr:cNvPr id="966665" name="Button 9" hidden="1">
              <a:extLst>
                <a:ext uri="{63B3BB69-23CF-44E3-9099-C40C66FF867C}">
                  <a14:compatExt spid="_x0000_s966665"/>
                </a:ext>
                <a:ext uri="{FF2B5EF4-FFF2-40B4-BE49-F238E27FC236}">
                  <a16:creationId xmlns:a16="http://schemas.microsoft.com/office/drawing/2014/main" id="{00000000-0008-0000-0A00-000009C0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0.xml><?xml version="1.0" encoding="utf-8"?>
<xdr:wsDr xmlns:xdr="http://schemas.openxmlformats.org/drawingml/2006/spreadsheetDrawing" xmlns:a="http://schemas.openxmlformats.org/drawingml/2006/main">
  <xdr:twoCellAnchor editAs="absolute">
    <xdr:from>
      <xdr:col>11</xdr:col>
      <xdr:colOff>142875</xdr:colOff>
      <xdr:row>4</xdr:row>
      <xdr:rowOff>47625</xdr:rowOff>
    </xdr:from>
    <xdr:to>
      <xdr:col>13</xdr:col>
      <xdr:colOff>394167</xdr:colOff>
      <xdr:row>5</xdr:row>
      <xdr:rowOff>202060</xdr:rowOff>
    </xdr:to>
    <xdr:sp macro="" textlink="">
      <xdr:nvSpPr>
        <xdr:cNvPr id="60423" name="Text Box 7">
          <a:extLst>
            <a:ext uri="{FF2B5EF4-FFF2-40B4-BE49-F238E27FC236}">
              <a16:creationId xmlns:a16="http://schemas.microsoft.com/office/drawing/2014/main" id="{00000000-0008-0000-5100-000007EC0000}"/>
            </a:ext>
          </a:extLst>
        </xdr:cNvPr>
        <xdr:cNvSpPr txBox="1">
          <a:spLocks noChangeAspect="1" noChangeArrowheads="1"/>
        </xdr:cNvSpPr>
      </xdr:nvSpPr>
      <xdr:spPr bwMode="auto">
        <a:xfrm>
          <a:off x="6791325" y="7620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152400</xdr:colOff>
          <xdr:row>0</xdr:row>
          <xdr:rowOff>45720</xdr:rowOff>
        </xdr:from>
        <xdr:to>
          <xdr:col>13</xdr:col>
          <xdr:colOff>419100</xdr:colOff>
          <xdr:row>2</xdr:row>
          <xdr:rowOff>68580</xdr:rowOff>
        </xdr:to>
        <xdr:sp macro="" textlink="">
          <xdr:nvSpPr>
            <xdr:cNvPr id="60420" name="Button 4" hidden="1">
              <a:extLst>
                <a:ext uri="{63B3BB69-23CF-44E3-9099-C40C66FF867C}">
                  <a14:compatExt spid="_x0000_s60420"/>
                </a:ext>
                <a:ext uri="{FF2B5EF4-FFF2-40B4-BE49-F238E27FC236}">
                  <a16:creationId xmlns:a16="http://schemas.microsoft.com/office/drawing/2014/main" id="{00000000-0008-0000-5100-000004E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5</xdr:row>
          <xdr:rowOff>198120</xdr:rowOff>
        </xdr:from>
        <xdr:to>
          <xdr:col>13</xdr:col>
          <xdr:colOff>419100</xdr:colOff>
          <xdr:row>7</xdr:row>
          <xdr:rowOff>114300</xdr:rowOff>
        </xdr:to>
        <xdr:sp macro="" textlink="">
          <xdr:nvSpPr>
            <xdr:cNvPr id="60421" name="Button 5" hidden="1">
              <a:extLst>
                <a:ext uri="{63B3BB69-23CF-44E3-9099-C40C66FF867C}">
                  <a14:compatExt spid="_x0000_s60421"/>
                </a:ext>
                <a:ext uri="{FF2B5EF4-FFF2-40B4-BE49-F238E27FC236}">
                  <a16:creationId xmlns:a16="http://schemas.microsoft.com/office/drawing/2014/main" id="{00000000-0008-0000-5100-000005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2</xdr:row>
          <xdr:rowOff>76200</xdr:rowOff>
        </xdr:from>
        <xdr:to>
          <xdr:col>13</xdr:col>
          <xdr:colOff>419100</xdr:colOff>
          <xdr:row>4</xdr:row>
          <xdr:rowOff>30480</xdr:rowOff>
        </xdr:to>
        <xdr:sp macro="" textlink="">
          <xdr:nvSpPr>
            <xdr:cNvPr id="60422" name="Button 6" hidden="1">
              <a:extLst>
                <a:ext uri="{63B3BB69-23CF-44E3-9099-C40C66FF867C}">
                  <a14:compatExt spid="_x0000_s60422"/>
                </a:ext>
                <a:ext uri="{FF2B5EF4-FFF2-40B4-BE49-F238E27FC236}">
                  <a16:creationId xmlns:a16="http://schemas.microsoft.com/office/drawing/2014/main" id="{00000000-0008-0000-5100-000006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152400</xdr:colOff>
          <xdr:row>7</xdr:row>
          <xdr:rowOff>114300</xdr:rowOff>
        </xdr:from>
        <xdr:to>
          <xdr:col>13</xdr:col>
          <xdr:colOff>419100</xdr:colOff>
          <xdr:row>7</xdr:row>
          <xdr:rowOff>457200</xdr:rowOff>
        </xdr:to>
        <xdr:sp macro="" textlink="">
          <xdr:nvSpPr>
            <xdr:cNvPr id="60490" name="Button 74" hidden="1">
              <a:extLst>
                <a:ext uri="{63B3BB69-23CF-44E3-9099-C40C66FF867C}">
                  <a14:compatExt spid="_x0000_s60490"/>
                </a:ext>
                <a:ext uri="{FF2B5EF4-FFF2-40B4-BE49-F238E27FC236}">
                  <a16:creationId xmlns:a16="http://schemas.microsoft.com/office/drawing/2014/main" id="{00000000-0008-0000-5100-00004AE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1.xml><?xml version="1.0" encoding="utf-8"?>
<xdr:wsDr xmlns:xdr="http://schemas.openxmlformats.org/drawingml/2006/spreadsheetDrawing" xmlns:a="http://schemas.openxmlformats.org/drawingml/2006/main">
  <xdr:twoCellAnchor editAs="oneCell">
    <xdr:from>
      <xdr:col>3</xdr:col>
      <xdr:colOff>470535</xdr:colOff>
      <xdr:row>23</xdr:row>
      <xdr:rowOff>247650</xdr:rowOff>
    </xdr:from>
    <xdr:to>
      <xdr:col>7</xdr:col>
      <xdr:colOff>71596</xdr:colOff>
      <xdr:row>23</xdr:row>
      <xdr:rowOff>253365</xdr:rowOff>
    </xdr:to>
    <xdr:sp macro="" textlink="">
      <xdr:nvSpPr>
        <xdr:cNvPr id="61444" name="Text Box 4">
          <a:extLst>
            <a:ext uri="{FF2B5EF4-FFF2-40B4-BE49-F238E27FC236}">
              <a16:creationId xmlns:a16="http://schemas.microsoft.com/office/drawing/2014/main" id="{00000000-0008-0000-5200-000004F00000}"/>
            </a:ext>
          </a:extLst>
        </xdr:cNvPr>
        <xdr:cNvSpPr txBox="1">
          <a:spLocks noChangeArrowheads="1"/>
        </xdr:cNvSpPr>
      </xdr:nvSpPr>
      <xdr:spPr bwMode="auto">
        <a:xfrm>
          <a:off x="1895475" y="5819775"/>
          <a:ext cx="2447925" cy="333375"/>
        </a:xfrm>
        <a:prstGeom prst="rect">
          <a:avLst/>
        </a:prstGeom>
        <a:noFill/>
        <a:ln w="9525">
          <a:noFill/>
          <a:miter lim="800000"/>
          <a:headEnd/>
          <a:tailEnd/>
        </a:ln>
      </xdr:spPr>
      <xdr:txBody>
        <a:bodyPr vertOverflow="clip" wrap="square" lIns="45720" tIns="36576" rIns="0" bIns="0" anchor="t" upright="1"/>
        <a:lstStyle/>
        <a:p>
          <a:pPr algn="l" rtl="0">
            <a:defRPr sz="1000"/>
          </a:pPr>
          <a:r>
            <a:rPr lang="en-US" sz="2200" b="0" i="0" strike="noStrike">
              <a:solidFill>
                <a:srgbClr val="000000"/>
              </a:solidFill>
              <a:latin typeface="Arial"/>
              <a:cs typeface="Arial"/>
            </a:rPr>
            <a:t>NOT APPLICABLE</a:t>
          </a:r>
        </a:p>
      </xdr:txBody>
    </xdr:sp>
    <xdr:clientData/>
  </xdr:twoCellAnchor>
  <xdr:twoCellAnchor editAs="oneCell">
    <xdr:from>
      <xdr:col>3</xdr:col>
      <xdr:colOff>480060</xdr:colOff>
      <xdr:row>24</xdr:row>
      <xdr:rowOff>247650</xdr:rowOff>
    </xdr:from>
    <xdr:to>
      <xdr:col>7</xdr:col>
      <xdr:colOff>91810</xdr:colOff>
      <xdr:row>24</xdr:row>
      <xdr:rowOff>253365</xdr:rowOff>
    </xdr:to>
    <xdr:sp macro="" textlink="">
      <xdr:nvSpPr>
        <xdr:cNvPr id="61445" name="Text Box 5">
          <a:extLst>
            <a:ext uri="{FF2B5EF4-FFF2-40B4-BE49-F238E27FC236}">
              <a16:creationId xmlns:a16="http://schemas.microsoft.com/office/drawing/2014/main" id="{00000000-0008-0000-5200-000005F00000}"/>
            </a:ext>
          </a:extLst>
        </xdr:cNvPr>
        <xdr:cNvSpPr txBox="1">
          <a:spLocks noChangeArrowheads="1"/>
        </xdr:cNvSpPr>
      </xdr:nvSpPr>
      <xdr:spPr bwMode="auto">
        <a:xfrm>
          <a:off x="1905000" y="6524625"/>
          <a:ext cx="2447925" cy="333375"/>
        </a:xfrm>
        <a:prstGeom prst="rect">
          <a:avLst/>
        </a:prstGeom>
        <a:noFill/>
        <a:ln w="9525">
          <a:noFill/>
          <a:miter lim="800000"/>
          <a:headEnd/>
          <a:tailEnd/>
        </a:ln>
      </xdr:spPr>
      <xdr:txBody>
        <a:bodyPr vertOverflow="clip" wrap="square" lIns="45720" tIns="36576" rIns="0" bIns="0" anchor="t" upright="1"/>
        <a:lstStyle/>
        <a:p>
          <a:pPr algn="l" rtl="0">
            <a:defRPr sz="1000"/>
          </a:pPr>
          <a:r>
            <a:rPr lang="en-US" sz="2200" b="0" i="0" strike="noStrike">
              <a:solidFill>
                <a:srgbClr val="000000"/>
              </a:solidFill>
              <a:latin typeface="Arial"/>
              <a:cs typeface="Arial"/>
            </a:rPr>
            <a:t>NOT APPLICABLE</a:t>
          </a:r>
        </a:p>
      </xdr:txBody>
    </xdr:sp>
    <xdr:clientData/>
  </xdr:twoCellAnchor>
  <xdr:twoCellAnchor editAs="absolute">
    <xdr:from>
      <xdr:col>10</xdr:col>
      <xdr:colOff>327660</xdr:colOff>
      <xdr:row>3</xdr:row>
      <xdr:rowOff>142875</xdr:rowOff>
    </xdr:from>
    <xdr:to>
      <xdr:col>12</xdr:col>
      <xdr:colOff>590650</xdr:colOff>
      <xdr:row>5</xdr:row>
      <xdr:rowOff>95250</xdr:rowOff>
    </xdr:to>
    <xdr:sp macro="" textlink="">
      <xdr:nvSpPr>
        <xdr:cNvPr id="61725" name="Text Box 285">
          <a:extLst>
            <a:ext uri="{FF2B5EF4-FFF2-40B4-BE49-F238E27FC236}">
              <a16:creationId xmlns:a16="http://schemas.microsoft.com/office/drawing/2014/main" id="{00000000-0008-0000-5200-00001DF10000}"/>
            </a:ext>
          </a:extLst>
        </xdr:cNvPr>
        <xdr:cNvSpPr txBox="1">
          <a:spLocks noChangeAspect="1" noChangeArrowheads="1"/>
        </xdr:cNvSpPr>
      </xdr:nvSpPr>
      <xdr:spPr bwMode="auto">
        <a:xfrm>
          <a:off x="7048500" y="9048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10</xdr:col>
          <xdr:colOff>335280</xdr:colOff>
          <xdr:row>1</xdr:row>
          <xdr:rowOff>30480</xdr:rowOff>
        </xdr:from>
        <xdr:to>
          <xdr:col>12</xdr:col>
          <xdr:colOff>601980</xdr:colOff>
          <xdr:row>2</xdr:row>
          <xdr:rowOff>114300</xdr:rowOff>
        </xdr:to>
        <xdr:sp macro="" textlink="">
          <xdr:nvSpPr>
            <xdr:cNvPr id="61722" name="Button 282" hidden="1">
              <a:extLst>
                <a:ext uri="{63B3BB69-23CF-44E3-9099-C40C66FF867C}">
                  <a14:compatExt spid="_x0000_s61722"/>
                </a:ext>
                <a:ext uri="{FF2B5EF4-FFF2-40B4-BE49-F238E27FC236}">
                  <a16:creationId xmlns:a16="http://schemas.microsoft.com/office/drawing/2014/main" id="{00000000-0008-0000-5200-00001AF1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335280</xdr:colOff>
          <xdr:row>5</xdr:row>
          <xdr:rowOff>83820</xdr:rowOff>
        </xdr:from>
        <xdr:to>
          <xdr:col>12</xdr:col>
          <xdr:colOff>601980</xdr:colOff>
          <xdr:row>7</xdr:row>
          <xdr:rowOff>106680</xdr:rowOff>
        </xdr:to>
        <xdr:sp macro="" textlink="">
          <xdr:nvSpPr>
            <xdr:cNvPr id="61723" name="Button 283" hidden="1">
              <a:extLst>
                <a:ext uri="{63B3BB69-23CF-44E3-9099-C40C66FF867C}">
                  <a14:compatExt spid="_x0000_s61723"/>
                </a:ext>
                <a:ext uri="{FF2B5EF4-FFF2-40B4-BE49-F238E27FC236}">
                  <a16:creationId xmlns:a16="http://schemas.microsoft.com/office/drawing/2014/main" id="{00000000-0008-0000-5200-00001BF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335280</xdr:colOff>
          <xdr:row>2</xdr:row>
          <xdr:rowOff>121920</xdr:rowOff>
        </xdr:from>
        <xdr:to>
          <xdr:col>12</xdr:col>
          <xdr:colOff>601980</xdr:colOff>
          <xdr:row>3</xdr:row>
          <xdr:rowOff>121920</xdr:rowOff>
        </xdr:to>
        <xdr:sp macro="" textlink="">
          <xdr:nvSpPr>
            <xdr:cNvPr id="61724" name="Button 284" hidden="1">
              <a:extLst>
                <a:ext uri="{63B3BB69-23CF-44E3-9099-C40C66FF867C}">
                  <a14:compatExt spid="_x0000_s61724"/>
                </a:ext>
                <a:ext uri="{FF2B5EF4-FFF2-40B4-BE49-F238E27FC236}">
                  <a16:creationId xmlns:a16="http://schemas.microsoft.com/office/drawing/2014/main" id="{00000000-0008-0000-5200-00001CF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335280</xdr:colOff>
          <xdr:row>7</xdr:row>
          <xdr:rowOff>106680</xdr:rowOff>
        </xdr:from>
        <xdr:to>
          <xdr:col>12</xdr:col>
          <xdr:colOff>601980</xdr:colOff>
          <xdr:row>8</xdr:row>
          <xdr:rowOff>259080</xdr:rowOff>
        </xdr:to>
        <xdr:sp macro="" textlink="">
          <xdr:nvSpPr>
            <xdr:cNvPr id="61924" name="Button 484" hidden="1">
              <a:extLst>
                <a:ext uri="{63B3BB69-23CF-44E3-9099-C40C66FF867C}">
                  <a14:compatExt spid="_x0000_s61924"/>
                </a:ext>
                <a:ext uri="{FF2B5EF4-FFF2-40B4-BE49-F238E27FC236}">
                  <a16:creationId xmlns:a16="http://schemas.microsoft.com/office/drawing/2014/main" id="{00000000-0008-0000-5200-0000E4F1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2.xml><?xml version="1.0" encoding="utf-8"?>
<xdr:wsDr xmlns:xdr="http://schemas.openxmlformats.org/drawingml/2006/spreadsheetDrawing" xmlns:a="http://schemas.openxmlformats.org/drawingml/2006/main">
  <xdr:twoCellAnchor editAs="absolute">
    <xdr:from>
      <xdr:col>12</xdr:col>
      <xdr:colOff>156210</xdr:colOff>
      <xdr:row>1</xdr:row>
      <xdr:rowOff>38100</xdr:rowOff>
    </xdr:from>
    <xdr:to>
      <xdr:col>14</xdr:col>
      <xdr:colOff>417173</xdr:colOff>
      <xdr:row>1</xdr:row>
      <xdr:rowOff>361950</xdr:rowOff>
    </xdr:to>
    <xdr:sp macro="" textlink="">
      <xdr:nvSpPr>
        <xdr:cNvPr id="949934" name="Text Box 117422">
          <a:extLst>
            <a:ext uri="{FF2B5EF4-FFF2-40B4-BE49-F238E27FC236}">
              <a16:creationId xmlns:a16="http://schemas.microsoft.com/office/drawing/2014/main" id="{00000000-0008-0000-5300-0000AE7E0E00}"/>
            </a:ext>
          </a:extLst>
        </xdr:cNvPr>
        <xdr:cNvSpPr txBox="1">
          <a:spLocks noChangeAspect="1" noChangeArrowheads="1"/>
        </xdr:cNvSpPr>
      </xdr:nvSpPr>
      <xdr:spPr bwMode="auto">
        <a:xfrm>
          <a:off x="7557135" y="847725"/>
          <a:ext cx="1480163"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312420</xdr:colOff>
          <xdr:row>0</xdr:row>
          <xdr:rowOff>152400</xdr:rowOff>
        </xdr:from>
        <xdr:to>
          <xdr:col>19</xdr:col>
          <xdr:colOff>419100</xdr:colOff>
          <xdr:row>0</xdr:row>
          <xdr:rowOff>609600</xdr:rowOff>
        </xdr:to>
        <xdr:sp macro="" textlink="">
          <xdr:nvSpPr>
            <xdr:cNvPr id="949931" name="Button 117419" hidden="1">
              <a:extLst>
                <a:ext uri="{63B3BB69-23CF-44E3-9099-C40C66FF867C}">
                  <a14:compatExt spid="_x0000_s949931"/>
                </a:ext>
                <a:ext uri="{FF2B5EF4-FFF2-40B4-BE49-F238E27FC236}">
                  <a16:creationId xmlns:a16="http://schemas.microsoft.com/office/drawing/2014/main" id="{00000000-0008-0000-5300-0000AB7E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297180</xdr:colOff>
          <xdr:row>2</xdr:row>
          <xdr:rowOff>0</xdr:rowOff>
        </xdr:from>
        <xdr:to>
          <xdr:col>19</xdr:col>
          <xdr:colOff>411480</xdr:colOff>
          <xdr:row>3</xdr:row>
          <xdr:rowOff>60960</xdr:rowOff>
        </xdr:to>
        <xdr:sp macro="" textlink="">
          <xdr:nvSpPr>
            <xdr:cNvPr id="949932" name="Button 117420" hidden="1">
              <a:extLst>
                <a:ext uri="{63B3BB69-23CF-44E3-9099-C40C66FF867C}">
                  <a14:compatExt spid="_x0000_s949932"/>
                </a:ext>
                <a:ext uri="{FF2B5EF4-FFF2-40B4-BE49-F238E27FC236}">
                  <a16:creationId xmlns:a16="http://schemas.microsoft.com/office/drawing/2014/main" id="{00000000-0008-0000-5300-0000AC7E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312420</xdr:colOff>
          <xdr:row>0</xdr:row>
          <xdr:rowOff>640080</xdr:rowOff>
        </xdr:from>
        <xdr:to>
          <xdr:col>19</xdr:col>
          <xdr:colOff>419100</xdr:colOff>
          <xdr:row>1</xdr:row>
          <xdr:rowOff>350520</xdr:rowOff>
        </xdr:to>
        <xdr:sp macro="" textlink="">
          <xdr:nvSpPr>
            <xdr:cNvPr id="949933" name="Button 117421" hidden="1">
              <a:extLst>
                <a:ext uri="{63B3BB69-23CF-44E3-9099-C40C66FF867C}">
                  <a14:compatExt spid="_x0000_s949933"/>
                </a:ext>
                <a:ext uri="{FF2B5EF4-FFF2-40B4-BE49-F238E27FC236}">
                  <a16:creationId xmlns:a16="http://schemas.microsoft.com/office/drawing/2014/main" id="{00000000-0008-0000-5300-0000AD7E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297180</xdr:colOff>
          <xdr:row>3</xdr:row>
          <xdr:rowOff>76200</xdr:rowOff>
        </xdr:from>
        <xdr:to>
          <xdr:col>19</xdr:col>
          <xdr:colOff>411480</xdr:colOff>
          <xdr:row>5</xdr:row>
          <xdr:rowOff>220980</xdr:rowOff>
        </xdr:to>
        <xdr:sp macro="" textlink="">
          <xdr:nvSpPr>
            <xdr:cNvPr id="950067" name="Button 117555" hidden="1">
              <a:extLst>
                <a:ext uri="{63B3BB69-23CF-44E3-9099-C40C66FF867C}">
                  <a14:compatExt spid="_x0000_s950067"/>
                </a:ext>
                <a:ext uri="{FF2B5EF4-FFF2-40B4-BE49-F238E27FC236}">
                  <a16:creationId xmlns:a16="http://schemas.microsoft.com/office/drawing/2014/main" id="{00000000-0008-0000-5300-0000337F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xdr:col>
      <xdr:colOff>0</xdr:colOff>
      <xdr:row>0</xdr:row>
      <xdr:rowOff>175260</xdr:rowOff>
    </xdr:from>
    <xdr:to>
      <xdr:col>7</xdr:col>
      <xdr:colOff>99060</xdr:colOff>
      <xdr:row>1</xdr:row>
      <xdr:rowOff>255270</xdr:rowOff>
    </xdr:to>
    <xdr:pic>
      <xdr:nvPicPr>
        <xdr:cNvPr id="2" name="Picture 1" descr="A close-up of a logo&#10;&#10;Description automatically generated">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9680" y="175260"/>
          <a:ext cx="3116580" cy="887730"/>
        </a:xfrm>
        <a:prstGeom prst="rect">
          <a:avLst/>
        </a:prstGeom>
        <a:noFill/>
        <a:ln>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absolute">
    <xdr:from>
      <xdr:col>12</xdr:col>
      <xdr:colOff>552450</xdr:colOff>
      <xdr:row>2</xdr:row>
      <xdr:rowOff>114300</xdr:rowOff>
    </xdr:from>
    <xdr:to>
      <xdr:col>15</xdr:col>
      <xdr:colOff>184823</xdr:colOff>
      <xdr:row>3</xdr:row>
      <xdr:rowOff>192717</xdr:rowOff>
    </xdr:to>
    <xdr:sp macro="" textlink="">
      <xdr:nvSpPr>
        <xdr:cNvPr id="31890" name="Text Box 146">
          <a:extLst>
            <a:ext uri="{FF2B5EF4-FFF2-40B4-BE49-F238E27FC236}">
              <a16:creationId xmlns:a16="http://schemas.microsoft.com/office/drawing/2014/main" id="{00000000-0008-0000-5400-0000927C0000}"/>
            </a:ext>
          </a:extLst>
        </xdr:cNvPr>
        <xdr:cNvSpPr txBox="1">
          <a:spLocks noChangeAspect="1" noChangeArrowheads="1"/>
        </xdr:cNvSpPr>
      </xdr:nvSpPr>
      <xdr:spPr bwMode="auto">
        <a:xfrm>
          <a:off x="6858000" y="8096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0</xdr:colOff>
          <xdr:row>1</xdr:row>
          <xdr:rowOff>0</xdr:rowOff>
        </xdr:from>
        <xdr:to>
          <xdr:col>15</xdr:col>
          <xdr:colOff>152400</xdr:colOff>
          <xdr:row>1</xdr:row>
          <xdr:rowOff>304800</xdr:rowOff>
        </xdr:to>
        <xdr:sp macro="" textlink="">
          <xdr:nvSpPr>
            <xdr:cNvPr id="31887" name="Button 143" hidden="1">
              <a:extLst>
                <a:ext uri="{63B3BB69-23CF-44E3-9099-C40C66FF867C}">
                  <a14:compatExt spid="_x0000_s31887"/>
                </a:ext>
                <a:ext uri="{FF2B5EF4-FFF2-40B4-BE49-F238E27FC236}">
                  <a16:creationId xmlns:a16="http://schemas.microsoft.com/office/drawing/2014/main" id="{00000000-0008-0000-5400-00008F7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3</xdr:row>
          <xdr:rowOff>289560</xdr:rowOff>
        </xdr:from>
        <xdr:to>
          <xdr:col>15</xdr:col>
          <xdr:colOff>152400</xdr:colOff>
          <xdr:row>3</xdr:row>
          <xdr:rowOff>571500</xdr:rowOff>
        </xdr:to>
        <xdr:sp macro="" textlink="">
          <xdr:nvSpPr>
            <xdr:cNvPr id="31888" name="Button 144" hidden="1">
              <a:extLst>
                <a:ext uri="{63B3BB69-23CF-44E3-9099-C40C66FF867C}">
                  <a14:compatExt spid="_x0000_s31888"/>
                </a:ext>
                <a:ext uri="{FF2B5EF4-FFF2-40B4-BE49-F238E27FC236}">
                  <a16:creationId xmlns:a16="http://schemas.microsoft.com/office/drawing/2014/main" id="{00000000-0008-0000-5400-000090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1</xdr:row>
          <xdr:rowOff>373380</xdr:rowOff>
        </xdr:from>
        <xdr:to>
          <xdr:col>15</xdr:col>
          <xdr:colOff>152400</xdr:colOff>
          <xdr:row>2</xdr:row>
          <xdr:rowOff>114300</xdr:rowOff>
        </xdr:to>
        <xdr:sp macro="" textlink="">
          <xdr:nvSpPr>
            <xdr:cNvPr id="31889" name="Button 145" hidden="1">
              <a:extLst>
                <a:ext uri="{63B3BB69-23CF-44E3-9099-C40C66FF867C}">
                  <a14:compatExt spid="_x0000_s31889"/>
                </a:ext>
                <a:ext uri="{FF2B5EF4-FFF2-40B4-BE49-F238E27FC236}">
                  <a16:creationId xmlns:a16="http://schemas.microsoft.com/office/drawing/2014/main" id="{00000000-0008-0000-5400-0000917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0</xdr:colOff>
          <xdr:row>3</xdr:row>
          <xdr:rowOff>640080</xdr:rowOff>
        </xdr:from>
        <xdr:to>
          <xdr:col>15</xdr:col>
          <xdr:colOff>152400</xdr:colOff>
          <xdr:row>3</xdr:row>
          <xdr:rowOff>922020</xdr:rowOff>
        </xdr:to>
        <xdr:sp macro="" textlink="">
          <xdr:nvSpPr>
            <xdr:cNvPr id="32023" name="Button 279" hidden="1">
              <a:extLst>
                <a:ext uri="{63B3BB69-23CF-44E3-9099-C40C66FF867C}">
                  <a14:compatExt spid="_x0000_s32023"/>
                </a:ext>
                <a:ext uri="{FF2B5EF4-FFF2-40B4-BE49-F238E27FC236}">
                  <a16:creationId xmlns:a16="http://schemas.microsoft.com/office/drawing/2014/main" id="{00000000-0008-0000-5400-0000177D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4.xml><?xml version="1.0" encoding="utf-8"?>
<xdr:wsDr xmlns:xdr="http://schemas.openxmlformats.org/drawingml/2006/spreadsheetDrawing" xmlns:a="http://schemas.openxmlformats.org/drawingml/2006/main">
  <xdr:twoCellAnchor editAs="absolute">
    <xdr:from>
      <xdr:col>12</xdr:col>
      <xdr:colOff>156210</xdr:colOff>
      <xdr:row>1</xdr:row>
      <xdr:rowOff>66675</xdr:rowOff>
    </xdr:from>
    <xdr:to>
      <xdr:col>14</xdr:col>
      <xdr:colOff>413385</xdr:colOff>
      <xdr:row>1</xdr:row>
      <xdr:rowOff>390525</xdr:rowOff>
    </xdr:to>
    <xdr:sp macro="" textlink="">
      <xdr:nvSpPr>
        <xdr:cNvPr id="953347" name="Text Box 265219">
          <a:extLst>
            <a:ext uri="{FF2B5EF4-FFF2-40B4-BE49-F238E27FC236}">
              <a16:creationId xmlns:a16="http://schemas.microsoft.com/office/drawing/2014/main" id="{00000000-0008-0000-5500-0000038C0E00}"/>
            </a:ext>
          </a:extLst>
        </xdr:cNvPr>
        <xdr:cNvSpPr txBox="1">
          <a:spLocks noChangeAspect="1" noChangeArrowheads="1"/>
        </xdr:cNvSpPr>
      </xdr:nvSpPr>
      <xdr:spPr bwMode="auto">
        <a:xfrm>
          <a:off x="7499985" y="8763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533400</xdr:colOff>
          <xdr:row>0</xdr:row>
          <xdr:rowOff>236220</xdr:rowOff>
        </xdr:from>
        <xdr:to>
          <xdr:col>20</xdr:col>
          <xdr:colOff>0</xdr:colOff>
          <xdr:row>0</xdr:row>
          <xdr:rowOff>708660</xdr:rowOff>
        </xdr:to>
        <xdr:sp macro="" textlink="">
          <xdr:nvSpPr>
            <xdr:cNvPr id="953344" name="Button 265216" hidden="1">
              <a:extLst>
                <a:ext uri="{63B3BB69-23CF-44E3-9099-C40C66FF867C}">
                  <a14:compatExt spid="_x0000_s953344"/>
                </a:ext>
                <a:ext uri="{FF2B5EF4-FFF2-40B4-BE49-F238E27FC236}">
                  <a16:creationId xmlns:a16="http://schemas.microsoft.com/office/drawing/2014/main" id="{00000000-0008-0000-5500-0000008C0E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533400</xdr:colOff>
          <xdr:row>1</xdr:row>
          <xdr:rowOff>883920</xdr:rowOff>
        </xdr:from>
        <xdr:to>
          <xdr:col>20</xdr:col>
          <xdr:colOff>0</xdr:colOff>
          <xdr:row>2</xdr:row>
          <xdr:rowOff>60960</xdr:rowOff>
        </xdr:to>
        <xdr:sp macro="" textlink="">
          <xdr:nvSpPr>
            <xdr:cNvPr id="953345" name="Button 265217" hidden="1">
              <a:extLst>
                <a:ext uri="{63B3BB69-23CF-44E3-9099-C40C66FF867C}">
                  <a14:compatExt spid="_x0000_s953345"/>
                </a:ext>
                <a:ext uri="{FF2B5EF4-FFF2-40B4-BE49-F238E27FC236}">
                  <a16:creationId xmlns:a16="http://schemas.microsoft.com/office/drawing/2014/main" id="{00000000-0008-0000-5500-0000018C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533400</xdr:colOff>
          <xdr:row>0</xdr:row>
          <xdr:rowOff>746760</xdr:rowOff>
        </xdr:from>
        <xdr:to>
          <xdr:col>20</xdr:col>
          <xdr:colOff>0</xdr:colOff>
          <xdr:row>1</xdr:row>
          <xdr:rowOff>487680</xdr:rowOff>
        </xdr:to>
        <xdr:sp macro="" textlink="">
          <xdr:nvSpPr>
            <xdr:cNvPr id="953346" name="Button 265218" hidden="1">
              <a:extLst>
                <a:ext uri="{63B3BB69-23CF-44E3-9099-C40C66FF867C}">
                  <a14:compatExt spid="_x0000_s953346"/>
                </a:ext>
                <a:ext uri="{FF2B5EF4-FFF2-40B4-BE49-F238E27FC236}">
                  <a16:creationId xmlns:a16="http://schemas.microsoft.com/office/drawing/2014/main" id="{00000000-0008-0000-5500-0000028C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533400</xdr:colOff>
          <xdr:row>2</xdr:row>
          <xdr:rowOff>83820</xdr:rowOff>
        </xdr:from>
        <xdr:to>
          <xdr:col>20</xdr:col>
          <xdr:colOff>0</xdr:colOff>
          <xdr:row>5</xdr:row>
          <xdr:rowOff>22860</xdr:rowOff>
        </xdr:to>
        <xdr:sp macro="" textlink="">
          <xdr:nvSpPr>
            <xdr:cNvPr id="953480" name="Button 265352" hidden="1">
              <a:extLst>
                <a:ext uri="{63B3BB69-23CF-44E3-9099-C40C66FF867C}">
                  <a14:compatExt spid="_x0000_s953480"/>
                </a:ext>
                <a:ext uri="{FF2B5EF4-FFF2-40B4-BE49-F238E27FC236}">
                  <a16:creationId xmlns:a16="http://schemas.microsoft.com/office/drawing/2014/main" id="{00000000-0008-0000-5500-0000888C0E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571500</xdr:colOff>
      <xdr:row>0</xdr:row>
      <xdr:rowOff>0</xdr:rowOff>
    </xdr:from>
    <xdr:to>
      <xdr:col>7</xdr:col>
      <xdr:colOff>304800</xdr:colOff>
      <xdr:row>1</xdr:row>
      <xdr:rowOff>95250</xdr:rowOff>
    </xdr:to>
    <xdr:pic>
      <xdr:nvPicPr>
        <xdr:cNvPr id="2" name="Picture 1" descr="A close-up of a logo&#10;&#10;Description automatically generated">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6340" y="0"/>
          <a:ext cx="3474720" cy="902970"/>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absolute">
    <xdr:from>
      <xdr:col>11</xdr:col>
      <xdr:colOff>209550</xdr:colOff>
      <xdr:row>2</xdr:row>
      <xdr:rowOff>142875</xdr:rowOff>
    </xdr:from>
    <xdr:to>
      <xdr:col>13</xdr:col>
      <xdr:colOff>476324</xdr:colOff>
      <xdr:row>2</xdr:row>
      <xdr:rowOff>466725</xdr:rowOff>
    </xdr:to>
    <xdr:sp macro="" textlink="">
      <xdr:nvSpPr>
        <xdr:cNvPr id="43015" name="Text Box 7">
          <a:extLst>
            <a:ext uri="{FF2B5EF4-FFF2-40B4-BE49-F238E27FC236}">
              <a16:creationId xmlns:a16="http://schemas.microsoft.com/office/drawing/2014/main" id="{00000000-0008-0000-5600-000007A80000}"/>
            </a:ext>
          </a:extLst>
        </xdr:cNvPr>
        <xdr:cNvSpPr txBox="1">
          <a:spLocks noChangeAspect="1" noChangeArrowheads="1"/>
        </xdr:cNvSpPr>
      </xdr:nvSpPr>
      <xdr:spPr bwMode="auto">
        <a:xfrm>
          <a:off x="6391275" y="8001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228600</xdr:colOff>
          <xdr:row>0</xdr:row>
          <xdr:rowOff>83820</xdr:rowOff>
        </xdr:from>
        <xdr:to>
          <xdr:col>13</xdr:col>
          <xdr:colOff>495300</xdr:colOff>
          <xdr:row>0</xdr:row>
          <xdr:rowOff>411480</xdr:rowOff>
        </xdr:to>
        <xdr:sp macro="" textlink="">
          <xdr:nvSpPr>
            <xdr:cNvPr id="43012" name="Button 4" hidden="1">
              <a:extLst>
                <a:ext uri="{63B3BB69-23CF-44E3-9099-C40C66FF867C}">
                  <a14:compatExt spid="_x0000_s43012"/>
                </a:ext>
                <a:ext uri="{FF2B5EF4-FFF2-40B4-BE49-F238E27FC236}">
                  <a16:creationId xmlns:a16="http://schemas.microsoft.com/office/drawing/2014/main" id="{00000000-0008-0000-5600-000004A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228600</xdr:colOff>
          <xdr:row>2</xdr:row>
          <xdr:rowOff>525780</xdr:rowOff>
        </xdr:from>
        <xdr:to>
          <xdr:col>13</xdr:col>
          <xdr:colOff>495300</xdr:colOff>
          <xdr:row>3</xdr:row>
          <xdr:rowOff>30480</xdr:rowOff>
        </xdr:to>
        <xdr:sp macro="" textlink="">
          <xdr:nvSpPr>
            <xdr:cNvPr id="43013" name="Button 5" hidden="1">
              <a:extLst>
                <a:ext uri="{63B3BB69-23CF-44E3-9099-C40C66FF867C}">
                  <a14:compatExt spid="_x0000_s43013"/>
                </a:ext>
                <a:ext uri="{FF2B5EF4-FFF2-40B4-BE49-F238E27FC236}">
                  <a16:creationId xmlns:a16="http://schemas.microsoft.com/office/drawing/2014/main" id="{00000000-0008-0000-5600-000005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228600</xdr:colOff>
          <xdr:row>0</xdr:row>
          <xdr:rowOff>441960</xdr:rowOff>
        </xdr:from>
        <xdr:to>
          <xdr:col>13</xdr:col>
          <xdr:colOff>495300</xdr:colOff>
          <xdr:row>2</xdr:row>
          <xdr:rowOff>106680</xdr:rowOff>
        </xdr:to>
        <xdr:sp macro="" textlink="">
          <xdr:nvSpPr>
            <xdr:cNvPr id="43014" name="Button 6" hidden="1">
              <a:extLst>
                <a:ext uri="{63B3BB69-23CF-44E3-9099-C40C66FF867C}">
                  <a14:compatExt spid="_x0000_s43014"/>
                </a:ext>
                <a:ext uri="{FF2B5EF4-FFF2-40B4-BE49-F238E27FC236}">
                  <a16:creationId xmlns:a16="http://schemas.microsoft.com/office/drawing/2014/main" id="{00000000-0008-0000-5600-000006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228600</xdr:colOff>
          <xdr:row>3</xdr:row>
          <xdr:rowOff>60960</xdr:rowOff>
        </xdr:from>
        <xdr:to>
          <xdr:col>13</xdr:col>
          <xdr:colOff>495300</xdr:colOff>
          <xdr:row>4</xdr:row>
          <xdr:rowOff>121920</xdr:rowOff>
        </xdr:to>
        <xdr:sp macro="" textlink="">
          <xdr:nvSpPr>
            <xdr:cNvPr id="43082" name="Button 74" hidden="1">
              <a:extLst>
                <a:ext uri="{63B3BB69-23CF-44E3-9099-C40C66FF867C}">
                  <a14:compatExt spid="_x0000_s43082"/>
                </a:ext>
                <a:ext uri="{FF2B5EF4-FFF2-40B4-BE49-F238E27FC236}">
                  <a16:creationId xmlns:a16="http://schemas.microsoft.com/office/drawing/2014/main" id="{00000000-0008-0000-5600-00004AA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76.xml><?xml version="1.0" encoding="utf-8"?>
<xdr:wsDr xmlns:xdr="http://schemas.openxmlformats.org/drawingml/2006/spreadsheetDrawing" xmlns:a="http://schemas.openxmlformats.org/drawingml/2006/main">
  <xdr:twoCellAnchor editAs="absolute">
    <xdr:from>
      <xdr:col>11</xdr:col>
      <xdr:colOff>489585</xdr:colOff>
      <xdr:row>1</xdr:row>
      <xdr:rowOff>209550</xdr:rowOff>
    </xdr:from>
    <xdr:to>
      <xdr:col>14</xdr:col>
      <xdr:colOff>137160</xdr:colOff>
      <xdr:row>1</xdr:row>
      <xdr:rowOff>533400</xdr:rowOff>
    </xdr:to>
    <xdr:sp macro="" textlink="">
      <xdr:nvSpPr>
        <xdr:cNvPr id="3" name="Text Box 265219">
          <a:extLst>
            <a:ext uri="{FF2B5EF4-FFF2-40B4-BE49-F238E27FC236}">
              <a16:creationId xmlns:a16="http://schemas.microsoft.com/office/drawing/2014/main" id="{00000000-0008-0000-5700-000003000000}"/>
            </a:ext>
          </a:extLst>
        </xdr:cNvPr>
        <xdr:cNvSpPr txBox="1">
          <a:spLocks noChangeAspect="1" noChangeArrowheads="1"/>
        </xdr:cNvSpPr>
      </xdr:nvSpPr>
      <xdr:spPr bwMode="auto">
        <a:xfrm>
          <a:off x="7223760" y="10191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16</xdr:col>
          <xdr:colOff>403860</xdr:colOff>
          <xdr:row>0</xdr:row>
          <xdr:rowOff>373380</xdr:rowOff>
        </xdr:from>
        <xdr:to>
          <xdr:col>19</xdr:col>
          <xdr:colOff>388620</xdr:colOff>
          <xdr:row>0</xdr:row>
          <xdr:rowOff>746760</xdr:rowOff>
        </xdr:to>
        <xdr:sp macro="" textlink="">
          <xdr:nvSpPr>
            <xdr:cNvPr id="1233921" name="Button 1" hidden="1">
              <a:extLst>
                <a:ext uri="{63B3BB69-23CF-44E3-9099-C40C66FF867C}">
                  <a14:compatExt spid="_x0000_s1233921"/>
                </a:ext>
                <a:ext uri="{FF2B5EF4-FFF2-40B4-BE49-F238E27FC236}">
                  <a16:creationId xmlns:a16="http://schemas.microsoft.com/office/drawing/2014/main" id="{00000000-0008-0000-5700-000001D412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403860</xdr:colOff>
          <xdr:row>3</xdr:row>
          <xdr:rowOff>7620</xdr:rowOff>
        </xdr:from>
        <xdr:to>
          <xdr:col>19</xdr:col>
          <xdr:colOff>388620</xdr:colOff>
          <xdr:row>4</xdr:row>
          <xdr:rowOff>45720</xdr:rowOff>
        </xdr:to>
        <xdr:sp macro="" textlink="">
          <xdr:nvSpPr>
            <xdr:cNvPr id="1233922" name="Button 2" hidden="1">
              <a:extLst>
                <a:ext uri="{63B3BB69-23CF-44E3-9099-C40C66FF867C}">
                  <a14:compatExt spid="_x0000_s1233922"/>
                </a:ext>
                <a:ext uri="{FF2B5EF4-FFF2-40B4-BE49-F238E27FC236}">
                  <a16:creationId xmlns:a16="http://schemas.microsoft.com/office/drawing/2014/main" id="{00000000-0008-0000-5700-000002D4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403860</xdr:colOff>
          <xdr:row>1</xdr:row>
          <xdr:rowOff>7620</xdr:rowOff>
        </xdr:from>
        <xdr:to>
          <xdr:col>19</xdr:col>
          <xdr:colOff>388620</xdr:colOff>
          <xdr:row>1</xdr:row>
          <xdr:rowOff>601980</xdr:rowOff>
        </xdr:to>
        <xdr:sp macro="" textlink="">
          <xdr:nvSpPr>
            <xdr:cNvPr id="1233923" name="Button 3" hidden="1">
              <a:extLst>
                <a:ext uri="{63B3BB69-23CF-44E3-9099-C40C66FF867C}">
                  <a14:compatExt spid="_x0000_s1233923"/>
                </a:ext>
                <a:ext uri="{FF2B5EF4-FFF2-40B4-BE49-F238E27FC236}">
                  <a16:creationId xmlns:a16="http://schemas.microsoft.com/office/drawing/2014/main" id="{00000000-0008-0000-5700-000003D4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403860</xdr:colOff>
          <xdr:row>5</xdr:row>
          <xdr:rowOff>0</xdr:rowOff>
        </xdr:from>
        <xdr:to>
          <xdr:col>19</xdr:col>
          <xdr:colOff>388620</xdr:colOff>
          <xdr:row>7</xdr:row>
          <xdr:rowOff>0</xdr:rowOff>
        </xdr:to>
        <xdr:sp macro="" textlink="">
          <xdr:nvSpPr>
            <xdr:cNvPr id="1233924" name="Button 4" hidden="1">
              <a:extLst>
                <a:ext uri="{63B3BB69-23CF-44E3-9099-C40C66FF867C}">
                  <a14:compatExt spid="_x0000_s1233924"/>
                </a:ext>
                <a:ext uri="{FF2B5EF4-FFF2-40B4-BE49-F238E27FC236}">
                  <a16:creationId xmlns:a16="http://schemas.microsoft.com/office/drawing/2014/main" id="{00000000-0008-0000-5700-000004D41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1</xdr:col>
      <xdr:colOff>586740</xdr:colOff>
      <xdr:row>0</xdr:row>
      <xdr:rowOff>0</xdr:rowOff>
    </xdr:from>
    <xdr:to>
      <xdr:col>7</xdr:col>
      <xdr:colOff>464820</xdr:colOff>
      <xdr:row>0</xdr:row>
      <xdr:rowOff>746760</xdr:rowOff>
    </xdr:to>
    <xdr:pic>
      <xdr:nvPicPr>
        <xdr:cNvPr id="2" name="Picture 1" descr="A close-up of a logo&#10;&#10;Description automatically generated">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 y="0"/>
          <a:ext cx="3619500" cy="746760"/>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76200</xdr:colOff>
      <xdr:row>0</xdr:row>
      <xdr:rowOff>104775</xdr:rowOff>
    </xdr:from>
    <xdr:to>
      <xdr:col>19</xdr:col>
      <xdr:colOff>673028</xdr:colOff>
      <xdr:row>49</xdr:row>
      <xdr:rowOff>158751</xdr:rowOff>
    </xdr:to>
    <xdr:pic>
      <xdr:nvPicPr>
        <xdr:cNvPr id="4" name="Picture 3">
          <a:extLst>
            <a:ext uri="{FF2B5EF4-FFF2-40B4-BE49-F238E27FC236}">
              <a16:creationId xmlns:a16="http://schemas.microsoft.com/office/drawing/2014/main" id="{00000000-0008-0000-5800-000004000000}"/>
            </a:ext>
          </a:extLst>
        </xdr:cNvPr>
        <xdr:cNvPicPr>
          <a:picLocks noChangeAspect="1"/>
        </xdr:cNvPicPr>
      </xdr:nvPicPr>
      <xdr:blipFill>
        <a:blip xmlns:r="http://schemas.openxmlformats.org/officeDocument/2006/relationships" r:embed="rId1" cstate="print"/>
        <a:stretch>
          <a:fillRect/>
        </a:stretch>
      </xdr:blipFill>
      <xdr:spPr>
        <a:xfrm>
          <a:off x="219075" y="104775"/>
          <a:ext cx="11912528" cy="84645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17</xdr:col>
      <xdr:colOff>446861</xdr:colOff>
      <xdr:row>3</xdr:row>
      <xdr:rowOff>7256</xdr:rowOff>
    </xdr:from>
    <xdr:to>
      <xdr:col>18</xdr:col>
      <xdr:colOff>298489</xdr:colOff>
      <xdr:row>5</xdr:row>
      <xdr:rowOff>103413</xdr:rowOff>
    </xdr:to>
    <xdr:sp macro="" textlink="">
      <xdr:nvSpPr>
        <xdr:cNvPr id="6" name="Up Arrow 5">
          <a:extLst>
            <a:ext uri="{FF2B5EF4-FFF2-40B4-BE49-F238E27FC236}">
              <a16:creationId xmlns:a16="http://schemas.microsoft.com/office/drawing/2014/main" id="{00000000-0008-0000-5800-000006000000}"/>
            </a:ext>
          </a:extLst>
        </xdr:cNvPr>
        <xdr:cNvSpPr/>
      </xdr:nvSpPr>
      <xdr:spPr>
        <a:xfrm rot="20766091">
          <a:off x="10268194" y="324756"/>
          <a:ext cx="465462" cy="41365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8</xdr:col>
      <xdr:colOff>244642</xdr:colOff>
      <xdr:row>15</xdr:row>
      <xdr:rowOff>146989</xdr:rowOff>
    </xdr:from>
    <xdr:to>
      <xdr:col>8</xdr:col>
      <xdr:colOff>383760</xdr:colOff>
      <xdr:row>17</xdr:row>
      <xdr:rowOff>146569</xdr:rowOff>
    </xdr:to>
    <xdr:sp macro="" textlink="">
      <xdr:nvSpPr>
        <xdr:cNvPr id="7" name="Flowchart: Document 6">
          <a:extLst>
            <a:ext uri="{FF2B5EF4-FFF2-40B4-BE49-F238E27FC236}">
              <a16:creationId xmlns:a16="http://schemas.microsoft.com/office/drawing/2014/main" id="{00000000-0008-0000-5800-000007000000}"/>
            </a:ext>
          </a:extLst>
        </xdr:cNvPr>
        <xdr:cNvSpPr/>
      </xdr:nvSpPr>
      <xdr:spPr>
        <a:xfrm rot="2957055">
          <a:off x="4378411" y="2458470"/>
          <a:ext cx="317080" cy="139118"/>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clientData/>
  </xdr:twoCellAnchor>
  <xdr:twoCellAnchor>
    <xdr:from>
      <xdr:col>7</xdr:col>
      <xdr:colOff>469850</xdr:colOff>
      <xdr:row>13</xdr:row>
      <xdr:rowOff>71438</xdr:rowOff>
    </xdr:from>
    <xdr:to>
      <xdr:col>9</xdr:col>
      <xdr:colOff>135863</xdr:colOff>
      <xdr:row>18</xdr:row>
      <xdr:rowOff>102461</xdr:rowOff>
    </xdr:to>
    <xdr:sp macro="" textlink="">
      <xdr:nvSpPr>
        <xdr:cNvPr id="8" name="Oval 7">
          <a:extLst>
            <a:ext uri="{FF2B5EF4-FFF2-40B4-BE49-F238E27FC236}">
              <a16:creationId xmlns:a16="http://schemas.microsoft.com/office/drawing/2014/main" id="{00000000-0008-0000-5800-000008000000}"/>
            </a:ext>
          </a:extLst>
        </xdr:cNvPr>
        <xdr:cNvSpPr/>
      </xdr:nvSpPr>
      <xdr:spPr>
        <a:xfrm>
          <a:off x="4113163" y="2071688"/>
          <a:ext cx="880450" cy="864461"/>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439719</xdr:colOff>
      <xdr:row>18</xdr:row>
      <xdr:rowOff>54852</xdr:rowOff>
    </xdr:from>
    <xdr:to>
      <xdr:col>9</xdr:col>
      <xdr:colOff>284436</xdr:colOff>
      <xdr:row>23</xdr:row>
      <xdr:rowOff>159137</xdr:rowOff>
    </xdr:to>
    <xdr:sp macro="" textlink="">
      <xdr:nvSpPr>
        <xdr:cNvPr id="9" name="Up Arrow 8">
          <a:extLst>
            <a:ext uri="{FF2B5EF4-FFF2-40B4-BE49-F238E27FC236}">
              <a16:creationId xmlns:a16="http://schemas.microsoft.com/office/drawing/2014/main" id="{00000000-0008-0000-5800-000009000000}"/>
            </a:ext>
          </a:extLst>
        </xdr:cNvPr>
        <xdr:cNvSpPr/>
      </xdr:nvSpPr>
      <xdr:spPr>
        <a:xfrm rot="19283449">
          <a:off x="4690250" y="2888540"/>
          <a:ext cx="451936" cy="937722"/>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434747</xdr:colOff>
      <xdr:row>19</xdr:row>
      <xdr:rowOff>101031</xdr:rowOff>
    </xdr:from>
    <xdr:to>
      <xdr:col>13</xdr:col>
      <xdr:colOff>178443</xdr:colOff>
      <xdr:row>25</xdr:row>
      <xdr:rowOff>155461</xdr:rowOff>
    </xdr:to>
    <xdr:sp macro="" textlink="">
      <xdr:nvSpPr>
        <xdr:cNvPr id="10" name="Rectangle 9">
          <a:extLst>
            <a:ext uri="{FF2B5EF4-FFF2-40B4-BE49-F238E27FC236}">
              <a16:creationId xmlns:a16="http://schemas.microsoft.com/office/drawing/2014/main" id="{00000000-0008-0000-5800-00000A000000}"/>
            </a:ext>
          </a:extLst>
        </xdr:cNvPr>
        <xdr:cNvSpPr/>
      </xdr:nvSpPr>
      <xdr:spPr>
        <a:xfrm>
          <a:off x="5292497" y="3101406"/>
          <a:ext cx="2172571" cy="10545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400">
              <a:latin typeface="Arial" panose="020B0604020202020204" pitchFamily="34" charset="0"/>
              <a:cs typeface="Arial" panose="020B0604020202020204" pitchFamily="34" charset="0"/>
            </a:rPr>
            <a:t>DOPW - Head Office Tender Box Location</a:t>
          </a:r>
        </a:p>
        <a:p>
          <a:pPr algn="l"/>
          <a:r>
            <a:rPr lang="en-GB" sz="1400">
              <a:latin typeface="Arial" panose="020B0604020202020204" pitchFamily="34" charset="0"/>
              <a:cs typeface="Arial" panose="020B0604020202020204" pitchFamily="34" charset="0"/>
            </a:rPr>
            <a:t>191 Prince Alfred  street</a:t>
          </a:r>
          <a:endParaRPr lang="en-GB" sz="1400" baseline="0">
            <a:latin typeface="Arial" panose="020B0604020202020204" pitchFamily="34" charset="0"/>
            <a:cs typeface="Arial" panose="020B0604020202020204" pitchFamily="34" charset="0"/>
          </a:endParaRPr>
        </a:p>
        <a:p>
          <a:pPr algn="l"/>
          <a:r>
            <a:rPr lang="en-GB" sz="1400" baseline="0">
              <a:latin typeface="Arial" panose="020B0604020202020204" pitchFamily="34" charset="0"/>
              <a:cs typeface="Arial" panose="020B0604020202020204" pitchFamily="34" charset="0"/>
            </a:rPr>
            <a:t>Pietermaritzburg</a:t>
          </a:r>
          <a:endParaRPr lang="en-GB" sz="1400">
            <a:latin typeface="Arial" panose="020B0604020202020204" pitchFamily="34" charset="0"/>
            <a:cs typeface="Arial" panose="020B0604020202020204" pitchFamily="34" charset="0"/>
          </a:endParaRPr>
        </a:p>
      </xdr:txBody>
    </xdr:sp>
    <xdr:clientData/>
  </xdr:twoCellAnchor>
  <xdr:oneCellAnchor>
    <xdr:from>
      <xdr:col>8</xdr:col>
      <xdr:colOff>326232</xdr:colOff>
      <xdr:row>1</xdr:row>
      <xdr:rowOff>36739</xdr:rowOff>
    </xdr:from>
    <xdr:ext cx="2282163" cy="328295"/>
    <xdr:sp macro="" textlink="">
      <xdr:nvSpPr>
        <xdr:cNvPr id="11" name="TextBox 10">
          <a:extLst>
            <a:ext uri="{FF2B5EF4-FFF2-40B4-BE49-F238E27FC236}">
              <a16:creationId xmlns:a16="http://schemas.microsoft.com/office/drawing/2014/main" id="{00000000-0008-0000-5800-00000B000000}"/>
            </a:ext>
          </a:extLst>
        </xdr:cNvPr>
        <xdr:cNvSpPr txBox="1"/>
      </xdr:nvSpPr>
      <xdr:spPr>
        <a:xfrm>
          <a:off x="4576763" y="36739"/>
          <a:ext cx="2282163"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a:solidFill>
                <a:schemeClr val="bg1"/>
              </a:solidFill>
              <a:latin typeface="Arial" panose="020B0604020202020204" pitchFamily="34" charset="0"/>
              <a:cs typeface="Arial" panose="020B0604020202020204" pitchFamily="34" charset="0"/>
            </a:rPr>
            <a:t>PIETERMARITZBURG</a:t>
          </a:r>
        </a:p>
      </xdr:txBody>
    </xdr:sp>
    <xdr:clientData/>
  </xdr:oneCellAnchor>
  <xdr:twoCellAnchor>
    <xdr:from>
      <xdr:col>1</xdr:col>
      <xdr:colOff>167003</xdr:colOff>
      <xdr:row>48</xdr:row>
      <xdr:rowOff>17146</xdr:rowOff>
    </xdr:from>
    <xdr:to>
      <xdr:col>1</xdr:col>
      <xdr:colOff>517420</xdr:colOff>
      <xdr:row>48</xdr:row>
      <xdr:rowOff>152295</xdr:rowOff>
    </xdr:to>
    <xdr:sp macro="" textlink="">
      <xdr:nvSpPr>
        <xdr:cNvPr id="12" name="Flowchart: Document 11">
          <a:extLst>
            <a:ext uri="{FF2B5EF4-FFF2-40B4-BE49-F238E27FC236}">
              <a16:creationId xmlns:a16="http://schemas.microsoft.com/office/drawing/2014/main" id="{00000000-0008-0000-5800-00000C000000}"/>
            </a:ext>
          </a:extLst>
        </xdr:cNvPr>
        <xdr:cNvSpPr/>
      </xdr:nvSpPr>
      <xdr:spPr>
        <a:xfrm rot="1590802">
          <a:off x="309878" y="8246746"/>
          <a:ext cx="350417" cy="135149"/>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p>
      </xdr:txBody>
    </xdr:sp>
    <xdr:clientData/>
  </xdr:twoCellAnchor>
  <xdr:twoCellAnchor>
    <xdr:from>
      <xdr:col>1</xdr:col>
      <xdr:colOff>63500</xdr:colOff>
      <xdr:row>44</xdr:row>
      <xdr:rowOff>163513</xdr:rowOff>
    </xdr:from>
    <xdr:to>
      <xdr:col>2</xdr:col>
      <xdr:colOff>336731</xdr:colOff>
      <xdr:row>50</xdr:row>
      <xdr:rowOff>23085</xdr:rowOff>
    </xdr:to>
    <xdr:sp macro="" textlink="">
      <xdr:nvSpPr>
        <xdr:cNvPr id="13" name="Oval 12">
          <a:extLst>
            <a:ext uri="{FF2B5EF4-FFF2-40B4-BE49-F238E27FC236}">
              <a16:creationId xmlns:a16="http://schemas.microsoft.com/office/drawing/2014/main" id="{00000000-0008-0000-5800-00000D000000}"/>
            </a:ext>
          </a:extLst>
        </xdr:cNvPr>
        <xdr:cNvSpPr/>
      </xdr:nvSpPr>
      <xdr:spPr>
        <a:xfrm>
          <a:off x="206375" y="7707313"/>
          <a:ext cx="901881" cy="888272"/>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139963</xdr:colOff>
      <xdr:row>46</xdr:row>
      <xdr:rowOff>35719</xdr:rowOff>
    </xdr:from>
    <xdr:to>
      <xdr:col>3</xdr:col>
      <xdr:colOff>487666</xdr:colOff>
      <xdr:row>48</xdr:row>
      <xdr:rowOff>159041</xdr:rowOff>
    </xdr:to>
    <xdr:sp macro="" textlink="">
      <xdr:nvSpPr>
        <xdr:cNvPr id="14" name="Up Arrow 13">
          <a:extLst>
            <a:ext uri="{FF2B5EF4-FFF2-40B4-BE49-F238E27FC236}">
              <a16:creationId xmlns:a16="http://schemas.microsoft.com/office/drawing/2014/main" id="{00000000-0008-0000-5800-00000E000000}"/>
            </a:ext>
          </a:extLst>
        </xdr:cNvPr>
        <xdr:cNvSpPr/>
      </xdr:nvSpPr>
      <xdr:spPr>
        <a:xfrm rot="14384017">
          <a:off x="1166554" y="7667353"/>
          <a:ext cx="466222" cy="976353"/>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445294</xdr:colOff>
      <xdr:row>41</xdr:row>
      <xdr:rowOff>88106</xdr:rowOff>
    </xdr:from>
    <xdr:to>
      <xdr:col>7</xdr:col>
      <xdr:colOff>188990</xdr:colOff>
      <xdr:row>47</xdr:row>
      <xdr:rowOff>142536</xdr:rowOff>
    </xdr:to>
    <xdr:sp macro="" textlink="">
      <xdr:nvSpPr>
        <xdr:cNvPr id="15" name="Rectangle 14">
          <a:extLst>
            <a:ext uri="{FF2B5EF4-FFF2-40B4-BE49-F238E27FC236}">
              <a16:creationId xmlns:a16="http://schemas.microsoft.com/office/drawing/2014/main" id="{00000000-0008-0000-5800-00000F000000}"/>
            </a:ext>
          </a:extLst>
        </xdr:cNvPr>
        <xdr:cNvSpPr/>
      </xdr:nvSpPr>
      <xdr:spPr>
        <a:xfrm>
          <a:off x="1845469" y="7117556"/>
          <a:ext cx="2258296" cy="108313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400">
              <a:latin typeface="Arial" panose="020B0604020202020204" pitchFamily="34" charset="0"/>
              <a:cs typeface="Arial" panose="020B0604020202020204" pitchFamily="34" charset="0"/>
            </a:rPr>
            <a:t>DOPW Southern Region- Tender Box Location</a:t>
          </a:r>
        </a:p>
        <a:p>
          <a:pPr algn="l"/>
          <a:r>
            <a:rPr lang="en-GB" sz="1400">
              <a:latin typeface="Arial" panose="020B0604020202020204" pitchFamily="34" charset="0"/>
              <a:cs typeface="Arial" panose="020B0604020202020204" pitchFamily="34" charset="0"/>
            </a:rPr>
            <a:t>10 Prince Alfred  street</a:t>
          </a:r>
          <a:endParaRPr lang="en-GB" sz="1400" baseline="0">
            <a:latin typeface="Arial" panose="020B0604020202020204" pitchFamily="34" charset="0"/>
            <a:cs typeface="Arial" panose="020B0604020202020204" pitchFamily="34" charset="0"/>
          </a:endParaRPr>
        </a:p>
        <a:p>
          <a:pPr algn="l"/>
          <a:r>
            <a:rPr lang="en-GB" sz="1400" baseline="0">
              <a:latin typeface="Arial" panose="020B0604020202020204" pitchFamily="34" charset="0"/>
              <a:cs typeface="Arial" panose="020B0604020202020204" pitchFamily="34" charset="0"/>
            </a:rPr>
            <a:t>Pietermaritzburg</a:t>
          </a:r>
          <a:endParaRPr lang="en-GB" sz="14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19</xdr:col>
          <xdr:colOff>670560</xdr:colOff>
          <xdr:row>0</xdr:row>
          <xdr:rowOff>152400</xdr:rowOff>
        </xdr:from>
        <xdr:to>
          <xdr:col>22</xdr:col>
          <xdr:colOff>236220</xdr:colOff>
          <xdr:row>3</xdr:row>
          <xdr:rowOff>7620</xdr:rowOff>
        </xdr:to>
        <xdr:sp macro="" textlink="">
          <xdr:nvSpPr>
            <xdr:cNvPr id="857095" name="Button 7" hidden="1">
              <a:extLst>
                <a:ext uri="{63B3BB69-23CF-44E3-9099-C40C66FF867C}">
                  <a14:compatExt spid="_x0000_s857095"/>
                </a:ext>
                <a:ext uri="{FF2B5EF4-FFF2-40B4-BE49-F238E27FC236}">
                  <a16:creationId xmlns:a16="http://schemas.microsoft.com/office/drawing/2014/main" id="{00000000-0008-0000-5800-000007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xdr:row>
          <xdr:rowOff>137160</xdr:rowOff>
        </xdr:from>
        <xdr:to>
          <xdr:col>22</xdr:col>
          <xdr:colOff>259080</xdr:colOff>
          <xdr:row>5</xdr:row>
          <xdr:rowOff>121920</xdr:rowOff>
        </xdr:to>
        <xdr:sp macro="" textlink="">
          <xdr:nvSpPr>
            <xdr:cNvPr id="857104" name="Button 16" hidden="1">
              <a:extLst>
                <a:ext uri="{63B3BB69-23CF-44E3-9099-C40C66FF867C}">
                  <a14:compatExt spid="_x0000_s857104"/>
                </a:ext>
                <a:ext uri="{FF2B5EF4-FFF2-40B4-BE49-F238E27FC236}">
                  <a16:creationId xmlns:a16="http://schemas.microsoft.com/office/drawing/2014/main" id="{00000000-0008-0000-5800-00001014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78.xml><?xml version="1.0" encoding="utf-8"?>
<xdr:wsDr xmlns:xdr="http://schemas.openxmlformats.org/drawingml/2006/spreadsheetDrawing" xmlns:a="http://schemas.openxmlformats.org/drawingml/2006/main">
  <xdr:twoCellAnchor editAs="oneCell">
    <xdr:from>
      <xdr:col>0</xdr:col>
      <xdr:colOff>158930</xdr:colOff>
      <xdr:row>2</xdr:row>
      <xdr:rowOff>137160</xdr:rowOff>
    </xdr:from>
    <xdr:to>
      <xdr:col>22</xdr:col>
      <xdr:colOff>430925</xdr:colOff>
      <xdr:row>44</xdr:row>
      <xdr:rowOff>38100</xdr:rowOff>
    </xdr:to>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stretch>
          <a:fillRect/>
        </a:stretch>
      </xdr:blipFill>
      <xdr:spPr>
        <a:xfrm>
          <a:off x="158930" y="883920"/>
          <a:ext cx="11610555" cy="7002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11</xdr:col>
      <xdr:colOff>312828</xdr:colOff>
      <xdr:row>11</xdr:row>
      <xdr:rowOff>8816</xdr:rowOff>
    </xdr:from>
    <xdr:to>
      <xdr:col>12</xdr:col>
      <xdr:colOff>82505</xdr:colOff>
      <xdr:row>16</xdr:row>
      <xdr:rowOff>157523</xdr:rowOff>
    </xdr:to>
    <xdr:sp macro="" textlink="">
      <xdr:nvSpPr>
        <xdr:cNvPr id="1144460" name="Rectangle 1" descr="Wide upward diagonal">
          <a:extLst>
            <a:ext uri="{FF2B5EF4-FFF2-40B4-BE49-F238E27FC236}">
              <a16:creationId xmlns:a16="http://schemas.microsoft.com/office/drawing/2014/main" id="{00000000-0008-0000-5900-00008C761100}"/>
            </a:ext>
          </a:extLst>
        </xdr:cNvPr>
        <xdr:cNvSpPr>
          <a:spLocks noChangeArrowheads="1"/>
        </xdr:cNvSpPr>
      </xdr:nvSpPr>
      <xdr:spPr bwMode="auto">
        <a:xfrm rot="16668265">
          <a:off x="5245042" y="2544202"/>
          <a:ext cx="965136" cy="313963"/>
        </a:xfrm>
        <a:prstGeom prst="rect">
          <a:avLst/>
        </a:prstGeom>
        <a:pattFill prst="wdUpDiag">
          <a:fgClr>
            <a:srgbClr val="333333"/>
          </a:fgClr>
          <a:bgClr>
            <a:srgbClr val="FFFFFF"/>
          </a:bgClr>
        </a:pattFill>
        <a:ln w="22225">
          <a:solidFill>
            <a:srgbClr val="000000"/>
          </a:solidFill>
          <a:miter lim="800000"/>
          <a:headEnd/>
          <a:tailEnd/>
        </a:ln>
      </xdr:spPr>
    </xdr:sp>
    <xdr:clientData/>
  </xdr:twoCellAnchor>
  <xdr:twoCellAnchor>
    <xdr:from>
      <xdr:col>8</xdr:col>
      <xdr:colOff>96294</xdr:colOff>
      <xdr:row>7</xdr:row>
      <xdr:rowOff>103142</xdr:rowOff>
    </xdr:from>
    <xdr:to>
      <xdr:col>13</xdr:col>
      <xdr:colOff>371469</xdr:colOff>
      <xdr:row>9</xdr:row>
      <xdr:rowOff>110595</xdr:rowOff>
    </xdr:to>
    <xdr:sp macro="" textlink="">
      <xdr:nvSpPr>
        <xdr:cNvPr id="29" name="Rectangle 28">
          <a:extLst>
            <a:ext uri="{FF2B5EF4-FFF2-40B4-BE49-F238E27FC236}">
              <a16:creationId xmlns:a16="http://schemas.microsoft.com/office/drawing/2014/main" id="{00000000-0008-0000-5900-00001D000000}"/>
            </a:ext>
          </a:extLst>
        </xdr:cNvPr>
        <xdr:cNvSpPr>
          <a:spLocks noChangeArrowheads="1"/>
        </xdr:cNvSpPr>
      </xdr:nvSpPr>
      <xdr:spPr bwMode="auto">
        <a:xfrm>
          <a:off x="3635583" y="1637168"/>
          <a:ext cx="2932149"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ctr" rtl="0">
            <a:defRPr sz="1000"/>
          </a:pPr>
          <a:r>
            <a:rPr lang="en-US" sz="1600">
              <a:solidFill>
                <a:schemeClr val="bg1"/>
              </a:solidFill>
              <a:latin typeface="Arial" panose="020B0604020202020204" pitchFamily="34" charset="0"/>
              <a:ea typeface="+mn-ea"/>
              <a:cs typeface="Arial" panose="020B0604020202020204" pitchFamily="34" charset="0"/>
            </a:rPr>
            <a:t>ADMINISTRATIVE BUILDING</a:t>
          </a:r>
        </a:p>
      </xdr:txBody>
    </xdr:sp>
    <xdr:clientData/>
  </xdr:twoCellAnchor>
  <xdr:twoCellAnchor>
    <xdr:from>
      <xdr:col>11</xdr:col>
      <xdr:colOff>261258</xdr:colOff>
      <xdr:row>15</xdr:row>
      <xdr:rowOff>97971</xdr:rowOff>
    </xdr:from>
    <xdr:to>
      <xdr:col>11</xdr:col>
      <xdr:colOff>389940</xdr:colOff>
      <xdr:row>16</xdr:row>
      <xdr:rowOff>131731</xdr:rowOff>
    </xdr:to>
    <xdr:sp macro="" textlink="">
      <xdr:nvSpPr>
        <xdr:cNvPr id="1144468" name="Rectangle 9">
          <a:extLst>
            <a:ext uri="{FF2B5EF4-FFF2-40B4-BE49-F238E27FC236}">
              <a16:creationId xmlns:a16="http://schemas.microsoft.com/office/drawing/2014/main" id="{00000000-0008-0000-5900-000094761100}"/>
            </a:ext>
          </a:extLst>
        </xdr:cNvPr>
        <xdr:cNvSpPr>
          <a:spLocks noChangeArrowheads="1"/>
        </xdr:cNvSpPr>
      </xdr:nvSpPr>
      <xdr:spPr bwMode="auto">
        <a:xfrm>
          <a:off x="5519058" y="2960914"/>
          <a:ext cx="128682" cy="197046"/>
        </a:xfrm>
        <a:prstGeom prst="rect">
          <a:avLst/>
        </a:prstGeom>
        <a:solidFill>
          <a:srgbClr val="003300"/>
        </a:solidFill>
        <a:ln w="22225">
          <a:solidFill>
            <a:srgbClr val="000000"/>
          </a:solidFill>
          <a:miter lim="800000"/>
          <a:headEnd/>
          <a:tailEnd/>
        </a:ln>
      </xdr:spPr>
    </xdr:sp>
    <xdr:clientData/>
  </xdr:twoCellAnchor>
  <xdr:twoCellAnchor>
    <xdr:from>
      <xdr:col>7</xdr:col>
      <xdr:colOff>185056</xdr:colOff>
      <xdr:row>16</xdr:row>
      <xdr:rowOff>7988</xdr:rowOff>
    </xdr:from>
    <xdr:to>
      <xdr:col>11</xdr:col>
      <xdr:colOff>174171</xdr:colOff>
      <xdr:row>16</xdr:row>
      <xdr:rowOff>43541</xdr:rowOff>
    </xdr:to>
    <xdr:sp macro="" textlink="">
      <xdr:nvSpPr>
        <xdr:cNvPr id="1144470" name="Line 11">
          <a:extLst>
            <a:ext uri="{FF2B5EF4-FFF2-40B4-BE49-F238E27FC236}">
              <a16:creationId xmlns:a16="http://schemas.microsoft.com/office/drawing/2014/main" id="{00000000-0008-0000-5900-000096761100}"/>
            </a:ext>
          </a:extLst>
        </xdr:cNvPr>
        <xdr:cNvSpPr>
          <a:spLocks noChangeShapeType="1"/>
        </xdr:cNvSpPr>
      </xdr:nvSpPr>
      <xdr:spPr bwMode="auto">
        <a:xfrm>
          <a:off x="3265713" y="3034217"/>
          <a:ext cx="2166258" cy="35553"/>
        </a:xfrm>
        <a:prstGeom prst="line">
          <a:avLst/>
        </a:prstGeom>
        <a:noFill/>
        <a:ln w="22225">
          <a:solidFill>
            <a:srgbClr val="000000"/>
          </a:solidFill>
          <a:round/>
          <a:headEnd/>
          <a:tailEnd type="triangle" w="med" len="med"/>
        </a:ln>
      </xdr:spPr>
    </xdr:sp>
    <xdr:clientData/>
  </xdr:twoCellAnchor>
  <xdr:twoCellAnchor>
    <xdr:from>
      <xdr:col>3</xdr:col>
      <xdr:colOff>239486</xdr:colOff>
      <xdr:row>15</xdr:row>
      <xdr:rowOff>69124</xdr:rowOff>
    </xdr:from>
    <xdr:to>
      <xdr:col>7</xdr:col>
      <xdr:colOff>279400</xdr:colOff>
      <xdr:row>21</xdr:row>
      <xdr:rowOff>76200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141186" y="2952024"/>
          <a:ext cx="2224314" cy="997676"/>
        </a:xfrm>
        <a:prstGeom prst="rect">
          <a:avLst/>
        </a:prstGeom>
        <a:ln>
          <a:headEnd/>
          <a:tailEnd/>
        </a:ln>
      </xdr:spPr>
      <xdr:style>
        <a:lnRef idx="0">
          <a:schemeClr val="accent1"/>
        </a:lnRef>
        <a:fillRef idx="3">
          <a:schemeClr val="accent1"/>
        </a:fillRef>
        <a:effectRef idx="3">
          <a:schemeClr val="accent1"/>
        </a:effectRef>
        <a:fontRef idx="minor">
          <a:schemeClr val="lt1"/>
        </a:fontRef>
      </xdr:style>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0" strike="noStrike">
              <a:solidFill>
                <a:schemeClr val="bg1"/>
              </a:solidFill>
              <a:latin typeface="Arial" panose="020B0604020202020204" pitchFamily="34" charset="0"/>
              <a:cs typeface="Arial" panose="020B0604020202020204" pitchFamily="34" charset="0"/>
            </a:rPr>
            <a:t>DOPW </a:t>
          </a:r>
          <a:r>
            <a:rPr lang="en-GB" sz="1400" b="0">
              <a:solidFill>
                <a:schemeClr val="lt1"/>
              </a:solidFill>
              <a:effectLst/>
              <a:latin typeface="Arial" panose="020B0604020202020204" pitchFamily="34" charset="0"/>
              <a:ea typeface="+mn-ea"/>
              <a:cs typeface="Arial" panose="020B0604020202020204" pitchFamily="34" charset="0"/>
            </a:rPr>
            <a:t>- Tender Box Location</a:t>
          </a:r>
          <a:endParaRPr lang="en-US" sz="1400" b="0" i="0" strike="noStrike">
            <a:solidFill>
              <a:schemeClr val="bg1"/>
            </a:solidFill>
            <a:latin typeface="Arial" panose="020B0604020202020204" pitchFamily="34" charset="0"/>
            <a:cs typeface="Arial" panose="020B0604020202020204" pitchFamily="34" charset="0"/>
          </a:endParaRPr>
        </a:p>
        <a:p>
          <a:pPr algn="l" rtl="0">
            <a:defRPr sz="1000"/>
          </a:pPr>
          <a:r>
            <a:rPr lang="en-US" sz="1400" b="0" i="0" strike="noStrike">
              <a:solidFill>
                <a:schemeClr val="bg1"/>
              </a:solidFill>
              <a:latin typeface="Arial"/>
              <a:cs typeface="Arial"/>
            </a:rPr>
            <a:t>North Coast Region</a:t>
          </a:r>
        </a:p>
        <a:p>
          <a:pPr algn="l" rtl="0">
            <a:defRPr sz="1000"/>
          </a:pPr>
          <a:r>
            <a:rPr lang="en-US" sz="1400" b="0" i="0" strike="noStrike">
              <a:solidFill>
                <a:schemeClr val="bg1"/>
              </a:solidFill>
              <a:latin typeface="Arial"/>
              <a:cs typeface="Arial"/>
            </a:rPr>
            <a:t>1 st Floor Stair Landing</a:t>
          </a:r>
        </a:p>
      </xdr:txBody>
    </xdr:sp>
    <xdr:clientData/>
  </xdr:twoCellAnchor>
  <xdr:twoCellAnchor>
    <xdr:from>
      <xdr:col>2</xdr:col>
      <xdr:colOff>338110</xdr:colOff>
      <xdr:row>4</xdr:row>
      <xdr:rowOff>32003</xdr:rowOff>
    </xdr:from>
    <xdr:to>
      <xdr:col>3</xdr:col>
      <xdr:colOff>298899</xdr:colOff>
      <xdr:row>8</xdr:row>
      <xdr:rowOff>36235</xdr:rowOff>
    </xdr:to>
    <xdr:sp macro="" textlink="">
      <xdr:nvSpPr>
        <xdr:cNvPr id="50" name="Up Arrow 49">
          <a:extLst>
            <a:ext uri="{FF2B5EF4-FFF2-40B4-BE49-F238E27FC236}">
              <a16:creationId xmlns:a16="http://schemas.microsoft.com/office/drawing/2014/main" id="{00000000-0008-0000-5900-000032000000}"/>
            </a:ext>
          </a:extLst>
        </xdr:cNvPr>
        <xdr:cNvSpPr/>
      </xdr:nvSpPr>
      <xdr:spPr>
        <a:xfrm rot="16200000">
          <a:off x="621188" y="1174954"/>
          <a:ext cx="657375" cy="50507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10</xdr:col>
      <xdr:colOff>450257</xdr:colOff>
      <xdr:row>13</xdr:row>
      <xdr:rowOff>108857</xdr:rowOff>
    </xdr:from>
    <xdr:to>
      <xdr:col>12</xdr:col>
      <xdr:colOff>255402</xdr:colOff>
      <xdr:row>18</xdr:row>
      <xdr:rowOff>139880</xdr:rowOff>
    </xdr:to>
    <xdr:sp macro="" textlink="">
      <xdr:nvSpPr>
        <xdr:cNvPr id="51" name="Oval 50">
          <a:extLst>
            <a:ext uri="{FF2B5EF4-FFF2-40B4-BE49-F238E27FC236}">
              <a16:creationId xmlns:a16="http://schemas.microsoft.com/office/drawing/2014/main" id="{00000000-0008-0000-5900-000033000000}"/>
            </a:ext>
          </a:extLst>
        </xdr:cNvPr>
        <xdr:cNvSpPr/>
      </xdr:nvSpPr>
      <xdr:spPr>
        <a:xfrm>
          <a:off x="5163771" y="2645228"/>
          <a:ext cx="893717" cy="847452"/>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72577</xdr:colOff>
      <xdr:row>19</xdr:row>
      <xdr:rowOff>47143</xdr:rowOff>
    </xdr:from>
    <xdr:to>
      <xdr:col>11</xdr:col>
      <xdr:colOff>516121</xdr:colOff>
      <xdr:row>25</xdr:row>
      <xdr:rowOff>20800</xdr:rowOff>
    </xdr:to>
    <xdr:sp macro="" textlink="">
      <xdr:nvSpPr>
        <xdr:cNvPr id="52" name="Up Arrow 51">
          <a:extLst>
            <a:ext uri="{FF2B5EF4-FFF2-40B4-BE49-F238E27FC236}">
              <a16:creationId xmlns:a16="http://schemas.microsoft.com/office/drawing/2014/main" id="{00000000-0008-0000-5900-000034000000}"/>
            </a:ext>
          </a:extLst>
        </xdr:cNvPr>
        <xdr:cNvSpPr/>
      </xdr:nvSpPr>
      <xdr:spPr>
        <a:xfrm>
          <a:off x="5343077" y="3590443"/>
          <a:ext cx="443544" cy="964257"/>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8</xdr:col>
      <xdr:colOff>109130</xdr:colOff>
      <xdr:row>5</xdr:row>
      <xdr:rowOff>30684</xdr:rowOff>
    </xdr:from>
    <xdr:ext cx="948529" cy="328295"/>
    <xdr:sp macro="" textlink="">
      <xdr:nvSpPr>
        <xdr:cNvPr id="14" name="TextBox 13">
          <a:extLst>
            <a:ext uri="{FF2B5EF4-FFF2-40B4-BE49-F238E27FC236}">
              <a16:creationId xmlns:a16="http://schemas.microsoft.com/office/drawing/2014/main" id="{00000000-0008-0000-5900-00000E000000}"/>
            </a:ext>
          </a:extLst>
        </xdr:cNvPr>
        <xdr:cNvSpPr txBox="1"/>
      </xdr:nvSpPr>
      <xdr:spPr>
        <a:xfrm>
          <a:off x="3669099" y="1268934"/>
          <a:ext cx="948529"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ctr" rtl="0">
            <a:defRPr sz="1000"/>
          </a:pPr>
          <a:r>
            <a:rPr lang="en-GB" sz="1600">
              <a:solidFill>
                <a:schemeClr val="bg1"/>
              </a:solidFill>
              <a:latin typeface="Arial" panose="020B0604020202020204" pitchFamily="34" charset="0"/>
              <a:ea typeface="+mn-ea"/>
              <a:cs typeface="Arial" panose="020B0604020202020204" pitchFamily="34" charset="0"/>
            </a:rPr>
            <a:t>ULUNDI</a:t>
          </a:r>
        </a:p>
      </xdr:txBody>
    </xdr:sp>
    <xdr:clientData/>
  </xdr:oneCellAnchor>
  <mc:AlternateContent xmlns:mc="http://schemas.openxmlformats.org/markup-compatibility/2006">
    <mc:Choice xmlns:a14="http://schemas.microsoft.com/office/drawing/2010/main" Requires="a14">
      <xdr:twoCellAnchor editAs="absolute">
        <xdr:from>
          <xdr:col>19</xdr:col>
          <xdr:colOff>106680</xdr:colOff>
          <xdr:row>1</xdr:row>
          <xdr:rowOff>38100</xdr:rowOff>
        </xdr:from>
        <xdr:to>
          <xdr:col>20</xdr:col>
          <xdr:colOff>236220</xdr:colOff>
          <xdr:row>1</xdr:row>
          <xdr:rowOff>350520</xdr:rowOff>
        </xdr:to>
        <xdr:sp macro="" textlink="">
          <xdr:nvSpPr>
            <xdr:cNvPr id="858655" name="Button 543" hidden="1">
              <a:extLst>
                <a:ext uri="{63B3BB69-23CF-44E3-9099-C40C66FF867C}">
                  <a14:compatExt spid="_x0000_s858655"/>
                </a:ext>
                <a:ext uri="{FF2B5EF4-FFF2-40B4-BE49-F238E27FC236}">
                  <a16:creationId xmlns:a16="http://schemas.microsoft.com/office/drawing/2014/main" id="{00000000-0008-0000-5900-00001F1A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106680</xdr:colOff>
          <xdr:row>1</xdr:row>
          <xdr:rowOff>487680</xdr:rowOff>
        </xdr:from>
        <xdr:to>
          <xdr:col>20</xdr:col>
          <xdr:colOff>228600</xdr:colOff>
          <xdr:row>2</xdr:row>
          <xdr:rowOff>114300</xdr:rowOff>
        </xdr:to>
        <xdr:sp macro="" textlink="">
          <xdr:nvSpPr>
            <xdr:cNvPr id="858656" name="Button 544" hidden="1">
              <a:extLst>
                <a:ext uri="{63B3BB69-23CF-44E3-9099-C40C66FF867C}">
                  <a14:compatExt spid="_x0000_s858656"/>
                </a:ext>
                <a:ext uri="{FF2B5EF4-FFF2-40B4-BE49-F238E27FC236}">
                  <a16:creationId xmlns:a16="http://schemas.microsoft.com/office/drawing/2014/main" id="{00000000-0008-0000-5900-0000201A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79.xml><?xml version="1.0" encoding="utf-8"?>
<xdr:wsDr xmlns:xdr="http://schemas.openxmlformats.org/drawingml/2006/spreadsheetDrawing" xmlns:a="http://schemas.openxmlformats.org/drawingml/2006/main">
  <xdr:twoCellAnchor editAs="oneCell">
    <xdr:from>
      <xdr:col>0</xdr:col>
      <xdr:colOff>28575</xdr:colOff>
      <xdr:row>3</xdr:row>
      <xdr:rowOff>3412</xdr:rowOff>
    </xdr:from>
    <xdr:to>
      <xdr:col>18</xdr:col>
      <xdr:colOff>580547</xdr:colOff>
      <xdr:row>46</xdr:row>
      <xdr:rowOff>141513</xdr:rowOff>
    </xdr:to>
    <xdr:pic>
      <xdr:nvPicPr>
        <xdr:cNvPr id="3" name="Picture 2">
          <a:extLst>
            <a:ext uri="{FF2B5EF4-FFF2-40B4-BE49-F238E27FC236}">
              <a16:creationId xmlns:a16="http://schemas.microsoft.com/office/drawing/2014/main" id="{00000000-0008-0000-5A00-000003000000}"/>
            </a:ext>
          </a:extLst>
        </xdr:cNvPr>
        <xdr:cNvPicPr>
          <a:picLocks noChangeAspect="1"/>
        </xdr:cNvPicPr>
      </xdr:nvPicPr>
      <xdr:blipFill>
        <a:blip xmlns:r="http://schemas.openxmlformats.org/officeDocument/2006/relationships" r:embed="rId1" cstate="print"/>
        <a:stretch>
          <a:fillRect/>
        </a:stretch>
      </xdr:blipFill>
      <xdr:spPr>
        <a:xfrm>
          <a:off x="28575" y="493269"/>
          <a:ext cx="11720715" cy="71593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5</xdr:col>
      <xdr:colOff>180975</xdr:colOff>
      <xdr:row>4</xdr:row>
      <xdr:rowOff>152400</xdr:rowOff>
    </xdr:from>
    <xdr:ext cx="1358962" cy="328295"/>
    <xdr:sp macro="" textlink="">
      <xdr:nvSpPr>
        <xdr:cNvPr id="7" name="TextBox 6">
          <a:extLst>
            <a:ext uri="{FF2B5EF4-FFF2-40B4-BE49-F238E27FC236}">
              <a16:creationId xmlns:a16="http://schemas.microsoft.com/office/drawing/2014/main" id="{00000000-0008-0000-5A00-000007000000}"/>
            </a:ext>
          </a:extLst>
        </xdr:cNvPr>
        <xdr:cNvSpPr txBox="1"/>
      </xdr:nvSpPr>
      <xdr:spPr>
        <a:xfrm>
          <a:off x="3228975" y="800100"/>
          <a:ext cx="1358962"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n-GB" sz="1600">
              <a:solidFill>
                <a:schemeClr val="bg1"/>
              </a:solidFill>
              <a:latin typeface="Arial" panose="020B0604020202020204" pitchFamily="34" charset="0"/>
              <a:ea typeface="+mn-ea"/>
              <a:cs typeface="Arial" panose="020B0604020202020204" pitchFamily="34" charset="0"/>
            </a:rPr>
            <a:t>LADYSMITH</a:t>
          </a:r>
        </a:p>
      </xdr:txBody>
    </xdr:sp>
    <xdr:clientData/>
  </xdr:oneCellAnchor>
  <xdr:twoCellAnchor>
    <xdr:from>
      <xdr:col>6</xdr:col>
      <xdr:colOff>531034</xdr:colOff>
      <xdr:row>23</xdr:row>
      <xdr:rowOff>798</xdr:rowOff>
    </xdr:from>
    <xdr:to>
      <xdr:col>7</xdr:col>
      <xdr:colOff>386136</xdr:colOff>
      <xdr:row>24</xdr:row>
      <xdr:rowOff>61317</xdr:rowOff>
    </xdr:to>
    <xdr:sp macro="" textlink="">
      <xdr:nvSpPr>
        <xdr:cNvPr id="8" name="Flowchart: Document 7">
          <a:extLst>
            <a:ext uri="{FF2B5EF4-FFF2-40B4-BE49-F238E27FC236}">
              <a16:creationId xmlns:a16="http://schemas.microsoft.com/office/drawing/2014/main" id="{00000000-0008-0000-5A00-000008000000}"/>
            </a:ext>
          </a:extLst>
        </xdr:cNvPr>
        <xdr:cNvSpPr/>
      </xdr:nvSpPr>
      <xdr:spPr>
        <a:xfrm rot="20718786">
          <a:off x="4253948" y="3756369"/>
          <a:ext cx="475588" cy="223805"/>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800"/>
            <a:t>DOPW</a:t>
          </a:r>
        </a:p>
      </xdr:txBody>
    </xdr:sp>
    <xdr:clientData/>
  </xdr:twoCellAnchor>
  <xdr:twoCellAnchor>
    <xdr:from>
      <xdr:col>9</xdr:col>
      <xdr:colOff>533400</xdr:colOff>
      <xdr:row>3</xdr:row>
      <xdr:rowOff>155813</xdr:rowOff>
    </xdr:from>
    <xdr:to>
      <xdr:col>10</xdr:col>
      <xdr:colOff>385028</xdr:colOff>
      <xdr:row>6</xdr:row>
      <xdr:rowOff>93220</xdr:rowOff>
    </xdr:to>
    <xdr:sp macro="" textlink="">
      <xdr:nvSpPr>
        <xdr:cNvPr id="9" name="Up Arrow 8">
          <a:extLst>
            <a:ext uri="{FF2B5EF4-FFF2-40B4-BE49-F238E27FC236}">
              <a16:creationId xmlns:a16="http://schemas.microsoft.com/office/drawing/2014/main" id="{00000000-0008-0000-5A00-000009000000}"/>
            </a:ext>
          </a:extLst>
        </xdr:cNvPr>
        <xdr:cNvSpPr/>
      </xdr:nvSpPr>
      <xdr:spPr>
        <a:xfrm>
          <a:off x="6191250" y="670163"/>
          <a:ext cx="480278" cy="45175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6</xdr:col>
      <xdr:colOff>313509</xdr:colOff>
      <xdr:row>21</xdr:row>
      <xdr:rowOff>71449</xdr:rowOff>
    </xdr:from>
    <xdr:to>
      <xdr:col>7</xdr:col>
      <xdr:colOff>586740</xdr:colOff>
      <xdr:row>26</xdr:row>
      <xdr:rowOff>102472</xdr:rowOff>
    </xdr:to>
    <xdr:sp macro="" textlink="">
      <xdr:nvSpPr>
        <xdr:cNvPr id="10" name="Oval 9">
          <a:extLst>
            <a:ext uri="{FF2B5EF4-FFF2-40B4-BE49-F238E27FC236}">
              <a16:creationId xmlns:a16="http://schemas.microsoft.com/office/drawing/2014/main" id="{00000000-0008-0000-5A00-00000A000000}"/>
            </a:ext>
          </a:extLst>
        </xdr:cNvPr>
        <xdr:cNvSpPr/>
      </xdr:nvSpPr>
      <xdr:spPr>
        <a:xfrm>
          <a:off x="4036423" y="3500449"/>
          <a:ext cx="893717" cy="847452"/>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434757</xdr:colOff>
      <xdr:row>25</xdr:row>
      <xdr:rowOff>138551</xdr:rowOff>
    </xdr:from>
    <xdr:to>
      <xdr:col>8</xdr:col>
      <xdr:colOff>256001</xdr:colOff>
      <xdr:row>31</xdr:row>
      <xdr:rowOff>112208</xdr:rowOff>
    </xdr:to>
    <xdr:sp macro="" textlink="">
      <xdr:nvSpPr>
        <xdr:cNvPr id="11" name="Up Arrow 10">
          <a:extLst>
            <a:ext uri="{FF2B5EF4-FFF2-40B4-BE49-F238E27FC236}">
              <a16:creationId xmlns:a16="http://schemas.microsoft.com/office/drawing/2014/main" id="{00000000-0008-0000-5A00-00000B000000}"/>
            </a:ext>
          </a:extLst>
        </xdr:cNvPr>
        <xdr:cNvSpPr/>
      </xdr:nvSpPr>
      <xdr:spPr>
        <a:xfrm rot="19072161">
          <a:off x="4778157" y="4220694"/>
          <a:ext cx="441730" cy="953371"/>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478970</xdr:colOff>
      <xdr:row>29</xdr:row>
      <xdr:rowOff>108857</xdr:rowOff>
    </xdr:from>
    <xdr:to>
      <xdr:col>12</xdr:col>
      <xdr:colOff>315684</xdr:colOff>
      <xdr:row>36</xdr:row>
      <xdr:rowOff>32656</xdr:rowOff>
    </xdr:to>
    <xdr:sp macro="" textlink="">
      <xdr:nvSpPr>
        <xdr:cNvPr id="4" name="Rectangle 3">
          <a:extLst>
            <a:ext uri="{FF2B5EF4-FFF2-40B4-BE49-F238E27FC236}">
              <a16:creationId xmlns:a16="http://schemas.microsoft.com/office/drawing/2014/main" id="{00000000-0008-0000-5A00-000004000000}"/>
            </a:ext>
          </a:extLst>
        </xdr:cNvPr>
        <xdr:cNvSpPr/>
      </xdr:nvSpPr>
      <xdr:spPr>
        <a:xfrm>
          <a:off x="5442856" y="4844143"/>
          <a:ext cx="2318657" cy="1066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400">
              <a:latin typeface="Arial" panose="020B0604020202020204" pitchFamily="34" charset="0"/>
              <a:cs typeface="Arial" panose="020B0604020202020204" pitchFamily="34" charset="0"/>
            </a:rPr>
            <a:t>DOPW</a:t>
          </a:r>
          <a:r>
            <a:rPr lang="en-GB" sz="1400">
              <a:solidFill>
                <a:schemeClr val="lt1"/>
              </a:solidFill>
              <a:effectLst/>
              <a:latin typeface="Arial" panose="020B0604020202020204" pitchFamily="34" charset="0"/>
              <a:ea typeface="+mn-ea"/>
              <a:cs typeface="Arial" panose="020B0604020202020204" pitchFamily="34" charset="0"/>
            </a:rPr>
            <a:t>- Tender Box Location</a:t>
          </a:r>
          <a:endParaRPr lang="en-GB" sz="1400">
            <a:latin typeface="Arial" panose="020B0604020202020204" pitchFamily="34" charset="0"/>
            <a:cs typeface="Arial" panose="020B0604020202020204" pitchFamily="34" charset="0"/>
          </a:endParaRPr>
        </a:p>
        <a:p>
          <a:pPr algn="l"/>
          <a:r>
            <a:rPr lang="en-GB" sz="1400">
              <a:latin typeface="Arial" panose="020B0604020202020204" pitchFamily="34" charset="0"/>
              <a:cs typeface="Arial" panose="020B0604020202020204" pitchFamily="34" charset="0"/>
            </a:rPr>
            <a:t>40 Shepstone</a:t>
          </a:r>
          <a:r>
            <a:rPr lang="en-GB" sz="1400" baseline="0">
              <a:latin typeface="Arial" panose="020B0604020202020204" pitchFamily="34" charset="0"/>
              <a:cs typeface="Arial" panose="020B0604020202020204" pitchFamily="34" charset="0"/>
            </a:rPr>
            <a:t> road</a:t>
          </a:r>
        </a:p>
        <a:p>
          <a:pPr algn="l"/>
          <a:r>
            <a:rPr lang="en-GB" sz="1400" baseline="0">
              <a:latin typeface="Arial" panose="020B0604020202020204" pitchFamily="34" charset="0"/>
              <a:cs typeface="Arial" panose="020B0604020202020204" pitchFamily="34" charset="0"/>
            </a:rPr>
            <a:t>Ladysmith</a:t>
          </a:r>
          <a:endParaRPr lang="en-GB" sz="14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15</xdr:col>
          <xdr:colOff>502920</xdr:colOff>
          <xdr:row>3</xdr:row>
          <xdr:rowOff>160020</xdr:rowOff>
        </xdr:from>
        <xdr:to>
          <xdr:col>16</xdr:col>
          <xdr:colOff>487680</xdr:colOff>
          <xdr:row>4</xdr:row>
          <xdr:rowOff>137160</xdr:rowOff>
        </xdr:to>
        <xdr:sp macro="" textlink="">
          <xdr:nvSpPr>
            <xdr:cNvPr id="859152" name="Button 16" hidden="1">
              <a:extLst>
                <a:ext uri="{63B3BB69-23CF-44E3-9099-C40C66FF867C}">
                  <a14:compatExt spid="_x0000_s859152"/>
                </a:ext>
                <a:ext uri="{FF2B5EF4-FFF2-40B4-BE49-F238E27FC236}">
                  <a16:creationId xmlns:a16="http://schemas.microsoft.com/office/drawing/2014/main" id="{00000000-0008-0000-5A00-000010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502920</xdr:colOff>
          <xdr:row>6</xdr:row>
          <xdr:rowOff>7620</xdr:rowOff>
        </xdr:from>
        <xdr:to>
          <xdr:col>16</xdr:col>
          <xdr:colOff>487680</xdr:colOff>
          <xdr:row>6</xdr:row>
          <xdr:rowOff>114300</xdr:rowOff>
        </xdr:to>
        <xdr:sp macro="" textlink="">
          <xdr:nvSpPr>
            <xdr:cNvPr id="859153" name="Button 17" hidden="1">
              <a:extLst>
                <a:ext uri="{63B3BB69-23CF-44E3-9099-C40C66FF867C}">
                  <a14:compatExt spid="_x0000_s859153"/>
                </a:ext>
                <a:ext uri="{FF2B5EF4-FFF2-40B4-BE49-F238E27FC236}">
                  <a16:creationId xmlns:a16="http://schemas.microsoft.com/office/drawing/2014/main" id="{00000000-0008-0000-5A00-0000111C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137160</xdr:colOff>
          <xdr:row>0</xdr:row>
          <xdr:rowOff>0</xdr:rowOff>
        </xdr:from>
        <xdr:to>
          <xdr:col>7</xdr:col>
          <xdr:colOff>274320</xdr:colOff>
          <xdr:row>1</xdr:row>
          <xdr:rowOff>60960</xdr:rowOff>
        </xdr:to>
        <xdr:sp macro="" textlink="">
          <xdr:nvSpPr>
            <xdr:cNvPr id="2196" name="Button 148" hidden="1">
              <a:extLst>
                <a:ext uri="{63B3BB69-23CF-44E3-9099-C40C66FF867C}">
                  <a14:compatExt spid="_x0000_s2196"/>
                </a:ext>
                <a:ext uri="{FF2B5EF4-FFF2-40B4-BE49-F238E27FC236}">
                  <a16:creationId xmlns:a16="http://schemas.microsoft.com/office/drawing/2014/main" id="{00000000-0008-0000-0D00-00009408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152400</xdr:colOff>
          <xdr:row>4</xdr:row>
          <xdr:rowOff>7620</xdr:rowOff>
        </xdr:from>
        <xdr:to>
          <xdr:col>7</xdr:col>
          <xdr:colOff>297180</xdr:colOff>
          <xdr:row>5</xdr:row>
          <xdr:rowOff>99060</xdr:rowOff>
        </xdr:to>
        <xdr:sp macro="" textlink="">
          <xdr:nvSpPr>
            <xdr:cNvPr id="2197" name="Button 149" descr="Please do a Print Preview before printing." hidden="1">
              <a:extLst>
                <a:ext uri="{63B3BB69-23CF-44E3-9099-C40C66FF867C}">
                  <a14:compatExt spid="_x0000_s2197"/>
                </a:ext>
                <a:ext uri="{FF2B5EF4-FFF2-40B4-BE49-F238E27FC236}">
                  <a16:creationId xmlns:a16="http://schemas.microsoft.com/office/drawing/2014/main" id="{00000000-0008-0000-0D00-000095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137160</xdr:colOff>
          <xdr:row>1</xdr:row>
          <xdr:rowOff>76200</xdr:rowOff>
        </xdr:from>
        <xdr:to>
          <xdr:col>7</xdr:col>
          <xdr:colOff>274320</xdr:colOff>
          <xdr:row>2</xdr:row>
          <xdr:rowOff>99060</xdr:rowOff>
        </xdr:to>
        <xdr:sp macro="" textlink="">
          <xdr:nvSpPr>
            <xdr:cNvPr id="2198" name="Button 150" hidden="1">
              <a:extLst>
                <a:ext uri="{63B3BB69-23CF-44E3-9099-C40C66FF867C}">
                  <a14:compatExt spid="_x0000_s2198"/>
                </a:ext>
                <a:ext uri="{FF2B5EF4-FFF2-40B4-BE49-F238E27FC236}">
                  <a16:creationId xmlns:a16="http://schemas.microsoft.com/office/drawing/2014/main" id="{00000000-0008-0000-0D00-00009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152400</xdr:colOff>
          <xdr:row>5</xdr:row>
          <xdr:rowOff>99060</xdr:rowOff>
        </xdr:from>
        <xdr:to>
          <xdr:col>7</xdr:col>
          <xdr:colOff>297180</xdr:colOff>
          <xdr:row>6</xdr:row>
          <xdr:rowOff>160020</xdr:rowOff>
        </xdr:to>
        <xdr:sp macro="" textlink="">
          <xdr:nvSpPr>
            <xdr:cNvPr id="2263" name="Button 215" hidden="1">
              <a:extLst>
                <a:ext uri="{63B3BB69-23CF-44E3-9099-C40C66FF867C}">
                  <a14:compatExt spid="_x0000_s2263"/>
                </a:ext>
                <a:ext uri="{FF2B5EF4-FFF2-40B4-BE49-F238E27FC236}">
                  <a16:creationId xmlns:a16="http://schemas.microsoft.com/office/drawing/2014/main" id="{00000000-0008-0000-0D00-0000D7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0</xdr:col>
      <xdr:colOff>1863091</xdr:colOff>
      <xdr:row>3</xdr:row>
      <xdr:rowOff>123825</xdr:rowOff>
    </xdr:from>
    <xdr:to>
      <xdr:col>2</xdr:col>
      <xdr:colOff>1116331</xdr:colOff>
      <xdr:row>7</xdr:row>
      <xdr:rowOff>81915</xdr:rowOff>
    </xdr:to>
    <xdr:pic>
      <xdr:nvPicPr>
        <xdr:cNvPr id="2" name="Picture 1" descr="A close-up of a logo&#10;&#10;Description automatically generated">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091" y="954405"/>
          <a:ext cx="3810000" cy="1062990"/>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60960</xdr:colOff>
      <xdr:row>5</xdr:row>
      <xdr:rowOff>66842</xdr:rowOff>
    </xdr:from>
    <xdr:to>
      <xdr:col>18</xdr:col>
      <xdr:colOff>432214</xdr:colOff>
      <xdr:row>51</xdr:row>
      <xdr:rowOff>53340</xdr:rowOff>
    </xdr:to>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stretch>
          <a:fillRect/>
        </a:stretch>
      </xdr:blipFill>
      <xdr:spPr>
        <a:xfrm>
          <a:off x="60960" y="905042"/>
          <a:ext cx="11618374" cy="769793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12</xdr:col>
      <xdr:colOff>361951</xdr:colOff>
      <xdr:row>38</xdr:row>
      <xdr:rowOff>11430</xdr:rowOff>
    </xdr:from>
    <xdr:to>
      <xdr:col>13</xdr:col>
      <xdr:colOff>140971</xdr:colOff>
      <xdr:row>41</xdr:row>
      <xdr:rowOff>72390</xdr:rowOff>
    </xdr:to>
    <xdr:sp macro="" textlink="">
      <xdr:nvSpPr>
        <xdr:cNvPr id="3" name="Flowchart: Document 2">
          <a:extLst>
            <a:ext uri="{FF2B5EF4-FFF2-40B4-BE49-F238E27FC236}">
              <a16:creationId xmlns:a16="http://schemas.microsoft.com/office/drawing/2014/main" id="{00000000-0008-0000-5B00-000003000000}"/>
            </a:ext>
          </a:extLst>
        </xdr:cNvPr>
        <xdr:cNvSpPr/>
      </xdr:nvSpPr>
      <xdr:spPr>
        <a:xfrm rot="4271978">
          <a:off x="7780021" y="6461760"/>
          <a:ext cx="563880" cy="403860"/>
        </a:xfrm>
        <a:prstGeom prst="flowChartDocumen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DOPW</a:t>
          </a:r>
        </a:p>
      </xdr:txBody>
    </xdr:sp>
    <xdr:clientData/>
  </xdr:twoCellAnchor>
  <xdr:twoCellAnchor>
    <xdr:from>
      <xdr:col>9</xdr:col>
      <xdr:colOff>281940</xdr:colOff>
      <xdr:row>8</xdr:row>
      <xdr:rowOff>83820</xdr:rowOff>
    </xdr:from>
    <xdr:to>
      <xdr:col>10</xdr:col>
      <xdr:colOff>141732</xdr:colOff>
      <xdr:row>11</xdr:row>
      <xdr:rowOff>45720</xdr:rowOff>
    </xdr:to>
    <xdr:sp macro="" textlink="">
      <xdr:nvSpPr>
        <xdr:cNvPr id="4" name="Up Arrow 3">
          <a:extLst>
            <a:ext uri="{FF2B5EF4-FFF2-40B4-BE49-F238E27FC236}">
              <a16:creationId xmlns:a16="http://schemas.microsoft.com/office/drawing/2014/main" id="{00000000-0008-0000-5B00-000004000000}"/>
            </a:ext>
          </a:extLst>
        </xdr:cNvPr>
        <xdr:cNvSpPr/>
      </xdr:nvSpPr>
      <xdr:spPr>
        <a:xfrm>
          <a:off x="5905500" y="1424940"/>
          <a:ext cx="484632" cy="46482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a:t>
          </a:r>
        </a:p>
      </xdr:txBody>
    </xdr:sp>
    <xdr:clientData/>
  </xdr:twoCellAnchor>
  <xdr:twoCellAnchor>
    <xdr:from>
      <xdr:col>12</xdr:col>
      <xdr:colOff>198120</xdr:colOff>
      <xdr:row>36</xdr:row>
      <xdr:rowOff>121920</xdr:rowOff>
    </xdr:from>
    <xdr:to>
      <xdr:col>13</xdr:col>
      <xdr:colOff>487680</xdr:colOff>
      <xdr:row>42</xdr:row>
      <xdr:rowOff>30480</xdr:rowOff>
    </xdr:to>
    <xdr:sp macro="" textlink="">
      <xdr:nvSpPr>
        <xdr:cNvPr id="5" name="Oval 4">
          <a:extLst>
            <a:ext uri="{FF2B5EF4-FFF2-40B4-BE49-F238E27FC236}">
              <a16:creationId xmlns:a16="http://schemas.microsoft.com/office/drawing/2014/main" id="{00000000-0008-0000-5B00-000005000000}"/>
            </a:ext>
          </a:extLst>
        </xdr:cNvPr>
        <xdr:cNvSpPr/>
      </xdr:nvSpPr>
      <xdr:spPr>
        <a:xfrm>
          <a:off x="7696200" y="6156960"/>
          <a:ext cx="914400" cy="914400"/>
        </a:xfrm>
        <a:prstGeom prst="ellipse">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400594</xdr:colOff>
      <xdr:row>32</xdr:row>
      <xdr:rowOff>35922</xdr:rowOff>
    </xdr:from>
    <xdr:to>
      <xdr:col>12</xdr:col>
      <xdr:colOff>256032</xdr:colOff>
      <xdr:row>38</xdr:row>
      <xdr:rowOff>25908</xdr:rowOff>
    </xdr:to>
    <xdr:sp macro="" textlink="">
      <xdr:nvSpPr>
        <xdr:cNvPr id="6" name="Up Arrow 5">
          <a:extLst>
            <a:ext uri="{FF2B5EF4-FFF2-40B4-BE49-F238E27FC236}">
              <a16:creationId xmlns:a16="http://schemas.microsoft.com/office/drawing/2014/main" id="{00000000-0008-0000-5B00-000006000000}"/>
            </a:ext>
          </a:extLst>
        </xdr:cNvPr>
        <xdr:cNvSpPr/>
      </xdr:nvSpPr>
      <xdr:spPr>
        <a:xfrm rot="8537019">
          <a:off x="7225937" y="5261065"/>
          <a:ext cx="475924" cy="969700"/>
        </a:xfrm>
        <a:prstGeom prst="up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5</xdr:col>
      <xdr:colOff>211250</xdr:colOff>
      <xdr:row>21</xdr:row>
      <xdr:rowOff>149508</xdr:rowOff>
    </xdr:from>
    <xdr:ext cx="2236959" cy="328295"/>
    <xdr:sp macro="" textlink="">
      <xdr:nvSpPr>
        <xdr:cNvPr id="7" name="TextBox 6">
          <a:extLst>
            <a:ext uri="{FF2B5EF4-FFF2-40B4-BE49-F238E27FC236}">
              <a16:creationId xmlns:a16="http://schemas.microsoft.com/office/drawing/2014/main" id="{00000000-0008-0000-5B00-000007000000}"/>
            </a:ext>
          </a:extLst>
        </xdr:cNvPr>
        <xdr:cNvSpPr txBox="1"/>
      </xdr:nvSpPr>
      <xdr:spPr>
        <a:xfrm>
          <a:off x="3237422" y="3483258"/>
          <a:ext cx="2236959" cy="328295"/>
        </a:xfrm>
        <a:prstGeom prst="rect">
          <a:avLst/>
        </a:prstGeom>
        <a:solidFill>
          <a:schemeClr val="accent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n-GB" sz="1600">
              <a:solidFill>
                <a:schemeClr val="bg1"/>
              </a:solidFill>
              <a:latin typeface="Arial" panose="020B0604020202020204" pitchFamily="34" charset="0"/>
              <a:ea typeface="+mn-ea"/>
              <a:cs typeface="Arial" panose="020B0604020202020204" pitchFamily="34" charset="0"/>
            </a:rPr>
            <a:t>MAYVILLE - DURBAN</a:t>
          </a:r>
        </a:p>
      </xdr:txBody>
    </xdr:sp>
    <xdr:clientData/>
  </xdr:oneCellAnchor>
  <xdr:twoCellAnchor>
    <xdr:from>
      <xdr:col>8</xdr:col>
      <xdr:colOff>261257</xdr:colOff>
      <xdr:row>26</xdr:row>
      <xdr:rowOff>54428</xdr:rowOff>
    </xdr:from>
    <xdr:to>
      <xdr:col>12</xdr:col>
      <xdr:colOff>283028</xdr:colOff>
      <xdr:row>32</xdr:row>
      <xdr:rowOff>0</xdr:rowOff>
    </xdr:to>
    <xdr:sp macro="" textlink="">
      <xdr:nvSpPr>
        <xdr:cNvPr id="11" name="Rectangle 10">
          <a:extLst>
            <a:ext uri="{FF2B5EF4-FFF2-40B4-BE49-F238E27FC236}">
              <a16:creationId xmlns:a16="http://schemas.microsoft.com/office/drawing/2014/main" id="{00000000-0008-0000-5B00-00000B000000}"/>
            </a:ext>
          </a:extLst>
        </xdr:cNvPr>
        <xdr:cNvSpPr/>
      </xdr:nvSpPr>
      <xdr:spPr>
        <a:xfrm>
          <a:off x="5225143" y="4299857"/>
          <a:ext cx="2503714" cy="92528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400">
              <a:latin typeface="Arial" panose="020B0604020202020204" pitchFamily="34" charset="0"/>
              <a:cs typeface="Arial" panose="020B0604020202020204" pitchFamily="34" charset="0"/>
            </a:rPr>
            <a:t>DOPW</a:t>
          </a:r>
          <a:r>
            <a:rPr lang="en-GB" sz="1400">
              <a:solidFill>
                <a:schemeClr val="lt1"/>
              </a:solidFill>
              <a:effectLst/>
              <a:latin typeface="Arial" panose="020B0604020202020204" pitchFamily="34" charset="0"/>
              <a:ea typeface="+mn-ea"/>
              <a:cs typeface="Arial" panose="020B0604020202020204" pitchFamily="34" charset="0"/>
            </a:rPr>
            <a:t>- Tender Box Location</a:t>
          </a:r>
          <a:endParaRPr lang="en-GB" sz="1400">
            <a:latin typeface="Arial" panose="020B0604020202020204" pitchFamily="34" charset="0"/>
            <a:cs typeface="Arial" panose="020B0604020202020204" pitchFamily="34" charset="0"/>
          </a:endParaRPr>
        </a:p>
        <a:p>
          <a:pPr algn="l"/>
          <a:r>
            <a:rPr lang="en-GB" sz="1400">
              <a:latin typeface="Arial" panose="020B0604020202020204" pitchFamily="34" charset="0"/>
              <a:cs typeface="Arial" panose="020B0604020202020204" pitchFamily="34" charset="0"/>
            </a:rPr>
            <a:t>455A King Cetshwayo Hwy</a:t>
          </a:r>
          <a:endParaRPr lang="en-GB" sz="1400" baseline="0">
            <a:latin typeface="Arial" panose="020B0604020202020204" pitchFamily="34" charset="0"/>
            <a:cs typeface="Arial" panose="020B0604020202020204" pitchFamily="34" charset="0"/>
          </a:endParaRPr>
        </a:p>
        <a:p>
          <a:pPr algn="l"/>
          <a:r>
            <a:rPr lang="en-GB" sz="1400" baseline="0">
              <a:latin typeface="Arial" panose="020B0604020202020204" pitchFamily="34" charset="0"/>
              <a:cs typeface="Arial" panose="020B0604020202020204" pitchFamily="34" charset="0"/>
            </a:rPr>
            <a:t>Mayville</a:t>
          </a:r>
          <a:endParaRPr lang="en-GB" sz="14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16</xdr:col>
          <xdr:colOff>121920</xdr:colOff>
          <xdr:row>1</xdr:row>
          <xdr:rowOff>137160</xdr:rowOff>
        </xdr:from>
        <xdr:to>
          <xdr:col>17</xdr:col>
          <xdr:colOff>373380</xdr:colOff>
          <xdr:row>3</xdr:row>
          <xdr:rowOff>30480</xdr:rowOff>
        </xdr:to>
        <xdr:sp macro="" textlink="">
          <xdr:nvSpPr>
            <xdr:cNvPr id="860175" name="Button 15" hidden="1">
              <a:extLst>
                <a:ext uri="{63B3BB69-23CF-44E3-9099-C40C66FF867C}">
                  <a14:compatExt spid="_x0000_s860175"/>
                </a:ext>
                <a:ext uri="{FF2B5EF4-FFF2-40B4-BE49-F238E27FC236}">
                  <a16:creationId xmlns:a16="http://schemas.microsoft.com/office/drawing/2014/main" id="{00000000-0008-0000-5B00-00000F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121920</xdr:colOff>
          <xdr:row>4</xdr:row>
          <xdr:rowOff>38100</xdr:rowOff>
        </xdr:from>
        <xdr:to>
          <xdr:col>17</xdr:col>
          <xdr:colOff>373380</xdr:colOff>
          <xdr:row>5</xdr:row>
          <xdr:rowOff>83820</xdr:rowOff>
        </xdr:to>
        <xdr:sp macro="" textlink="">
          <xdr:nvSpPr>
            <xdr:cNvPr id="860176" name="Button 16" hidden="1">
              <a:extLst>
                <a:ext uri="{63B3BB69-23CF-44E3-9099-C40C66FF867C}">
                  <a14:compatExt spid="_x0000_s860176"/>
                </a:ext>
                <a:ext uri="{FF2B5EF4-FFF2-40B4-BE49-F238E27FC236}">
                  <a16:creationId xmlns:a16="http://schemas.microsoft.com/office/drawing/2014/main" id="{00000000-0008-0000-5B00-000010200D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7620</xdr:colOff>
          <xdr:row>1</xdr:row>
          <xdr:rowOff>83820</xdr:rowOff>
        </xdr:from>
        <xdr:to>
          <xdr:col>14</xdr:col>
          <xdr:colOff>312420</xdr:colOff>
          <xdr:row>3</xdr:row>
          <xdr:rowOff>22860</xdr:rowOff>
        </xdr:to>
        <xdr:sp macro="" textlink="">
          <xdr:nvSpPr>
            <xdr:cNvPr id="1137665" name="Button 1" hidden="1">
              <a:extLst>
                <a:ext uri="{63B3BB69-23CF-44E3-9099-C40C66FF867C}">
                  <a14:compatExt spid="_x0000_s1137665"/>
                </a:ext>
                <a:ext uri="{FF2B5EF4-FFF2-40B4-BE49-F238E27FC236}">
                  <a16:creationId xmlns:a16="http://schemas.microsoft.com/office/drawing/2014/main" id="{00000000-0008-0000-5C00-0000015C11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7</xdr:row>
          <xdr:rowOff>60960</xdr:rowOff>
        </xdr:from>
        <xdr:to>
          <xdr:col>14</xdr:col>
          <xdr:colOff>312420</xdr:colOff>
          <xdr:row>9</xdr:row>
          <xdr:rowOff>76200</xdr:rowOff>
        </xdr:to>
        <xdr:sp macro="" textlink="">
          <xdr:nvSpPr>
            <xdr:cNvPr id="1137666" name="Button 2" hidden="1">
              <a:extLst>
                <a:ext uri="{63B3BB69-23CF-44E3-9099-C40C66FF867C}">
                  <a14:compatExt spid="_x0000_s1137666"/>
                </a:ext>
                <a:ext uri="{FF2B5EF4-FFF2-40B4-BE49-F238E27FC236}">
                  <a16:creationId xmlns:a16="http://schemas.microsoft.com/office/drawing/2014/main" id="{00000000-0008-0000-5C00-0000025C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3</xdr:row>
          <xdr:rowOff>38100</xdr:rowOff>
        </xdr:from>
        <xdr:to>
          <xdr:col>14</xdr:col>
          <xdr:colOff>312420</xdr:colOff>
          <xdr:row>5</xdr:row>
          <xdr:rowOff>0</xdr:rowOff>
        </xdr:to>
        <xdr:sp macro="" textlink="">
          <xdr:nvSpPr>
            <xdr:cNvPr id="1137667" name="Button 3" hidden="1">
              <a:extLst>
                <a:ext uri="{63B3BB69-23CF-44E3-9099-C40C66FF867C}">
                  <a14:compatExt spid="_x0000_s1137667"/>
                </a:ext>
                <a:ext uri="{FF2B5EF4-FFF2-40B4-BE49-F238E27FC236}">
                  <a16:creationId xmlns:a16="http://schemas.microsoft.com/office/drawing/2014/main" id="{00000000-0008-0000-5C00-0000035C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xdr:colOff>
          <xdr:row>9</xdr:row>
          <xdr:rowOff>99060</xdr:rowOff>
        </xdr:from>
        <xdr:to>
          <xdr:col>14</xdr:col>
          <xdr:colOff>312420</xdr:colOff>
          <xdr:row>11</xdr:row>
          <xdr:rowOff>45720</xdr:rowOff>
        </xdr:to>
        <xdr:sp macro="" textlink="">
          <xdr:nvSpPr>
            <xdr:cNvPr id="1137668" name="Button 4" hidden="1">
              <a:extLst>
                <a:ext uri="{63B3BB69-23CF-44E3-9099-C40C66FF867C}">
                  <a14:compatExt spid="_x0000_s1137668"/>
                </a:ext>
                <a:ext uri="{FF2B5EF4-FFF2-40B4-BE49-F238E27FC236}">
                  <a16:creationId xmlns:a16="http://schemas.microsoft.com/office/drawing/2014/main" id="{00000000-0008-0000-5C00-0000045C1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6</xdr:col>
      <xdr:colOff>601980</xdr:colOff>
      <xdr:row>5</xdr:row>
      <xdr:rowOff>144780</xdr:rowOff>
    </xdr:from>
    <xdr:to>
      <xdr:col>9</xdr:col>
      <xdr:colOff>45720</xdr:colOff>
      <xdr:row>9</xdr:row>
      <xdr:rowOff>68580</xdr:rowOff>
    </xdr:to>
    <xdr:pic>
      <xdr:nvPicPr>
        <xdr:cNvPr id="3" name="Picture 2" descr="A close-up of a logo&#10;&#10;Description automatically generated">
          <a:extLst>
            <a:ext uri="{FF2B5EF4-FFF2-40B4-BE49-F238E27FC236}">
              <a16:creationId xmlns:a16="http://schemas.microsoft.com/office/drawing/2014/main" id="{00000000-0008-0000-5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1059180"/>
          <a:ext cx="1874520" cy="594360"/>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absolute">
    <xdr:from>
      <xdr:col>12</xdr:col>
      <xdr:colOff>200025</xdr:colOff>
      <xdr:row>5</xdr:row>
      <xdr:rowOff>28575</xdr:rowOff>
    </xdr:from>
    <xdr:to>
      <xdr:col>14</xdr:col>
      <xdr:colOff>457200</xdr:colOff>
      <xdr:row>6</xdr:row>
      <xdr:rowOff>57150</xdr:rowOff>
    </xdr:to>
    <xdr:sp macro="" textlink="">
      <xdr:nvSpPr>
        <xdr:cNvPr id="4" name="Text Box 265219">
          <a:extLst>
            <a:ext uri="{FF2B5EF4-FFF2-40B4-BE49-F238E27FC236}">
              <a16:creationId xmlns:a16="http://schemas.microsoft.com/office/drawing/2014/main" id="{00000000-0008-0000-5D00-000004000000}"/>
            </a:ext>
          </a:extLst>
        </xdr:cNvPr>
        <xdr:cNvSpPr txBox="1">
          <a:spLocks noChangeArrowheads="1"/>
        </xdr:cNvSpPr>
      </xdr:nvSpPr>
      <xdr:spPr bwMode="auto">
        <a:xfrm>
          <a:off x="6677025" y="8477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12</xdr:col>
          <xdr:colOff>160020</xdr:colOff>
          <xdr:row>1</xdr:row>
          <xdr:rowOff>45720</xdr:rowOff>
        </xdr:from>
        <xdr:to>
          <xdr:col>14</xdr:col>
          <xdr:colOff>426720</xdr:colOff>
          <xdr:row>3</xdr:row>
          <xdr:rowOff>30480</xdr:rowOff>
        </xdr:to>
        <xdr:sp macro="" textlink="">
          <xdr:nvSpPr>
            <xdr:cNvPr id="1329153" name="Button 1" hidden="1">
              <a:extLst>
                <a:ext uri="{63B3BB69-23CF-44E3-9099-C40C66FF867C}">
                  <a14:compatExt spid="_x0000_s1329153"/>
                </a:ext>
                <a:ext uri="{FF2B5EF4-FFF2-40B4-BE49-F238E27FC236}">
                  <a16:creationId xmlns:a16="http://schemas.microsoft.com/office/drawing/2014/main" id="{00000000-0008-0000-5D00-00000148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160020</xdr:colOff>
          <xdr:row>6</xdr:row>
          <xdr:rowOff>76200</xdr:rowOff>
        </xdr:from>
        <xdr:to>
          <xdr:col>14</xdr:col>
          <xdr:colOff>426720</xdr:colOff>
          <xdr:row>7</xdr:row>
          <xdr:rowOff>220980</xdr:rowOff>
        </xdr:to>
        <xdr:sp macro="" textlink="">
          <xdr:nvSpPr>
            <xdr:cNvPr id="1329154" name="Button 2" hidden="1">
              <a:extLst>
                <a:ext uri="{63B3BB69-23CF-44E3-9099-C40C66FF867C}">
                  <a14:compatExt spid="_x0000_s1329154"/>
                </a:ext>
                <a:ext uri="{FF2B5EF4-FFF2-40B4-BE49-F238E27FC236}">
                  <a16:creationId xmlns:a16="http://schemas.microsoft.com/office/drawing/2014/main" id="{00000000-0008-0000-5D00-0000024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160020</xdr:colOff>
          <xdr:row>3</xdr:row>
          <xdr:rowOff>38100</xdr:rowOff>
        </xdr:from>
        <xdr:to>
          <xdr:col>14</xdr:col>
          <xdr:colOff>426720</xdr:colOff>
          <xdr:row>5</xdr:row>
          <xdr:rowOff>22860</xdr:rowOff>
        </xdr:to>
        <xdr:sp macro="" textlink="">
          <xdr:nvSpPr>
            <xdr:cNvPr id="1329155" name="Button 3" hidden="1">
              <a:extLst>
                <a:ext uri="{63B3BB69-23CF-44E3-9099-C40C66FF867C}">
                  <a14:compatExt spid="_x0000_s1329155"/>
                </a:ext>
                <a:ext uri="{FF2B5EF4-FFF2-40B4-BE49-F238E27FC236}">
                  <a16:creationId xmlns:a16="http://schemas.microsoft.com/office/drawing/2014/main" id="{00000000-0008-0000-5D00-0000034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160020</xdr:colOff>
          <xdr:row>8</xdr:row>
          <xdr:rowOff>0</xdr:rowOff>
        </xdr:from>
        <xdr:to>
          <xdr:col>14</xdr:col>
          <xdr:colOff>426720</xdr:colOff>
          <xdr:row>9</xdr:row>
          <xdr:rowOff>144780</xdr:rowOff>
        </xdr:to>
        <xdr:sp macro="" textlink="">
          <xdr:nvSpPr>
            <xdr:cNvPr id="1329156" name="Button 4" hidden="1">
              <a:extLst>
                <a:ext uri="{63B3BB69-23CF-44E3-9099-C40C66FF867C}">
                  <a14:compatExt spid="_x0000_s1329156"/>
                </a:ext>
                <a:ext uri="{FF2B5EF4-FFF2-40B4-BE49-F238E27FC236}">
                  <a16:creationId xmlns:a16="http://schemas.microsoft.com/office/drawing/2014/main" id="{00000000-0008-0000-5D00-00000448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3</xdr:col>
      <xdr:colOff>0</xdr:colOff>
      <xdr:row>12</xdr:row>
      <xdr:rowOff>76200</xdr:rowOff>
    </xdr:from>
    <xdr:to>
      <xdr:col>9</xdr:col>
      <xdr:colOff>289560</xdr:colOff>
      <xdr:row>18</xdr:row>
      <xdr:rowOff>57150</xdr:rowOff>
    </xdr:to>
    <xdr:pic>
      <xdr:nvPicPr>
        <xdr:cNvPr id="2" name="Picture 1" descr="A close-up of a logo&#10;&#10;Description automatically generated">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2263140"/>
          <a:ext cx="3810000" cy="986790"/>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absolute">
    <xdr:from>
      <xdr:col>7</xdr:col>
      <xdr:colOff>373380</xdr:colOff>
      <xdr:row>4</xdr:row>
      <xdr:rowOff>219075</xdr:rowOff>
    </xdr:from>
    <xdr:to>
      <xdr:col>10</xdr:col>
      <xdr:colOff>5715</xdr:colOff>
      <xdr:row>6</xdr:row>
      <xdr:rowOff>76200</xdr:rowOff>
    </xdr:to>
    <xdr:sp macro="" textlink="">
      <xdr:nvSpPr>
        <xdr:cNvPr id="2" name="Text Box 265219">
          <a:extLst>
            <a:ext uri="{FF2B5EF4-FFF2-40B4-BE49-F238E27FC236}">
              <a16:creationId xmlns:a16="http://schemas.microsoft.com/office/drawing/2014/main" id="{00000000-0008-0000-5E00-000002000000}"/>
            </a:ext>
          </a:extLst>
        </xdr:cNvPr>
        <xdr:cNvSpPr txBox="1">
          <a:spLocks noChangeArrowheads="1"/>
        </xdr:cNvSpPr>
      </xdr:nvSpPr>
      <xdr:spPr bwMode="auto">
        <a:xfrm>
          <a:off x="7077075" y="9715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419100</xdr:colOff>
          <xdr:row>1</xdr:row>
          <xdr:rowOff>121920</xdr:rowOff>
        </xdr:from>
        <xdr:to>
          <xdr:col>9</xdr:col>
          <xdr:colOff>533400</xdr:colOff>
          <xdr:row>3</xdr:row>
          <xdr:rowOff>0</xdr:rowOff>
        </xdr:to>
        <xdr:sp macro="" textlink="">
          <xdr:nvSpPr>
            <xdr:cNvPr id="1328129" name="Button 1" hidden="1">
              <a:extLst>
                <a:ext uri="{63B3BB69-23CF-44E3-9099-C40C66FF867C}">
                  <a14:compatExt spid="_x0000_s1328129"/>
                </a:ext>
                <a:ext uri="{FF2B5EF4-FFF2-40B4-BE49-F238E27FC236}">
                  <a16:creationId xmlns:a16="http://schemas.microsoft.com/office/drawing/2014/main" id="{00000000-0008-0000-5E00-00000144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6</xdr:row>
          <xdr:rowOff>99060</xdr:rowOff>
        </xdr:from>
        <xdr:to>
          <xdr:col>9</xdr:col>
          <xdr:colOff>533400</xdr:colOff>
          <xdr:row>7</xdr:row>
          <xdr:rowOff>182880</xdr:rowOff>
        </xdr:to>
        <xdr:sp macro="" textlink="">
          <xdr:nvSpPr>
            <xdr:cNvPr id="1328130" name="Button 2" hidden="1">
              <a:extLst>
                <a:ext uri="{63B3BB69-23CF-44E3-9099-C40C66FF867C}">
                  <a14:compatExt spid="_x0000_s1328130"/>
                </a:ext>
                <a:ext uri="{FF2B5EF4-FFF2-40B4-BE49-F238E27FC236}">
                  <a16:creationId xmlns:a16="http://schemas.microsoft.com/office/drawing/2014/main" id="{00000000-0008-0000-5E00-00000244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3</xdr:row>
          <xdr:rowOff>30480</xdr:rowOff>
        </xdr:from>
        <xdr:to>
          <xdr:col>9</xdr:col>
          <xdr:colOff>533400</xdr:colOff>
          <xdr:row>4</xdr:row>
          <xdr:rowOff>137160</xdr:rowOff>
        </xdr:to>
        <xdr:sp macro="" textlink="">
          <xdr:nvSpPr>
            <xdr:cNvPr id="1328131" name="Button 3" hidden="1">
              <a:extLst>
                <a:ext uri="{63B3BB69-23CF-44E3-9099-C40C66FF867C}">
                  <a14:compatExt spid="_x0000_s1328131"/>
                </a:ext>
                <a:ext uri="{FF2B5EF4-FFF2-40B4-BE49-F238E27FC236}">
                  <a16:creationId xmlns:a16="http://schemas.microsoft.com/office/drawing/2014/main" id="{00000000-0008-0000-5E00-00000344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419100</xdr:colOff>
          <xdr:row>8</xdr:row>
          <xdr:rowOff>22860</xdr:rowOff>
        </xdr:from>
        <xdr:to>
          <xdr:col>9</xdr:col>
          <xdr:colOff>533400</xdr:colOff>
          <xdr:row>9</xdr:row>
          <xdr:rowOff>106680</xdr:rowOff>
        </xdr:to>
        <xdr:sp macro="" textlink="">
          <xdr:nvSpPr>
            <xdr:cNvPr id="1328132" name="Button 4" hidden="1">
              <a:extLst>
                <a:ext uri="{63B3BB69-23CF-44E3-9099-C40C66FF867C}">
                  <a14:compatExt spid="_x0000_s1328132"/>
                </a:ext>
                <a:ext uri="{FF2B5EF4-FFF2-40B4-BE49-F238E27FC236}">
                  <a16:creationId xmlns:a16="http://schemas.microsoft.com/office/drawing/2014/main" id="{00000000-0008-0000-5E00-00000444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4.xml><?xml version="1.0" encoding="utf-8"?>
<xdr:wsDr xmlns:xdr="http://schemas.openxmlformats.org/drawingml/2006/spreadsheetDrawing" xmlns:a="http://schemas.openxmlformats.org/drawingml/2006/main">
  <xdr:twoCellAnchor editAs="absolute">
    <xdr:from>
      <xdr:col>9</xdr:col>
      <xdr:colOff>571500</xdr:colOff>
      <xdr:row>2</xdr:row>
      <xdr:rowOff>76200</xdr:rowOff>
    </xdr:from>
    <xdr:to>
      <xdr:col>12</xdr:col>
      <xdr:colOff>219075</xdr:colOff>
      <xdr:row>4</xdr:row>
      <xdr:rowOff>76200</xdr:rowOff>
    </xdr:to>
    <xdr:sp macro="" textlink="">
      <xdr:nvSpPr>
        <xdr:cNvPr id="2" name="Text Box 265219">
          <a:extLst>
            <a:ext uri="{FF2B5EF4-FFF2-40B4-BE49-F238E27FC236}">
              <a16:creationId xmlns:a16="http://schemas.microsoft.com/office/drawing/2014/main" id="{00000000-0008-0000-5F00-000002000000}"/>
            </a:ext>
          </a:extLst>
        </xdr:cNvPr>
        <xdr:cNvSpPr txBox="1">
          <a:spLocks noChangeAspect="1" noChangeArrowheads="1"/>
        </xdr:cNvSpPr>
      </xdr:nvSpPr>
      <xdr:spPr bwMode="auto">
        <a:xfrm>
          <a:off x="7124700" y="88582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9</xdr:col>
          <xdr:colOff>579120</xdr:colOff>
          <xdr:row>0</xdr:row>
          <xdr:rowOff>228600</xdr:rowOff>
        </xdr:from>
        <xdr:to>
          <xdr:col>12</xdr:col>
          <xdr:colOff>83820</xdr:colOff>
          <xdr:row>1</xdr:row>
          <xdr:rowOff>266700</xdr:rowOff>
        </xdr:to>
        <xdr:sp macro="" textlink="">
          <xdr:nvSpPr>
            <xdr:cNvPr id="1327105" name="Button 1" hidden="1">
              <a:extLst>
                <a:ext uri="{63B3BB69-23CF-44E3-9099-C40C66FF867C}">
                  <a14:compatExt spid="_x0000_s1327105"/>
                </a:ext>
                <a:ext uri="{FF2B5EF4-FFF2-40B4-BE49-F238E27FC236}">
                  <a16:creationId xmlns:a16="http://schemas.microsoft.com/office/drawing/2014/main" id="{00000000-0008-0000-5F00-00000140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4</xdr:row>
          <xdr:rowOff>106680</xdr:rowOff>
        </xdr:from>
        <xdr:to>
          <xdr:col>12</xdr:col>
          <xdr:colOff>83820</xdr:colOff>
          <xdr:row>5</xdr:row>
          <xdr:rowOff>220980</xdr:rowOff>
        </xdr:to>
        <xdr:sp macro="" textlink="">
          <xdr:nvSpPr>
            <xdr:cNvPr id="1327106" name="Button 2" hidden="1">
              <a:extLst>
                <a:ext uri="{63B3BB69-23CF-44E3-9099-C40C66FF867C}">
                  <a14:compatExt spid="_x0000_s1327106"/>
                </a:ext>
                <a:ext uri="{FF2B5EF4-FFF2-40B4-BE49-F238E27FC236}">
                  <a16:creationId xmlns:a16="http://schemas.microsoft.com/office/drawing/2014/main" id="{00000000-0008-0000-5F00-00000240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1</xdr:row>
          <xdr:rowOff>297180</xdr:rowOff>
        </xdr:from>
        <xdr:to>
          <xdr:col>12</xdr:col>
          <xdr:colOff>83820</xdr:colOff>
          <xdr:row>2</xdr:row>
          <xdr:rowOff>0</xdr:rowOff>
        </xdr:to>
        <xdr:sp macro="" textlink="">
          <xdr:nvSpPr>
            <xdr:cNvPr id="1327107" name="Button 3" hidden="1">
              <a:extLst>
                <a:ext uri="{63B3BB69-23CF-44E3-9099-C40C66FF867C}">
                  <a14:compatExt spid="_x0000_s1327107"/>
                </a:ext>
                <a:ext uri="{FF2B5EF4-FFF2-40B4-BE49-F238E27FC236}">
                  <a16:creationId xmlns:a16="http://schemas.microsoft.com/office/drawing/2014/main" id="{00000000-0008-0000-5F00-00000340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579120</xdr:colOff>
          <xdr:row>6</xdr:row>
          <xdr:rowOff>22860</xdr:rowOff>
        </xdr:from>
        <xdr:to>
          <xdr:col>12</xdr:col>
          <xdr:colOff>83820</xdr:colOff>
          <xdr:row>7</xdr:row>
          <xdr:rowOff>144780</xdr:rowOff>
        </xdr:to>
        <xdr:sp macro="" textlink="">
          <xdr:nvSpPr>
            <xdr:cNvPr id="1327108" name="Button 4" hidden="1">
              <a:extLst>
                <a:ext uri="{63B3BB69-23CF-44E3-9099-C40C66FF867C}">
                  <a14:compatExt spid="_x0000_s1327108"/>
                </a:ext>
                <a:ext uri="{FF2B5EF4-FFF2-40B4-BE49-F238E27FC236}">
                  <a16:creationId xmlns:a16="http://schemas.microsoft.com/office/drawing/2014/main" id="{00000000-0008-0000-5F00-00000440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83820</xdr:colOff>
          <xdr:row>3</xdr:row>
          <xdr:rowOff>251460</xdr:rowOff>
        </xdr:from>
        <xdr:to>
          <xdr:col>16</xdr:col>
          <xdr:colOff>198120</xdr:colOff>
          <xdr:row>3</xdr:row>
          <xdr:rowOff>525780</xdr:rowOff>
        </xdr:to>
        <xdr:sp macro="" textlink="">
          <xdr:nvSpPr>
            <xdr:cNvPr id="1326081" name="Button 1" hidden="1">
              <a:extLst>
                <a:ext uri="{63B3BB69-23CF-44E3-9099-C40C66FF867C}">
                  <a14:compatExt spid="_x0000_s1326081"/>
                </a:ext>
                <a:ext uri="{FF2B5EF4-FFF2-40B4-BE49-F238E27FC236}">
                  <a16:creationId xmlns:a16="http://schemas.microsoft.com/office/drawing/2014/main" id="{00000000-0008-0000-6000-0000013C14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106680</xdr:colOff>
          <xdr:row>6</xdr:row>
          <xdr:rowOff>182880</xdr:rowOff>
        </xdr:from>
        <xdr:to>
          <xdr:col>16</xdr:col>
          <xdr:colOff>220980</xdr:colOff>
          <xdr:row>8</xdr:row>
          <xdr:rowOff>38100</xdr:rowOff>
        </xdr:to>
        <xdr:sp macro="" textlink="">
          <xdr:nvSpPr>
            <xdr:cNvPr id="1326082" name="Button 2" hidden="1">
              <a:extLst>
                <a:ext uri="{63B3BB69-23CF-44E3-9099-C40C66FF867C}">
                  <a14:compatExt spid="_x0000_s1326082"/>
                </a:ext>
                <a:ext uri="{FF2B5EF4-FFF2-40B4-BE49-F238E27FC236}">
                  <a16:creationId xmlns:a16="http://schemas.microsoft.com/office/drawing/2014/main" id="{00000000-0008-0000-6000-0000023C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83820</xdr:colOff>
          <xdr:row>3</xdr:row>
          <xdr:rowOff>556260</xdr:rowOff>
        </xdr:from>
        <xdr:to>
          <xdr:col>16</xdr:col>
          <xdr:colOff>198120</xdr:colOff>
          <xdr:row>5</xdr:row>
          <xdr:rowOff>0</xdr:rowOff>
        </xdr:to>
        <xdr:sp macro="" textlink="">
          <xdr:nvSpPr>
            <xdr:cNvPr id="1326083" name="Button 3" hidden="1">
              <a:extLst>
                <a:ext uri="{63B3BB69-23CF-44E3-9099-C40C66FF867C}">
                  <a14:compatExt spid="_x0000_s1326083"/>
                </a:ext>
                <a:ext uri="{FF2B5EF4-FFF2-40B4-BE49-F238E27FC236}">
                  <a16:creationId xmlns:a16="http://schemas.microsoft.com/office/drawing/2014/main" id="{00000000-0008-0000-6000-0000033C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106680</xdr:colOff>
          <xdr:row>8</xdr:row>
          <xdr:rowOff>68580</xdr:rowOff>
        </xdr:from>
        <xdr:to>
          <xdr:col>16</xdr:col>
          <xdr:colOff>220980</xdr:colOff>
          <xdr:row>9</xdr:row>
          <xdr:rowOff>137160</xdr:rowOff>
        </xdr:to>
        <xdr:sp macro="" textlink="">
          <xdr:nvSpPr>
            <xdr:cNvPr id="1326084" name="Button 4" hidden="1">
              <a:extLst>
                <a:ext uri="{63B3BB69-23CF-44E3-9099-C40C66FF867C}">
                  <a14:compatExt spid="_x0000_s1326084"/>
                </a:ext>
                <a:ext uri="{FF2B5EF4-FFF2-40B4-BE49-F238E27FC236}">
                  <a16:creationId xmlns:a16="http://schemas.microsoft.com/office/drawing/2014/main" id="{00000000-0008-0000-6000-0000043C14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xdr:twoCellAnchor editAs="absolute">
    <xdr:from>
      <xdr:col>7</xdr:col>
      <xdr:colOff>514350</xdr:colOff>
      <xdr:row>3</xdr:row>
      <xdr:rowOff>47625</xdr:rowOff>
    </xdr:from>
    <xdr:to>
      <xdr:col>10</xdr:col>
      <xdr:colOff>219075</xdr:colOff>
      <xdr:row>5</xdr:row>
      <xdr:rowOff>3175</xdr:rowOff>
    </xdr:to>
    <xdr:sp macro="" textlink="">
      <xdr:nvSpPr>
        <xdr:cNvPr id="2" name="Text Box 265219">
          <a:extLst>
            <a:ext uri="{FF2B5EF4-FFF2-40B4-BE49-F238E27FC236}">
              <a16:creationId xmlns:a16="http://schemas.microsoft.com/office/drawing/2014/main" id="{00000000-0008-0000-6100-000002000000}"/>
            </a:ext>
          </a:extLst>
        </xdr:cNvPr>
        <xdr:cNvSpPr txBox="1">
          <a:spLocks noChangeArrowheads="1"/>
        </xdr:cNvSpPr>
      </xdr:nvSpPr>
      <xdr:spPr bwMode="auto">
        <a:xfrm>
          <a:off x="8124825" y="8191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7</xdr:col>
          <xdr:colOff>495300</xdr:colOff>
          <xdr:row>0</xdr:row>
          <xdr:rowOff>160020</xdr:rowOff>
        </xdr:from>
        <xdr:to>
          <xdr:col>10</xdr:col>
          <xdr:colOff>60960</xdr:colOff>
          <xdr:row>1</xdr:row>
          <xdr:rowOff>251460</xdr:rowOff>
        </xdr:to>
        <xdr:sp macro="" textlink="">
          <xdr:nvSpPr>
            <xdr:cNvPr id="1418241" name="Button 1" hidden="1">
              <a:extLst>
                <a:ext uri="{63B3BB69-23CF-44E3-9099-C40C66FF867C}">
                  <a14:compatExt spid="_x0000_s1418241"/>
                </a:ext>
                <a:ext uri="{FF2B5EF4-FFF2-40B4-BE49-F238E27FC236}">
                  <a16:creationId xmlns:a16="http://schemas.microsoft.com/office/drawing/2014/main" id="{00000000-0008-0000-6100-000001A4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495300</xdr:colOff>
          <xdr:row>5</xdr:row>
          <xdr:rowOff>60960</xdr:rowOff>
        </xdr:from>
        <xdr:to>
          <xdr:col>10</xdr:col>
          <xdr:colOff>60960</xdr:colOff>
          <xdr:row>6</xdr:row>
          <xdr:rowOff>144780</xdr:rowOff>
        </xdr:to>
        <xdr:sp macro="" textlink="">
          <xdr:nvSpPr>
            <xdr:cNvPr id="1418242" name="Button 2" hidden="1">
              <a:extLst>
                <a:ext uri="{63B3BB69-23CF-44E3-9099-C40C66FF867C}">
                  <a14:compatExt spid="_x0000_s1418242"/>
                </a:ext>
                <a:ext uri="{FF2B5EF4-FFF2-40B4-BE49-F238E27FC236}">
                  <a16:creationId xmlns:a16="http://schemas.microsoft.com/office/drawing/2014/main" id="{00000000-0008-0000-6100-000002A4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495300</xdr:colOff>
          <xdr:row>1</xdr:row>
          <xdr:rowOff>274320</xdr:rowOff>
        </xdr:from>
        <xdr:to>
          <xdr:col>10</xdr:col>
          <xdr:colOff>60960</xdr:colOff>
          <xdr:row>2</xdr:row>
          <xdr:rowOff>160020</xdr:rowOff>
        </xdr:to>
        <xdr:sp macro="" textlink="">
          <xdr:nvSpPr>
            <xdr:cNvPr id="1418243" name="Button 3" hidden="1">
              <a:extLst>
                <a:ext uri="{63B3BB69-23CF-44E3-9099-C40C66FF867C}">
                  <a14:compatExt spid="_x0000_s1418243"/>
                </a:ext>
                <a:ext uri="{FF2B5EF4-FFF2-40B4-BE49-F238E27FC236}">
                  <a16:creationId xmlns:a16="http://schemas.microsoft.com/office/drawing/2014/main" id="{00000000-0008-0000-6100-000003A4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495300</xdr:colOff>
          <xdr:row>6</xdr:row>
          <xdr:rowOff>175260</xdr:rowOff>
        </xdr:from>
        <xdr:to>
          <xdr:col>10</xdr:col>
          <xdr:colOff>60960</xdr:colOff>
          <xdr:row>8</xdr:row>
          <xdr:rowOff>68580</xdr:rowOff>
        </xdr:to>
        <xdr:sp macro="" textlink="">
          <xdr:nvSpPr>
            <xdr:cNvPr id="1418244" name="Button 4" hidden="1">
              <a:extLst>
                <a:ext uri="{63B3BB69-23CF-44E3-9099-C40C66FF867C}">
                  <a14:compatExt spid="_x0000_s1418244"/>
                </a:ext>
                <a:ext uri="{FF2B5EF4-FFF2-40B4-BE49-F238E27FC236}">
                  <a16:creationId xmlns:a16="http://schemas.microsoft.com/office/drawing/2014/main" id="{00000000-0008-0000-6100-000004A4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editAs="oneCell">
    <xdr:from>
      <xdr:col>8</xdr:col>
      <xdr:colOff>38100</xdr:colOff>
      <xdr:row>26</xdr:row>
      <xdr:rowOff>15240</xdr:rowOff>
    </xdr:from>
    <xdr:to>
      <xdr:col>8</xdr:col>
      <xdr:colOff>208788</xdr:colOff>
      <xdr:row>34</xdr:row>
      <xdr:rowOff>152400</xdr:rowOff>
    </xdr:to>
    <xdr:sp macro="" textlink="">
      <xdr:nvSpPr>
        <xdr:cNvPr id="2" name="Right Brace 1">
          <a:extLst>
            <a:ext uri="{FF2B5EF4-FFF2-40B4-BE49-F238E27FC236}">
              <a16:creationId xmlns:a16="http://schemas.microsoft.com/office/drawing/2014/main" id="{00000000-0008-0000-6200-000002000000}"/>
            </a:ext>
          </a:extLst>
        </xdr:cNvPr>
        <xdr:cNvSpPr/>
      </xdr:nvSpPr>
      <xdr:spPr>
        <a:xfrm>
          <a:off x="4366260" y="7330440"/>
          <a:ext cx="170688" cy="147828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8</xdr:col>
      <xdr:colOff>15240</xdr:colOff>
      <xdr:row>39</xdr:row>
      <xdr:rowOff>7620</xdr:rowOff>
    </xdr:from>
    <xdr:to>
      <xdr:col>8</xdr:col>
      <xdr:colOff>185928</xdr:colOff>
      <xdr:row>47</xdr:row>
      <xdr:rowOff>144780</xdr:rowOff>
    </xdr:to>
    <xdr:sp macro="" textlink="">
      <xdr:nvSpPr>
        <xdr:cNvPr id="3" name="Right Brace 2">
          <a:extLst>
            <a:ext uri="{FF2B5EF4-FFF2-40B4-BE49-F238E27FC236}">
              <a16:creationId xmlns:a16="http://schemas.microsoft.com/office/drawing/2014/main" id="{00000000-0008-0000-6200-000003000000}"/>
            </a:ext>
          </a:extLst>
        </xdr:cNvPr>
        <xdr:cNvSpPr/>
      </xdr:nvSpPr>
      <xdr:spPr>
        <a:xfrm>
          <a:off x="4343400" y="9639300"/>
          <a:ext cx="170688" cy="147828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absolute">
    <xdr:from>
      <xdr:col>13</xdr:col>
      <xdr:colOff>0</xdr:colOff>
      <xdr:row>1</xdr:row>
      <xdr:rowOff>666750</xdr:rowOff>
    </xdr:from>
    <xdr:to>
      <xdr:col>15</xdr:col>
      <xdr:colOff>257175</xdr:colOff>
      <xdr:row>2</xdr:row>
      <xdr:rowOff>257175</xdr:rowOff>
    </xdr:to>
    <xdr:sp macro="" textlink="">
      <xdr:nvSpPr>
        <xdr:cNvPr id="4" name="Text Box 265219">
          <a:extLst>
            <a:ext uri="{FF2B5EF4-FFF2-40B4-BE49-F238E27FC236}">
              <a16:creationId xmlns:a16="http://schemas.microsoft.com/office/drawing/2014/main" id="{00000000-0008-0000-6200-000004000000}"/>
            </a:ext>
          </a:extLst>
        </xdr:cNvPr>
        <xdr:cNvSpPr txBox="1">
          <a:spLocks noChangeArrowheads="1"/>
        </xdr:cNvSpPr>
      </xdr:nvSpPr>
      <xdr:spPr bwMode="auto">
        <a:xfrm>
          <a:off x="6943725" y="828675"/>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7620</xdr:colOff>
          <xdr:row>0</xdr:row>
          <xdr:rowOff>106680</xdr:rowOff>
        </xdr:from>
        <xdr:to>
          <xdr:col>15</xdr:col>
          <xdr:colOff>121920</xdr:colOff>
          <xdr:row>1</xdr:row>
          <xdr:rowOff>220980</xdr:rowOff>
        </xdr:to>
        <xdr:sp macro="" textlink="">
          <xdr:nvSpPr>
            <xdr:cNvPr id="1419265" name="Button 1" hidden="1">
              <a:extLst>
                <a:ext uri="{63B3BB69-23CF-44E3-9099-C40C66FF867C}">
                  <a14:compatExt spid="_x0000_s1419265"/>
                </a:ext>
                <a:ext uri="{FF2B5EF4-FFF2-40B4-BE49-F238E27FC236}">
                  <a16:creationId xmlns:a16="http://schemas.microsoft.com/office/drawing/2014/main" id="{00000000-0008-0000-6200-000001A815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2</xdr:row>
          <xdr:rowOff>259080</xdr:rowOff>
        </xdr:from>
        <xdr:to>
          <xdr:col>15</xdr:col>
          <xdr:colOff>121920</xdr:colOff>
          <xdr:row>2</xdr:row>
          <xdr:rowOff>502920</xdr:rowOff>
        </xdr:to>
        <xdr:sp macro="" textlink="">
          <xdr:nvSpPr>
            <xdr:cNvPr id="1419266" name="Button 2" hidden="1">
              <a:extLst>
                <a:ext uri="{63B3BB69-23CF-44E3-9099-C40C66FF867C}">
                  <a14:compatExt spid="_x0000_s1419266"/>
                </a:ext>
                <a:ext uri="{FF2B5EF4-FFF2-40B4-BE49-F238E27FC236}">
                  <a16:creationId xmlns:a16="http://schemas.microsoft.com/office/drawing/2014/main" id="{00000000-0008-0000-6200-000002A8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1</xdr:row>
          <xdr:rowOff>251460</xdr:rowOff>
        </xdr:from>
        <xdr:to>
          <xdr:col>15</xdr:col>
          <xdr:colOff>121920</xdr:colOff>
          <xdr:row>1</xdr:row>
          <xdr:rowOff>495300</xdr:rowOff>
        </xdr:to>
        <xdr:sp macro="" textlink="">
          <xdr:nvSpPr>
            <xdr:cNvPr id="1419267" name="Button 3" hidden="1">
              <a:extLst>
                <a:ext uri="{63B3BB69-23CF-44E3-9099-C40C66FF867C}">
                  <a14:compatExt spid="_x0000_s1419267"/>
                </a:ext>
                <a:ext uri="{FF2B5EF4-FFF2-40B4-BE49-F238E27FC236}">
                  <a16:creationId xmlns:a16="http://schemas.microsoft.com/office/drawing/2014/main" id="{00000000-0008-0000-6200-000003A8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7620</xdr:colOff>
          <xdr:row>2</xdr:row>
          <xdr:rowOff>533400</xdr:rowOff>
        </xdr:from>
        <xdr:to>
          <xdr:col>15</xdr:col>
          <xdr:colOff>121920</xdr:colOff>
          <xdr:row>3</xdr:row>
          <xdr:rowOff>190500</xdr:rowOff>
        </xdr:to>
        <xdr:sp macro="" textlink="">
          <xdr:nvSpPr>
            <xdr:cNvPr id="1419268" name="Button 4" hidden="1">
              <a:extLst>
                <a:ext uri="{63B3BB69-23CF-44E3-9099-C40C66FF867C}">
                  <a14:compatExt spid="_x0000_s1419268"/>
                </a:ext>
                <a:ext uri="{FF2B5EF4-FFF2-40B4-BE49-F238E27FC236}">
                  <a16:creationId xmlns:a16="http://schemas.microsoft.com/office/drawing/2014/main" id="{00000000-0008-0000-6200-000004A815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xdr:twoCellAnchor editAs="absolute">
    <xdr:from>
      <xdr:col>13</xdr:col>
      <xdr:colOff>161925</xdr:colOff>
      <xdr:row>6</xdr:row>
      <xdr:rowOff>19050</xdr:rowOff>
    </xdr:from>
    <xdr:to>
      <xdr:col>15</xdr:col>
      <xdr:colOff>457200</xdr:colOff>
      <xdr:row>8</xdr:row>
      <xdr:rowOff>19050</xdr:rowOff>
    </xdr:to>
    <xdr:sp macro="" textlink="">
      <xdr:nvSpPr>
        <xdr:cNvPr id="2" name="Text Box 265219">
          <a:extLst>
            <a:ext uri="{FF2B5EF4-FFF2-40B4-BE49-F238E27FC236}">
              <a16:creationId xmlns:a16="http://schemas.microsoft.com/office/drawing/2014/main" id="{00000000-0008-0000-6300-000002000000}"/>
            </a:ext>
          </a:extLst>
        </xdr:cNvPr>
        <xdr:cNvSpPr txBox="1">
          <a:spLocks noChangeArrowheads="1"/>
        </xdr:cNvSpPr>
      </xdr:nvSpPr>
      <xdr:spPr bwMode="auto">
        <a:xfrm>
          <a:off x="7400925" y="9906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13</xdr:col>
          <xdr:colOff>121920</xdr:colOff>
          <xdr:row>1</xdr:row>
          <xdr:rowOff>99060</xdr:rowOff>
        </xdr:from>
        <xdr:to>
          <xdr:col>15</xdr:col>
          <xdr:colOff>266700</xdr:colOff>
          <xdr:row>3</xdr:row>
          <xdr:rowOff>83820</xdr:rowOff>
        </xdr:to>
        <xdr:sp macro="" textlink="">
          <xdr:nvSpPr>
            <xdr:cNvPr id="1466369" name="Button 1" hidden="1">
              <a:extLst>
                <a:ext uri="{63B3BB69-23CF-44E3-9099-C40C66FF867C}">
                  <a14:compatExt spid="_x0000_s1466369"/>
                </a:ext>
                <a:ext uri="{FF2B5EF4-FFF2-40B4-BE49-F238E27FC236}">
                  <a16:creationId xmlns:a16="http://schemas.microsoft.com/office/drawing/2014/main" id="{00000000-0008-0000-6300-00000160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8</xdr:row>
          <xdr:rowOff>60960</xdr:rowOff>
        </xdr:from>
        <xdr:to>
          <xdr:col>15</xdr:col>
          <xdr:colOff>266700</xdr:colOff>
          <xdr:row>10</xdr:row>
          <xdr:rowOff>45720</xdr:rowOff>
        </xdr:to>
        <xdr:sp macro="" textlink="">
          <xdr:nvSpPr>
            <xdr:cNvPr id="1466370" name="Button 2" hidden="1">
              <a:extLst>
                <a:ext uri="{63B3BB69-23CF-44E3-9099-C40C66FF867C}">
                  <a14:compatExt spid="_x0000_s1466370"/>
                </a:ext>
                <a:ext uri="{FF2B5EF4-FFF2-40B4-BE49-F238E27FC236}">
                  <a16:creationId xmlns:a16="http://schemas.microsoft.com/office/drawing/2014/main" id="{00000000-0008-0000-6300-0000026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3</xdr:row>
          <xdr:rowOff>114300</xdr:rowOff>
        </xdr:from>
        <xdr:to>
          <xdr:col>15</xdr:col>
          <xdr:colOff>266700</xdr:colOff>
          <xdr:row>5</xdr:row>
          <xdr:rowOff>99060</xdr:rowOff>
        </xdr:to>
        <xdr:sp macro="" textlink="">
          <xdr:nvSpPr>
            <xdr:cNvPr id="1466371" name="Button 3" hidden="1">
              <a:extLst>
                <a:ext uri="{63B3BB69-23CF-44E3-9099-C40C66FF867C}">
                  <a14:compatExt spid="_x0000_s1466371"/>
                </a:ext>
                <a:ext uri="{FF2B5EF4-FFF2-40B4-BE49-F238E27FC236}">
                  <a16:creationId xmlns:a16="http://schemas.microsoft.com/office/drawing/2014/main" id="{00000000-0008-0000-6300-0000036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121920</xdr:colOff>
          <xdr:row>10</xdr:row>
          <xdr:rowOff>83820</xdr:rowOff>
        </xdr:from>
        <xdr:to>
          <xdr:col>15</xdr:col>
          <xdr:colOff>266700</xdr:colOff>
          <xdr:row>12</xdr:row>
          <xdr:rowOff>68580</xdr:rowOff>
        </xdr:to>
        <xdr:sp macro="" textlink="">
          <xdr:nvSpPr>
            <xdr:cNvPr id="1466372" name="Button 4" hidden="1">
              <a:extLst>
                <a:ext uri="{63B3BB69-23CF-44E3-9099-C40C66FF867C}">
                  <a14:compatExt spid="_x0000_s1466372"/>
                </a:ext>
                <a:ext uri="{FF2B5EF4-FFF2-40B4-BE49-F238E27FC236}">
                  <a16:creationId xmlns:a16="http://schemas.microsoft.com/office/drawing/2014/main" id="{00000000-0008-0000-6300-0000046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editAs="absolute">
    <xdr:from>
      <xdr:col>13</xdr:col>
      <xdr:colOff>66675</xdr:colOff>
      <xdr:row>7</xdr:row>
      <xdr:rowOff>152400</xdr:rowOff>
    </xdr:from>
    <xdr:to>
      <xdr:col>15</xdr:col>
      <xdr:colOff>323850</xdr:colOff>
      <xdr:row>10</xdr:row>
      <xdr:rowOff>76200</xdr:rowOff>
    </xdr:to>
    <xdr:sp macro="" textlink="">
      <xdr:nvSpPr>
        <xdr:cNvPr id="2" name="Text Box 265219">
          <a:extLst>
            <a:ext uri="{FF2B5EF4-FFF2-40B4-BE49-F238E27FC236}">
              <a16:creationId xmlns:a16="http://schemas.microsoft.com/office/drawing/2014/main" id="{00000000-0008-0000-6400-000002000000}"/>
            </a:ext>
          </a:extLst>
        </xdr:cNvPr>
        <xdr:cNvSpPr txBox="1">
          <a:spLocks noChangeArrowheads="1"/>
        </xdr:cNvSpPr>
      </xdr:nvSpPr>
      <xdr:spPr bwMode="auto">
        <a:xfrm>
          <a:off x="10210800" y="12763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oneCell">
        <xdr:from>
          <xdr:col>2</xdr:col>
          <xdr:colOff>365760</xdr:colOff>
          <xdr:row>0</xdr:row>
          <xdr:rowOff>144780</xdr:rowOff>
        </xdr:from>
        <xdr:to>
          <xdr:col>8</xdr:col>
          <xdr:colOff>1874520</xdr:colOff>
          <xdr:row>6</xdr:row>
          <xdr:rowOff>68580</xdr:rowOff>
        </xdr:to>
        <xdr:sp macro="" textlink="">
          <xdr:nvSpPr>
            <xdr:cNvPr id="1465349" name="Object 5" hidden="1">
              <a:extLst>
                <a:ext uri="{63B3BB69-23CF-44E3-9099-C40C66FF867C}">
                  <a14:compatExt spid="_x0000_s1465349"/>
                </a:ext>
                <a:ext uri="{FF2B5EF4-FFF2-40B4-BE49-F238E27FC236}">
                  <a16:creationId xmlns:a16="http://schemas.microsoft.com/office/drawing/2014/main" id="{00000000-0008-0000-6400-0000055C1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3</xdr:row>
          <xdr:rowOff>99060</xdr:rowOff>
        </xdr:from>
        <xdr:to>
          <xdr:col>15</xdr:col>
          <xdr:colOff>137160</xdr:colOff>
          <xdr:row>6</xdr:row>
          <xdr:rowOff>7620</xdr:rowOff>
        </xdr:to>
        <xdr:sp macro="" textlink="">
          <xdr:nvSpPr>
            <xdr:cNvPr id="1465350" name="Button 6" hidden="1">
              <a:extLst>
                <a:ext uri="{63B3BB69-23CF-44E3-9099-C40C66FF867C}">
                  <a14:compatExt spid="_x0000_s1465350"/>
                </a:ext>
                <a:ext uri="{FF2B5EF4-FFF2-40B4-BE49-F238E27FC236}">
                  <a16:creationId xmlns:a16="http://schemas.microsoft.com/office/drawing/2014/main" id="{00000000-0008-0000-6400-0000065C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10</xdr:row>
          <xdr:rowOff>137160</xdr:rowOff>
        </xdr:from>
        <xdr:to>
          <xdr:col>15</xdr:col>
          <xdr:colOff>137160</xdr:colOff>
          <xdr:row>13</xdr:row>
          <xdr:rowOff>68580</xdr:rowOff>
        </xdr:to>
        <xdr:sp macro="" textlink="">
          <xdr:nvSpPr>
            <xdr:cNvPr id="1465351" name="Button 7" hidden="1">
              <a:extLst>
                <a:ext uri="{63B3BB69-23CF-44E3-9099-C40C66FF867C}">
                  <a14:compatExt spid="_x0000_s1465351"/>
                </a:ext>
                <a:ext uri="{FF2B5EF4-FFF2-40B4-BE49-F238E27FC236}">
                  <a16:creationId xmlns:a16="http://schemas.microsoft.com/office/drawing/2014/main" id="{00000000-0008-0000-6400-0000075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6</xdr:row>
          <xdr:rowOff>38100</xdr:rowOff>
        </xdr:from>
        <xdr:to>
          <xdr:col>15</xdr:col>
          <xdr:colOff>137160</xdr:colOff>
          <xdr:row>7</xdr:row>
          <xdr:rowOff>121920</xdr:rowOff>
        </xdr:to>
        <xdr:sp macro="" textlink="">
          <xdr:nvSpPr>
            <xdr:cNvPr id="1465352" name="Button 8" hidden="1">
              <a:extLst>
                <a:ext uri="{63B3BB69-23CF-44E3-9099-C40C66FF867C}">
                  <a14:compatExt spid="_x0000_s1465352"/>
                </a:ext>
                <a:ext uri="{FF2B5EF4-FFF2-40B4-BE49-F238E27FC236}">
                  <a16:creationId xmlns:a16="http://schemas.microsoft.com/office/drawing/2014/main" id="{00000000-0008-0000-6400-0000085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22860</xdr:colOff>
          <xdr:row>13</xdr:row>
          <xdr:rowOff>106680</xdr:rowOff>
        </xdr:from>
        <xdr:to>
          <xdr:col>15</xdr:col>
          <xdr:colOff>137160</xdr:colOff>
          <xdr:row>16</xdr:row>
          <xdr:rowOff>22860</xdr:rowOff>
        </xdr:to>
        <xdr:sp macro="" textlink="">
          <xdr:nvSpPr>
            <xdr:cNvPr id="1465353" name="Button 9" hidden="1">
              <a:extLst>
                <a:ext uri="{63B3BB69-23CF-44E3-9099-C40C66FF867C}">
                  <a14:compatExt spid="_x0000_s1465353"/>
                </a:ext>
                <a:ext uri="{FF2B5EF4-FFF2-40B4-BE49-F238E27FC236}">
                  <a16:creationId xmlns:a16="http://schemas.microsoft.com/office/drawing/2014/main" id="{00000000-0008-0000-6400-0000095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518160</xdr:colOff>
          <xdr:row>3</xdr:row>
          <xdr:rowOff>121920</xdr:rowOff>
        </xdr:from>
        <xdr:to>
          <xdr:col>7</xdr:col>
          <xdr:colOff>175260</xdr:colOff>
          <xdr:row>4</xdr:row>
          <xdr:rowOff>220980</xdr:rowOff>
        </xdr:to>
        <xdr:sp macro="" textlink="">
          <xdr:nvSpPr>
            <xdr:cNvPr id="44040" name="Button 8" hidden="1">
              <a:extLst>
                <a:ext uri="{63B3BB69-23CF-44E3-9099-C40C66FF867C}">
                  <a14:compatExt spid="_x0000_s44040"/>
                </a:ext>
                <a:ext uri="{FF2B5EF4-FFF2-40B4-BE49-F238E27FC236}">
                  <a16:creationId xmlns:a16="http://schemas.microsoft.com/office/drawing/2014/main" id="{00000000-0008-0000-0E00-000008AC00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525780</xdr:colOff>
          <xdr:row>7</xdr:row>
          <xdr:rowOff>114300</xdr:rowOff>
        </xdr:from>
        <xdr:to>
          <xdr:col>7</xdr:col>
          <xdr:colOff>182880</xdr:colOff>
          <xdr:row>8</xdr:row>
          <xdr:rowOff>114300</xdr:rowOff>
        </xdr:to>
        <xdr:sp macro="" textlink="">
          <xdr:nvSpPr>
            <xdr:cNvPr id="44041" name="Button 9" descr="Please do a Print Preview before printing." hidden="1">
              <a:extLst>
                <a:ext uri="{63B3BB69-23CF-44E3-9099-C40C66FF867C}">
                  <a14:compatExt spid="_x0000_s44041"/>
                </a:ext>
                <a:ext uri="{FF2B5EF4-FFF2-40B4-BE49-F238E27FC236}">
                  <a16:creationId xmlns:a16="http://schemas.microsoft.com/office/drawing/2014/main" id="{00000000-0008-0000-0E00-000009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518160</xdr:colOff>
          <xdr:row>4</xdr:row>
          <xdr:rowOff>251460</xdr:rowOff>
        </xdr:from>
        <xdr:to>
          <xdr:col>7</xdr:col>
          <xdr:colOff>175260</xdr:colOff>
          <xdr:row>5</xdr:row>
          <xdr:rowOff>342900</xdr:rowOff>
        </xdr:to>
        <xdr:sp macro="" textlink="">
          <xdr:nvSpPr>
            <xdr:cNvPr id="44042" name="Button 10" hidden="1">
              <a:extLst>
                <a:ext uri="{63B3BB69-23CF-44E3-9099-C40C66FF867C}">
                  <a14:compatExt spid="_x0000_s44042"/>
                </a:ext>
                <a:ext uri="{FF2B5EF4-FFF2-40B4-BE49-F238E27FC236}">
                  <a16:creationId xmlns:a16="http://schemas.microsoft.com/office/drawing/2014/main" id="{00000000-0008-0000-0E00-00000A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525780</xdr:colOff>
          <xdr:row>8</xdr:row>
          <xdr:rowOff>121920</xdr:rowOff>
        </xdr:from>
        <xdr:to>
          <xdr:col>7</xdr:col>
          <xdr:colOff>182880</xdr:colOff>
          <xdr:row>9</xdr:row>
          <xdr:rowOff>121920</xdr:rowOff>
        </xdr:to>
        <xdr:sp macro="" textlink="">
          <xdr:nvSpPr>
            <xdr:cNvPr id="44043" name="Button 11" hidden="1">
              <a:extLst>
                <a:ext uri="{63B3BB69-23CF-44E3-9099-C40C66FF867C}">
                  <a14:compatExt spid="_x0000_s44043"/>
                </a:ext>
                <a:ext uri="{FF2B5EF4-FFF2-40B4-BE49-F238E27FC236}">
                  <a16:creationId xmlns:a16="http://schemas.microsoft.com/office/drawing/2014/main" id="{00000000-0008-0000-0E00-00000BA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0</xdr:colOff>
          <xdr:row>1</xdr:row>
          <xdr:rowOff>99060</xdr:rowOff>
        </xdr:from>
        <xdr:to>
          <xdr:col>5</xdr:col>
          <xdr:colOff>152400</xdr:colOff>
          <xdr:row>2</xdr:row>
          <xdr:rowOff>144780</xdr:rowOff>
        </xdr:to>
        <xdr:sp macro="" textlink="">
          <xdr:nvSpPr>
            <xdr:cNvPr id="1467393" name="Button 1" hidden="1">
              <a:extLst>
                <a:ext uri="{63B3BB69-23CF-44E3-9099-C40C66FF867C}">
                  <a14:compatExt spid="_x0000_s1467393"/>
                </a:ext>
                <a:ext uri="{FF2B5EF4-FFF2-40B4-BE49-F238E27FC236}">
                  <a16:creationId xmlns:a16="http://schemas.microsoft.com/office/drawing/2014/main" id="{00000000-0008-0000-6500-00000164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6</xdr:row>
          <xdr:rowOff>152400</xdr:rowOff>
        </xdr:from>
        <xdr:to>
          <xdr:col>5</xdr:col>
          <xdr:colOff>152400</xdr:colOff>
          <xdr:row>7</xdr:row>
          <xdr:rowOff>198120</xdr:rowOff>
        </xdr:to>
        <xdr:sp macro="" textlink="">
          <xdr:nvSpPr>
            <xdr:cNvPr id="1467394" name="Button 2" hidden="1">
              <a:extLst>
                <a:ext uri="{63B3BB69-23CF-44E3-9099-C40C66FF867C}">
                  <a14:compatExt spid="_x0000_s1467394"/>
                </a:ext>
                <a:ext uri="{FF2B5EF4-FFF2-40B4-BE49-F238E27FC236}">
                  <a16:creationId xmlns:a16="http://schemas.microsoft.com/office/drawing/2014/main" id="{00000000-0008-0000-6500-00000264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2</xdr:row>
          <xdr:rowOff>175260</xdr:rowOff>
        </xdr:from>
        <xdr:to>
          <xdr:col>5</xdr:col>
          <xdr:colOff>152400</xdr:colOff>
          <xdr:row>3</xdr:row>
          <xdr:rowOff>220980</xdr:rowOff>
        </xdr:to>
        <xdr:sp macro="" textlink="">
          <xdr:nvSpPr>
            <xdr:cNvPr id="1467395" name="Button 3" hidden="1">
              <a:extLst>
                <a:ext uri="{63B3BB69-23CF-44E3-9099-C40C66FF867C}">
                  <a14:compatExt spid="_x0000_s1467395"/>
                </a:ext>
                <a:ext uri="{FF2B5EF4-FFF2-40B4-BE49-F238E27FC236}">
                  <a16:creationId xmlns:a16="http://schemas.microsoft.com/office/drawing/2014/main" id="{00000000-0008-0000-6500-00000364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0</xdr:colOff>
          <xdr:row>7</xdr:row>
          <xdr:rowOff>236220</xdr:rowOff>
        </xdr:from>
        <xdr:to>
          <xdr:col>5</xdr:col>
          <xdr:colOff>152400</xdr:colOff>
          <xdr:row>9</xdr:row>
          <xdr:rowOff>83820</xdr:rowOff>
        </xdr:to>
        <xdr:sp macro="" textlink="">
          <xdr:nvSpPr>
            <xdr:cNvPr id="1467396" name="Button 4" hidden="1">
              <a:extLst>
                <a:ext uri="{63B3BB69-23CF-44E3-9099-C40C66FF867C}">
                  <a14:compatExt spid="_x0000_s1467396"/>
                </a:ext>
                <a:ext uri="{FF2B5EF4-FFF2-40B4-BE49-F238E27FC236}">
                  <a16:creationId xmlns:a16="http://schemas.microsoft.com/office/drawing/2014/main" id="{00000000-0008-0000-6500-00000464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drawings/drawing91.xml><?xml version="1.0" encoding="utf-8"?>
<xdr:wsDr xmlns:xdr="http://schemas.openxmlformats.org/drawingml/2006/spreadsheetDrawing" xmlns:a="http://schemas.openxmlformats.org/drawingml/2006/main">
  <xdr:twoCellAnchor editAs="oneCell">
    <xdr:from>
      <xdr:col>32</xdr:col>
      <xdr:colOff>45720</xdr:colOff>
      <xdr:row>0</xdr:row>
      <xdr:rowOff>7620</xdr:rowOff>
    </xdr:from>
    <xdr:to>
      <xdr:col>35</xdr:col>
      <xdr:colOff>472440</xdr:colOff>
      <xdr:row>2</xdr:row>
      <xdr:rowOff>15240</xdr:rowOff>
    </xdr:to>
    <xdr:pic>
      <xdr:nvPicPr>
        <xdr:cNvPr id="2" name="Picture 1" descr="http://www.smartcape.org.za/uploads/pics/epwp_logo_scape.jpg">
          <a:extLst>
            <a:ext uri="{FF2B5EF4-FFF2-40B4-BE49-F238E27FC236}">
              <a16:creationId xmlns:a16="http://schemas.microsoft.com/office/drawing/2014/main" id="{00000000-0008-0000-6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13540740" y="7620"/>
          <a:ext cx="21336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43</xdr:col>
      <xdr:colOff>375634</xdr:colOff>
      <xdr:row>5</xdr:row>
      <xdr:rowOff>246845</xdr:rowOff>
    </xdr:from>
    <xdr:to>
      <xdr:col>46</xdr:col>
      <xdr:colOff>41722</xdr:colOff>
      <xdr:row>6</xdr:row>
      <xdr:rowOff>97262</xdr:rowOff>
    </xdr:to>
    <xdr:sp macro="" textlink="">
      <xdr:nvSpPr>
        <xdr:cNvPr id="9" name="Text Box 265219">
          <a:extLst>
            <a:ext uri="{FF2B5EF4-FFF2-40B4-BE49-F238E27FC236}">
              <a16:creationId xmlns:a16="http://schemas.microsoft.com/office/drawing/2014/main" id="{00000000-0008-0000-6600-000009000000}"/>
            </a:ext>
          </a:extLst>
        </xdr:cNvPr>
        <xdr:cNvSpPr txBox="1">
          <a:spLocks noChangeArrowheads="1"/>
        </xdr:cNvSpPr>
      </xdr:nvSpPr>
      <xdr:spPr bwMode="auto">
        <a:xfrm>
          <a:off x="20649127" y="1148366"/>
          <a:ext cx="1533525" cy="333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43</xdr:col>
          <xdr:colOff>365760</xdr:colOff>
          <xdr:row>1</xdr:row>
          <xdr:rowOff>38100</xdr:rowOff>
        </xdr:from>
        <xdr:to>
          <xdr:col>45</xdr:col>
          <xdr:colOff>525780</xdr:colOff>
          <xdr:row>2</xdr:row>
          <xdr:rowOff>106680</xdr:rowOff>
        </xdr:to>
        <xdr:sp macro="" textlink="">
          <xdr:nvSpPr>
            <xdr:cNvPr id="1520641" name="Button 1" hidden="1">
              <a:extLst>
                <a:ext uri="{63B3BB69-23CF-44E3-9099-C40C66FF867C}">
                  <a14:compatExt spid="_x0000_s1520641"/>
                </a:ext>
                <a:ext uri="{FF2B5EF4-FFF2-40B4-BE49-F238E27FC236}">
                  <a16:creationId xmlns:a16="http://schemas.microsoft.com/office/drawing/2014/main" id="{00000000-0008-0000-6600-0000013417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342900</xdr:colOff>
          <xdr:row>3</xdr:row>
          <xdr:rowOff>121920</xdr:rowOff>
        </xdr:from>
        <xdr:to>
          <xdr:col>45</xdr:col>
          <xdr:colOff>518160</xdr:colOff>
          <xdr:row>5</xdr:row>
          <xdr:rowOff>83820</xdr:rowOff>
        </xdr:to>
        <xdr:sp macro="" textlink="">
          <xdr:nvSpPr>
            <xdr:cNvPr id="1520643" name="Button 3" hidden="1">
              <a:extLst>
                <a:ext uri="{63B3BB69-23CF-44E3-9099-C40C66FF867C}">
                  <a14:compatExt spid="_x0000_s1520643"/>
                </a:ext>
                <a:ext uri="{FF2B5EF4-FFF2-40B4-BE49-F238E27FC236}">
                  <a16:creationId xmlns:a16="http://schemas.microsoft.com/office/drawing/2014/main" id="{00000000-0008-0000-6600-0000033417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403860</xdr:colOff>
          <xdr:row>6</xdr:row>
          <xdr:rowOff>152400</xdr:rowOff>
        </xdr:from>
        <xdr:to>
          <xdr:col>45</xdr:col>
          <xdr:colOff>556260</xdr:colOff>
          <xdr:row>7</xdr:row>
          <xdr:rowOff>152400</xdr:rowOff>
        </xdr:to>
        <xdr:sp macro="" textlink="">
          <xdr:nvSpPr>
            <xdr:cNvPr id="1520645" name="Button 5" hidden="1">
              <a:extLst>
                <a:ext uri="{63B3BB69-23CF-44E3-9099-C40C66FF867C}">
                  <a14:compatExt spid="_x0000_s1520645"/>
                </a:ext>
                <a:ext uri="{FF2B5EF4-FFF2-40B4-BE49-F238E27FC236}">
                  <a16:creationId xmlns:a16="http://schemas.microsoft.com/office/drawing/2014/main" id="{00000000-0008-0000-6600-0000053417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426720</xdr:colOff>
          <xdr:row>8</xdr:row>
          <xdr:rowOff>137160</xdr:rowOff>
        </xdr:from>
        <xdr:to>
          <xdr:col>45</xdr:col>
          <xdr:colOff>594360</xdr:colOff>
          <xdr:row>8</xdr:row>
          <xdr:rowOff>449580</xdr:rowOff>
        </xdr:to>
        <xdr:sp macro="" textlink="">
          <xdr:nvSpPr>
            <xdr:cNvPr id="1520646" name="Button 6" hidden="1">
              <a:extLst>
                <a:ext uri="{63B3BB69-23CF-44E3-9099-C40C66FF867C}">
                  <a14:compatExt spid="_x0000_s1520646"/>
                </a:ext>
                <a:ext uri="{FF2B5EF4-FFF2-40B4-BE49-F238E27FC236}">
                  <a16:creationId xmlns:a16="http://schemas.microsoft.com/office/drawing/2014/main" id="{00000000-0008-0000-6600-0000063417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21</xdr:col>
      <xdr:colOff>321972</xdr:colOff>
      <xdr:row>0</xdr:row>
      <xdr:rowOff>0</xdr:rowOff>
    </xdr:from>
    <xdr:to>
      <xdr:col>24</xdr:col>
      <xdr:colOff>21465</xdr:colOff>
      <xdr:row>3</xdr:row>
      <xdr:rowOff>193666</xdr:rowOff>
    </xdr:to>
    <xdr:pic>
      <xdr:nvPicPr>
        <xdr:cNvPr id="3" name="Picture 2" descr="A close-up of a logo&#10;&#10;Description automatically generated">
          <a:extLst>
            <a:ext uri="{FF2B5EF4-FFF2-40B4-BE49-F238E27FC236}">
              <a16:creationId xmlns:a16="http://schemas.microsoft.com/office/drawing/2014/main" id="{00000000-0008-0000-6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7296" y="0"/>
          <a:ext cx="1749380" cy="762483"/>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8</xdr:col>
      <xdr:colOff>236220</xdr:colOff>
      <xdr:row>0</xdr:row>
      <xdr:rowOff>38100</xdr:rowOff>
    </xdr:from>
    <xdr:to>
      <xdr:col>10</xdr:col>
      <xdr:colOff>678180</xdr:colOff>
      <xdr:row>1</xdr:row>
      <xdr:rowOff>283845</xdr:rowOff>
    </xdr:to>
    <xdr:pic>
      <xdr:nvPicPr>
        <xdr:cNvPr id="2" name="Picture 1" descr="http://www.smartcape.org.za/uploads/pics/epwp_logo_scape.jpg">
          <a:extLst>
            <a:ext uri="{FF2B5EF4-FFF2-40B4-BE49-F238E27FC236}">
              <a16:creationId xmlns:a16="http://schemas.microsoft.com/office/drawing/2014/main" id="{00000000-0008-0000-6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7772400" y="38100"/>
          <a:ext cx="2148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600075</xdr:colOff>
      <xdr:row>3</xdr:row>
      <xdr:rowOff>35719</xdr:rowOff>
    </xdr:from>
    <xdr:to>
      <xdr:col>14</xdr:col>
      <xdr:colOff>123825</xdr:colOff>
      <xdr:row>4</xdr:row>
      <xdr:rowOff>245269</xdr:rowOff>
    </xdr:to>
    <xdr:sp macro="" textlink="">
      <xdr:nvSpPr>
        <xdr:cNvPr id="3" name="Text Box 265219">
          <a:extLst>
            <a:ext uri="{FF2B5EF4-FFF2-40B4-BE49-F238E27FC236}">
              <a16:creationId xmlns:a16="http://schemas.microsoft.com/office/drawing/2014/main" id="{00000000-0008-0000-6700-000003000000}"/>
            </a:ext>
          </a:extLst>
        </xdr:cNvPr>
        <xdr:cNvSpPr txBox="1">
          <a:spLocks noChangeArrowheads="1"/>
        </xdr:cNvSpPr>
      </xdr:nvSpPr>
      <xdr:spPr bwMode="auto">
        <a:xfrm>
          <a:off x="10382250" y="99060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11</xdr:col>
          <xdr:colOff>670560</xdr:colOff>
          <xdr:row>1</xdr:row>
          <xdr:rowOff>38100</xdr:rowOff>
        </xdr:from>
        <xdr:to>
          <xdr:col>14</xdr:col>
          <xdr:colOff>68580</xdr:colOff>
          <xdr:row>1</xdr:row>
          <xdr:rowOff>335280</xdr:rowOff>
        </xdr:to>
        <xdr:sp macro="" textlink="">
          <xdr:nvSpPr>
            <xdr:cNvPr id="1468417" name="Button 1" hidden="1">
              <a:extLst>
                <a:ext uri="{63B3BB69-23CF-44E3-9099-C40C66FF867C}">
                  <a14:compatExt spid="_x0000_s1468417"/>
                </a:ext>
                <a:ext uri="{FF2B5EF4-FFF2-40B4-BE49-F238E27FC236}">
                  <a16:creationId xmlns:a16="http://schemas.microsoft.com/office/drawing/2014/main" id="{00000000-0008-0000-6700-00000168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5</xdr:row>
          <xdr:rowOff>22860</xdr:rowOff>
        </xdr:from>
        <xdr:to>
          <xdr:col>14</xdr:col>
          <xdr:colOff>68580</xdr:colOff>
          <xdr:row>6</xdr:row>
          <xdr:rowOff>45720</xdr:rowOff>
        </xdr:to>
        <xdr:sp macro="" textlink="">
          <xdr:nvSpPr>
            <xdr:cNvPr id="1468418" name="Button 2" hidden="1">
              <a:extLst>
                <a:ext uri="{63B3BB69-23CF-44E3-9099-C40C66FF867C}">
                  <a14:compatExt spid="_x0000_s1468418"/>
                </a:ext>
                <a:ext uri="{FF2B5EF4-FFF2-40B4-BE49-F238E27FC236}">
                  <a16:creationId xmlns:a16="http://schemas.microsoft.com/office/drawing/2014/main" id="{00000000-0008-0000-6700-00000268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1</xdr:row>
          <xdr:rowOff>365760</xdr:rowOff>
        </xdr:from>
        <xdr:to>
          <xdr:col>14</xdr:col>
          <xdr:colOff>68580</xdr:colOff>
          <xdr:row>2</xdr:row>
          <xdr:rowOff>198120</xdr:rowOff>
        </xdr:to>
        <xdr:sp macro="" textlink="">
          <xdr:nvSpPr>
            <xdr:cNvPr id="1468419" name="Button 3" hidden="1">
              <a:extLst>
                <a:ext uri="{63B3BB69-23CF-44E3-9099-C40C66FF867C}">
                  <a14:compatExt spid="_x0000_s1468419"/>
                </a:ext>
                <a:ext uri="{FF2B5EF4-FFF2-40B4-BE49-F238E27FC236}">
                  <a16:creationId xmlns:a16="http://schemas.microsoft.com/office/drawing/2014/main" id="{00000000-0008-0000-6700-00000368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670560</xdr:colOff>
          <xdr:row>6</xdr:row>
          <xdr:rowOff>83820</xdr:rowOff>
        </xdr:from>
        <xdr:to>
          <xdr:col>14</xdr:col>
          <xdr:colOff>68580</xdr:colOff>
          <xdr:row>7</xdr:row>
          <xdr:rowOff>160020</xdr:rowOff>
        </xdr:to>
        <xdr:sp macro="" textlink="">
          <xdr:nvSpPr>
            <xdr:cNvPr id="1468420" name="Button 4" hidden="1">
              <a:extLst>
                <a:ext uri="{63B3BB69-23CF-44E3-9099-C40C66FF867C}">
                  <a14:compatExt spid="_x0000_s1468420"/>
                </a:ext>
                <a:ext uri="{FF2B5EF4-FFF2-40B4-BE49-F238E27FC236}">
                  <a16:creationId xmlns:a16="http://schemas.microsoft.com/office/drawing/2014/main" id="{00000000-0008-0000-6700-00000468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6</xdr:col>
      <xdr:colOff>0</xdr:colOff>
      <xdr:row>0</xdr:row>
      <xdr:rowOff>38100</xdr:rowOff>
    </xdr:from>
    <xdr:to>
      <xdr:col>7</xdr:col>
      <xdr:colOff>114300</xdr:colOff>
      <xdr:row>1</xdr:row>
      <xdr:rowOff>304800</xdr:rowOff>
    </xdr:to>
    <xdr:pic>
      <xdr:nvPicPr>
        <xdr:cNvPr id="4" name="Picture 3" descr="A close-up of a logo&#10;&#10;Description automatically generated">
          <a:extLst>
            <a:ext uri="{FF2B5EF4-FFF2-40B4-BE49-F238E27FC236}">
              <a16:creationId xmlns:a16="http://schemas.microsoft.com/office/drawing/2014/main" id="{00000000-0008-0000-6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9775" y="38100"/>
          <a:ext cx="962025" cy="495300"/>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1241516</xdr:colOff>
      <xdr:row>0</xdr:row>
      <xdr:rowOff>46809</xdr:rowOff>
    </xdr:from>
    <xdr:to>
      <xdr:col>14</xdr:col>
      <xdr:colOff>630608</xdr:colOff>
      <xdr:row>2</xdr:row>
      <xdr:rowOff>60009</xdr:rowOff>
    </xdr:to>
    <xdr:pic>
      <xdr:nvPicPr>
        <xdr:cNvPr id="2" name="Picture 1" descr="http://www.smartcape.org.za/uploads/pics/epwp_logo_scape.jpg">
          <a:extLst>
            <a:ext uri="{FF2B5EF4-FFF2-40B4-BE49-F238E27FC236}">
              <a16:creationId xmlns:a16="http://schemas.microsoft.com/office/drawing/2014/main" id="{00000000-0008-0000-6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868" b="16899"/>
        <a:stretch>
          <a:fillRect/>
        </a:stretch>
      </xdr:blipFill>
      <xdr:spPr bwMode="auto">
        <a:xfrm>
          <a:off x="13631636" y="46809"/>
          <a:ext cx="2109432" cy="4704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0</xdr:colOff>
      <xdr:row>4</xdr:row>
      <xdr:rowOff>133350</xdr:rowOff>
    </xdr:from>
    <xdr:to>
      <xdr:col>18</xdr:col>
      <xdr:colOff>295275</xdr:colOff>
      <xdr:row>5</xdr:row>
      <xdr:rowOff>200025</xdr:rowOff>
    </xdr:to>
    <xdr:sp macro="" textlink="">
      <xdr:nvSpPr>
        <xdr:cNvPr id="3" name="Text Box 265219">
          <a:extLst>
            <a:ext uri="{FF2B5EF4-FFF2-40B4-BE49-F238E27FC236}">
              <a16:creationId xmlns:a16="http://schemas.microsoft.com/office/drawing/2014/main" id="{00000000-0008-0000-6800-000003000000}"/>
            </a:ext>
          </a:extLst>
        </xdr:cNvPr>
        <xdr:cNvSpPr txBox="1">
          <a:spLocks noChangeArrowheads="1"/>
        </xdr:cNvSpPr>
      </xdr:nvSpPr>
      <xdr:spPr bwMode="auto">
        <a:xfrm>
          <a:off x="16230600" y="10477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15</xdr:col>
          <xdr:colOff>426720</xdr:colOff>
          <xdr:row>1</xdr:row>
          <xdr:rowOff>99060</xdr:rowOff>
        </xdr:from>
        <xdr:to>
          <xdr:col>18</xdr:col>
          <xdr:colOff>99060</xdr:colOff>
          <xdr:row>3</xdr:row>
          <xdr:rowOff>7620</xdr:rowOff>
        </xdr:to>
        <xdr:sp macro="" textlink="">
          <xdr:nvSpPr>
            <xdr:cNvPr id="1469441" name="Button 1" hidden="1">
              <a:extLst>
                <a:ext uri="{63B3BB69-23CF-44E3-9099-C40C66FF867C}">
                  <a14:compatExt spid="_x0000_s1469441"/>
                </a:ext>
                <a:ext uri="{FF2B5EF4-FFF2-40B4-BE49-F238E27FC236}">
                  <a16:creationId xmlns:a16="http://schemas.microsoft.com/office/drawing/2014/main" id="{00000000-0008-0000-6800-0000016C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6</xdr:row>
          <xdr:rowOff>0</xdr:rowOff>
        </xdr:from>
        <xdr:to>
          <xdr:col>18</xdr:col>
          <xdr:colOff>99060</xdr:colOff>
          <xdr:row>6</xdr:row>
          <xdr:rowOff>236220</xdr:rowOff>
        </xdr:to>
        <xdr:sp macro="" textlink="">
          <xdr:nvSpPr>
            <xdr:cNvPr id="1469442" name="Button 2" hidden="1">
              <a:extLst>
                <a:ext uri="{63B3BB69-23CF-44E3-9099-C40C66FF867C}">
                  <a14:compatExt spid="_x0000_s1469442"/>
                </a:ext>
                <a:ext uri="{FF2B5EF4-FFF2-40B4-BE49-F238E27FC236}">
                  <a16:creationId xmlns:a16="http://schemas.microsoft.com/office/drawing/2014/main" id="{00000000-0008-0000-6800-0000026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3</xdr:row>
          <xdr:rowOff>38100</xdr:rowOff>
        </xdr:from>
        <xdr:to>
          <xdr:col>18</xdr:col>
          <xdr:colOff>99060</xdr:colOff>
          <xdr:row>4</xdr:row>
          <xdr:rowOff>76200</xdr:rowOff>
        </xdr:to>
        <xdr:sp macro="" textlink="">
          <xdr:nvSpPr>
            <xdr:cNvPr id="1469443" name="Button 3" hidden="1">
              <a:extLst>
                <a:ext uri="{63B3BB69-23CF-44E3-9099-C40C66FF867C}">
                  <a14:compatExt spid="_x0000_s1469443"/>
                </a:ext>
                <a:ext uri="{FF2B5EF4-FFF2-40B4-BE49-F238E27FC236}">
                  <a16:creationId xmlns:a16="http://schemas.microsoft.com/office/drawing/2014/main" id="{00000000-0008-0000-6800-0000036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426720</xdr:colOff>
          <xdr:row>7</xdr:row>
          <xdr:rowOff>106680</xdr:rowOff>
        </xdr:from>
        <xdr:to>
          <xdr:col>18</xdr:col>
          <xdr:colOff>99060</xdr:colOff>
          <xdr:row>8</xdr:row>
          <xdr:rowOff>99060</xdr:rowOff>
        </xdr:to>
        <xdr:sp macro="" textlink="">
          <xdr:nvSpPr>
            <xdr:cNvPr id="1469444" name="Button 4" hidden="1">
              <a:extLst>
                <a:ext uri="{63B3BB69-23CF-44E3-9099-C40C66FF867C}">
                  <a14:compatExt spid="_x0000_s1469444"/>
                </a:ext>
                <a:ext uri="{FF2B5EF4-FFF2-40B4-BE49-F238E27FC236}">
                  <a16:creationId xmlns:a16="http://schemas.microsoft.com/office/drawing/2014/main" id="{00000000-0008-0000-6800-0000046C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twoCellAnchor editAs="oneCell">
    <xdr:from>
      <xdr:col>7</xdr:col>
      <xdr:colOff>0</xdr:colOff>
      <xdr:row>0</xdr:row>
      <xdr:rowOff>38100</xdr:rowOff>
    </xdr:from>
    <xdr:to>
      <xdr:col>10</xdr:col>
      <xdr:colOff>482600</xdr:colOff>
      <xdr:row>2</xdr:row>
      <xdr:rowOff>165100</xdr:rowOff>
    </xdr:to>
    <xdr:pic>
      <xdr:nvPicPr>
        <xdr:cNvPr id="5" name="Picture 4" descr="A close-up of a logo&#10;&#10;Description automatically generated">
          <a:extLst>
            <a:ext uri="{FF2B5EF4-FFF2-40B4-BE49-F238E27FC236}">
              <a16:creationId xmlns:a16="http://schemas.microsoft.com/office/drawing/2014/main" id="{00000000-0008-0000-6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6400" y="38100"/>
          <a:ext cx="3810000" cy="584200"/>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absolute">
    <xdr:from>
      <xdr:col>4</xdr:col>
      <xdr:colOff>9525</xdr:colOff>
      <xdr:row>3</xdr:row>
      <xdr:rowOff>133350</xdr:rowOff>
    </xdr:from>
    <xdr:to>
      <xdr:col>6</xdr:col>
      <xdr:colOff>304800</xdr:colOff>
      <xdr:row>4</xdr:row>
      <xdr:rowOff>200025</xdr:rowOff>
    </xdr:to>
    <xdr:sp macro="" textlink="">
      <xdr:nvSpPr>
        <xdr:cNvPr id="2" name="Text Box 265219">
          <a:extLst>
            <a:ext uri="{FF2B5EF4-FFF2-40B4-BE49-F238E27FC236}">
              <a16:creationId xmlns:a16="http://schemas.microsoft.com/office/drawing/2014/main" id="{00000000-0008-0000-6900-000002000000}"/>
            </a:ext>
          </a:extLst>
        </xdr:cNvPr>
        <xdr:cNvSpPr txBox="1">
          <a:spLocks noChangeArrowheads="1"/>
        </xdr:cNvSpPr>
      </xdr:nvSpPr>
      <xdr:spPr bwMode="auto">
        <a:xfrm>
          <a:off x="5638800" y="1009650"/>
          <a:ext cx="1476375" cy="3238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1" i="0" strike="noStrike">
              <a:solidFill>
                <a:srgbClr val="0000FF"/>
              </a:solidFill>
              <a:latin typeface="Arial"/>
              <a:cs typeface="Arial"/>
            </a:rPr>
            <a:t>Please do a print preview before printing.</a:t>
          </a:r>
        </a:p>
      </xdr:txBody>
    </xdr:sp>
    <xdr:clientData/>
  </xdr:twoCellAnchor>
  <mc:AlternateContent xmlns:mc="http://schemas.openxmlformats.org/markup-compatibility/2006">
    <mc:Choice xmlns:a14="http://schemas.microsoft.com/office/drawing/2010/main" Requires="a14">
      <xdr:twoCellAnchor editAs="absolute">
        <xdr:from>
          <xdr:col>4</xdr:col>
          <xdr:colOff>45720</xdr:colOff>
          <xdr:row>0</xdr:row>
          <xdr:rowOff>236220</xdr:rowOff>
        </xdr:from>
        <xdr:to>
          <xdr:col>6</xdr:col>
          <xdr:colOff>190500</xdr:colOff>
          <xdr:row>1</xdr:row>
          <xdr:rowOff>190500</xdr:rowOff>
        </xdr:to>
        <xdr:sp macro="" textlink="">
          <xdr:nvSpPr>
            <xdr:cNvPr id="1470465" name="Button 1" hidden="1">
              <a:extLst>
                <a:ext uri="{63B3BB69-23CF-44E3-9099-C40C66FF867C}">
                  <a14:compatExt spid="_x0000_s1470465"/>
                </a:ext>
                <a:ext uri="{FF2B5EF4-FFF2-40B4-BE49-F238E27FC236}">
                  <a16:creationId xmlns:a16="http://schemas.microsoft.com/office/drawing/2014/main" id="{00000000-0008-0000-6900-000001701600}"/>
                </a:ext>
              </a:extLst>
            </xdr:cNvPr>
            <xdr:cNvSpPr/>
          </xdr:nvSpPr>
          <xdr:spPr bwMode="auto">
            <a:xfrm>
              <a:off x="0" y="0"/>
              <a:ext cx="0" cy="0"/>
            </a:xfrm>
            <a:prstGeom prst="rect">
              <a:avLst/>
            </a:prstGeom>
            <a:noFill/>
            <a:ln w="28575">
              <a:miter lim="800000"/>
              <a:headEnd/>
              <a:tailEnd/>
            </a:ln>
            <a:effectLst/>
            <a:extLst>
              <a:ext uri="{AF507438-7753-43E0-B8FC-AC1667EBCBE1}">
                <a14:hiddenEffects>
                  <a:effectLst>
                    <a:outerShdw dist="35921" dir="2700000" algn="ctr" rotWithShape="0">
                      <a:srgbClr val="868686"/>
                    </a:outerShdw>
                  </a:effectLst>
                </a14:hiddenEffects>
              </a:ext>
            </a:extLst>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Back to Main Menu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4</xdr:row>
          <xdr:rowOff>198120</xdr:rowOff>
        </xdr:from>
        <xdr:to>
          <xdr:col>6</xdr:col>
          <xdr:colOff>190500</xdr:colOff>
          <xdr:row>6</xdr:row>
          <xdr:rowOff>30480</xdr:rowOff>
        </xdr:to>
        <xdr:sp macro="" textlink="">
          <xdr:nvSpPr>
            <xdr:cNvPr id="1470466" name="Button 2" hidden="1">
              <a:extLst>
                <a:ext uri="{63B3BB69-23CF-44E3-9099-C40C66FF867C}">
                  <a14:compatExt spid="_x0000_s1470466"/>
                </a:ext>
                <a:ext uri="{FF2B5EF4-FFF2-40B4-BE49-F238E27FC236}">
                  <a16:creationId xmlns:a16="http://schemas.microsoft.com/office/drawing/2014/main" id="{00000000-0008-0000-6900-0000027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2</xdr:row>
          <xdr:rowOff>22860</xdr:rowOff>
        </xdr:from>
        <xdr:to>
          <xdr:col>6</xdr:col>
          <xdr:colOff>190500</xdr:colOff>
          <xdr:row>3</xdr:row>
          <xdr:rowOff>60960</xdr:rowOff>
        </xdr:to>
        <xdr:sp macro="" textlink="">
          <xdr:nvSpPr>
            <xdr:cNvPr id="1470467" name="Button 3" hidden="1">
              <a:extLst>
                <a:ext uri="{63B3BB69-23CF-44E3-9099-C40C66FF867C}">
                  <a14:compatExt spid="_x0000_s1470467"/>
                </a:ext>
                <a:ext uri="{FF2B5EF4-FFF2-40B4-BE49-F238E27FC236}">
                  <a16:creationId xmlns:a16="http://schemas.microsoft.com/office/drawing/2014/main" id="{00000000-0008-0000-6900-0000037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Print Preview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45720</xdr:colOff>
          <xdr:row>6</xdr:row>
          <xdr:rowOff>68580</xdr:rowOff>
        </xdr:from>
        <xdr:to>
          <xdr:col>6</xdr:col>
          <xdr:colOff>190500</xdr:colOff>
          <xdr:row>7</xdr:row>
          <xdr:rowOff>106680</xdr:rowOff>
        </xdr:to>
        <xdr:sp macro="" textlink="">
          <xdr:nvSpPr>
            <xdr:cNvPr id="1470468" name="Button 4" hidden="1">
              <a:extLst>
                <a:ext uri="{63B3BB69-23CF-44E3-9099-C40C66FF867C}">
                  <a14:compatExt spid="_x0000_s1470468"/>
                </a:ext>
                <a:ext uri="{FF2B5EF4-FFF2-40B4-BE49-F238E27FC236}">
                  <a16:creationId xmlns:a16="http://schemas.microsoft.com/office/drawing/2014/main" id="{00000000-0008-0000-6900-0000047016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1" i="0" u="none" strike="noStrike" baseline="0">
                  <a:solidFill>
                    <a:srgbClr val="000000"/>
                  </a:solidFill>
                  <a:latin typeface="Arial"/>
                  <a:cs typeface="Arial"/>
                </a:rPr>
                <a:t>Enter Data</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TERNET\BILLS%20UNDER%20R1M%20INCL%20CPAP\START%20HE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evin.McCarthy/AppData/Local/Microsoft/Windows/INetCache/Content.Outlook/FBCBG85C/Copy%20of%20JBCC%20Ed6_2016_02_03_Rev%205_Final_rev%204%20-%2015%20FEB%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hahana.Changur/AppData/Local/Microsoft/Windows/INetCache/Content.Outlook/KW85NWFO/GCC_2010_2016_02_03_rev%208%20Final_rev%20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W%20Data%20for%20SAABEX\GCC%20latest%20doc\WEB%20PAGE\INTERNET\BILLS%20UNDER%20R1M%20INCL%20CPAP\START%20HE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TERNET\BILLS%20UNDER%20R1M%20INCL%20CPAP\START%20HER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NTERNET\BILLS%20UNDER%20R1M%20INCL%20CPAP\START%20HE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W%20Data%20for%20SAABEX\GCC%20latest%20doc\INTERNET\BILLS%20UNDER%20R1M%20INCL%20CPAP\START%20HE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WEB%20PAGE\INTERNET\BILLS%20UNDER%20R1M%20INCL%20CPAP\START%20HE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f\WEB%20PAGE\INTERNET\BILLS%20UNDER%20R1M%20INCL%20CPAP\START%20HE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hahana.changur/Desktop/28%20Jan%202021/Procurement%20Documents%20-1%20Sep%202021/30%20November%202023/GCC%202010%20-%20REV%209%20-%20EFFECTIVE%2016%20JANUARY%202023%20-%20S%20C%20Updated%2030%20November%20202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shahana.changur/Desktop/28%20Jan%202021/Procurement%20Documents%20-1%20Sep%202021/GCC%202010%20-%20Rev%206%20-%2028%20APRIL%202022%20-%20Exemption%20from%20the%20Provisions%20of%20the%20PPPF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EPWP Con&amp;Spec"/>
      <sheetName val="Go To"/>
      <sheetName val="Award Letter"/>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OHSE Structure"/>
      <sheetName val="OHSE_Plan"/>
      <sheetName val="BaselineRskAss"/>
      <sheetName val="SBD 6.2"/>
      <sheetName val="PrefCertCont"/>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OHS Spec"/>
      <sheetName val="OHS Bill"/>
      <sheetName val="Wai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s>
    <sheetDataSet>
      <sheetData sheetId="0"/>
      <sheetData sheetId="1"/>
      <sheetData sheetId="2"/>
      <sheetData sheetId="3">
        <row r="573">
          <cell r="G57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Vol 1 of 2"/>
      <sheetName val="Cover Page 2"/>
      <sheetName val="Table of Contents"/>
      <sheetName val="1_TheTender"/>
      <sheetName val="1_TheTender Procedure"/>
      <sheetName val="1_The Notice &amp; Inv to tender"/>
      <sheetName val="T1.1_PA04"/>
      <sheetName val="T1.2_PA04.1"/>
      <sheetName val="1_TheTender dATA"/>
      <sheetName val="T1.2_DOW03"/>
      <sheetName val="Annexure F-fly"/>
      <sheetName val="Conditions of tender"/>
      <sheetName val="Returnable Docs-fly"/>
      <sheetName val="T2.1_PA-09"/>
      <sheetName val="T2.2_01-PA15-1"/>
      <sheetName val="T2.2_02_PA15-2"/>
      <sheetName val="T2.2_03_PA15-3"/>
      <sheetName val="PA15-4 JOINT VENT"/>
      <sheetName val="T2.2_03_DOW15"/>
      <sheetName val="T2.2_04_DOW09"/>
      <sheetName val="T2.2_10_PA04.2"/>
      <sheetName val="T2.2_05_PA16"/>
      <sheetName val="T2.2_07_DOW16"/>
      <sheetName val="T2.2_08_PA11"/>
      <sheetName val="T2.2_11_DOW21"/>
      <sheetName val="T2.2_12_dow22"/>
      <sheetName val="T2.2_13_dow23"/>
      <sheetName val="T2.2_09_PA27"/>
      <sheetName val="T2.2_10_PA04.2a"/>
      <sheetName val="Equipment schedules"/>
      <sheetName val="T2.3_10_PA04.3"/>
      <sheetName val="QUESTIONAIRE"/>
      <sheetName val="APP FOR TAX CERT"/>
      <sheetName val="APP FOR Comp Com"/>
      <sheetName val="C1.1DOW07"/>
      <sheetName val="Confirmation of Receipt"/>
      <sheetName val="T2.22FinalBOQ"/>
      <sheetName val="PROOF OF MUN R&amp;T"/>
      <sheetName val="PROOF OF UIF"/>
      <sheetName val="SBD 5"/>
      <sheetName val="CertOfIndBid"/>
      <sheetName val="PROOF OF Prov DATA BASES"/>
      <sheetName val="CIDB"/>
      <sheetName val="Deposit paid"/>
      <sheetName val="ContractForms-Part 1"/>
      <sheetName val="ContractForms-Part 2"/>
      <sheetName val="StrucOHSEPlan"/>
      <sheetName val="OHSE_Plan"/>
      <sheetName val="BaslineRskAss"/>
      <sheetName val="SBD 6.2"/>
      <sheetName val="PrefCertCont"/>
      <sheetName val="Cover Page-Vol 2 of 2"/>
      <sheetName val="The Contract - Fly"/>
      <sheetName val="Agreement &amp; Contract Data-fly"/>
      <sheetName val="Form offer &amp; Accpt - fly"/>
      <sheetName val="Offer &amp; Acceptance sub page"/>
      <sheetName val="Contract Data-fly"/>
      <sheetName val="C1.2_DOW04"/>
      <sheetName val="Form of Guarantee-fly"/>
      <sheetName val="C1.3_DOW10.1 (2)"/>
      <sheetName val="Pricing Data-fly"/>
      <sheetName val="C2.1_PG02.2"/>
      <sheetName val="PrelimFlyer"/>
      <sheetName val="NotestoQS Prelims"/>
      <sheetName val="BoQ - fly"/>
      <sheetName val="scope - fly"/>
      <sheetName val="C3.1_PG01.2"/>
      <sheetName val="HIV"/>
      <sheetName val="HIVCOMPL"/>
      <sheetName val="site info - fly"/>
      <sheetName val="C4.1_PG03_2"/>
      <sheetName val="List of dwg - fly"/>
      <sheetName val="C4.2_Listof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 val="Sheet1"/>
    </sheetNames>
    <sheetDataSet>
      <sheetData sheetId="0" refreshError="1"/>
      <sheetData sheetId="1" refreshError="1"/>
      <sheetData sheetId="2" refreshError="1"/>
      <sheetData sheetId="3" refreshError="1">
        <row r="425">
          <cell r="D425" t="str">
            <v>Not applicable</v>
          </cell>
        </row>
        <row r="426">
          <cell r="D426" t="str">
            <v>2.2   DESIGN BRIEF</v>
          </cell>
        </row>
        <row r="427">
          <cell r="D427" t="str">
            <v>Not applicable</v>
          </cell>
        </row>
        <row r="428">
          <cell r="D428" t="str">
            <v>2.3   DRAWINGS</v>
          </cell>
        </row>
        <row r="429">
          <cell r="D429" t="str">
            <v>See list of drawings/Annexure's attached to this document.</v>
          </cell>
        </row>
        <row r="430">
          <cell r="D430" t="str">
            <v>2.4   DESIGN PROCEDURES</v>
          </cell>
        </row>
        <row r="431">
          <cell r="D431" t="str">
            <v>Not applicable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P"/>
      <sheetName val="PRELIMS"/>
      <sheetName val="PENALTIES"/>
      <sheetName val="Sheet1"/>
      <sheetName val="ENTRY"/>
      <sheetName val="COV VOL1"/>
      <sheetName val="CONTENTS"/>
      <sheetName val="PROJECT INFO"/>
      <sheetName val="TENDER NOTICE"/>
      <sheetName val="LSMITH MAP"/>
      <sheetName val="ULUNDI MAP"/>
      <sheetName val="DBN MAP"/>
      <sheetName val="MAP PMB"/>
      <sheetName val="TEND FORM"/>
      <sheetName val="COND OF TEND"/>
      <sheetName val="GUARANT"/>
      <sheetName val="AUTHORITY"/>
      <sheetName val="DECL OF INT"/>
      <sheetName val="JOINT VENT"/>
      <sheetName val="SITE INSP"/>
      <sheetName val="SUB CONTR"/>
      <sheetName val="COV VOL2"/>
      <sheetName val="NOTES"/>
      <sheetName val="NOTES ADD PAGE"/>
      <sheetName val="PRELIMS ADDITIONAL PAGE"/>
      <sheetName val="COND OF CONTR"/>
      <sheetName val="COV VOL 3"/>
      <sheetName val="COV VOL 4"/>
      <sheetName val="COV VOL 5"/>
      <sheetName val="COV VOL 6"/>
      <sheetName val="COV VOL 7"/>
      <sheetName val="COV VOL 8"/>
      <sheetName val="COV VOL 9"/>
      <sheetName val="COV VOL 10"/>
      <sheetName val="MISTAKES"/>
      <sheetName val="START"/>
      <sheetName val="Sheet2"/>
    </sheetNames>
    <sheetDataSet>
      <sheetData sheetId="0"/>
      <sheetData sheetId="1"/>
      <sheetData sheetId="2"/>
      <sheetData sheetId="3"/>
      <sheetData sheetId="4">
        <row r="13">
          <cell r="A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Section 1 of 2"/>
      <sheetName val="Cover Page 2"/>
      <sheetName val="Table of Contents"/>
      <sheetName val="TheTender-fly"/>
      <sheetName val="T1_TheTender Procedure-fly"/>
      <sheetName val="T1.1_Notice &amp; Inv to tender-fly"/>
      <sheetName val="T1.1_Tender Notice &amp; Invitation"/>
      <sheetName val="T1.2_PA04.1"/>
      <sheetName val="1.2_Tender Data-fly"/>
      <sheetName val="T1.2_Tender Data"/>
      <sheetName val="T1.3_Annexure F-fly"/>
      <sheetName val="T1.3_Conditions of Tender"/>
      <sheetName val="T2_Returnable Docs-fly"/>
      <sheetName val="T2.1_Returnable Docs"/>
      <sheetName val="T2.2_Authority to Sign"/>
      <sheetName val="T2.3_Consortia or JV to Sign"/>
      <sheetName val="T2.4_Resolutio Consortia JV"/>
      <sheetName val="T2.5_JV Declaration"/>
      <sheetName val="T2.6_Proposed Subcontractors"/>
      <sheetName val="T2.7_ Capacity of Tenderer"/>
      <sheetName val="T2.8_Financial Standing"/>
      <sheetName val="Goals for T2.9"/>
      <sheetName val=" Goals and Docs for T1.1"/>
      <sheetName val="T2.9_Preference Points Claim"/>
      <sheetName val="T2.10_Site Inspection Cert"/>
      <sheetName val="T2.11_Bidder's Disclosure(SBD4)"/>
      <sheetName val="T2.12_Adenda of Tender Docs"/>
      <sheetName val="T2.13_Particulars of Elec Cont"/>
      <sheetName val="T2.14_Imported Material"/>
      <sheetName val="T2.15a_AFS"/>
      <sheetName val="T2.16_Equipment Schedules"/>
      <sheetName val="T2.17_SHE Declaration"/>
      <sheetName val="T2.18_Comp Enterprise Question"/>
      <sheetName val="T2.19_TCS"/>
      <sheetName val="T2.20_Good Standing with Comsnr"/>
      <sheetName val="T2.21_Offer and Acceptance"/>
      <sheetName val="T2.21a_Confirmation of Receipt"/>
      <sheetName val="T2.22_Final BOQ"/>
      <sheetName val="T2.23_PROOF OF MUN R&amp;T"/>
      <sheetName val="T2.24_PROOF OF UIF"/>
      <sheetName val="T2.25_NIPD"/>
      <sheetName val="T2.26_CSD"/>
      <sheetName val="T2.27_CIDB Reg Number"/>
      <sheetName val="T2.28_Deposit paid"/>
      <sheetName val="T2.29_Contract Forms-Part 1"/>
      <sheetName val="T2.30_Contract Forms-Part 2"/>
      <sheetName val="T2.31 OHSE Plan Structure"/>
      <sheetName val="T2.32 OHSE Client Requirements"/>
      <sheetName val="T2.33_Basline Rsk Ass"/>
      <sheetName val="T2.34_Functionality Criteria"/>
      <sheetName val="T2.35_ SBD 1"/>
      <sheetName val="Cover Page- Section 2 of 2"/>
      <sheetName val="The Contract - Fly"/>
      <sheetName val="C1_Agrment &amp; Contract Data-fly"/>
      <sheetName val="Form offer &amp; Accpt - fly"/>
      <sheetName val="C1.1_Offer &amp; Acceptance "/>
      <sheetName val="C1.2_Contract Data-fly"/>
      <sheetName val="C1.2_Contract Data"/>
      <sheetName val="C1.3_Form of Guarantee-fly"/>
      <sheetName val="C1.3_Performance Guarantee"/>
      <sheetName val="C2_Pricing Data-fly"/>
      <sheetName val="C2.1 Pricing Instructions"/>
      <sheetName val="C2.2_Prelim Fly"/>
      <sheetName val="C2.2_Notes to QS Prelims &amp; Gen"/>
      <sheetName val="C2.3_BOQ - Fly"/>
      <sheetName val="C.3_Scope of Work - Fly"/>
      <sheetName val="C3.1_Scope of Works"/>
      <sheetName val="C3.2_Spec for HIV"/>
      <sheetName val="C3.3_HIV Compliance Report"/>
      <sheetName val="C4_Site Info - Fly"/>
      <sheetName val="C4.1_Site Information"/>
      <sheetName val="C5_List of Dwg - fly"/>
      <sheetName val="C5.1_List of 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s>
    <sheetDataSet>
      <sheetData sheetId="0"/>
      <sheetData sheetId="1"/>
      <sheetData sheetId="2"/>
      <sheetData sheetId="3">
        <row r="27">
          <cell r="G27">
            <v>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enu"/>
      <sheetName val="Advert"/>
      <sheetName val="Master Data"/>
      <sheetName val="Go To"/>
      <sheetName val="EPWP Con&amp;Spec"/>
      <sheetName val="Datafordrops"/>
      <sheetName val="ClassDropdown"/>
      <sheetName val="ClassList"/>
      <sheetName val="GoTo"/>
      <sheetName val="GB Rating"/>
      <sheetName val="Tender Fee"/>
      <sheetName val="Cover Page-Section 1 of 2"/>
      <sheetName val="Cover Page 2"/>
      <sheetName val="Table of Contents"/>
      <sheetName val="TheTender-fly"/>
      <sheetName val="T1_TheTender Procedure-fly"/>
      <sheetName val="T1.1_Notice &amp; Inv to tender-fly"/>
      <sheetName val="T1.1_Tender Notice &amp; Invitation"/>
      <sheetName val="T1.2_PA04.1"/>
      <sheetName val="1.2_Tender Data-fly"/>
      <sheetName val="T1.2_Tender Data"/>
      <sheetName val="T1.3_Annexure F-fly"/>
      <sheetName val="T1.3_Conditions of Tender"/>
      <sheetName val="T2_Returnable Docs-fly"/>
      <sheetName val="T2.1_Returnable Docs"/>
      <sheetName val="T2.2_Authority to Sign"/>
      <sheetName val="T2.3_Consortia or JV to Sign"/>
      <sheetName val="T2.4_Resolutio Consortia JV"/>
      <sheetName val="T2.5_JV Declaration"/>
      <sheetName val="T2.6_Proposed Subcontractors"/>
      <sheetName val="T2.7_ Capacity of Tenderer"/>
      <sheetName val="T2.8_Financial Standing"/>
      <sheetName val="T2.9_Site Inspection Cert"/>
      <sheetName val="T2.10_Bidders Disclosure -SBD4"/>
      <sheetName val="T2.11_Adenda of Tender Docs"/>
      <sheetName val="T2.12_Particulars of Elec Cont"/>
      <sheetName val="T2.13_Imported Material"/>
      <sheetName val="T2.14_AFS"/>
      <sheetName val="T2.15_Equipment Schedules"/>
      <sheetName val="T2.16_SHE Declaration"/>
      <sheetName val="T2.17_Comp Enterprise Question"/>
      <sheetName val="T2.18_TCS"/>
      <sheetName val="T2.19_Good Standing with Comsnr"/>
      <sheetName val="T2.20_Offer and Acceptance"/>
      <sheetName val="T2.21a_Confirmation of Receipt"/>
      <sheetName val="T2.22_Final BOQ"/>
      <sheetName val="T2.23_PROOF OF MUN R&amp;T"/>
      <sheetName val="T2.24_PROOF OF UIF"/>
      <sheetName val="T2.25_NIPD"/>
      <sheetName val="T2.26_CSD"/>
      <sheetName val="T2.27_CIDB Reg Number"/>
      <sheetName val="T2.28_Deposit paid"/>
      <sheetName val="T2.29_Contract Forms-Part 1"/>
      <sheetName val="T2.30_Contract Forms-Part 2"/>
      <sheetName val="T2.31 OHSE Plan Structure"/>
      <sheetName val="T2.32 OHSE Client Requirements"/>
      <sheetName val="T2.33_Basline Rsk Ass"/>
      <sheetName val="T2.34_Functionality Criteria"/>
      <sheetName val="T2.35 - SBD 1"/>
      <sheetName val="Cover Page- Section 2 of 2"/>
      <sheetName val="The Contract - Fly"/>
      <sheetName val="C1_Agrment &amp; Contract Data-fly"/>
      <sheetName val="Form offer &amp; Accpt - fly"/>
      <sheetName val="C1.1_Offer &amp; Acceptance "/>
      <sheetName val="C1.2_Contract Data-fly"/>
      <sheetName val="C1.2_Contract Data"/>
      <sheetName val="C1.3_Form of Guarantee-fly"/>
      <sheetName val="C1.3_Performance Guarantee"/>
      <sheetName val="C2_Pricing Data-fly"/>
      <sheetName val="C2.1 Pricing Instructions"/>
      <sheetName val="C2.2_Prelim Fly"/>
      <sheetName val="C2.2_Notes to QS Prelims &amp; Gen"/>
      <sheetName val="C2.3_BOQ - Fly"/>
      <sheetName val="C.3_Scope of Work - Fly"/>
      <sheetName val="C3.1_Scope of Works"/>
      <sheetName val="C3.2_Spec for HIV"/>
      <sheetName val="C3.3_HIV Compliance Report"/>
      <sheetName val="C4_Site Info - Fly"/>
      <sheetName val="C4.1_Site Information"/>
      <sheetName val="C5_List of Dwg - fly"/>
      <sheetName val="C5.1_List of Drawings"/>
      <sheetName val="Annexures - fly"/>
      <sheetName val="PMB"/>
      <sheetName val="ULUNDI"/>
      <sheetName val="LSMITH"/>
      <sheetName val="DURBAN"/>
      <sheetName val="Joint Venture Agreement"/>
      <sheetName val="OHS Spec"/>
      <sheetName val="OHS Bill"/>
      <sheetName val="WaverofLien"/>
      <sheetName val="EPWP"/>
      <sheetName val="EPWP BQ"/>
      <sheetName val="EPWPScope"/>
      <sheetName val="EPWP EmpCont"/>
      <sheetName val="Att Reg"/>
      <sheetName val="Registration and Business Form"/>
      <sheetName val="Beneficiary Monthly captureform"/>
      <sheetName val="Worker Monthly Payment upload"/>
      <sheetName val="Worker Monthly Training form"/>
      <sheetName val="Location"/>
    </sheetNames>
    <sheetDataSet>
      <sheetData sheetId="0"/>
      <sheetData sheetId="1"/>
      <sheetData sheetId="2"/>
      <sheetData sheetId="3">
        <row r="12">
          <cell r="E12" t="str">
            <v>KZN Department of Public Works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solidFill>
          <a:srgbClr val="FFFFFF"/>
        </a:solidFill>
        <a:ln w="9525">
          <a:noFill/>
          <a:miter lim="800000"/>
          <a:headEnd/>
          <a:tailEnd/>
        </a:ln>
      </a:spPr>
      <a:bodyPr vertOverflow="clip" wrap="square" lIns="27432" tIns="22860" rIns="0" bIns="0" anchor="t" upright="1"/>
      <a:lstStyle>
        <a:defPPr algn="l" rtl="0">
          <a:defRPr sz="900" b="1" i="0" strike="noStrike">
            <a:solidFill>
              <a:srgbClr val="0000FF"/>
            </a:solidFill>
            <a:latin typeface="Arial"/>
            <a:cs typeface="Arial"/>
          </a:defRPr>
        </a:defPPr>
      </a:lstStyle>
    </a:tx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27.xml"/><Relationship Id="rId4" Type="http://schemas.openxmlformats.org/officeDocument/2006/relationships/ctrlProp" Target="../ctrlProps/ctrlProp226.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7.vml"/><Relationship Id="rId7" Type="http://schemas.openxmlformats.org/officeDocument/2006/relationships/ctrlProp" Target="../ctrlProps/ctrlProp550.xml"/><Relationship Id="rId2" Type="http://schemas.openxmlformats.org/officeDocument/2006/relationships/drawing" Target="../drawings/drawing88.xml"/><Relationship Id="rId1" Type="http://schemas.openxmlformats.org/officeDocument/2006/relationships/printerSettings" Target="../printerSettings/printerSettings94.bin"/><Relationship Id="rId6" Type="http://schemas.openxmlformats.org/officeDocument/2006/relationships/ctrlProp" Target="../ctrlProps/ctrlProp549.xml"/><Relationship Id="rId5" Type="http://schemas.openxmlformats.org/officeDocument/2006/relationships/ctrlProp" Target="../ctrlProps/ctrlProp548.xml"/><Relationship Id="rId4" Type="http://schemas.openxmlformats.org/officeDocument/2006/relationships/ctrlProp" Target="../ctrlProps/ctrlProp547.xml"/></Relationships>
</file>

<file path=xl/worksheets/_rels/sheet101.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88.vml"/><Relationship Id="rId7" Type="http://schemas.openxmlformats.org/officeDocument/2006/relationships/ctrlProp" Target="../ctrlProps/ctrlProp552.xml"/><Relationship Id="rId2" Type="http://schemas.openxmlformats.org/officeDocument/2006/relationships/drawing" Target="../drawings/drawing89.xml"/><Relationship Id="rId1" Type="http://schemas.openxmlformats.org/officeDocument/2006/relationships/printerSettings" Target="../printerSettings/printerSettings95.bin"/><Relationship Id="rId6" Type="http://schemas.openxmlformats.org/officeDocument/2006/relationships/ctrlProp" Target="../ctrlProps/ctrlProp551.xml"/><Relationship Id="rId5" Type="http://schemas.openxmlformats.org/officeDocument/2006/relationships/image" Target="../media/image30.png"/><Relationship Id="rId4" Type="http://schemas.openxmlformats.org/officeDocument/2006/relationships/oleObject" Target="../embeddings/oleObject1.bin"/><Relationship Id="rId9" Type="http://schemas.openxmlformats.org/officeDocument/2006/relationships/ctrlProp" Target="../ctrlProps/ctrlProp554.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9.vml"/><Relationship Id="rId7" Type="http://schemas.openxmlformats.org/officeDocument/2006/relationships/ctrlProp" Target="../ctrlProps/ctrlProp558.xml"/><Relationship Id="rId2" Type="http://schemas.openxmlformats.org/officeDocument/2006/relationships/drawing" Target="../drawings/drawing90.xml"/><Relationship Id="rId1" Type="http://schemas.openxmlformats.org/officeDocument/2006/relationships/printerSettings" Target="../printerSettings/printerSettings96.bin"/><Relationship Id="rId6" Type="http://schemas.openxmlformats.org/officeDocument/2006/relationships/ctrlProp" Target="../ctrlProps/ctrlProp557.xml"/><Relationship Id="rId5" Type="http://schemas.openxmlformats.org/officeDocument/2006/relationships/ctrlProp" Target="../ctrlProps/ctrlProp556.xml"/><Relationship Id="rId4" Type="http://schemas.openxmlformats.org/officeDocument/2006/relationships/ctrlProp" Target="../ctrlProps/ctrlProp555.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0.vml"/><Relationship Id="rId7" Type="http://schemas.openxmlformats.org/officeDocument/2006/relationships/ctrlProp" Target="../ctrlProps/ctrlProp562.xml"/><Relationship Id="rId2" Type="http://schemas.openxmlformats.org/officeDocument/2006/relationships/drawing" Target="../drawings/drawing91.xml"/><Relationship Id="rId1" Type="http://schemas.openxmlformats.org/officeDocument/2006/relationships/printerSettings" Target="../printerSettings/printerSettings97.bin"/><Relationship Id="rId6" Type="http://schemas.openxmlformats.org/officeDocument/2006/relationships/ctrlProp" Target="../ctrlProps/ctrlProp561.xml"/><Relationship Id="rId5" Type="http://schemas.openxmlformats.org/officeDocument/2006/relationships/ctrlProp" Target="../ctrlProps/ctrlProp560.xml"/><Relationship Id="rId4" Type="http://schemas.openxmlformats.org/officeDocument/2006/relationships/ctrlProp" Target="../ctrlProps/ctrlProp559.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1.vml"/><Relationship Id="rId7" Type="http://schemas.openxmlformats.org/officeDocument/2006/relationships/ctrlProp" Target="../ctrlProps/ctrlProp566.xml"/><Relationship Id="rId2" Type="http://schemas.openxmlformats.org/officeDocument/2006/relationships/drawing" Target="../drawings/drawing92.xml"/><Relationship Id="rId1" Type="http://schemas.openxmlformats.org/officeDocument/2006/relationships/printerSettings" Target="../printerSettings/printerSettings98.bin"/><Relationship Id="rId6" Type="http://schemas.openxmlformats.org/officeDocument/2006/relationships/ctrlProp" Target="../ctrlProps/ctrlProp565.xml"/><Relationship Id="rId5" Type="http://schemas.openxmlformats.org/officeDocument/2006/relationships/ctrlProp" Target="../ctrlProps/ctrlProp564.xml"/><Relationship Id="rId4" Type="http://schemas.openxmlformats.org/officeDocument/2006/relationships/ctrlProp" Target="../ctrlProps/ctrlProp563.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92.vml"/><Relationship Id="rId7" Type="http://schemas.openxmlformats.org/officeDocument/2006/relationships/ctrlProp" Target="../ctrlProps/ctrlProp570.xml"/><Relationship Id="rId2" Type="http://schemas.openxmlformats.org/officeDocument/2006/relationships/drawing" Target="../drawings/drawing93.xml"/><Relationship Id="rId1" Type="http://schemas.openxmlformats.org/officeDocument/2006/relationships/printerSettings" Target="../printerSettings/printerSettings99.bin"/><Relationship Id="rId6" Type="http://schemas.openxmlformats.org/officeDocument/2006/relationships/ctrlProp" Target="../ctrlProps/ctrlProp569.xml"/><Relationship Id="rId5" Type="http://schemas.openxmlformats.org/officeDocument/2006/relationships/ctrlProp" Target="../ctrlProps/ctrlProp568.xml"/><Relationship Id="rId4" Type="http://schemas.openxmlformats.org/officeDocument/2006/relationships/ctrlProp" Target="../ctrlProps/ctrlProp567.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3.vml"/><Relationship Id="rId7" Type="http://schemas.openxmlformats.org/officeDocument/2006/relationships/ctrlProp" Target="../ctrlProps/ctrlProp574.xml"/><Relationship Id="rId2" Type="http://schemas.openxmlformats.org/officeDocument/2006/relationships/drawing" Target="../drawings/drawing94.xml"/><Relationship Id="rId1" Type="http://schemas.openxmlformats.org/officeDocument/2006/relationships/printerSettings" Target="../printerSettings/printerSettings100.bin"/><Relationship Id="rId6" Type="http://schemas.openxmlformats.org/officeDocument/2006/relationships/ctrlProp" Target="../ctrlProps/ctrlProp573.xml"/><Relationship Id="rId5" Type="http://schemas.openxmlformats.org/officeDocument/2006/relationships/ctrlProp" Target="../ctrlProps/ctrlProp572.xml"/><Relationship Id="rId4" Type="http://schemas.openxmlformats.org/officeDocument/2006/relationships/ctrlProp" Target="../ctrlProps/ctrlProp571.xm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32.xml"/><Relationship Id="rId3" Type="http://schemas.openxmlformats.org/officeDocument/2006/relationships/vmlDrawing" Target="../drawings/vmlDrawing6.vml"/><Relationship Id="rId7" Type="http://schemas.openxmlformats.org/officeDocument/2006/relationships/ctrlProp" Target="../ctrlProps/ctrlProp231.xml"/><Relationship Id="rId12" Type="http://schemas.openxmlformats.org/officeDocument/2006/relationships/ctrlProp" Target="../ctrlProps/ctrlProp236.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30.xml"/><Relationship Id="rId11" Type="http://schemas.openxmlformats.org/officeDocument/2006/relationships/ctrlProp" Target="../ctrlProps/ctrlProp235.xml"/><Relationship Id="rId5" Type="http://schemas.openxmlformats.org/officeDocument/2006/relationships/ctrlProp" Target="../ctrlProps/ctrlProp229.xml"/><Relationship Id="rId10" Type="http://schemas.openxmlformats.org/officeDocument/2006/relationships/ctrlProp" Target="../ctrlProps/ctrlProp234.xml"/><Relationship Id="rId4" Type="http://schemas.openxmlformats.org/officeDocument/2006/relationships/ctrlProp" Target="../ctrlProps/ctrlProp228.xml"/><Relationship Id="rId9" Type="http://schemas.openxmlformats.org/officeDocument/2006/relationships/ctrlProp" Target="../ctrlProps/ctrlProp233.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40.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239.xml"/><Relationship Id="rId5" Type="http://schemas.openxmlformats.org/officeDocument/2006/relationships/ctrlProp" Target="../ctrlProps/ctrlProp238.xml"/><Relationship Id="rId4" Type="http://schemas.openxmlformats.org/officeDocument/2006/relationships/ctrlProp" Target="../ctrlProps/ctrlProp23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4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243.xml"/><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24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5" Type="http://schemas.openxmlformats.org/officeDocument/2006/relationships/ctrlProp" Target="../ctrlProps/ctrlProp246.xml"/><Relationship Id="rId4" Type="http://schemas.openxmlformats.org/officeDocument/2006/relationships/ctrlProp" Target="../ctrlProps/ctrlProp24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252.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51.xml"/><Relationship Id="rId5" Type="http://schemas.openxmlformats.org/officeDocument/2006/relationships/ctrlProp" Target="../ctrlProps/ctrlProp250.xml"/><Relationship Id="rId4" Type="http://schemas.openxmlformats.org/officeDocument/2006/relationships/ctrlProp" Target="../ctrlProps/ctrlProp24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256.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255.xml"/><Relationship Id="rId5" Type="http://schemas.openxmlformats.org/officeDocument/2006/relationships/ctrlProp" Target="../ctrlProps/ctrlProp254.xml"/><Relationship Id="rId4" Type="http://schemas.openxmlformats.org/officeDocument/2006/relationships/ctrlProp" Target="../ctrlProps/ctrlProp25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260.x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trlProp" Target="../ctrlProps/ctrlProp259.xml"/><Relationship Id="rId5" Type="http://schemas.openxmlformats.org/officeDocument/2006/relationships/ctrlProp" Target="../ctrlProps/ctrlProp258.xml"/><Relationship Id="rId4" Type="http://schemas.openxmlformats.org/officeDocument/2006/relationships/ctrlProp" Target="../ctrlProps/ctrlProp25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264.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263.xml"/><Relationship Id="rId5" Type="http://schemas.openxmlformats.org/officeDocument/2006/relationships/ctrlProp" Target="../ctrlProps/ctrlProp262.xml"/><Relationship Id="rId4" Type="http://schemas.openxmlformats.org/officeDocument/2006/relationships/ctrlProp" Target="../ctrlProps/ctrlProp26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trlProp" Target="../ctrlProps/ctrlProp266.xml"/><Relationship Id="rId4" Type="http://schemas.openxmlformats.org/officeDocument/2006/relationships/ctrlProp" Target="../ctrlProps/ctrlProp26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270.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269.xml"/><Relationship Id="rId5" Type="http://schemas.openxmlformats.org/officeDocument/2006/relationships/ctrlProp" Target="../ctrlProps/ctrlProp268.xml"/><Relationship Id="rId4" Type="http://schemas.openxmlformats.org/officeDocument/2006/relationships/ctrlProp" Target="../ctrlProps/ctrlProp26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trlProp" Target="../ctrlProps/ctrlProp274.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273.xml"/><Relationship Id="rId5" Type="http://schemas.openxmlformats.org/officeDocument/2006/relationships/ctrlProp" Target="../ctrlProps/ctrlProp272.xml"/><Relationship Id="rId4" Type="http://schemas.openxmlformats.org/officeDocument/2006/relationships/ctrlProp" Target="../ctrlProps/ctrlProp27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trlProp" Target="../ctrlProps/ctrlProp278.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277.xml"/><Relationship Id="rId5" Type="http://schemas.openxmlformats.org/officeDocument/2006/relationships/ctrlProp" Target="../ctrlProps/ctrlProp276.xml"/><Relationship Id="rId4" Type="http://schemas.openxmlformats.org/officeDocument/2006/relationships/ctrlProp" Target="../ctrlProps/ctrlProp27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ctrlProp" Target="../ctrlProps/ctrlProp282.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281.xml"/><Relationship Id="rId5" Type="http://schemas.openxmlformats.org/officeDocument/2006/relationships/ctrlProp" Target="../ctrlProps/ctrlProp280.xml"/><Relationship Id="rId4" Type="http://schemas.openxmlformats.org/officeDocument/2006/relationships/ctrlProp" Target="../ctrlProps/ctrlProp27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7" Type="http://schemas.openxmlformats.org/officeDocument/2006/relationships/ctrlProp" Target="../ctrlProps/ctrlProp286.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285.xml"/><Relationship Id="rId5" Type="http://schemas.openxmlformats.org/officeDocument/2006/relationships/ctrlProp" Target="../ctrlProps/ctrlProp284.xml"/><Relationship Id="rId4" Type="http://schemas.openxmlformats.org/officeDocument/2006/relationships/ctrlProp" Target="../ctrlProps/ctrlProp28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290.x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trlProp" Target="../ctrlProps/ctrlProp289.xml"/><Relationship Id="rId5" Type="http://schemas.openxmlformats.org/officeDocument/2006/relationships/ctrlProp" Target="../ctrlProps/ctrlProp288.xml"/><Relationship Id="rId4" Type="http://schemas.openxmlformats.org/officeDocument/2006/relationships/ctrlProp" Target="../ctrlProps/ctrlProp28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294.x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trlProp" Target="../ctrlProps/ctrlProp293.xml"/><Relationship Id="rId5" Type="http://schemas.openxmlformats.org/officeDocument/2006/relationships/ctrlProp" Target="../ctrlProps/ctrlProp292.xml"/><Relationship Id="rId4" Type="http://schemas.openxmlformats.org/officeDocument/2006/relationships/ctrlProp" Target="../ctrlProps/ctrlProp29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298.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297.xml"/><Relationship Id="rId5" Type="http://schemas.openxmlformats.org/officeDocument/2006/relationships/ctrlProp" Target="../ctrlProps/ctrlProp296.xml"/><Relationship Id="rId4"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ctrlProp" Target="../ctrlProps/ctrlProp302.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301.xml"/><Relationship Id="rId5" Type="http://schemas.openxmlformats.org/officeDocument/2006/relationships/ctrlProp" Target="../ctrlProps/ctrlProp300.xml"/><Relationship Id="rId4" Type="http://schemas.openxmlformats.org/officeDocument/2006/relationships/ctrlProp" Target="../ctrlProps/ctrlProp29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ctrlProp" Target="../ctrlProps/ctrlProp306.x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305.xml"/><Relationship Id="rId5" Type="http://schemas.openxmlformats.org/officeDocument/2006/relationships/ctrlProp" Target="../ctrlProps/ctrlProp304.xml"/><Relationship Id="rId4" Type="http://schemas.openxmlformats.org/officeDocument/2006/relationships/ctrlProp" Target="../ctrlProps/ctrlProp30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310.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309.xml"/><Relationship Id="rId5" Type="http://schemas.openxmlformats.org/officeDocument/2006/relationships/ctrlProp" Target="../ctrlProps/ctrlProp308.xml"/><Relationship Id="rId4" Type="http://schemas.openxmlformats.org/officeDocument/2006/relationships/ctrlProp" Target="../ctrlProps/ctrlProp30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ctrlProp" Target="../ctrlProps/ctrlProp314.xml"/><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trlProp" Target="../ctrlProps/ctrlProp313.xml"/><Relationship Id="rId5" Type="http://schemas.openxmlformats.org/officeDocument/2006/relationships/ctrlProp" Target="../ctrlProps/ctrlProp312.xml"/><Relationship Id="rId4" Type="http://schemas.openxmlformats.org/officeDocument/2006/relationships/ctrlProp" Target="../ctrlProps/ctrlProp31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7" Type="http://schemas.openxmlformats.org/officeDocument/2006/relationships/ctrlProp" Target="../ctrlProps/ctrlProp318.xml"/><Relationship Id="rId2" Type="http://schemas.openxmlformats.org/officeDocument/2006/relationships/drawing" Target="../drawings/drawing28.xml"/><Relationship Id="rId1" Type="http://schemas.openxmlformats.org/officeDocument/2006/relationships/printerSettings" Target="../printerSettings/printerSettings32.bin"/><Relationship Id="rId6" Type="http://schemas.openxmlformats.org/officeDocument/2006/relationships/ctrlProp" Target="../ctrlProps/ctrlProp317.xml"/><Relationship Id="rId5" Type="http://schemas.openxmlformats.org/officeDocument/2006/relationships/ctrlProp" Target="../ctrlProps/ctrlProp316.xml"/><Relationship Id="rId4" Type="http://schemas.openxmlformats.org/officeDocument/2006/relationships/ctrlProp" Target="../ctrlProps/ctrlProp31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ctrlProp" Target="../ctrlProps/ctrlProp322.xml"/><Relationship Id="rId2" Type="http://schemas.openxmlformats.org/officeDocument/2006/relationships/drawing" Target="../drawings/drawing29.xml"/><Relationship Id="rId1" Type="http://schemas.openxmlformats.org/officeDocument/2006/relationships/printerSettings" Target="../printerSettings/printerSettings33.bin"/><Relationship Id="rId6" Type="http://schemas.openxmlformats.org/officeDocument/2006/relationships/ctrlProp" Target="../ctrlProps/ctrlProp321.xml"/><Relationship Id="rId5" Type="http://schemas.openxmlformats.org/officeDocument/2006/relationships/ctrlProp" Target="../ctrlProps/ctrlProp320.xml"/><Relationship Id="rId4" Type="http://schemas.openxmlformats.org/officeDocument/2006/relationships/ctrlProp" Target="../ctrlProps/ctrlProp319.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7.xml"/><Relationship Id="rId117" Type="http://schemas.openxmlformats.org/officeDocument/2006/relationships/ctrlProp" Target="../ctrlProps/ctrlProp128.xml"/><Relationship Id="rId21" Type="http://schemas.openxmlformats.org/officeDocument/2006/relationships/ctrlProp" Target="../ctrlProps/ctrlProp32.xml"/><Relationship Id="rId42" Type="http://schemas.openxmlformats.org/officeDocument/2006/relationships/ctrlProp" Target="../ctrlProps/ctrlProp53.xml"/><Relationship Id="rId47" Type="http://schemas.openxmlformats.org/officeDocument/2006/relationships/ctrlProp" Target="../ctrlProps/ctrlProp58.xml"/><Relationship Id="rId63" Type="http://schemas.openxmlformats.org/officeDocument/2006/relationships/ctrlProp" Target="../ctrlProps/ctrlProp74.xml"/><Relationship Id="rId68" Type="http://schemas.openxmlformats.org/officeDocument/2006/relationships/ctrlProp" Target="../ctrlProps/ctrlProp79.xml"/><Relationship Id="rId84" Type="http://schemas.openxmlformats.org/officeDocument/2006/relationships/ctrlProp" Target="../ctrlProps/ctrlProp95.xml"/><Relationship Id="rId89" Type="http://schemas.openxmlformats.org/officeDocument/2006/relationships/ctrlProp" Target="../ctrlProps/ctrlProp100.xml"/><Relationship Id="rId112" Type="http://schemas.openxmlformats.org/officeDocument/2006/relationships/ctrlProp" Target="../ctrlProps/ctrlProp123.xml"/><Relationship Id="rId16" Type="http://schemas.openxmlformats.org/officeDocument/2006/relationships/ctrlProp" Target="../ctrlProps/ctrlProp27.xml"/><Relationship Id="rId107" Type="http://schemas.openxmlformats.org/officeDocument/2006/relationships/ctrlProp" Target="../ctrlProps/ctrlProp118.xml"/><Relationship Id="rId11" Type="http://schemas.openxmlformats.org/officeDocument/2006/relationships/ctrlProp" Target="../ctrlProps/ctrlProp22.xml"/><Relationship Id="rId32" Type="http://schemas.openxmlformats.org/officeDocument/2006/relationships/ctrlProp" Target="../ctrlProps/ctrlProp43.xml"/><Relationship Id="rId37" Type="http://schemas.openxmlformats.org/officeDocument/2006/relationships/ctrlProp" Target="../ctrlProps/ctrlProp48.xml"/><Relationship Id="rId53" Type="http://schemas.openxmlformats.org/officeDocument/2006/relationships/ctrlProp" Target="../ctrlProps/ctrlProp64.xml"/><Relationship Id="rId58" Type="http://schemas.openxmlformats.org/officeDocument/2006/relationships/ctrlProp" Target="../ctrlProps/ctrlProp69.xml"/><Relationship Id="rId74" Type="http://schemas.openxmlformats.org/officeDocument/2006/relationships/ctrlProp" Target="../ctrlProps/ctrlProp85.xml"/><Relationship Id="rId79" Type="http://schemas.openxmlformats.org/officeDocument/2006/relationships/ctrlProp" Target="../ctrlProps/ctrlProp90.xml"/><Relationship Id="rId102" Type="http://schemas.openxmlformats.org/officeDocument/2006/relationships/ctrlProp" Target="../ctrlProps/ctrlProp113.xml"/><Relationship Id="rId123" Type="http://schemas.openxmlformats.org/officeDocument/2006/relationships/ctrlProp" Target="../ctrlProps/ctrlProp134.xml"/><Relationship Id="rId5" Type="http://schemas.openxmlformats.org/officeDocument/2006/relationships/ctrlProp" Target="../ctrlProps/ctrlProp16.xml"/><Relationship Id="rId90" Type="http://schemas.openxmlformats.org/officeDocument/2006/relationships/ctrlProp" Target="../ctrlProps/ctrlProp101.xml"/><Relationship Id="rId95" Type="http://schemas.openxmlformats.org/officeDocument/2006/relationships/ctrlProp" Target="../ctrlProps/ctrlProp106.xml"/><Relationship Id="rId22" Type="http://schemas.openxmlformats.org/officeDocument/2006/relationships/ctrlProp" Target="../ctrlProps/ctrlProp33.xml"/><Relationship Id="rId27" Type="http://schemas.openxmlformats.org/officeDocument/2006/relationships/ctrlProp" Target="../ctrlProps/ctrlProp38.xml"/><Relationship Id="rId43" Type="http://schemas.openxmlformats.org/officeDocument/2006/relationships/ctrlProp" Target="../ctrlProps/ctrlProp54.xml"/><Relationship Id="rId48" Type="http://schemas.openxmlformats.org/officeDocument/2006/relationships/ctrlProp" Target="../ctrlProps/ctrlProp59.xml"/><Relationship Id="rId64" Type="http://schemas.openxmlformats.org/officeDocument/2006/relationships/ctrlProp" Target="../ctrlProps/ctrlProp75.xml"/><Relationship Id="rId69" Type="http://schemas.openxmlformats.org/officeDocument/2006/relationships/ctrlProp" Target="../ctrlProps/ctrlProp80.xml"/><Relationship Id="rId113" Type="http://schemas.openxmlformats.org/officeDocument/2006/relationships/ctrlProp" Target="../ctrlProps/ctrlProp124.xml"/><Relationship Id="rId118" Type="http://schemas.openxmlformats.org/officeDocument/2006/relationships/ctrlProp" Target="../ctrlProps/ctrlProp129.xml"/><Relationship Id="rId80" Type="http://schemas.openxmlformats.org/officeDocument/2006/relationships/ctrlProp" Target="../ctrlProps/ctrlProp91.xml"/><Relationship Id="rId85" Type="http://schemas.openxmlformats.org/officeDocument/2006/relationships/ctrlProp" Target="../ctrlProps/ctrlProp96.xml"/><Relationship Id="rId12" Type="http://schemas.openxmlformats.org/officeDocument/2006/relationships/ctrlProp" Target="../ctrlProps/ctrlProp23.xml"/><Relationship Id="rId17" Type="http://schemas.openxmlformats.org/officeDocument/2006/relationships/ctrlProp" Target="../ctrlProps/ctrlProp28.xml"/><Relationship Id="rId33" Type="http://schemas.openxmlformats.org/officeDocument/2006/relationships/ctrlProp" Target="../ctrlProps/ctrlProp44.xml"/><Relationship Id="rId38" Type="http://schemas.openxmlformats.org/officeDocument/2006/relationships/ctrlProp" Target="../ctrlProps/ctrlProp49.xml"/><Relationship Id="rId59" Type="http://schemas.openxmlformats.org/officeDocument/2006/relationships/ctrlProp" Target="../ctrlProps/ctrlProp70.xml"/><Relationship Id="rId103" Type="http://schemas.openxmlformats.org/officeDocument/2006/relationships/ctrlProp" Target="../ctrlProps/ctrlProp114.xml"/><Relationship Id="rId108" Type="http://schemas.openxmlformats.org/officeDocument/2006/relationships/ctrlProp" Target="../ctrlProps/ctrlProp119.xml"/><Relationship Id="rId124" Type="http://schemas.openxmlformats.org/officeDocument/2006/relationships/ctrlProp" Target="../ctrlProps/ctrlProp135.xml"/><Relationship Id="rId54" Type="http://schemas.openxmlformats.org/officeDocument/2006/relationships/ctrlProp" Target="../ctrlProps/ctrlProp65.xml"/><Relationship Id="rId70" Type="http://schemas.openxmlformats.org/officeDocument/2006/relationships/ctrlProp" Target="../ctrlProps/ctrlProp81.xml"/><Relationship Id="rId75" Type="http://schemas.openxmlformats.org/officeDocument/2006/relationships/ctrlProp" Target="../ctrlProps/ctrlProp86.xml"/><Relationship Id="rId91" Type="http://schemas.openxmlformats.org/officeDocument/2006/relationships/ctrlProp" Target="../ctrlProps/ctrlProp102.xml"/><Relationship Id="rId96" Type="http://schemas.openxmlformats.org/officeDocument/2006/relationships/ctrlProp" Target="../ctrlProps/ctrlProp107.xml"/><Relationship Id="rId1" Type="http://schemas.openxmlformats.org/officeDocument/2006/relationships/hyperlink" Target="mailto:mkhumalo@kznworks.gov.za" TargetMode="External"/><Relationship Id="rId6" Type="http://schemas.openxmlformats.org/officeDocument/2006/relationships/ctrlProp" Target="../ctrlProps/ctrlProp17.xml"/><Relationship Id="rId23" Type="http://schemas.openxmlformats.org/officeDocument/2006/relationships/ctrlProp" Target="../ctrlProps/ctrlProp34.xml"/><Relationship Id="rId28" Type="http://schemas.openxmlformats.org/officeDocument/2006/relationships/ctrlProp" Target="../ctrlProps/ctrlProp39.xml"/><Relationship Id="rId49" Type="http://schemas.openxmlformats.org/officeDocument/2006/relationships/ctrlProp" Target="../ctrlProps/ctrlProp60.xml"/><Relationship Id="rId114" Type="http://schemas.openxmlformats.org/officeDocument/2006/relationships/ctrlProp" Target="../ctrlProps/ctrlProp125.xml"/><Relationship Id="rId119" Type="http://schemas.openxmlformats.org/officeDocument/2006/relationships/ctrlProp" Target="../ctrlProps/ctrlProp130.xml"/><Relationship Id="rId44" Type="http://schemas.openxmlformats.org/officeDocument/2006/relationships/ctrlProp" Target="../ctrlProps/ctrlProp55.xml"/><Relationship Id="rId60" Type="http://schemas.openxmlformats.org/officeDocument/2006/relationships/ctrlProp" Target="../ctrlProps/ctrlProp71.xml"/><Relationship Id="rId65" Type="http://schemas.openxmlformats.org/officeDocument/2006/relationships/ctrlProp" Target="../ctrlProps/ctrlProp76.xml"/><Relationship Id="rId81" Type="http://schemas.openxmlformats.org/officeDocument/2006/relationships/ctrlProp" Target="../ctrlProps/ctrlProp92.xml"/><Relationship Id="rId86" Type="http://schemas.openxmlformats.org/officeDocument/2006/relationships/ctrlProp" Target="../ctrlProps/ctrlProp97.xml"/><Relationship Id="rId13" Type="http://schemas.openxmlformats.org/officeDocument/2006/relationships/ctrlProp" Target="../ctrlProps/ctrlProp24.xml"/><Relationship Id="rId18" Type="http://schemas.openxmlformats.org/officeDocument/2006/relationships/ctrlProp" Target="../ctrlProps/ctrlProp29.xml"/><Relationship Id="rId39" Type="http://schemas.openxmlformats.org/officeDocument/2006/relationships/ctrlProp" Target="../ctrlProps/ctrlProp50.xml"/><Relationship Id="rId109" Type="http://schemas.openxmlformats.org/officeDocument/2006/relationships/ctrlProp" Target="../ctrlProps/ctrlProp120.xml"/><Relationship Id="rId34" Type="http://schemas.openxmlformats.org/officeDocument/2006/relationships/ctrlProp" Target="../ctrlProps/ctrlProp45.xml"/><Relationship Id="rId50" Type="http://schemas.openxmlformats.org/officeDocument/2006/relationships/ctrlProp" Target="../ctrlProps/ctrlProp61.xml"/><Relationship Id="rId55" Type="http://schemas.openxmlformats.org/officeDocument/2006/relationships/ctrlProp" Target="../ctrlProps/ctrlProp66.xml"/><Relationship Id="rId76" Type="http://schemas.openxmlformats.org/officeDocument/2006/relationships/ctrlProp" Target="../ctrlProps/ctrlProp87.xml"/><Relationship Id="rId97" Type="http://schemas.openxmlformats.org/officeDocument/2006/relationships/ctrlProp" Target="../ctrlProps/ctrlProp108.xml"/><Relationship Id="rId104" Type="http://schemas.openxmlformats.org/officeDocument/2006/relationships/ctrlProp" Target="../ctrlProps/ctrlProp115.xml"/><Relationship Id="rId120" Type="http://schemas.openxmlformats.org/officeDocument/2006/relationships/ctrlProp" Target="../ctrlProps/ctrlProp131.xml"/><Relationship Id="rId125" Type="http://schemas.openxmlformats.org/officeDocument/2006/relationships/ctrlProp" Target="../ctrlProps/ctrlProp136.xml"/><Relationship Id="rId7" Type="http://schemas.openxmlformats.org/officeDocument/2006/relationships/ctrlProp" Target="../ctrlProps/ctrlProp18.xml"/><Relationship Id="rId71" Type="http://schemas.openxmlformats.org/officeDocument/2006/relationships/ctrlProp" Target="../ctrlProps/ctrlProp82.xml"/><Relationship Id="rId92" Type="http://schemas.openxmlformats.org/officeDocument/2006/relationships/ctrlProp" Target="../ctrlProps/ctrlProp103.xml"/><Relationship Id="rId2" Type="http://schemas.openxmlformats.org/officeDocument/2006/relationships/printerSettings" Target="../printerSettings/printerSettings3.bin"/><Relationship Id="rId29" Type="http://schemas.openxmlformats.org/officeDocument/2006/relationships/ctrlProp" Target="../ctrlProps/ctrlProp40.xml"/><Relationship Id="rId24" Type="http://schemas.openxmlformats.org/officeDocument/2006/relationships/ctrlProp" Target="../ctrlProps/ctrlProp35.xml"/><Relationship Id="rId40" Type="http://schemas.openxmlformats.org/officeDocument/2006/relationships/ctrlProp" Target="../ctrlProps/ctrlProp51.xml"/><Relationship Id="rId45" Type="http://schemas.openxmlformats.org/officeDocument/2006/relationships/ctrlProp" Target="../ctrlProps/ctrlProp56.xml"/><Relationship Id="rId66" Type="http://schemas.openxmlformats.org/officeDocument/2006/relationships/ctrlProp" Target="../ctrlProps/ctrlProp77.xml"/><Relationship Id="rId87" Type="http://schemas.openxmlformats.org/officeDocument/2006/relationships/ctrlProp" Target="../ctrlProps/ctrlProp98.xml"/><Relationship Id="rId110" Type="http://schemas.openxmlformats.org/officeDocument/2006/relationships/ctrlProp" Target="../ctrlProps/ctrlProp121.xml"/><Relationship Id="rId115" Type="http://schemas.openxmlformats.org/officeDocument/2006/relationships/ctrlProp" Target="../ctrlProps/ctrlProp126.xml"/><Relationship Id="rId61" Type="http://schemas.openxmlformats.org/officeDocument/2006/relationships/ctrlProp" Target="../ctrlProps/ctrlProp72.xml"/><Relationship Id="rId82" Type="http://schemas.openxmlformats.org/officeDocument/2006/relationships/ctrlProp" Target="../ctrlProps/ctrlProp93.xml"/><Relationship Id="rId19" Type="http://schemas.openxmlformats.org/officeDocument/2006/relationships/ctrlProp" Target="../ctrlProps/ctrlProp30.xml"/><Relationship Id="rId14" Type="http://schemas.openxmlformats.org/officeDocument/2006/relationships/ctrlProp" Target="../ctrlProps/ctrlProp25.xml"/><Relationship Id="rId30" Type="http://schemas.openxmlformats.org/officeDocument/2006/relationships/ctrlProp" Target="../ctrlProps/ctrlProp41.xml"/><Relationship Id="rId35" Type="http://schemas.openxmlformats.org/officeDocument/2006/relationships/ctrlProp" Target="../ctrlProps/ctrlProp46.xml"/><Relationship Id="rId56" Type="http://schemas.openxmlformats.org/officeDocument/2006/relationships/ctrlProp" Target="../ctrlProps/ctrlProp67.xml"/><Relationship Id="rId77" Type="http://schemas.openxmlformats.org/officeDocument/2006/relationships/ctrlProp" Target="../ctrlProps/ctrlProp88.xml"/><Relationship Id="rId100" Type="http://schemas.openxmlformats.org/officeDocument/2006/relationships/ctrlProp" Target="../ctrlProps/ctrlProp111.xml"/><Relationship Id="rId105" Type="http://schemas.openxmlformats.org/officeDocument/2006/relationships/ctrlProp" Target="../ctrlProps/ctrlProp116.xml"/><Relationship Id="rId126" Type="http://schemas.openxmlformats.org/officeDocument/2006/relationships/ctrlProp" Target="../ctrlProps/ctrlProp137.xml"/><Relationship Id="rId8" Type="http://schemas.openxmlformats.org/officeDocument/2006/relationships/ctrlProp" Target="../ctrlProps/ctrlProp19.xml"/><Relationship Id="rId51" Type="http://schemas.openxmlformats.org/officeDocument/2006/relationships/ctrlProp" Target="../ctrlProps/ctrlProp62.xml"/><Relationship Id="rId72" Type="http://schemas.openxmlformats.org/officeDocument/2006/relationships/ctrlProp" Target="../ctrlProps/ctrlProp83.xml"/><Relationship Id="rId93" Type="http://schemas.openxmlformats.org/officeDocument/2006/relationships/ctrlProp" Target="../ctrlProps/ctrlProp104.xml"/><Relationship Id="rId98" Type="http://schemas.openxmlformats.org/officeDocument/2006/relationships/ctrlProp" Target="../ctrlProps/ctrlProp109.xml"/><Relationship Id="rId121" Type="http://schemas.openxmlformats.org/officeDocument/2006/relationships/ctrlProp" Target="../ctrlProps/ctrlProp132.xml"/><Relationship Id="rId3" Type="http://schemas.openxmlformats.org/officeDocument/2006/relationships/drawing" Target="../drawings/drawing3.xml"/><Relationship Id="rId25" Type="http://schemas.openxmlformats.org/officeDocument/2006/relationships/ctrlProp" Target="../ctrlProps/ctrlProp36.xml"/><Relationship Id="rId46" Type="http://schemas.openxmlformats.org/officeDocument/2006/relationships/ctrlProp" Target="../ctrlProps/ctrlProp57.xml"/><Relationship Id="rId67" Type="http://schemas.openxmlformats.org/officeDocument/2006/relationships/ctrlProp" Target="../ctrlProps/ctrlProp78.xml"/><Relationship Id="rId116" Type="http://schemas.openxmlformats.org/officeDocument/2006/relationships/ctrlProp" Target="../ctrlProps/ctrlProp127.xml"/><Relationship Id="rId20" Type="http://schemas.openxmlformats.org/officeDocument/2006/relationships/ctrlProp" Target="../ctrlProps/ctrlProp31.xml"/><Relationship Id="rId41" Type="http://schemas.openxmlformats.org/officeDocument/2006/relationships/ctrlProp" Target="../ctrlProps/ctrlProp52.xml"/><Relationship Id="rId62" Type="http://schemas.openxmlformats.org/officeDocument/2006/relationships/ctrlProp" Target="../ctrlProps/ctrlProp73.xml"/><Relationship Id="rId83" Type="http://schemas.openxmlformats.org/officeDocument/2006/relationships/ctrlProp" Target="../ctrlProps/ctrlProp94.xml"/><Relationship Id="rId88" Type="http://schemas.openxmlformats.org/officeDocument/2006/relationships/ctrlProp" Target="../ctrlProps/ctrlProp99.xml"/><Relationship Id="rId111" Type="http://schemas.openxmlformats.org/officeDocument/2006/relationships/ctrlProp" Target="../ctrlProps/ctrlProp122.xml"/><Relationship Id="rId15" Type="http://schemas.openxmlformats.org/officeDocument/2006/relationships/ctrlProp" Target="../ctrlProps/ctrlProp26.xml"/><Relationship Id="rId36" Type="http://schemas.openxmlformats.org/officeDocument/2006/relationships/ctrlProp" Target="../ctrlProps/ctrlProp47.xml"/><Relationship Id="rId57" Type="http://schemas.openxmlformats.org/officeDocument/2006/relationships/ctrlProp" Target="../ctrlProps/ctrlProp68.xml"/><Relationship Id="rId106" Type="http://schemas.openxmlformats.org/officeDocument/2006/relationships/ctrlProp" Target="../ctrlProps/ctrlProp117.xml"/><Relationship Id="rId127" Type="http://schemas.openxmlformats.org/officeDocument/2006/relationships/ctrlProp" Target="../ctrlProps/ctrlProp138.xml"/><Relationship Id="rId10" Type="http://schemas.openxmlformats.org/officeDocument/2006/relationships/ctrlProp" Target="../ctrlProps/ctrlProp21.xml"/><Relationship Id="rId31" Type="http://schemas.openxmlformats.org/officeDocument/2006/relationships/ctrlProp" Target="../ctrlProps/ctrlProp42.xml"/><Relationship Id="rId52" Type="http://schemas.openxmlformats.org/officeDocument/2006/relationships/ctrlProp" Target="../ctrlProps/ctrlProp63.xml"/><Relationship Id="rId73" Type="http://schemas.openxmlformats.org/officeDocument/2006/relationships/ctrlProp" Target="../ctrlProps/ctrlProp84.xml"/><Relationship Id="rId78" Type="http://schemas.openxmlformats.org/officeDocument/2006/relationships/ctrlProp" Target="../ctrlProps/ctrlProp89.xml"/><Relationship Id="rId94" Type="http://schemas.openxmlformats.org/officeDocument/2006/relationships/ctrlProp" Target="../ctrlProps/ctrlProp105.xml"/><Relationship Id="rId99" Type="http://schemas.openxmlformats.org/officeDocument/2006/relationships/ctrlProp" Target="../ctrlProps/ctrlProp110.xml"/><Relationship Id="rId101" Type="http://schemas.openxmlformats.org/officeDocument/2006/relationships/ctrlProp" Target="../ctrlProps/ctrlProp112.xml"/><Relationship Id="rId122" Type="http://schemas.openxmlformats.org/officeDocument/2006/relationships/ctrlProp" Target="../ctrlProps/ctrlProp133.xml"/><Relationship Id="rId4" Type="http://schemas.openxmlformats.org/officeDocument/2006/relationships/vmlDrawing" Target="../drawings/vmlDrawing2.vml"/><Relationship Id="rId9" Type="http://schemas.openxmlformats.org/officeDocument/2006/relationships/ctrlProp" Target="../ctrlProps/ctrlProp20.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trlProp" Target="../ctrlProps/ctrlProp326.xml"/><Relationship Id="rId2" Type="http://schemas.openxmlformats.org/officeDocument/2006/relationships/drawing" Target="../drawings/drawing30.xml"/><Relationship Id="rId1" Type="http://schemas.openxmlformats.org/officeDocument/2006/relationships/printerSettings" Target="../printerSettings/printerSettings34.bin"/><Relationship Id="rId6" Type="http://schemas.openxmlformats.org/officeDocument/2006/relationships/ctrlProp" Target="../ctrlProps/ctrlProp325.xml"/><Relationship Id="rId5" Type="http://schemas.openxmlformats.org/officeDocument/2006/relationships/ctrlProp" Target="../ctrlProps/ctrlProp324.xml"/><Relationship Id="rId4" Type="http://schemas.openxmlformats.org/officeDocument/2006/relationships/ctrlProp" Target="../ctrlProps/ctrlProp32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ctrlProp" Target="../ctrlProps/ctrlProp330.xml"/><Relationship Id="rId2" Type="http://schemas.openxmlformats.org/officeDocument/2006/relationships/drawing" Target="../drawings/drawing31.xml"/><Relationship Id="rId1" Type="http://schemas.openxmlformats.org/officeDocument/2006/relationships/printerSettings" Target="../printerSettings/printerSettings35.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ctrlProp" Target="../ctrlProps/ctrlProp334.xml"/><Relationship Id="rId2" Type="http://schemas.openxmlformats.org/officeDocument/2006/relationships/drawing" Target="../drawings/drawing32.xml"/><Relationship Id="rId1" Type="http://schemas.openxmlformats.org/officeDocument/2006/relationships/printerSettings" Target="../printerSettings/printerSettings36.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ctrlProp" Target="../ctrlProps/ctrlProp338.xml"/><Relationship Id="rId2" Type="http://schemas.openxmlformats.org/officeDocument/2006/relationships/drawing" Target="../drawings/drawing33.xml"/><Relationship Id="rId1" Type="http://schemas.openxmlformats.org/officeDocument/2006/relationships/printerSettings" Target="../printerSettings/printerSettings37.bin"/><Relationship Id="rId6" Type="http://schemas.openxmlformats.org/officeDocument/2006/relationships/ctrlProp" Target="../ctrlProps/ctrlProp337.xml"/><Relationship Id="rId5" Type="http://schemas.openxmlformats.org/officeDocument/2006/relationships/ctrlProp" Target="../ctrlProps/ctrlProp336.xml"/><Relationship Id="rId4" Type="http://schemas.openxmlformats.org/officeDocument/2006/relationships/ctrlProp" Target="../ctrlProps/ctrlProp33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ctrlProp" Target="../ctrlProps/ctrlProp342.xml"/><Relationship Id="rId2" Type="http://schemas.openxmlformats.org/officeDocument/2006/relationships/drawing" Target="../drawings/drawing34.xml"/><Relationship Id="rId1" Type="http://schemas.openxmlformats.org/officeDocument/2006/relationships/printerSettings" Target="../printerSettings/printerSettings38.bin"/><Relationship Id="rId6" Type="http://schemas.openxmlformats.org/officeDocument/2006/relationships/ctrlProp" Target="../ctrlProps/ctrlProp341.xml"/><Relationship Id="rId5" Type="http://schemas.openxmlformats.org/officeDocument/2006/relationships/ctrlProp" Target="../ctrlProps/ctrlProp340.xml"/><Relationship Id="rId4" Type="http://schemas.openxmlformats.org/officeDocument/2006/relationships/ctrlProp" Target="../ctrlProps/ctrlProp3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ctrlProp" Target="../ctrlProps/ctrlProp346.xml"/><Relationship Id="rId2" Type="http://schemas.openxmlformats.org/officeDocument/2006/relationships/drawing" Target="../drawings/drawing35.xml"/><Relationship Id="rId1" Type="http://schemas.openxmlformats.org/officeDocument/2006/relationships/printerSettings" Target="../printerSettings/printerSettings39.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5.vml"/><Relationship Id="rId7" Type="http://schemas.openxmlformats.org/officeDocument/2006/relationships/ctrlProp" Target="../ctrlProps/ctrlProp350.xml"/><Relationship Id="rId2" Type="http://schemas.openxmlformats.org/officeDocument/2006/relationships/drawing" Target="../drawings/drawing36.xml"/><Relationship Id="rId1" Type="http://schemas.openxmlformats.org/officeDocument/2006/relationships/printerSettings" Target="../printerSettings/printerSettings40.bin"/><Relationship Id="rId6" Type="http://schemas.openxmlformats.org/officeDocument/2006/relationships/ctrlProp" Target="../ctrlProps/ctrlProp349.xml"/><Relationship Id="rId5" Type="http://schemas.openxmlformats.org/officeDocument/2006/relationships/ctrlProp" Target="../ctrlProps/ctrlProp348.xml"/><Relationship Id="rId4" Type="http://schemas.openxmlformats.org/officeDocument/2006/relationships/ctrlProp" Target="../ctrlProps/ctrlProp347.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6.vml"/><Relationship Id="rId7" Type="http://schemas.openxmlformats.org/officeDocument/2006/relationships/ctrlProp" Target="../ctrlProps/ctrlProp354.xml"/><Relationship Id="rId2" Type="http://schemas.openxmlformats.org/officeDocument/2006/relationships/drawing" Target="../drawings/drawing37.xml"/><Relationship Id="rId1" Type="http://schemas.openxmlformats.org/officeDocument/2006/relationships/printerSettings" Target="../printerSettings/printerSettings41.bin"/><Relationship Id="rId6" Type="http://schemas.openxmlformats.org/officeDocument/2006/relationships/ctrlProp" Target="../ctrlProps/ctrlProp353.xml"/><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7.vml"/><Relationship Id="rId7" Type="http://schemas.openxmlformats.org/officeDocument/2006/relationships/ctrlProp" Target="../ctrlProps/ctrlProp358.xml"/><Relationship Id="rId2" Type="http://schemas.openxmlformats.org/officeDocument/2006/relationships/drawing" Target="../drawings/drawing38.xml"/><Relationship Id="rId1" Type="http://schemas.openxmlformats.org/officeDocument/2006/relationships/printerSettings" Target="../printerSettings/printerSettings42.bin"/><Relationship Id="rId6" Type="http://schemas.openxmlformats.org/officeDocument/2006/relationships/ctrlProp" Target="../ctrlProps/ctrlProp357.xml"/><Relationship Id="rId5" Type="http://schemas.openxmlformats.org/officeDocument/2006/relationships/ctrlProp" Target="../ctrlProps/ctrlProp356.xml"/><Relationship Id="rId4" Type="http://schemas.openxmlformats.org/officeDocument/2006/relationships/ctrlProp" Target="../ctrlProps/ctrlProp35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8.vml"/><Relationship Id="rId7" Type="http://schemas.openxmlformats.org/officeDocument/2006/relationships/ctrlProp" Target="../ctrlProps/ctrlProp362.xml"/><Relationship Id="rId2" Type="http://schemas.openxmlformats.org/officeDocument/2006/relationships/drawing" Target="../drawings/drawing39.xml"/><Relationship Id="rId1" Type="http://schemas.openxmlformats.org/officeDocument/2006/relationships/printerSettings" Target="../printerSettings/printerSettings43.bin"/><Relationship Id="rId6" Type="http://schemas.openxmlformats.org/officeDocument/2006/relationships/ctrlProp" Target="../ctrlProps/ctrlProp361.xml"/><Relationship Id="rId5" Type="http://schemas.openxmlformats.org/officeDocument/2006/relationships/ctrlProp" Target="../ctrlProps/ctrlProp360.xml"/><Relationship Id="rId4" Type="http://schemas.openxmlformats.org/officeDocument/2006/relationships/ctrlProp" Target="../ctrlProps/ctrlProp35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ctrlProp" Target="../ctrlProps/ctrlProp366.xml"/><Relationship Id="rId2" Type="http://schemas.openxmlformats.org/officeDocument/2006/relationships/drawing" Target="../drawings/drawing40.xml"/><Relationship Id="rId1" Type="http://schemas.openxmlformats.org/officeDocument/2006/relationships/printerSettings" Target="../printerSettings/printerSettings44.bin"/><Relationship Id="rId6" Type="http://schemas.openxmlformats.org/officeDocument/2006/relationships/ctrlProp" Target="../ctrlProps/ctrlProp365.xml"/><Relationship Id="rId5" Type="http://schemas.openxmlformats.org/officeDocument/2006/relationships/ctrlProp" Target="../ctrlProps/ctrlProp364.xml"/><Relationship Id="rId4" Type="http://schemas.openxmlformats.org/officeDocument/2006/relationships/ctrlProp" Target="../ctrlProps/ctrlProp36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0.vml"/><Relationship Id="rId7" Type="http://schemas.openxmlformats.org/officeDocument/2006/relationships/ctrlProp" Target="../ctrlProps/ctrlProp370.xml"/><Relationship Id="rId2" Type="http://schemas.openxmlformats.org/officeDocument/2006/relationships/drawing" Target="../drawings/drawing41.xml"/><Relationship Id="rId1" Type="http://schemas.openxmlformats.org/officeDocument/2006/relationships/printerSettings" Target="../printerSettings/printerSettings45.bin"/><Relationship Id="rId6" Type="http://schemas.openxmlformats.org/officeDocument/2006/relationships/ctrlProp" Target="../ctrlProps/ctrlProp369.xml"/><Relationship Id="rId5" Type="http://schemas.openxmlformats.org/officeDocument/2006/relationships/ctrlProp" Target="../ctrlProps/ctrlProp368.xml"/><Relationship Id="rId4" Type="http://schemas.openxmlformats.org/officeDocument/2006/relationships/ctrlProp" Target="../ctrlProps/ctrlProp36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1.vml"/><Relationship Id="rId7" Type="http://schemas.openxmlformats.org/officeDocument/2006/relationships/ctrlProp" Target="../ctrlProps/ctrlProp374.xml"/><Relationship Id="rId2" Type="http://schemas.openxmlformats.org/officeDocument/2006/relationships/drawing" Target="../drawings/drawing42.xml"/><Relationship Id="rId1" Type="http://schemas.openxmlformats.org/officeDocument/2006/relationships/printerSettings" Target="../printerSettings/printerSettings46.bin"/><Relationship Id="rId6" Type="http://schemas.openxmlformats.org/officeDocument/2006/relationships/ctrlProp" Target="../ctrlProps/ctrlProp373.xml"/><Relationship Id="rId5" Type="http://schemas.openxmlformats.org/officeDocument/2006/relationships/ctrlProp" Target="../ctrlProps/ctrlProp372.xml"/><Relationship Id="rId4" Type="http://schemas.openxmlformats.org/officeDocument/2006/relationships/ctrlProp" Target="../ctrlProps/ctrlProp37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2.vml"/><Relationship Id="rId7" Type="http://schemas.openxmlformats.org/officeDocument/2006/relationships/ctrlProp" Target="../ctrlProps/ctrlProp378.xml"/><Relationship Id="rId2" Type="http://schemas.openxmlformats.org/officeDocument/2006/relationships/drawing" Target="../drawings/drawing43.xml"/><Relationship Id="rId1" Type="http://schemas.openxmlformats.org/officeDocument/2006/relationships/printerSettings" Target="../printerSettings/printerSettings47.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3.vml"/><Relationship Id="rId7" Type="http://schemas.openxmlformats.org/officeDocument/2006/relationships/ctrlProp" Target="../ctrlProps/ctrlProp382.xml"/><Relationship Id="rId2" Type="http://schemas.openxmlformats.org/officeDocument/2006/relationships/drawing" Target="../drawings/drawing44.xml"/><Relationship Id="rId1" Type="http://schemas.openxmlformats.org/officeDocument/2006/relationships/printerSettings" Target="../printerSettings/printerSettings48.bin"/><Relationship Id="rId6" Type="http://schemas.openxmlformats.org/officeDocument/2006/relationships/ctrlProp" Target="../ctrlProps/ctrlProp381.xml"/><Relationship Id="rId5" Type="http://schemas.openxmlformats.org/officeDocument/2006/relationships/ctrlProp" Target="../ctrlProps/ctrlProp380.xml"/><Relationship Id="rId4" Type="http://schemas.openxmlformats.org/officeDocument/2006/relationships/ctrlProp" Target="../ctrlProps/ctrlProp37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4.vml"/><Relationship Id="rId7" Type="http://schemas.openxmlformats.org/officeDocument/2006/relationships/ctrlProp" Target="../ctrlProps/ctrlProp386.xml"/><Relationship Id="rId2" Type="http://schemas.openxmlformats.org/officeDocument/2006/relationships/drawing" Target="../drawings/drawing45.xml"/><Relationship Id="rId1" Type="http://schemas.openxmlformats.org/officeDocument/2006/relationships/printerSettings" Target="../printerSettings/printerSettings49.bin"/><Relationship Id="rId6" Type="http://schemas.openxmlformats.org/officeDocument/2006/relationships/ctrlProp" Target="../ctrlProps/ctrlProp385.xml"/><Relationship Id="rId5" Type="http://schemas.openxmlformats.org/officeDocument/2006/relationships/ctrlProp" Target="../ctrlProps/ctrlProp384.xml"/><Relationship Id="rId4" Type="http://schemas.openxmlformats.org/officeDocument/2006/relationships/ctrlProp" Target="../ctrlProps/ctrlProp38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5.vml"/><Relationship Id="rId7" Type="http://schemas.openxmlformats.org/officeDocument/2006/relationships/ctrlProp" Target="../ctrlProps/ctrlProp390.xml"/><Relationship Id="rId2" Type="http://schemas.openxmlformats.org/officeDocument/2006/relationships/drawing" Target="../drawings/drawing46.xml"/><Relationship Id="rId1" Type="http://schemas.openxmlformats.org/officeDocument/2006/relationships/printerSettings" Target="../printerSettings/printerSettings50.bin"/><Relationship Id="rId6" Type="http://schemas.openxmlformats.org/officeDocument/2006/relationships/ctrlProp" Target="../ctrlProps/ctrlProp389.xml"/><Relationship Id="rId5" Type="http://schemas.openxmlformats.org/officeDocument/2006/relationships/ctrlProp" Target="../ctrlProps/ctrlProp388.xml"/><Relationship Id="rId4" Type="http://schemas.openxmlformats.org/officeDocument/2006/relationships/ctrlProp" Target="../ctrlProps/ctrlProp387.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6.vml"/><Relationship Id="rId7" Type="http://schemas.openxmlformats.org/officeDocument/2006/relationships/ctrlProp" Target="../ctrlProps/ctrlProp394.xml"/><Relationship Id="rId2" Type="http://schemas.openxmlformats.org/officeDocument/2006/relationships/drawing" Target="../drawings/drawing47.xml"/><Relationship Id="rId1" Type="http://schemas.openxmlformats.org/officeDocument/2006/relationships/printerSettings" Target="../printerSettings/printerSettings51.bin"/><Relationship Id="rId6" Type="http://schemas.openxmlformats.org/officeDocument/2006/relationships/ctrlProp" Target="../ctrlProps/ctrlProp393.xml"/><Relationship Id="rId5" Type="http://schemas.openxmlformats.org/officeDocument/2006/relationships/ctrlProp" Target="../ctrlProps/ctrlProp392.xml"/><Relationship Id="rId4" Type="http://schemas.openxmlformats.org/officeDocument/2006/relationships/ctrlProp" Target="../ctrlProps/ctrlProp39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7.vml"/><Relationship Id="rId7" Type="http://schemas.openxmlformats.org/officeDocument/2006/relationships/ctrlProp" Target="../ctrlProps/ctrlProp398.xml"/><Relationship Id="rId2" Type="http://schemas.openxmlformats.org/officeDocument/2006/relationships/drawing" Target="../drawings/drawing48.xml"/><Relationship Id="rId1" Type="http://schemas.openxmlformats.org/officeDocument/2006/relationships/printerSettings" Target="../printerSettings/printerSettings52.bin"/><Relationship Id="rId6" Type="http://schemas.openxmlformats.org/officeDocument/2006/relationships/ctrlProp" Target="../ctrlProps/ctrlProp397.xml"/><Relationship Id="rId5" Type="http://schemas.openxmlformats.org/officeDocument/2006/relationships/ctrlProp" Target="../ctrlProps/ctrlProp396.xml"/><Relationship Id="rId4" Type="http://schemas.openxmlformats.org/officeDocument/2006/relationships/ctrlProp" Target="../ctrlProps/ctrlProp39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7" Type="http://schemas.openxmlformats.org/officeDocument/2006/relationships/ctrlProp" Target="../ctrlProps/ctrlProp402.xml"/><Relationship Id="rId2" Type="http://schemas.openxmlformats.org/officeDocument/2006/relationships/drawing" Target="../drawings/drawing49.xml"/><Relationship Id="rId1" Type="http://schemas.openxmlformats.org/officeDocument/2006/relationships/printerSettings" Target="../printerSettings/printerSettings53.bin"/><Relationship Id="rId6" Type="http://schemas.openxmlformats.org/officeDocument/2006/relationships/ctrlProp" Target="../ctrlProps/ctrlProp401.xml"/><Relationship Id="rId5" Type="http://schemas.openxmlformats.org/officeDocument/2006/relationships/ctrlProp" Target="../ctrlProps/ctrlProp400.xml"/><Relationship Id="rId4" Type="http://schemas.openxmlformats.org/officeDocument/2006/relationships/ctrlProp" Target="../ctrlProps/ctrlProp39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61.xml"/><Relationship Id="rId21" Type="http://schemas.openxmlformats.org/officeDocument/2006/relationships/ctrlProp" Target="../ctrlProps/ctrlProp156.xml"/><Relationship Id="rId42" Type="http://schemas.openxmlformats.org/officeDocument/2006/relationships/ctrlProp" Target="../ctrlProps/ctrlProp177.xml"/><Relationship Id="rId47" Type="http://schemas.openxmlformats.org/officeDocument/2006/relationships/ctrlProp" Target="../ctrlProps/ctrlProp182.xml"/><Relationship Id="rId63" Type="http://schemas.openxmlformats.org/officeDocument/2006/relationships/ctrlProp" Target="../ctrlProps/ctrlProp198.xml"/><Relationship Id="rId68" Type="http://schemas.openxmlformats.org/officeDocument/2006/relationships/ctrlProp" Target="../ctrlProps/ctrlProp203.xml"/><Relationship Id="rId84" Type="http://schemas.openxmlformats.org/officeDocument/2006/relationships/ctrlProp" Target="../ctrlProps/ctrlProp219.xml"/><Relationship Id="rId16" Type="http://schemas.openxmlformats.org/officeDocument/2006/relationships/ctrlProp" Target="../ctrlProps/ctrlProp151.xml"/><Relationship Id="rId11" Type="http://schemas.openxmlformats.org/officeDocument/2006/relationships/ctrlProp" Target="../ctrlProps/ctrlProp146.xml"/><Relationship Id="rId32" Type="http://schemas.openxmlformats.org/officeDocument/2006/relationships/ctrlProp" Target="../ctrlProps/ctrlProp167.xml"/><Relationship Id="rId37" Type="http://schemas.openxmlformats.org/officeDocument/2006/relationships/ctrlProp" Target="../ctrlProps/ctrlProp172.xml"/><Relationship Id="rId53" Type="http://schemas.openxmlformats.org/officeDocument/2006/relationships/ctrlProp" Target="../ctrlProps/ctrlProp188.xml"/><Relationship Id="rId58" Type="http://schemas.openxmlformats.org/officeDocument/2006/relationships/ctrlProp" Target="../ctrlProps/ctrlProp193.xml"/><Relationship Id="rId74" Type="http://schemas.openxmlformats.org/officeDocument/2006/relationships/ctrlProp" Target="../ctrlProps/ctrlProp209.xml"/><Relationship Id="rId79" Type="http://schemas.openxmlformats.org/officeDocument/2006/relationships/ctrlProp" Target="../ctrlProps/ctrlProp214.xml"/><Relationship Id="rId5" Type="http://schemas.openxmlformats.org/officeDocument/2006/relationships/ctrlProp" Target="../ctrlProps/ctrlProp140.xml"/><Relationship Id="rId19" Type="http://schemas.openxmlformats.org/officeDocument/2006/relationships/ctrlProp" Target="../ctrlProps/ctrlProp154.xml"/><Relationship Id="rId14" Type="http://schemas.openxmlformats.org/officeDocument/2006/relationships/ctrlProp" Target="../ctrlProps/ctrlProp149.xml"/><Relationship Id="rId22" Type="http://schemas.openxmlformats.org/officeDocument/2006/relationships/ctrlProp" Target="../ctrlProps/ctrlProp157.xml"/><Relationship Id="rId27" Type="http://schemas.openxmlformats.org/officeDocument/2006/relationships/ctrlProp" Target="../ctrlProps/ctrlProp162.xml"/><Relationship Id="rId30" Type="http://schemas.openxmlformats.org/officeDocument/2006/relationships/ctrlProp" Target="../ctrlProps/ctrlProp165.xml"/><Relationship Id="rId35" Type="http://schemas.openxmlformats.org/officeDocument/2006/relationships/ctrlProp" Target="../ctrlProps/ctrlProp170.xml"/><Relationship Id="rId43" Type="http://schemas.openxmlformats.org/officeDocument/2006/relationships/ctrlProp" Target="../ctrlProps/ctrlProp178.xml"/><Relationship Id="rId48" Type="http://schemas.openxmlformats.org/officeDocument/2006/relationships/ctrlProp" Target="../ctrlProps/ctrlProp183.xml"/><Relationship Id="rId56" Type="http://schemas.openxmlformats.org/officeDocument/2006/relationships/ctrlProp" Target="../ctrlProps/ctrlProp191.xml"/><Relationship Id="rId64" Type="http://schemas.openxmlformats.org/officeDocument/2006/relationships/ctrlProp" Target="../ctrlProps/ctrlProp199.xml"/><Relationship Id="rId69" Type="http://schemas.openxmlformats.org/officeDocument/2006/relationships/ctrlProp" Target="../ctrlProps/ctrlProp204.xml"/><Relationship Id="rId77" Type="http://schemas.openxmlformats.org/officeDocument/2006/relationships/ctrlProp" Target="../ctrlProps/ctrlProp212.xml"/><Relationship Id="rId8" Type="http://schemas.openxmlformats.org/officeDocument/2006/relationships/ctrlProp" Target="../ctrlProps/ctrlProp143.xml"/><Relationship Id="rId51" Type="http://schemas.openxmlformats.org/officeDocument/2006/relationships/ctrlProp" Target="../ctrlProps/ctrlProp186.xml"/><Relationship Id="rId72" Type="http://schemas.openxmlformats.org/officeDocument/2006/relationships/ctrlProp" Target="../ctrlProps/ctrlProp207.xml"/><Relationship Id="rId80" Type="http://schemas.openxmlformats.org/officeDocument/2006/relationships/ctrlProp" Target="../ctrlProps/ctrlProp215.xml"/><Relationship Id="rId85" Type="http://schemas.openxmlformats.org/officeDocument/2006/relationships/ctrlProp" Target="../ctrlProps/ctrlProp220.xml"/><Relationship Id="rId3" Type="http://schemas.openxmlformats.org/officeDocument/2006/relationships/vmlDrawing" Target="../drawings/vmlDrawing3.vml"/><Relationship Id="rId12" Type="http://schemas.openxmlformats.org/officeDocument/2006/relationships/ctrlProp" Target="../ctrlProps/ctrlProp147.xml"/><Relationship Id="rId17" Type="http://schemas.openxmlformats.org/officeDocument/2006/relationships/ctrlProp" Target="../ctrlProps/ctrlProp152.xml"/><Relationship Id="rId25" Type="http://schemas.openxmlformats.org/officeDocument/2006/relationships/ctrlProp" Target="../ctrlProps/ctrlProp160.xml"/><Relationship Id="rId33" Type="http://schemas.openxmlformats.org/officeDocument/2006/relationships/ctrlProp" Target="../ctrlProps/ctrlProp168.xml"/><Relationship Id="rId38" Type="http://schemas.openxmlformats.org/officeDocument/2006/relationships/ctrlProp" Target="../ctrlProps/ctrlProp173.xml"/><Relationship Id="rId46" Type="http://schemas.openxmlformats.org/officeDocument/2006/relationships/ctrlProp" Target="../ctrlProps/ctrlProp181.xml"/><Relationship Id="rId59" Type="http://schemas.openxmlformats.org/officeDocument/2006/relationships/ctrlProp" Target="../ctrlProps/ctrlProp194.xml"/><Relationship Id="rId67" Type="http://schemas.openxmlformats.org/officeDocument/2006/relationships/ctrlProp" Target="../ctrlProps/ctrlProp202.xml"/><Relationship Id="rId20" Type="http://schemas.openxmlformats.org/officeDocument/2006/relationships/ctrlProp" Target="../ctrlProps/ctrlProp155.xml"/><Relationship Id="rId41" Type="http://schemas.openxmlformats.org/officeDocument/2006/relationships/ctrlProp" Target="../ctrlProps/ctrlProp176.xml"/><Relationship Id="rId54" Type="http://schemas.openxmlformats.org/officeDocument/2006/relationships/ctrlProp" Target="../ctrlProps/ctrlProp189.xml"/><Relationship Id="rId62" Type="http://schemas.openxmlformats.org/officeDocument/2006/relationships/ctrlProp" Target="../ctrlProps/ctrlProp197.xml"/><Relationship Id="rId70" Type="http://schemas.openxmlformats.org/officeDocument/2006/relationships/ctrlProp" Target="../ctrlProps/ctrlProp205.xml"/><Relationship Id="rId75" Type="http://schemas.openxmlformats.org/officeDocument/2006/relationships/ctrlProp" Target="../ctrlProps/ctrlProp210.xml"/><Relationship Id="rId83" Type="http://schemas.openxmlformats.org/officeDocument/2006/relationships/ctrlProp" Target="../ctrlProps/ctrlProp218.xml"/><Relationship Id="rId1" Type="http://schemas.openxmlformats.org/officeDocument/2006/relationships/printerSettings" Target="../printerSettings/printerSettings4.bin"/><Relationship Id="rId6" Type="http://schemas.openxmlformats.org/officeDocument/2006/relationships/ctrlProp" Target="../ctrlProps/ctrlProp141.xml"/><Relationship Id="rId15" Type="http://schemas.openxmlformats.org/officeDocument/2006/relationships/ctrlProp" Target="../ctrlProps/ctrlProp150.xml"/><Relationship Id="rId23" Type="http://schemas.openxmlformats.org/officeDocument/2006/relationships/ctrlProp" Target="../ctrlProps/ctrlProp158.xml"/><Relationship Id="rId28" Type="http://schemas.openxmlformats.org/officeDocument/2006/relationships/ctrlProp" Target="../ctrlProps/ctrlProp163.xml"/><Relationship Id="rId36" Type="http://schemas.openxmlformats.org/officeDocument/2006/relationships/ctrlProp" Target="../ctrlProps/ctrlProp171.xml"/><Relationship Id="rId49" Type="http://schemas.openxmlformats.org/officeDocument/2006/relationships/ctrlProp" Target="../ctrlProps/ctrlProp184.xml"/><Relationship Id="rId57" Type="http://schemas.openxmlformats.org/officeDocument/2006/relationships/ctrlProp" Target="../ctrlProps/ctrlProp192.xml"/><Relationship Id="rId10" Type="http://schemas.openxmlformats.org/officeDocument/2006/relationships/ctrlProp" Target="../ctrlProps/ctrlProp145.xml"/><Relationship Id="rId31" Type="http://schemas.openxmlformats.org/officeDocument/2006/relationships/ctrlProp" Target="../ctrlProps/ctrlProp166.xml"/><Relationship Id="rId44" Type="http://schemas.openxmlformats.org/officeDocument/2006/relationships/ctrlProp" Target="../ctrlProps/ctrlProp179.xml"/><Relationship Id="rId52" Type="http://schemas.openxmlformats.org/officeDocument/2006/relationships/ctrlProp" Target="../ctrlProps/ctrlProp187.xml"/><Relationship Id="rId60" Type="http://schemas.openxmlformats.org/officeDocument/2006/relationships/ctrlProp" Target="../ctrlProps/ctrlProp195.xml"/><Relationship Id="rId65" Type="http://schemas.openxmlformats.org/officeDocument/2006/relationships/ctrlProp" Target="../ctrlProps/ctrlProp200.xml"/><Relationship Id="rId73" Type="http://schemas.openxmlformats.org/officeDocument/2006/relationships/ctrlProp" Target="../ctrlProps/ctrlProp208.xml"/><Relationship Id="rId78" Type="http://schemas.openxmlformats.org/officeDocument/2006/relationships/ctrlProp" Target="../ctrlProps/ctrlProp213.xml"/><Relationship Id="rId81" Type="http://schemas.openxmlformats.org/officeDocument/2006/relationships/ctrlProp" Target="../ctrlProps/ctrlProp216.xml"/><Relationship Id="rId86" Type="http://schemas.openxmlformats.org/officeDocument/2006/relationships/ctrlProp" Target="../ctrlProps/ctrlProp221.xml"/><Relationship Id="rId4" Type="http://schemas.openxmlformats.org/officeDocument/2006/relationships/ctrlProp" Target="../ctrlProps/ctrlProp139.xml"/><Relationship Id="rId9" Type="http://schemas.openxmlformats.org/officeDocument/2006/relationships/ctrlProp" Target="../ctrlProps/ctrlProp144.xml"/><Relationship Id="rId13" Type="http://schemas.openxmlformats.org/officeDocument/2006/relationships/ctrlProp" Target="../ctrlProps/ctrlProp148.xml"/><Relationship Id="rId18" Type="http://schemas.openxmlformats.org/officeDocument/2006/relationships/ctrlProp" Target="../ctrlProps/ctrlProp153.xml"/><Relationship Id="rId39" Type="http://schemas.openxmlformats.org/officeDocument/2006/relationships/ctrlProp" Target="../ctrlProps/ctrlProp174.xml"/><Relationship Id="rId34" Type="http://schemas.openxmlformats.org/officeDocument/2006/relationships/ctrlProp" Target="../ctrlProps/ctrlProp169.xml"/><Relationship Id="rId50" Type="http://schemas.openxmlformats.org/officeDocument/2006/relationships/ctrlProp" Target="../ctrlProps/ctrlProp185.xml"/><Relationship Id="rId55" Type="http://schemas.openxmlformats.org/officeDocument/2006/relationships/ctrlProp" Target="../ctrlProps/ctrlProp190.xml"/><Relationship Id="rId76" Type="http://schemas.openxmlformats.org/officeDocument/2006/relationships/ctrlProp" Target="../ctrlProps/ctrlProp211.xml"/><Relationship Id="rId7" Type="http://schemas.openxmlformats.org/officeDocument/2006/relationships/ctrlProp" Target="../ctrlProps/ctrlProp142.xml"/><Relationship Id="rId71" Type="http://schemas.openxmlformats.org/officeDocument/2006/relationships/ctrlProp" Target="../ctrlProps/ctrlProp206.xml"/><Relationship Id="rId2" Type="http://schemas.openxmlformats.org/officeDocument/2006/relationships/drawing" Target="../drawings/drawing4.xml"/><Relationship Id="rId29" Type="http://schemas.openxmlformats.org/officeDocument/2006/relationships/ctrlProp" Target="../ctrlProps/ctrlProp164.xml"/><Relationship Id="rId24" Type="http://schemas.openxmlformats.org/officeDocument/2006/relationships/ctrlProp" Target="../ctrlProps/ctrlProp159.xml"/><Relationship Id="rId40" Type="http://schemas.openxmlformats.org/officeDocument/2006/relationships/ctrlProp" Target="../ctrlProps/ctrlProp175.xml"/><Relationship Id="rId45" Type="http://schemas.openxmlformats.org/officeDocument/2006/relationships/ctrlProp" Target="../ctrlProps/ctrlProp180.xml"/><Relationship Id="rId66" Type="http://schemas.openxmlformats.org/officeDocument/2006/relationships/ctrlProp" Target="../ctrlProps/ctrlProp201.xml"/><Relationship Id="rId87" Type="http://schemas.openxmlformats.org/officeDocument/2006/relationships/ctrlProp" Target="../ctrlProps/ctrlProp222.xml"/><Relationship Id="rId61" Type="http://schemas.openxmlformats.org/officeDocument/2006/relationships/ctrlProp" Target="../ctrlProps/ctrlProp196.xml"/><Relationship Id="rId82" Type="http://schemas.openxmlformats.org/officeDocument/2006/relationships/ctrlProp" Target="../ctrlProps/ctrlProp217.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9.vml"/><Relationship Id="rId7" Type="http://schemas.openxmlformats.org/officeDocument/2006/relationships/ctrlProp" Target="../ctrlProps/ctrlProp406.xml"/><Relationship Id="rId2" Type="http://schemas.openxmlformats.org/officeDocument/2006/relationships/drawing" Target="../drawings/drawing50.xml"/><Relationship Id="rId1" Type="http://schemas.openxmlformats.org/officeDocument/2006/relationships/printerSettings" Target="../printerSettings/printerSettings54.bin"/><Relationship Id="rId6" Type="http://schemas.openxmlformats.org/officeDocument/2006/relationships/ctrlProp" Target="../ctrlProps/ctrlProp405.xml"/><Relationship Id="rId5" Type="http://schemas.openxmlformats.org/officeDocument/2006/relationships/ctrlProp" Target="../ctrlProps/ctrlProp404.xml"/><Relationship Id="rId4" Type="http://schemas.openxmlformats.org/officeDocument/2006/relationships/ctrlProp" Target="../ctrlProps/ctrlProp40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7" Type="http://schemas.openxmlformats.org/officeDocument/2006/relationships/ctrlProp" Target="../ctrlProps/ctrlProp410.xml"/><Relationship Id="rId2" Type="http://schemas.openxmlformats.org/officeDocument/2006/relationships/drawing" Target="../drawings/drawing51.xml"/><Relationship Id="rId1" Type="http://schemas.openxmlformats.org/officeDocument/2006/relationships/printerSettings" Target="../printerSettings/printerSettings55.bin"/><Relationship Id="rId6" Type="http://schemas.openxmlformats.org/officeDocument/2006/relationships/ctrlProp" Target="../ctrlProps/ctrlProp409.xml"/><Relationship Id="rId5" Type="http://schemas.openxmlformats.org/officeDocument/2006/relationships/ctrlProp" Target="../ctrlProps/ctrlProp408.xml"/><Relationship Id="rId4" Type="http://schemas.openxmlformats.org/officeDocument/2006/relationships/ctrlProp" Target="../ctrlProps/ctrlProp40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1.vml"/><Relationship Id="rId7" Type="http://schemas.openxmlformats.org/officeDocument/2006/relationships/ctrlProp" Target="../ctrlProps/ctrlProp414.xml"/><Relationship Id="rId2" Type="http://schemas.openxmlformats.org/officeDocument/2006/relationships/drawing" Target="../drawings/drawing52.xml"/><Relationship Id="rId1" Type="http://schemas.openxmlformats.org/officeDocument/2006/relationships/printerSettings" Target="../printerSettings/printerSettings56.bin"/><Relationship Id="rId6" Type="http://schemas.openxmlformats.org/officeDocument/2006/relationships/ctrlProp" Target="../ctrlProps/ctrlProp413.xml"/><Relationship Id="rId5" Type="http://schemas.openxmlformats.org/officeDocument/2006/relationships/ctrlProp" Target="../ctrlProps/ctrlProp412.xml"/><Relationship Id="rId4" Type="http://schemas.openxmlformats.org/officeDocument/2006/relationships/ctrlProp" Target="../ctrlProps/ctrlProp41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ctrlProp" Target="../ctrlProps/ctrlProp418.xml"/><Relationship Id="rId2" Type="http://schemas.openxmlformats.org/officeDocument/2006/relationships/drawing" Target="../drawings/drawing53.xml"/><Relationship Id="rId1" Type="http://schemas.openxmlformats.org/officeDocument/2006/relationships/printerSettings" Target="../printerSettings/printerSettings57.bin"/><Relationship Id="rId6" Type="http://schemas.openxmlformats.org/officeDocument/2006/relationships/ctrlProp" Target="../ctrlProps/ctrlProp417.xml"/><Relationship Id="rId5" Type="http://schemas.openxmlformats.org/officeDocument/2006/relationships/ctrlProp" Target="../ctrlProps/ctrlProp416.xml"/><Relationship Id="rId4" Type="http://schemas.openxmlformats.org/officeDocument/2006/relationships/ctrlProp" Target="../ctrlProps/ctrlProp415.xm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sars.gov.za/"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ctrlProp" Target="../ctrlProps/ctrlProp422.xml"/><Relationship Id="rId2" Type="http://schemas.openxmlformats.org/officeDocument/2006/relationships/drawing" Target="../drawings/drawing54.xml"/><Relationship Id="rId1" Type="http://schemas.openxmlformats.org/officeDocument/2006/relationships/printerSettings" Target="../printerSettings/printerSettings60.bin"/><Relationship Id="rId6" Type="http://schemas.openxmlformats.org/officeDocument/2006/relationships/ctrlProp" Target="../ctrlProps/ctrlProp421.xml"/><Relationship Id="rId5" Type="http://schemas.openxmlformats.org/officeDocument/2006/relationships/ctrlProp" Target="../ctrlProps/ctrlProp420.xml"/><Relationship Id="rId4" Type="http://schemas.openxmlformats.org/officeDocument/2006/relationships/ctrlProp" Target="../ctrlProps/ctrlProp419.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4.vml"/><Relationship Id="rId7" Type="http://schemas.openxmlformats.org/officeDocument/2006/relationships/ctrlProp" Target="../ctrlProps/ctrlProp426.xml"/><Relationship Id="rId2" Type="http://schemas.openxmlformats.org/officeDocument/2006/relationships/drawing" Target="../drawings/drawing55.xml"/><Relationship Id="rId1" Type="http://schemas.openxmlformats.org/officeDocument/2006/relationships/printerSettings" Target="../printerSettings/printerSettings61.bin"/><Relationship Id="rId6" Type="http://schemas.openxmlformats.org/officeDocument/2006/relationships/ctrlProp" Target="../ctrlProps/ctrlProp425.xml"/><Relationship Id="rId5" Type="http://schemas.openxmlformats.org/officeDocument/2006/relationships/ctrlProp" Target="../ctrlProps/ctrlProp424.xml"/><Relationship Id="rId4" Type="http://schemas.openxmlformats.org/officeDocument/2006/relationships/ctrlProp" Target="../ctrlProps/ctrlProp42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5.vml"/><Relationship Id="rId7" Type="http://schemas.openxmlformats.org/officeDocument/2006/relationships/ctrlProp" Target="../ctrlProps/ctrlProp430.xml"/><Relationship Id="rId2" Type="http://schemas.openxmlformats.org/officeDocument/2006/relationships/drawing" Target="../drawings/drawing56.xml"/><Relationship Id="rId1" Type="http://schemas.openxmlformats.org/officeDocument/2006/relationships/printerSettings" Target="../printerSettings/printerSettings62.bin"/><Relationship Id="rId6" Type="http://schemas.openxmlformats.org/officeDocument/2006/relationships/ctrlProp" Target="../ctrlProps/ctrlProp429.xml"/><Relationship Id="rId5" Type="http://schemas.openxmlformats.org/officeDocument/2006/relationships/ctrlProp" Target="../ctrlProps/ctrlProp428.xml"/><Relationship Id="rId4" Type="http://schemas.openxmlformats.org/officeDocument/2006/relationships/ctrlProp" Target="../ctrlProps/ctrlProp42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6.vml"/><Relationship Id="rId7" Type="http://schemas.openxmlformats.org/officeDocument/2006/relationships/ctrlProp" Target="../ctrlProps/ctrlProp434.xml"/><Relationship Id="rId2" Type="http://schemas.openxmlformats.org/officeDocument/2006/relationships/drawing" Target="../drawings/drawing57.xml"/><Relationship Id="rId1" Type="http://schemas.openxmlformats.org/officeDocument/2006/relationships/printerSettings" Target="../printerSettings/printerSettings63.bin"/><Relationship Id="rId6" Type="http://schemas.openxmlformats.org/officeDocument/2006/relationships/ctrlProp" Target="../ctrlProps/ctrlProp433.xml"/><Relationship Id="rId5" Type="http://schemas.openxmlformats.org/officeDocument/2006/relationships/ctrlProp" Target="../ctrlProps/ctrlProp432.xml"/><Relationship Id="rId4" Type="http://schemas.openxmlformats.org/officeDocument/2006/relationships/ctrlProp" Target="../ctrlProps/ctrlProp43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25.xml"/><Relationship Id="rId5" Type="http://schemas.openxmlformats.org/officeDocument/2006/relationships/ctrlProp" Target="../ctrlProps/ctrlProp224.xml"/><Relationship Id="rId4" Type="http://schemas.openxmlformats.org/officeDocument/2006/relationships/ctrlProp" Target="../ctrlProps/ctrlProp22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7.vml"/><Relationship Id="rId7" Type="http://schemas.openxmlformats.org/officeDocument/2006/relationships/ctrlProp" Target="../ctrlProps/ctrlProp438.xml"/><Relationship Id="rId2" Type="http://schemas.openxmlformats.org/officeDocument/2006/relationships/drawing" Target="../drawings/drawing58.xml"/><Relationship Id="rId1" Type="http://schemas.openxmlformats.org/officeDocument/2006/relationships/printerSettings" Target="../printerSettings/printerSettings64.bin"/><Relationship Id="rId6" Type="http://schemas.openxmlformats.org/officeDocument/2006/relationships/ctrlProp" Target="../ctrlProps/ctrlProp437.xml"/><Relationship Id="rId5" Type="http://schemas.openxmlformats.org/officeDocument/2006/relationships/ctrlProp" Target="../ctrlProps/ctrlProp436.xml"/><Relationship Id="rId4" Type="http://schemas.openxmlformats.org/officeDocument/2006/relationships/ctrlProp" Target="../ctrlProps/ctrlProp435.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7" Type="http://schemas.openxmlformats.org/officeDocument/2006/relationships/ctrlProp" Target="../ctrlProps/ctrlProp442.xml"/><Relationship Id="rId2" Type="http://schemas.openxmlformats.org/officeDocument/2006/relationships/drawing" Target="../drawings/drawing59.xml"/><Relationship Id="rId1" Type="http://schemas.openxmlformats.org/officeDocument/2006/relationships/printerSettings" Target="../printerSettings/printerSettings65.bin"/><Relationship Id="rId6" Type="http://schemas.openxmlformats.org/officeDocument/2006/relationships/ctrlProp" Target="../ctrlProps/ctrlProp441.xml"/><Relationship Id="rId5" Type="http://schemas.openxmlformats.org/officeDocument/2006/relationships/ctrlProp" Target="../ctrlProps/ctrlProp440.xml"/><Relationship Id="rId4" Type="http://schemas.openxmlformats.org/officeDocument/2006/relationships/ctrlProp" Target="../ctrlProps/ctrlProp439.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9.vml"/><Relationship Id="rId7" Type="http://schemas.openxmlformats.org/officeDocument/2006/relationships/ctrlProp" Target="../ctrlProps/ctrlProp446.xml"/><Relationship Id="rId2" Type="http://schemas.openxmlformats.org/officeDocument/2006/relationships/drawing" Target="../drawings/drawing60.xml"/><Relationship Id="rId1" Type="http://schemas.openxmlformats.org/officeDocument/2006/relationships/printerSettings" Target="../printerSettings/printerSettings66.bin"/><Relationship Id="rId6" Type="http://schemas.openxmlformats.org/officeDocument/2006/relationships/ctrlProp" Target="../ctrlProps/ctrlProp445.xml"/><Relationship Id="rId5" Type="http://schemas.openxmlformats.org/officeDocument/2006/relationships/ctrlProp" Target="../ctrlProps/ctrlProp444.xml"/><Relationship Id="rId4" Type="http://schemas.openxmlformats.org/officeDocument/2006/relationships/ctrlProp" Target="../ctrlProps/ctrlProp443.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7" Type="http://schemas.openxmlformats.org/officeDocument/2006/relationships/ctrlProp" Target="../ctrlProps/ctrlProp450.xml"/><Relationship Id="rId2" Type="http://schemas.openxmlformats.org/officeDocument/2006/relationships/drawing" Target="../drawings/drawing61.xml"/><Relationship Id="rId1" Type="http://schemas.openxmlformats.org/officeDocument/2006/relationships/printerSettings" Target="../printerSettings/printerSettings67.bin"/><Relationship Id="rId6" Type="http://schemas.openxmlformats.org/officeDocument/2006/relationships/ctrlProp" Target="../ctrlProps/ctrlProp449.xml"/><Relationship Id="rId5" Type="http://schemas.openxmlformats.org/officeDocument/2006/relationships/ctrlProp" Target="../ctrlProps/ctrlProp448.xml"/><Relationship Id="rId4" Type="http://schemas.openxmlformats.org/officeDocument/2006/relationships/ctrlProp" Target="../ctrlProps/ctrlProp44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1.vml"/><Relationship Id="rId7" Type="http://schemas.openxmlformats.org/officeDocument/2006/relationships/ctrlProp" Target="../ctrlProps/ctrlProp454.xml"/><Relationship Id="rId2" Type="http://schemas.openxmlformats.org/officeDocument/2006/relationships/drawing" Target="../drawings/drawing62.xml"/><Relationship Id="rId1" Type="http://schemas.openxmlformats.org/officeDocument/2006/relationships/printerSettings" Target="../printerSettings/printerSettings68.bin"/><Relationship Id="rId6" Type="http://schemas.openxmlformats.org/officeDocument/2006/relationships/ctrlProp" Target="../ctrlProps/ctrlProp453.xml"/><Relationship Id="rId5" Type="http://schemas.openxmlformats.org/officeDocument/2006/relationships/ctrlProp" Target="../ctrlProps/ctrlProp452.xml"/><Relationship Id="rId4" Type="http://schemas.openxmlformats.org/officeDocument/2006/relationships/ctrlProp" Target="../ctrlProps/ctrlProp451.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7" Type="http://schemas.openxmlformats.org/officeDocument/2006/relationships/ctrlProp" Target="../ctrlProps/ctrlProp458.xml"/><Relationship Id="rId2" Type="http://schemas.openxmlformats.org/officeDocument/2006/relationships/drawing" Target="../drawings/drawing63.xml"/><Relationship Id="rId1" Type="http://schemas.openxmlformats.org/officeDocument/2006/relationships/printerSettings" Target="../printerSettings/printerSettings69.bin"/><Relationship Id="rId6" Type="http://schemas.openxmlformats.org/officeDocument/2006/relationships/ctrlProp" Target="../ctrlProps/ctrlProp457.xml"/><Relationship Id="rId5" Type="http://schemas.openxmlformats.org/officeDocument/2006/relationships/ctrlProp" Target="../ctrlProps/ctrlProp456.xml"/><Relationship Id="rId4" Type="http://schemas.openxmlformats.org/officeDocument/2006/relationships/ctrlProp" Target="../ctrlProps/ctrlProp455.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461.xml"/><Relationship Id="rId3" Type="http://schemas.openxmlformats.org/officeDocument/2006/relationships/printerSettings" Target="../printerSettings/printerSettings70.bin"/><Relationship Id="rId7" Type="http://schemas.openxmlformats.org/officeDocument/2006/relationships/ctrlProp" Target="../ctrlProps/ctrlProp460.xml"/><Relationship Id="rId2" Type="http://schemas.openxmlformats.org/officeDocument/2006/relationships/hyperlink" Target="http://kzntreasury.kzntl.gov.za,/" TargetMode="External"/><Relationship Id="rId1" Type="http://schemas.openxmlformats.org/officeDocument/2006/relationships/hyperlink" Target="http://kzntreasury.kzntl.gov.za,/" TargetMode="External"/><Relationship Id="rId6" Type="http://schemas.openxmlformats.org/officeDocument/2006/relationships/ctrlProp" Target="../ctrlProps/ctrlProp459.xml"/><Relationship Id="rId5" Type="http://schemas.openxmlformats.org/officeDocument/2006/relationships/vmlDrawing" Target="../drawings/vmlDrawing63.vml"/><Relationship Id="rId4" Type="http://schemas.openxmlformats.org/officeDocument/2006/relationships/drawing" Target="../drawings/drawing64.xml"/><Relationship Id="rId9" Type="http://schemas.openxmlformats.org/officeDocument/2006/relationships/ctrlProp" Target="../ctrlProps/ctrlProp462.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4.vml"/><Relationship Id="rId7" Type="http://schemas.openxmlformats.org/officeDocument/2006/relationships/ctrlProp" Target="../ctrlProps/ctrlProp466.xml"/><Relationship Id="rId2" Type="http://schemas.openxmlformats.org/officeDocument/2006/relationships/drawing" Target="../drawings/drawing65.xml"/><Relationship Id="rId1" Type="http://schemas.openxmlformats.org/officeDocument/2006/relationships/printerSettings" Target="../printerSettings/printerSettings71.bin"/><Relationship Id="rId6" Type="http://schemas.openxmlformats.org/officeDocument/2006/relationships/ctrlProp" Target="../ctrlProps/ctrlProp465.xml"/><Relationship Id="rId5" Type="http://schemas.openxmlformats.org/officeDocument/2006/relationships/ctrlProp" Target="../ctrlProps/ctrlProp464.xml"/><Relationship Id="rId4" Type="http://schemas.openxmlformats.org/officeDocument/2006/relationships/ctrlProp" Target="../ctrlProps/ctrlProp463.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5.vml"/><Relationship Id="rId7" Type="http://schemas.openxmlformats.org/officeDocument/2006/relationships/ctrlProp" Target="../ctrlProps/ctrlProp470.xml"/><Relationship Id="rId2" Type="http://schemas.openxmlformats.org/officeDocument/2006/relationships/drawing" Target="../drawings/drawing66.xml"/><Relationship Id="rId1" Type="http://schemas.openxmlformats.org/officeDocument/2006/relationships/printerSettings" Target="../printerSettings/printerSettings72.bin"/><Relationship Id="rId6" Type="http://schemas.openxmlformats.org/officeDocument/2006/relationships/ctrlProp" Target="../ctrlProps/ctrlProp469.xml"/><Relationship Id="rId5" Type="http://schemas.openxmlformats.org/officeDocument/2006/relationships/ctrlProp" Target="../ctrlProps/ctrlProp468.xml"/><Relationship Id="rId4" Type="http://schemas.openxmlformats.org/officeDocument/2006/relationships/ctrlProp" Target="../ctrlProps/ctrlProp46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6.vml"/><Relationship Id="rId7" Type="http://schemas.openxmlformats.org/officeDocument/2006/relationships/ctrlProp" Target="../ctrlProps/ctrlProp474.xml"/><Relationship Id="rId2" Type="http://schemas.openxmlformats.org/officeDocument/2006/relationships/drawing" Target="../drawings/drawing67.xml"/><Relationship Id="rId1" Type="http://schemas.openxmlformats.org/officeDocument/2006/relationships/printerSettings" Target="../printerSettings/printerSettings73.bin"/><Relationship Id="rId6" Type="http://schemas.openxmlformats.org/officeDocument/2006/relationships/ctrlProp" Target="../ctrlProps/ctrlProp473.xml"/><Relationship Id="rId5" Type="http://schemas.openxmlformats.org/officeDocument/2006/relationships/ctrlProp" Target="../ctrlProps/ctrlProp472.xml"/><Relationship Id="rId4" Type="http://schemas.openxmlformats.org/officeDocument/2006/relationships/ctrlProp" Target="../ctrlProps/ctrlProp47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kznworks.gov.za/ContactUs.aspx" TargetMode="Externa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7.vml"/><Relationship Id="rId7" Type="http://schemas.openxmlformats.org/officeDocument/2006/relationships/ctrlProp" Target="../ctrlProps/ctrlProp478.xml"/><Relationship Id="rId2" Type="http://schemas.openxmlformats.org/officeDocument/2006/relationships/drawing" Target="../drawings/drawing68.xml"/><Relationship Id="rId1" Type="http://schemas.openxmlformats.org/officeDocument/2006/relationships/printerSettings" Target="../printerSettings/printerSettings74.bin"/><Relationship Id="rId6" Type="http://schemas.openxmlformats.org/officeDocument/2006/relationships/ctrlProp" Target="../ctrlProps/ctrlProp477.xml"/><Relationship Id="rId5" Type="http://schemas.openxmlformats.org/officeDocument/2006/relationships/ctrlProp" Target="../ctrlProps/ctrlProp476.xml"/><Relationship Id="rId4" Type="http://schemas.openxmlformats.org/officeDocument/2006/relationships/ctrlProp" Target="../ctrlProps/ctrlProp475.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8.vml"/><Relationship Id="rId7" Type="http://schemas.openxmlformats.org/officeDocument/2006/relationships/ctrlProp" Target="../ctrlProps/ctrlProp482.xml"/><Relationship Id="rId2" Type="http://schemas.openxmlformats.org/officeDocument/2006/relationships/drawing" Target="../drawings/drawing69.xml"/><Relationship Id="rId1" Type="http://schemas.openxmlformats.org/officeDocument/2006/relationships/printerSettings" Target="../printerSettings/printerSettings75.bin"/><Relationship Id="rId6" Type="http://schemas.openxmlformats.org/officeDocument/2006/relationships/ctrlProp" Target="../ctrlProps/ctrlProp481.xml"/><Relationship Id="rId5" Type="http://schemas.openxmlformats.org/officeDocument/2006/relationships/ctrlProp" Target="../ctrlProps/ctrlProp480.xml"/><Relationship Id="rId4" Type="http://schemas.openxmlformats.org/officeDocument/2006/relationships/ctrlProp" Target="../ctrlProps/ctrlProp479.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9.vml"/><Relationship Id="rId7" Type="http://schemas.openxmlformats.org/officeDocument/2006/relationships/ctrlProp" Target="../ctrlProps/ctrlProp486.xml"/><Relationship Id="rId2" Type="http://schemas.openxmlformats.org/officeDocument/2006/relationships/drawing" Target="../drawings/drawing70.xml"/><Relationship Id="rId1" Type="http://schemas.openxmlformats.org/officeDocument/2006/relationships/printerSettings" Target="../printerSettings/printerSettings76.bin"/><Relationship Id="rId6" Type="http://schemas.openxmlformats.org/officeDocument/2006/relationships/ctrlProp" Target="../ctrlProps/ctrlProp485.xml"/><Relationship Id="rId5" Type="http://schemas.openxmlformats.org/officeDocument/2006/relationships/ctrlProp" Target="../ctrlProps/ctrlProp484.xml"/><Relationship Id="rId4" Type="http://schemas.openxmlformats.org/officeDocument/2006/relationships/ctrlProp" Target="../ctrlProps/ctrlProp483.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0.vml"/><Relationship Id="rId7" Type="http://schemas.openxmlformats.org/officeDocument/2006/relationships/ctrlProp" Target="../ctrlProps/ctrlProp490.xml"/><Relationship Id="rId2" Type="http://schemas.openxmlformats.org/officeDocument/2006/relationships/drawing" Target="../drawings/drawing71.xml"/><Relationship Id="rId1" Type="http://schemas.openxmlformats.org/officeDocument/2006/relationships/printerSettings" Target="../printerSettings/printerSettings77.bin"/><Relationship Id="rId6" Type="http://schemas.openxmlformats.org/officeDocument/2006/relationships/ctrlProp" Target="../ctrlProps/ctrlProp489.xml"/><Relationship Id="rId5" Type="http://schemas.openxmlformats.org/officeDocument/2006/relationships/ctrlProp" Target="../ctrlProps/ctrlProp488.xml"/><Relationship Id="rId4" Type="http://schemas.openxmlformats.org/officeDocument/2006/relationships/ctrlProp" Target="../ctrlProps/ctrlProp48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1.vml"/><Relationship Id="rId7" Type="http://schemas.openxmlformats.org/officeDocument/2006/relationships/ctrlProp" Target="../ctrlProps/ctrlProp494.xml"/><Relationship Id="rId2" Type="http://schemas.openxmlformats.org/officeDocument/2006/relationships/drawing" Target="../drawings/drawing72.xml"/><Relationship Id="rId1" Type="http://schemas.openxmlformats.org/officeDocument/2006/relationships/printerSettings" Target="../printerSettings/printerSettings78.bin"/><Relationship Id="rId6" Type="http://schemas.openxmlformats.org/officeDocument/2006/relationships/ctrlProp" Target="../ctrlProps/ctrlProp493.xml"/><Relationship Id="rId5" Type="http://schemas.openxmlformats.org/officeDocument/2006/relationships/ctrlProp" Target="../ctrlProps/ctrlProp492.xml"/><Relationship Id="rId4" Type="http://schemas.openxmlformats.org/officeDocument/2006/relationships/ctrlProp" Target="../ctrlProps/ctrlProp491.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2.vml"/><Relationship Id="rId7" Type="http://schemas.openxmlformats.org/officeDocument/2006/relationships/ctrlProp" Target="../ctrlProps/ctrlProp498.xml"/><Relationship Id="rId2" Type="http://schemas.openxmlformats.org/officeDocument/2006/relationships/drawing" Target="../drawings/drawing73.xml"/><Relationship Id="rId1" Type="http://schemas.openxmlformats.org/officeDocument/2006/relationships/printerSettings" Target="../printerSettings/printerSettings79.bin"/><Relationship Id="rId6" Type="http://schemas.openxmlformats.org/officeDocument/2006/relationships/ctrlProp" Target="../ctrlProps/ctrlProp497.xml"/><Relationship Id="rId5" Type="http://schemas.openxmlformats.org/officeDocument/2006/relationships/ctrlProp" Target="../ctrlProps/ctrlProp496.xml"/><Relationship Id="rId4" Type="http://schemas.openxmlformats.org/officeDocument/2006/relationships/ctrlProp" Target="../ctrlProps/ctrlProp495.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3.vml"/><Relationship Id="rId7" Type="http://schemas.openxmlformats.org/officeDocument/2006/relationships/ctrlProp" Target="../ctrlProps/ctrlProp502.xml"/><Relationship Id="rId2" Type="http://schemas.openxmlformats.org/officeDocument/2006/relationships/drawing" Target="../drawings/drawing74.xml"/><Relationship Id="rId1" Type="http://schemas.openxmlformats.org/officeDocument/2006/relationships/printerSettings" Target="../printerSettings/printerSettings80.bin"/><Relationship Id="rId6" Type="http://schemas.openxmlformats.org/officeDocument/2006/relationships/ctrlProp" Target="../ctrlProps/ctrlProp501.xml"/><Relationship Id="rId5" Type="http://schemas.openxmlformats.org/officeDocument/2006/relationships/ctrlProp" Target="../ctrlProps/ctrlProp500.xml"/><Relationship Id="rId4" Type="http://schemas.openxmlformats.org/officeDocument/2006/relationships/ctrlProp" Target="../ctrlProps/ctrlProp499.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4.vml"/><Relationship Id="rId7" Type="http://schemas.openxmlformats.org/officeDocument/2006/relationships/ctrlProp" Target="../ctrlProps/ctrlProp506.xml"/><Relationship Id="rId2" Type="http://schemas.openxmlformats.org/officeDocument/2006/relationships/drawing" Target="../drawings/drawing75.xml"/><Relationship Id="rId1" Type="http://schemas.openxmlformats.org/officeDocument/2006/relationships/printerSettings" Target="../printerSettings/printerSettings81.bin"/><Relationship Id="rId6" Type="http://schemas.openxmlformats.org/officeDocument/2006/relationships/ctrlProp" Target="../ctrlProps/ctrlProp505.xml"/><Relationship Id="rId5" Type="http://schemas.openxmlformats.org/officeDocument/2006/relationships/ctrlProp" Target="../ctrlProps/ctrlProp504.xml"/><Relationship Id="rId4" Type="http://schemas.openxmlformats.org/officeDocument/2006/relationships/ctrlProp" Target="../ctrlProps/ctrlProp503.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5.vml"/><Relationship Id="rId7" Type="http://schemas.openxmlformats.org/officeDocument/2006/relationships/ctrlProp" Target="../ctrlProps/ctrlProp510.xml"/><Relationship Id="rId2" Type="http://schemas.openxmlformats.org/officeDocument/2006/relationships/drawing" Target="../drawings/drawing76.xml"/><Relationship Id="rId1" Type="http://schemas.openxmlformats.org/officeDocument/2006/relationships/printerSettings" Target="../printerSettings/printerSettings82.bin"/><Relationship Id="rId6" Type="http://schemas.openxmlformats.org/officeDocument/2006/relationships/ctrlProp" Target="../ctrlProps/ctrlProp509.xml"/><Relationship Id="rId5" Type="http://schemas.openxmlformats.org/officeDocument/2006/relationships/ctrlProp" Target="../ctrlProps/ctrlProp508.xml"/><Relationship Id="rId4" Type="http://schemas.openxmlformats.org/officeDocument/2006/relationships/ctrlProp" Target="../ctrlProps/ctrlProp507.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7.xml"/><Relationship Id="rId1" Type="http://schemas.openxmlformats.org/officeDocument/2006/relationships/printerSettings" Target="../printerSettings/printerSettings83.bin"/><Relationship Id="rId5" Type="http://schemas.openxmlformats.org/officeDocument/2006/relationships/ctrlProp" Target="../ctrlProps/ctrlProp512.xml"/><Relationship Id="rId4" Type="http://schemas.openxmlformats.org/officeDocument/2006/relationships/ctrlProp" Target="../ctrlProps/ctrlProp511.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8.xml"/><Relationship Id="rId1" Type="http://schemas.openxmlformats.org/officeDocument/2006/relationships/printerSettings" Target="../printerSettings/printerSettings84.bin"/><Relationship Id="rId5" Type="http://schemas.openxmlformats.org/officeDocument/2006/relationships/ctrlProp" Target="../ctrlProps/ctrlProp514.xml"/><Relationship Id="rId4" Type="http://schemas.openxmlformats.org/officeDocument/2006/relationships/ctrlProp" Target="../ctrlProps/ctrlProp513.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9.xml"/><Relationship Id="rId1" Type="http://schemas.openxmlformats.org/officeDocument/2006/relationships/printerSettings" Target="../printerSettings/printerSettings85.bin"/><Relationship Id="rId5" Type="http://schemas.openxmlformats.org/officeDocument/2006/relationships/ctrlProp" Target="../ctrlProps/ctrlProp516.xml"/><Relationship Id="rId4" Type="http://schemas.openxmlformats.org/officeDocument/2006/relationships/ctrlProp" Target="../ctrlProps/ctrlProp51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0.xml"/><Relationship Id="rId1" Type="http://schemas.openxmlformats.org/officeDocument/2006/relationships/printerSettings" Target="../printerSettings/printerSettings86.bin"/><Relationship Id="rId5" Type="http://schemas.openxmlformats.org/officeDocument/2006/relationships/ctrlProp" Target="../ctrlProps/ctrlProp518.xml"/><Relationship Id="rId4" Type="http://schemas.openxmlformats.org/officeDocument/2006/relationships/ctrlProp" Target="../ctrlProps/ctrlProp517.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0.vml"/><Relationship Id="rId7" Type="http://schemas.openxmlformats.org/officeDocument/2006/relationships/ctrlProp" Target="../ctrlProps/ctrlProp522.xml"/><Relationship Id="rId2" Type="http://schemas.openxmlformats.org/officeDocument/2006/relationships/drawing" Target="../drawings/drawing81.xml"/><Relationship Id="rId1" Type="http://schemas.openxmlformats.org/officeDocument/2006/relationships/printerSettings" Target="../printerSettings/printerSettings87.bin"/><Relationship Id="rId6" Type="http://schemas.openxmlformats.org/officeDocument/2006/relationships/ctrlProp" Target="../ctrlProps/ctrlProp521.xml"/><Relationship Id="rId5" Type="http://schemas.openxmlformats.org/officeDocument/2006/relationships/ctrlProp" Target="../ctrlProps/ctrlProp520.xml"/><Relationship Id="rId4" Type="http://schemas.openxmlformats.org/officeDocument/2006/relationships/ctrlProp" Target="../ctrlProps/ctrlProp519.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1.vml"/><Relationship Id="rId7" Type="http://schemas.openxmlformats.org/officeDocument/2006/relationships/ctrlProp" Target="../ctrlProps/ctrlProp526.xml"/><Relationship Id="rId2" Type="http://schemas.openxmlformats.org/officeDocument/2006/relationships/drawing" Target="../drawings/drawing82.xml"/><Relationship Id="rId1" Type="http://schemas.openxmlformats.org/officeDocument/2006/relationships/printerSettings" Target="../printerSettings/printerSettings88.bin"/><Relationship Id="rId6" Type="http://schemas.openxmlformats.org/officeDocument/2006/relationships/ctrlProp" Target="../ctrlProps/ctrlProp525.xml"/><Relationship Id="rId5" Type="http://schemas.openxmlformats.org/officeDocument/2006/relationships/ctrlProp" Target="../ctrlProps/ctrlProp524.xml"/><Relationship Id="rId4" Type="http://schemas.openxmlformats.org/officeDocument/2006/relationships/ctrlProp" Target="../ctrlProps/ctrlProp523.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2.vml"/><Relationship Id="rId7" Type="http://schemas.openxmlformats.org/officeDocument/2006/relationships/ctrlProp" Target="../ctrlProps/ctrlProp530.xml"/><Relationship Id="rId2" Type="http://schemas.openxmlformats.org/officeDocument/2006/relationships/drawing" Target="../drawings/drawing83.xml"/><Relationship Id="rId1" Type="http://schemas.openxmlformats.org/officeDocument/2006/relationships/printerSettings" Target="../printerSettings/printerSettings89.bin"/><Relationship Id="rId6" Type="http://schemas.openxmlformats.org/officeDocument/2006/relationships/ctrlProp" Target="../ctrlProps/ctrlProp529.xml"/><Relationship Id="rId5" Type="http://schemas.openxmlformats.org/officeDocument/2006/relationships/ctrlProp" Target="../ctrlProps/ctrlProp528.xml"/><Relationship Id="rId4" Type="http://schemas.openxmlformats.org/officeDocument/2006/relationships/ctrlProp" Target="../ctrlProps/ctrlProp527.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3.vml"/><Relationship Id="rId7" Type="http://schemas.openxmlformats.org/officeDocument/2006/relationships/ctrlProp" Target="../ctrlProps/ctrlProp534.xml"/><Relationship Id="rId2" Type="http://schemas.openxmlformats.org/officeDocument/2006/relationships/drawing" Target="../drawings/drawing84.xml"/><Relationship Id="rId1" Type="http://schemas.openxmlformats.org/officeDocument/2006/relationships/printerSettings" Target="../printerSettings/printerSettings90.bin"/><Relationship Id="rId6" Type="http://schemas.openxmlformats.org/officeDocument/2006/relationships/ctrlProp" Target="../ctrlProps/ctrlProp533.xml"/><Relationship Id="rId5" Type="http://schemas.openxmlformats.org/officeDocument/2006/relationships/ctrlProp" Target="../ctrlProps/ctrlProp532.xml"/><Relationship Id="rId4" Type="http://schemas.openxmlformats.org/officeDocument/2006/relationships/ctrlProp" Target="../ctrlProps/ctrlProp531.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4.vml"/><Relationship Id="rId7" Type="http://schemas.openxmlformats.org/officeDocument/2006/relationships/ctrlProp" Target="../ctrlProps/ctrlProp538.xml"/><Relationship Id="rId2" Type="http://schemas.openxmlformats.org/officeDocument/2006/relationships/drawing" Target="../drawings/drawing85.xml"/><Relationship Id="rId1" Type="http://schemas.openxmlformats.org/officeDocument/2006/relationships/printerSettings" Target="../printerSettings/printerSettings91.bin"/><Relationship Id="rId6" Type="http://schemas.openxmlformats.org/officeDocument/2006/relationships/ctrlProp" Target="../ctrlProps/ctrlProp537.xml"/><Relationship Id="rId5" Type="http://schemas.openxmlformats.org/officeDocument/2006/relationships/ctrlProp" Target="../ctrlProps/ctrlProp536.xml"/><Relationship Id="rId4" Type="http://schemas.openxmlformats.org/officeDocument/2006/relationships/ctrlProp" Target="../ctrlProps/ctrlProp535.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5.vml"/><Relationship Id="rId7" Type="http://schemas.openxmlformats.org/officeDocument/2006/relationships/ctrlProp" Target="../ctrlProps/ctrlProp542.xml"/><Relationship Id="rId2" Type="http://schemas.openxmlformats.org/officeDocument/2006/relationships/drawing" Target="../drawings/drawing86.xml"/><Relationship Id="rId1" Type="http://schemas.openxmlformats.org/officeDocument/2006/relationships/printerSettings" Target="../printerSettings/printerSettings92.bin"/><Relationship Id="rId6" Type="http://schemas.openxmlformats.org/officeDocument/2006/relationships/ctrlProp" Target="../ctrlProps/ctrlProp541.xml"/><Relationship Id="rId5" Type="http://schemas.openxmlformats.org/officeDocument/2006/relationships/ctrlProp" Target="../ctrlProps/ctrlProp540.xml"/><Relationship Id="rId4" Type="http://schemas.openxmlformats.org/officeDocument/2006/relationships/ctrlProp" Target="../ctrlProps/ctrlProp539.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86.vml"/><Relationship Id="rId7" Type="http://schemas.openxmlformats.org/officeDocument/2006/relationships/ctrlProp" Target="../ctrlProps/ctrlProp546.xml"/><Relationship Id="rId2" Type="http://schemas.openxmlformats.org/officeDocument/2006/relationships/drawing" Target="../drawings/drawing87.xml"/><Relationship Id="rId1" Type="http://schemas.openxmlformats.org/officeDocument/2006/relationships/printerSettings" Target="../printerSettings/printerSettings93.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4"/>
  <dimension ref="B4:B5"/>
  <sheetViews>
    <sheetView workbookViewId="0">
      <selection activeCell="D27" sqref="D27"/>
    </sheetView>
  </sheetViews>
  <sheetFormatPr defaultRowHeight="13.2"/>
  <sheetData>
    <row r="4" spans="2:2">
      <c r="B4" s="6" t="s">
        <v>1500</v>
      </c>
    </row>
    <row r="5" spans="2:2">
      <c r="B5" s="6" t="s">
        <v>1501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8">
    <tabColor theme="7" tint="-0.499984740745262"/>
  </sheetPr>
  <dimension ref="A1:P38"/>
  <sheetViews>
    <sheetView showGridLines="0" showRowColHeaders="0" zoomScaleNormal="100" workbookViewId="0">
      <selection activeCell="V13" sqref="V13"/>
    </sheetView>
  </sheetViews>
  <sheetFormatPr defaultRowHeight="13.2"/>
  <cols>
    <col min="1" max="1" width="9.109375" style="8" customWidth="1"/>
    <col min="2" max="2" width="9.109375" style="110" customWidth="1"/>
    <col min="12" max="12" width="25.33203125" customWidth="1"/>
  </cols>
  <sheetData>
    <row r="1" spans="1:16" ht="50.25" customHeight="1">
      <c r="A1" s="3387" t="s">
        <v>1461</v>
      </c>
      <c r="B1" s="3387"/>
      <c r="C1" s="3387"/>
      <c r="D1" s="3387"/>
      <c r="E1" s="3387"/>
      <c r="F1" s="3387"/>
      <c r="G1" s="3387"/>
      <c r="H1" s="3387"/>
      <c r="I1" s="3387"/>
      <c r="J1" s="3387"/>
      <c r="K1" s="3387"/>
      <c r="L1" s="3387"/>
      <c r="M1" s="3387"/>
      <c r="N1" s="3387"/>
      <c r="O1" s="3387"/>
      <c r="P1" s="3387"/>
    </row>
    <row r="2" spans="1:16">
      <c r="A2" s="419"/>
      <c r="B2" s="420"/>
      <c r="C2" s="421"/>
      <c r="D2" s="421"/>
      <c r="E2" s="421"/>
      <c r="F2" s="421"/>
      <c r="G2" s="421"/>
      <c r="H2" s="421"/>
      <c r="I2" s="421"/>
      <c r="J2" s="421"/>
      <c r="K2" s="421"/>
      <c r="L2" s="421"/>
      <c r="M2" s="421"/>
      <c r="N2" s="421"/>
      <c r="O2" s="421"/>
      <c r="P2" s="421"/>
    </row>
    <row r="3" spans="1:16">
      <c r="A3" s="419"/>
      <c r="B3" s="420"/>
      <c r="C3" s="421"/>
      <c r="D3" s="421"/>
      <c r="E3" s="421"/>
      <c r="F3" s="421"/>
      <c r="G3" s="421"/>
      <c r="H3" s="421"/>
      <c r="I3" s="421"/>
      <c r="J3" s="421"/>
      <c r="K3" s="421"/>
      <c r="L3" s="421"/>
      <c r="M3" s="421"/>
      <c r="N3" s="421"/>
      <c r="O3" s="421"/>
      <c r="P3" s="421"/>
    </row>
    <row r="4" spans="1:16">
      <c r="A4" s="419"/>
      <c r="B4" s="420"/>
      <c r="C4" s="421"/>
      <c r="D4" s="421"/>
      <c r="E4" s="421"/>
      <c r="F4" s="421"/>
      <c r="G4" s="421"/>
      <c r="H4" s="421"/>
      <c r="I4" s="421"/>
      <c r="J4" s="421"/>
      <c r="K4" s="421"/>
      <c r="L4" s="421"/>
      <c r="M4" s="421"/>
      <c r="N4" s="421"/>
      <c r="O4" s="421"/>
      <c r="P4" s="421"/>
    </row>
    <row r="5" spans="1:16">
      <c r="A5" s="419"/>
      <c r="B5" s="420"/>
      <c r="C5" s="421"/>
      <c r="D5" s="421"/>
      <c r="E5" s="421"/>
      <c r="F5" s="421"/>
      <c r="G5" s="421"/>
      <c r="H5" s="421"/>
      <c r="I5" s="421"/>
      <c r="J5" s="421"/>
      <c r="K5" s="421"/>
      <c r="L5" s="421"/>
      <c r="M5" s="421"/>
      <c r="N5" s="421"/>
      <c r="O5" s="421"/>
      <c r="P5" s="421"/>
    </row>
    <row r="6" spans="1:16">
      <c r="A6" s="419"/>
      <c r="B6" s="420"/>
      <c r="C6" s="421"/>
      <c r="D6" s="421"/>
      <c r="E6" s="421"/>
      <c r="F6" s="421"/>
      <c r="G6" s="421"/>
      <c r="H6" s="421"/>
      <c r="I6" s="421"/>
      <c r="J6" s="421"/>
      <c r="K6" s="421"/>
      <c r="L6" s="421"/>
      <c r="M6" s="421"/>
      <c r="N6" s="421"/>
      <c r="O6" s="421"/>
      <c r="P6" s="421"/>
    </row>
    <row r="7" spans="1:16">
      <c r="A7" s="419"/>
      <c r="B7" s="420"/>
      <c r="C7" s="421"/>
      <c r="D7" s="421"/>
      <c r="E7" s="421"/>
      <c r="F7" s="421"/>
      <c r="G7" s="421"/>
      <c r="H7" s="421"/>
      <c r="I7" s="421"/>
      <c r="J7" s="421"/>
      <c r="K7" s="421"/>
      <c r="L7" s="421"/>
      <c r="M7" s="421"/>
      <c r="N7" s="421"/>
      <c r="O7" s="421"/>
      <c r="P7" s="421"/>
    </row>
    <row r="8" spans="1:16">
      <c r="A8" s="419"/>
      <c r="B8" s="420"/>
      <c r="C8" s="421"/>
      <c r="D8" s="421"/>
      <c r="E8" s="421"/>
      <c r="F8" s="421"/>
      <c r="G8" s="421"/>
      <c r="H8" s="421"/>
      <c r="I8" s="421"/>
      <c r="J8" s="421"/>
      <c r="K8" s="421"/>
      <c r="L8" s="421"/>
      <c r="M8" s="421"/>
      <c r="N8" s="421"/>
      <c r="O8" s="421"/>
      <c r="P8" s="421"/>
    </row>
    <row r="9" spans="1:16">
      <c r="A9" s="419"/>
      <c r="B9" s="420"/>
      <c r="C9" s="421"/>
      <c r="D9" s="421"/>
      <c r="E9" s="421"/>
      <c r="F9" s="421"/>
      <c r="G9" s="421"/>
      <c r="H9" s="421"/>
      <c r="I9" s="421"/>
      <c r="J9" s="421"/>
      <c r="K9" s="421"/>
      <c r="L9" s="421"/>
      <c r="M9" s="421"/>
      <c r="N9" s="421"/>
      <c r="O9" s="421"/>
      <c r="P9" s="421"/>
    </row>
    <row r="10" spans="1:16">
      <c r="A10" s="419"/>
      <c r="B10" s="420"/>
      <c r="C10" s="421"/>
      <c r="D10" s="421"/>
      <c r="E10" s="421"/>
      <c r="F10" s="421"/>
      <c r="G10" s="421"/>
      <c r="H10" s="421"/>
      <c r="I10" s="421"/>
      <c r="J10" s="421"/>
      <c r="K10" s="421"/>
      <c r="L10" s="421"/>
      <c r="M10" s="421"/>
      <c r="N10" s="421"/>
      <c r="O10" s="421"/>
      <c r="P10" s="421"/>
    </row>
    <row r="11" spans="1:16">
      <c r="A11" s="419"/>
      <c r="B11" s="420"/>
      <c r="C11" s="421"/>
      <c r="D11" s="421"/>
      <c r="E11" s="421"/>
      <c r="F11" s="421"/>
      <c r="G11" s="421"/>
      <c r="H11" s="421"/>
      <c r="I11" s="421"/>
      <c r="J11" s="421"/>
      <c r="K11" s="421"/>
      <c r="L11" s="421"/>
      <c r="M11" s="421"/>
      <c r="N11" s="421"/>
      <c r="O11" s="421"/>
      <c r="P11" s="421"/>
    </row>
    <row r="12" spans="1:16">
      <c r="A12" s="419"/>
      <c r="B12" s="420"/>
      <c r="C12" s="421"/>
      <c r="D12" s="421"/>
      <c r="E12" s="421"/>
      <c r="F12" s="421"/>
      <c r="G12" s="421"/>
      <c r="H12" s="421"/>
      <c r="I12" s="421"/>
      <c r="J12" s="421"/>
      <c r="K12" s="421"/>
      <c r="L12" s="421"/>
      <c r="M12" s="421"/>
      <c r="N12" s="421"/>
      <c r="O12" s="421"/>
      <c r="P12" s="421"/>
    </row>
    <row r="13" spans="1:16">
      <c r="A13" s="419"/>
      <c r="B13" s="420"/>
      <c r="C13" s="421"/>
      <c r="D13" s="421"/>
      <c r="E13" s="421"/>
      <c r="F13" s="421"/>
      <c r="G13" s="421"/>
      <c r="H13" s="421"/>
      <c r="I13" s="421"/>
      <c r="J13" s="421"/>
      <c r="K13" s="421"/>
      <c r="L13" s="421"/>
      <c r="M13" s="421"/>
      <c r="N13" s="421"/>
      <c r="O13" s="421"/>
      <c r="P13" s="421"/>
    </row>
    <row r="14" spans="1:16">
      <c r="A14" s="419"/>
      <c r="B14" s="420"/>
      <c r="C14" s="421"/>
      <c r="D14" s="421"/>
      <c r="E14" s="421"/>
      <c r="F14" s="421"/>
      <c r="G14" s="421"/>
      <c r="H14" s="421"/>
      <c r="I14" s="421"/>
      <c r="J14" s="421"/>
      <c r="K14" s="421"/>
      <c r="L14" s="421"/>
      <c r="M14" s="421"/>
      <c r="N14" s="421"/>
      <c r="O14" s="421"/>
      <c r="P14" s="421"/>
    </row>
    <row r="15" spans="1:16">
      <c r="A15" s="419"/>
      <c r="B15" s="420"/>
      <c r="C15" s="421"/>
      <c r="D15" s="421"/>
      <c r="E15" s="421"/>
      <c r="F15" s="421"/>
      <c r="G15" s="421"/>
      <c r="H15" s="421"/>
      <c r="I15" s="421"/>
      <c r="J15" s="421"/>
      <c r="K15" s="421"/>
      <c r="L15" s="421"/>
      <c r="M15" s="421"/>
      <c r="N15" s="421"/>
      <c r="O15" s="421"/>
      <c r="P15" s="421"/>
    </row>
    <row r="16" spans="1:16">
      <c r="A16" s="419"/>
      <c r="B16" s="420"/>
      <c r="C16" s="421"/>
      <c r="D16" s="421"/>
      <c r="E16" s="421"/>
      <c r="F16" s="421"/>
      <c r="G16" s="421"/>
      <c r="H16" s="421"/>
      <c r="I16" s="421"/>
      <c r="J16" s="421"/>
      <c r="K16" s="421"/>
      <c r="L16" s="421"/>
      <c r="M16" s="421"/>
      <c r="N16" s="421"/>
      <c r="O16" s="421"/>
      <c r="P16" s="421"/>
    </row>
    <row r="17" spans="1:16">
      <c r="A17" s="419"/>
      <c r="B17" s="420"/>
      <c r="C17" s="421"/>
      <c r="D17" s="421"/>
      <c r="E17" s="421"/>
      <c r="F17" s="421"/>
      <c r="G17" s="421"/>
      <c r="H17" s="421"/>
      <c r="I17" s="421"/>
      <c r="J17" s="421"/>
      <c r="K17" s="421"/>
      <c r="L17" s="421"/>
      <c r="M17" s="421"/>
      <c r="N17" s="421"/>
      <c r="O17" s="421"/>
      <c r="P17" s="421"/>
    </row>
    <row r="18" spans="1:16">
      <c r="A18" s="419"/>
      <c r="B18" s="420"/>
      <c r="C18" s="421"/>
      <c r="D18" s="421"/>
      <c r="E18" s="421"/>
      <c r="F18" s="421"/>
      <c r="G18" s="421"/>
      <c r="H18" s="421"/>
      <c r="I18" s="421"/>
      <c r="J18" s="421"/>
      <c r="K18" s="421"/>
      <c r="L18" s="421"/>
      <c r="M18" s="421"/>
      <c r="N18" s="421"/>
      <c r="O18" s="421"/>
      <c r="P18" s="421"/>
    </row>
    <row r="19" spans="1:16">
      <c r="A19" s="419"/>
      <c r="B19" s="420"/>
      <c r="C19" s="421"/>
      <c r="D19" s="421"/>
      <c r="E19" s="421"/>
      <c r="F19" s="421"/>
      <c r="G19" s="421"/>
      <c r="H19" s="421"/>
      <c r="I19" s="421"/>
      <c r="J19" s="421"/>
      <c r="K19" s="421"/>
      <c r="L19" s="421"/>
      <c r="M19" s="421"/>
      <c r="N19" s="421"/>
      <c r="O19" s="421"/>
      <c r="P19" s="421"/>
    </row>
    <row r="20" spans="1:16">
      <c r="A20" s="419"/>
      <c r="B20" s="420"/>
      <c r="C20" s="421"/>
      <c r="D20" s="421"/>
      <c r="E20" s="421"/>
      <c r="F20" s="421"/>
      <c r="G20" s="421"/>
      <c r="H20" s="421"/>
      <c r="I20" s="421"/>
      <c r="J20" s="421"/>
      <c r="K20" s="421"/>
      <c r="L20" s="421"/>
      <c r="M20" s="421"/>
      <c r="N20" s="421"/>
      <c r="O20" s="421"/>
      <c r="P20" s="421"/>
    </row>
    <row r="21" spans="1:16">
      <c r="A21" s="419"/>
      <c r="B21" s="420"/>
      <c r="C21" s="421"/>
      <c r="D21" s="421"/>
      <c r="E21" s="421"/>
      <c r="F21" s="421"/>
      <c r="G21" s="421"/>
      <c r="H21" s="421"/>
      <c r="I21" s="421"/>
      <c r="J21" s="421"/>
      <c r="K21" s="421"/>
      <c r="L21" s="421"/>
      <c r="M21" s="421"/>
      <c r="N21" s="421"/>
      <c r="O21" s="421"/>
      <c r="P21" s="421"/>
    </row>
    <row r="22" spans="1:16">
      <c r="A22" s="419"/>
      <c r="B22" s="420"/>
      <c r="C22" s="421"/>
      <c r="D22" s="421"/>
      <c r="E22" s="421"/>
      <c r="F22" s="421"/>
      <c r="G22" s="421"/>
      <c r="H22" s="421"/>
      <c r="I22" s="421"/>
      <c r="J22" s="421"/>
      <c r="K22" s="421"/>
      <c r="L22" s="421"/>
      <c r="M22" s="421"/>
      <c r="N22" s="421"/>
      <c r="O22" s="421"/>
      <c r="P22" s="421"/>
    </row>
    <row r="23" spans="1:16">
      <c r="A23" s="419"/>
      <c r="B23" s="420"/>
      <c r="C23" s="421"/>
      <c r="D23" s="421"/>
      <c r="E23" s="421"/>
      <c r="F23" s="421"/>
      <c r="G23" s="421"/>
      <c r="H23" s="421"/>
      <c r="I23" s="421"/>
      <c r="J23" s="421"/>
      <c r="K23" s="421"/>
      <c r="L23" s="421"/>
      <c r="M23" s="421"/>
      <c r="N23" s="421"/>
      <c r="O23" s="421"/>
      <c r="P23" s="421"/>
    </row>
    <row r="24" spans="1:16">
      <c r="A24" s="419"/>
      <c r="B24" s="420"/>
      <c r="C24" s="421"/>
      <c r="D24" s="421"/>
      <c r="E24" s="421"/>
      <c r="F24" s="421"/>
      <c r="G24" s="421"/>
      <c r="H24" s="421"/>
      <c r="I24" s="421"/>
      <c r="J24" s="421"/>
      <c r="K24" s="421"/>
      <c r="L24" s="421"/>
      <c r="M24" s="421"/>
      <c r="N24" s="421"/>
      <c r="O24" s="421"/>
      <c r="P24" s="421"/>
    </row>
    <row r="25" spans="1:16">
      <c r="A25" s="419"/>
      <c r="B25" s="420"/>
      <c r="C25" s="421"/>
      <c r="D25" s="421"/>
      <c r="E25" s="421"/>
      <c r="F25" s="421"/>
      <c r="G25" s="421"/>
      <c r="H25" s="421"/>
      <c r="I25" s="421"/>
      <c r="J25" s="421"/>
      <c r="K25" s="421"/>
      <c r="L25" s="421"/>
      <c r="M25" s="421"/>
      <c r="N25" s="421"/>
      <c r="O25" s="421"/>
      <c r="P25" s="421"/>
    </row>
    <row r="26" spans="1:16">
      <c r="A26" s="419"/>
      <c r="B26" s="420"/>
      <c r="C26" s="421"/>
      <c r="D26" s="421"/>
      <c r="E26" s="421"/>
      <c r="F26" s="421"/>
      <c r="G26" s="421"/>
      <c r="H26" s="421"/>
      <c r="I26" s="421"/>
      <c r="J26" s="421"/>
      <c r="K26" s="421"/>
      <c r="L26" s="421"/>
      <c r="M26" s="421"/>
      <c r="N26" s="421"/>
      <c r="O26" s="421"/>
      <c r="P26" s="421"/>
    </row>
    <row r="27" spans="1:16">
      <c r="A27" s="419"/>
      <c r="B27" s="420"/>
      <c r="C27" s="421"/>
      <c r="D27" s="421"/>
      <c r="E27" s="421"/>
      <c r="F27" s="421"/>
      <c r="G27" s="421"/>
      <c r="H27" s="421"/>
      <c r="I27" s="421"/>
      <c r="J27" s="421"/>
      <c r="K27" s="421"/>
      <c r="L27" s="421"/>
      <c r="M27" s="421"/>
      <c r="N27" s="421"/>
      <c r="O27" s="421"/>
      <c r="P27" s="421"/>
    </row>
    <row r="28" spans="1:16">
      <c r="A28" s="419"/>
      <c r="B28" s="420"/>
      <c r="C28" s="421"/>
      <c r="D28" s="421"/>
      <c r="E28" s="421"/>
      <c r="F28" s="421"/>
      <c r="G28" s="421"/>
      <c r="H28" s="421"/>
      <c r="I28" s="421"/>
      <c r="J28" s="421"/>
      <c r="K28" s="421"/>
      <c r="L28" s="421"/>
      <c r="M28" s="421"/>
      <c r="N28" s="421"/>
      <c r="O28" s="421"/>
      <c r="P28" s="421"/>
    </row>
    <row r="29" spans="1:16">
      <c r="A29" s="419"/>
      <c r="B29" s="420"/>
      <c r="C29" s="421"/>
      <c r="D29" s="421"/>
      <c r="E29" s="421"/>
      <c r="F29" s="421"/>
      <c r="G29" s="421"/>
      <c r="H29" s="421"/>
      <c r="I29" s="421"/>
      <c r="J29" s="421"/>
      <c r="K29" s="421"/>
      <c r="L29" s="421"/>
      <c r="M29" s="421"/>
      <c r="N29" s="421"/>
      <c r="O29" s="421"/>
      <c r="P29" s="421"/>
    </row>
    <row r="30" spans="1:16">
      <c r="A30" s="419"/>
      <c r="B30" s="420"/>
      <c r="C30" s="421"/>
      <c r="D30" s="421"/>
      <c r="E30" s="421"/>
      <c r="F30" s="421"/>
      <c r="G30" s="421"/>
      <c r="H30" s="421"/>
      <c r="I30" s="421"/>
      <c r="J30" s="421"/>
      <c r="K30" s="421"/>
      <c r="L30" s="421"/>
      <c r="M30" s="421"/>
      <c r="N30" s="421"/>
      <c r="O30" s="421"/>
      <c r="P30" s="421"/>
    </row>
    <row r="31" spans="1:16">
      <c r="A31" s="419"/>
      <c r="B31" s="420"/>
      <c r="C31" s="421"/>
      <c r="D31" s="421"/>
      <c r="E31" s="421"/>
      <c r="F31" s="421"/>
      <c r="G31" s="421"/>
      <c r="H31" s="421"/>
      <c r="I31" s="421"/>
      <c r="J31" s="421"/>
      <c r="K31" s="421"/>
      <c r="L31" s="421"/>
      <c r="M31" s="421"/>
      <c r="N31" s="421"/>
      <c r="O31" s="421"/>
      <c r="P31" s="421"/>
    </row>
    <row r="32" spans="1:16">
      <c r="A32" s="419"/>
      <c r="B32" s="420"/>
      <c r="C32" s="421"/>
      <c r="D32" s="421"/>
      <c r="E32" s="421"/>
      <c r="F32" s="421"/>
      <c r="G32" s="421"/>
      <c r="H32" s="421"/>
      <c r="I32" s="421"/>
      <c r="J32" s="421"/>
      <c r="K32" s="421"/>
      <c r="L32" s="421"/>
      <c r="M32" s="421"/>
      <c r="N32" s="421"/>
      <c r="O32" s="421"/>
      <c r="P32" s="421"/>
    </row>
    <row r="33" spans="1:16">
      <c r="A33" s="419"/>
      <c r="B33" s="420"/>
      <c r="C33" s="421"/>
      <c r="D33" s="421"/>
      <c r="E33" s="421"/>
      <c r="F33" s="421"/>
      <c r="G33" s="421"/>
      <c r="H33" s="421"/>
      <c r="I33" s="421"/>
      <c r="J33" s="421"/>
      <c r="K33" s="421"/>
      <c r="L33" s="421"/>
      <c r="M33" s="421"/>
      <c r="N33" s="421"/>
      <c r="O33" s="421"/>
      <c r="P33" s="421"/>
    </row>
    <row r="34" spans="1:16">
      <c r="A34" s="419"/>
      <c r="B34" s="420"/>
      <c r="C34" s="421"/>
      <c r="D34" s="421"/>
      <c r="E34" s="421"/>
      <c r="F34" s="421"/>
      <c r="G34" s="421"/>
      <c r="H34" s="421"/>
      <c r="I34" s="421"/>
      <c r="J34" s="421"/>
      <c r="K34" s="421"/>
      <c r="L34" s="421"/>
      <c r="M34" s="421"/>
      <c r="N34" s="421"/>
      <c r="O34" s="421"/>
      <c r="P34" s="421"/>
    </row>
    <row r="35" spans="1:16">
      <c r="A35" s="419"/>
      <c r="B35" s="420"/>
      <c r="C35" s="421"/>
      <c r="D35" s="421"/>
      <c r="E35" s="421"/>
      <c r="F35" s="421"/>
      <c r="G35" s="421"/>
      <c r="H35" s="421"/>
      <c r="I35" s="421"/>
      <c r="J35" s="421"/>
      <c r="K35" s="421"/>
      <c r="L35" s="421"/>
      <c r="M35" s="421"/>
      <c r="N35" s="421"/>
      <c r="O35" s="421"/>
      <c r="P35" s="421"/>
    </row>
    <row r="36" spans="1:16">
      <c r="A36" s="419"/>
      <c r="B36" s="420"/>
      <c r="C36" s="421"/>
      <c r="D36" s="421"/>
      <c r="E36" s="421"/>
      <c r="F36" s="421"/>
      <c r="G36" s="421"/>
      <c r="H36" s="421"/>
      <c r="I36" s="421"/>
      <c r="J36" s="421"/>
      <c r="K36" s="421"/>
      <c r="L36" s="421"/>
      <c r="M36" s="421"/>
      <c r="N36" s="421"/>
      <c r="O36" s="421"/>
      <c r="P36" s="421"/>
    </row>
    <row r="37" spans="1:16">
      <c r="A37" s="419"/>
      <c r="B37" s="420"/>
      <c r="C37" s="421"/>
      <c r="D37" s="421"/>
      <c r="E37" s="421"/>
      <c r="F37" s="421"/>
      <c r="G37" s="421"/>
      <c r="H37" s="421"/>
      <c r="I37" s="421"/>
      <c r="J37" s="421"/>
      <c r="K37" s="421"/>
      <c r="L37" s="421"/>
      <c r="M37" s="421"/>
      <c r="N37" s="421"/>
      <c r="O37" s="421"/>
      <c r="P37" s="421"/>
    </row>
    <row r="38" spans="1:16">
      <c r="A38" s="419"/>
      <c r="B38" s="420"/>
      <c r="C38" s="421"/>
      <c r="D38" s="421"/>
      <c r="E38" s="421"/>
      <c r="F38" s="421"/>
      <c r="G38" s="421"/>
      <c r="H38" s="421"/>
      <c r="I38" s="421"/>
      <c r="J38" s="421"/>
      <c r="K38" s="421"/>
      <c r="L38" s="421"/>
      <c r="M38" s="421"/>
      <c r="N38" s="421"/>
      <c r="O38" s="421"/>
      <c r="P38" s="421"/>
    </row>
  </sheetData>
  <mergeCells count="1">
    <mergeCell ref="A1:P1"/>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Date:1JANUARY 2024
Revision 10</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3217" r:id="rId4" name="List Box 1">
              <controlPr defaultSize="0" autoLine="0" autoPict="0">
                <anchor moveWithCells="1">
                  <from>
                    <xdr:col>0</xdr:col>
                    <xdr:colOff>38100</xdr:colOff>
                    <xdr:row>1</xdr:row>
                    <xdr:rowOff>60960</xdr:rowOff>
                  </from>
                  <to>
                    <xdr:col>15</xdr:col>
                    <xdr:colOff>464820</xdr:colOff>
                    <xdr:row>18</xdr:row>
                    <xdr:rowOff>68580</xdr:rowOff>
                  </to>
                </anchor>
              </controlPr>
            </control>
          </mc:Choice>
        </mc:AlternateContent>
        <mc:AlternateContent xmlns:mc="http://schemas.openxmlformats.org/markup-compatibility/2006">
          <mc:Choice Requires="x14">
            <control shapeId="1033218" r:id="rId5" name="Button 2">
              <controlPr defaultSize="0" print="0" autoFill="0" autoPict="0" macro="[0]!ToDataEntry">
                <anchor moveWithCells="1" sizeWithCells="1">
                  <from>
                    <xdr:col>6</xdr:col>
                    <xdr:colOff>441960</xdr:colOff>
                    <xdr:row>19</xdr:row>
                    <xdr:rowOff>121920</xdr:rowOff>
                  </from>
                  <to>
                    <xdr:col>9</xdr:col>
                    <xdr:colOff>312420</xdr:colOff>
                    <xdr:row>21</xdr:row>
                    <xdr:rowOff>137160</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9"/>
  <dimension ref="A2:K435"/>
  <sheetViews>
    <sheetView showGridLines="0" zoomScaleNormal="100" workbookViewId="0">
      <selection activeCell="V14" sqref="V14"/>
    </sheetView>
  </sheetViews>
  <sheetFormatPr defaultColWidth="8.88671875" defaultRowHeight="13.2"/>
  <cols>
    <col min="1" max="1" width="3.6640625" style="210" customWidth="1"/>
    <col min="2" max="2" width="6.109375" style="210" customWidth="1"/>
    <col min="3" max="3" width="11.44140625" style="210" customWidth="1"/>
    <col min="4" max="5" width="8.88671875" style="210"/>
    <col min="6" max="7" width="9.88671875" style="210" customWidth="1"/>
    <col min="8" max="11" width="8.88671875" style="210"/>
    <col min="12" max="12" width="5.5546875" style="210" customWidth="1"/>
    <col min="13" max="16384" width="8.88671875" style="210"/>
  </cols>
  <sheetData>
    <row r="2" spans="1:11">
      <c r="B2" s="3681" t="str">
        <f>+'Master Data'!F738</f>
        <v>Annexure 10</v>
      </c>
      <c r="C2" s="3681"/>
      <c r="D2" s="3681"/>
      <c r="E2" s="3681"/>
      <c r="F2" s="3681"/>
      <c r="G2" s="3681"/>
      <c r="H2" s="3681"/>
      <c r="I2" s="3681"/>
      <c r="J2" s="3681"/>
      <c r="K2" s="3681"/>
    </row>
    <row r="4" spans="1:11">
      <c r="B4" s="1667"/>
      <c r="C4" s="1668"/>
      <c r="D4" s="1668"/>
      <c r="E4" s="1668"/>
      <c r="F4" s="1668"/>
      <c r="G4" s="1668"/>
      <c r="H4" s="1668"/>
      <c r="I4" s="1668"/>
      <c r="J4" s="1668"/>
      <c r="K4" s="1669"/>
    </row>
    <row r="5" spans="1:11">
      <c r="B5" s="1670"/>
      <c r="K5" s="1671"/>
    </row>
    <row r="6" spans="1:11">
      <c r="B6" s="1670"/>
      <c r="K6" s="1671"/>
    </row>
    <row r="7" spans="1:11">
      <c r="B7" s="1670"/>
      <c r="K7" s="1671"/>
    </row>
    <row r="8" spans="1:11">
      <c r="B8" s="1670"/>
      <c r="K8" s="1671"/>
    </row>
    <row r="9" spans="1:11">
      <c r="B9" s="1670"/>
      <c r="K9" s="1671"/>
    </row>
    <row r="10" spans="1:11">
      <c r="B10" s="1670"/>
      <c r="K10" s="1671"/>
    </row>
    <row r="11" spans="1:11">
      <c r="A11" s="948" t="s">
        <v>580</v>
      </c>
      <c r="B11" s="1670"/>
      <c r="K11" s="1671"/>
    </row>
    <row r="12" spans="1:11">
      <c r="B12" s="1672"/>
      <c r="C12" s="1665"/>
      <c r="D12" s="1665"/>
      <c r="E12" s="1665"/>
      <c r="F12" s="1665"/>
      <c r="G12" s="1665"/>
      <c r="H12" s="1665"/>
      <c r="I12" s="1665"/>
      <c r="J12" s="1665"/>
      <c r="K12" s="1673"/>
    </row>
    <row r="13" spans="1:11">
      <c r="B13" s="2266" t="s">
        <v>3311</v>
      </c>
      <c r="C13" s="187"/>
      <c r="D13" s="187"/>
    </row>
    <row r="15" spans="1:11" ht="13.8">
      <c r="B15" s="5491" t="s">
        <v>4110</v>
      </c>
      <c r="C15" s="3437"/>
      <c r="D15" s="3437"/>
      <c r="E15" s="3437"/>
      <c r="F15" s="3437"/>
      <c r="G15" s="3437"/>
      <c r="H15" s="3437"/>
      <c r="I15" s="3437"/>
      <c r="J15" s="3437"/>
      <c r="K15" s="3437"/>
    </row>
    <row r="18" spans="1:11" ht="22.8">
      <c r="A18" s="5488" t="s">
        <v>3312</v>
      </c>
      <c r="B18" s="5488"/>
      <c r="C18" s="5488"/>
      <c r="D18" s="5488"/>
      <c r="E18" s="5488"/>
      <c r="F18" s="5488"/>
      <c r="G18" s="5488"/>
      <c r="H18" s="5488"/>
      <c r="I18" s="5488"/>
      <c r="J18" s="5488"/>
      <c r="K18" s="5488"/>
    </row>
    <row r="19" spans="1:11" ht="22.8">
      <c r="A19" s="1674"/>
      <c r="B19" s="1674"/>
      <c r="C19" s="1674"/>
      <c r="D19" s="1674"/>
      <c r="E19" s="1674"/>
      <c r="F19" s="1674"/>
      <c r="G19" s="1674"/>
      <c r="H19" s="1674"/>
      <c r="I19" s="1674"/>
      <c r="J19" s="1674"/>
      <c r="K19" s="1674"/>
    </row>
    <row r="20" spans="1:11" ht="22.8">
      <c r="A20" s="1674"/>
      <c r="B20" s="1674"/>
      <c r="C20" s="1674"/>
      <c r="D20" s="1674"/>
      <c r="E20" s="1674"/>
      <c r="F20" s="1674"/>
      <c r="G20" s="1674"/>
      <c r="H20" s="1674"/>
      <c r="I20" s="1674"/>
      <c r="J20" s="1674"/>
      <c r="K20" s="1674"/>
    </row>
    <row r="23" spans="1:11" ht="22.8">
      <c r="A23" s="5488" t="s">
        <v>3313</v>
      </c>
      <c r="B23" s="5488"/>
      <c r="C23" s="5488"/>
      <c r="D23" s="5488"/>
      <c r="E23" s="5488"/>
      <c r="F23" s="5488"/>
      <c r="G23" s="5488"/>
      <c r="H23" s="5488"/>
      <c r="I23" s="5488"/>
      <c r="J23" s="5488"/>
      <c r="K23" s="5488"/>
    </row>
    <row r="24" spans="1:11" ht="22.8">
      <c r="A24" s="1674"/>
      <c r="B24" s="1674"/>
      <c r="C24" s="1674"/>
      <c r="D24" s="1674"/>
      <c r="E24" s="1674"/>
      <c r="F24" s="1674"/>
      <c r="G24" s="1674"/>
      <c r="H24" s="1674"/>
      <c r="I24" s="1674"/>
      <c r="J24" s="1674"/>
      <c r="K24" s="1674"/>
    </row>
    <row r="25" spans="1:11" ht="22.8">
      <c r="A25" s="1674"/>
      <c r="B25" s="1674"/>
      <c r="C25" s="1674"/>
      <c r="D25" s="1674"/>
      <c r="E25" s="1674"/>
      <c r="F25" s="1674"/>
      <c r="G25" s="1674"/>
      <c r="H25" s="1674"/>
      <c r="I25" s="1674"/>
      <c r="J25" s="1674"/>
      <c r="K25" s="1674"/>
    </row>
    <row r="27" spans="1:11" ht="22.8">
      <c r="A27" s="5489" t="s">
        <v>4111</v>
      </c>
      <c r="B27" s="5489"/>
      <c r="C27" s="5489"/>
      <c r="D27" s="5489"/>
      <c r="E27" s="5489"/>
      <c r="F27" s="5489"/>
      <c r="G27" s="5489"/>
      <c r="H27" s="5489"/>
      <c r="I27" s="5489"/>
      <c r="J27" s="5489"/>
      <c r="K27" s="5489"/>
    </row>
    <row r="28" spans="1:11" ht="22.8">
      <c r="A28" s="1675"/>
      <c r="B28" s="1675"/>
      <c r="C28" s="1675"/>
      <c r="D28" s="1675"/>
      <c r="E28" s="1675"/>
      <c r="F28" s="1675"/>
      <c r="G28" s="1675"/>
      <c r="H28" s="1675"/>
      <c r="I28" s="1675"/>
      <c r="J28" s="1675"/>
      <c r="K28" s="1675"/>
    </row>
    <row r="31" spans="1:11" ht="22.8">
      <c r="A31" s="5488" t="s">
        <v>2723</v>
      </c>
      <c r="B31" s="5488"/>
      <c r="C31" s="5488"/>
      <c r="D31" s="5488"/>
      <c r="E31" s="5488"/>
      <c r="F31" s="5488"/>
      <c r="G31" s="5488"/>
      <c r="H31" s="5488"/>
      <c r="I31" s="5488"/>
      <c r="J31" s="5488"/>
      <c r="K31" s="5488"/>
    </row>
    <row r="32" spans="1:11" ht="22.8">
      <c r="A32" s="1674"/>
      <c r="B32" s="1674"/>
      <c r="C32" s="1674"/>
      <c r="D32" s="1674"/>
      <c r="E32" s="1674"/>
      <c r="F32" s="1674"/>
      <c r="G32" s="1674"/>
      <c r="H32" s="1674"/>
      <c r="I32" s="1674"/>
      <c r="J32" s="1674"/>
      <c r="K32" s="1674"/>
    </row>
    <row r="33" spans="1:11" ht="22.8">
      <c r="A33" s="1674"/>
      <c r="B33" s="1674"/>
      <c r="C33" s="1674"/>
      <c r="D33" s="1674"/>
      <c r="E33" s="1674"/>
      <c r="F33" s="1674"/>
      <c r="G33" s="1674"/>
      <c r="H33" s="1674"/>
      <c r="I33" s="1674"/>
      <c r="J33" s="1674"/>
      <c r="K33" s="1674"/>
    </row>
    <row r="35" spans="1:11" ht="22.8">
      <c r="A35" s="5489" t="s">
        <v>4112</v>
      </c>
      <c r="B35" s="5489"/>
      <c r="C35" s="5489"/>
      <c r="D35" s="5489"/>
      <c r="E35" s="5489"/>
      <c r="F35" s="5489"/>
      <c r="G35" s="5489"/>
      <c r="H35" s="5489"/>
      <c r="I35" s="5489"/>
      <c r="J35" s="5489"/>
      <c r="K35" s="5489"/>
    </row>
    <row r="36" spans="1:11" ht="22.8">
      <c r="A36" s="1675"/>
      <c r="B36" s="1675"/>
      <c r="C36" s="1675"/>
      <c r="D36" s="1675"/>
      <c r="E36" s="1675"/>
      <c r="F36" s="1675"/>
      <c r="G36" s="1675"/>
      <c r="H36" s="1675"/>
      <c r="I36" s="1675"/>
      <c r="J36" s="1675"/>
      <c r="K36" s="1675"/>
    </row>
    <row r="37" spans="1:11" ht="22.8">
      <c r="A37" s="1675"/>
      <c r="B37" s="1675"/>
      <c r="C37" s="1675"/>
      <c r="D37" s="1675"/>
      <c r="E37" s="1675"/>
      <c r="F37" s="1675"/>
      <c r="G37" s="1675"/>
      <c r="H37" s="1675"/>
      <c r="I37" s="1675"/>
      <c r="J37" s="1675"/>
      <c r="K37" s="1675"/>
    </row>
    <row r="38" spans="1:11" ht="22.8">
      <c r="A38" s="1675"/>
      <c r="B38" s="1675"/>
      <c r="C38" s="1675"/>
      <c r="D38" s="1675"/>
      <c r="E38" s="1675"/>
      <c r="F38" s="1675"/>
      <c r="G38" s="1675"/>
      <c r="H38" s="1675"/>
      <c r="I38" s="1675"/>
      <c r="J38" s="1675"/>
      <c r="K38" s="1675"/>
    </row>
    <row r="41" spans="1:11">
      <c r="A41" s="1666" t="s">
        <v>789</v>
      </c>
      <c r="B41" s="187" t="s">
        <v>3314</v>
      </c>
    </row>
    <row r="43" spans="1:11">
      <c r="B43" s="210" t="s">
        <v>3315</v>
      </c>
    </row>
    <row r="45" spans="1:11">
      <c r="B45" s="1676" t="s">
        <v>3372</v>
      </c>
      <c r="C45" s="948" t="s">
        <v>3373</v>
      </c>
      <c r="D45" s="1665"/>
      <c r="E45" s="1665"/>
      <c r="F45" s="1665"/>
      <c r="G45" s="1665"/>
      <c r="H45" s="1665"/>
      <c r="I45" s="1665"/>
      <c r="J45" s="1665"/>
    </row>
    <row r="47" spans="1:11">
      <c r="C47" s="948" t="s">
        <v>3374</v>
      </c>
      <c r="E47" s="1665"/>
      <c r="F47" s="1665"/>
      <c r="G47" s="1665"/>
      <c r="H47" s="1665"/>
      <c r="I47" s="1665"/>
      <c r="J47" s="1665"/>
    </row>
    <row r="49" spans="1:11">
      <c r="C49" s="948" t="s">
        <v>3375</v>
      </c>
    </row>
    <row r="51" spans="1:11">
      <c r="E51" s="210" t="s">
        <v>3316</v>
      </c>
    </row>
    <row r="53" spans="1:11">
      <c r="B53" s="1676" t="s">
        <v>3376</v>
      </c>
      <c r="C53" s="948" t="s">
        <v>3586</v>
      </c>
      <c r="D53" s="1665"/>
      <c r="E53" s="1665"/>
      <c r="F53" s="1665"/>
      <c r="G53" s="1665"/>
      <c r="H53" s="1665"/>
      <c r="I53" s="1665"/>
      <c r="J53" s="1665"/>
    </row>
    <row r="54" spans="1:11">
      <c r="I54" s="5490" t="s">
        <v>3377</v>
      </c>
      <c r="J54" s="5490"/>
    </row>
    <row r="56" spans="1:11">
      <c r="A56" s="1666" t="s">
        <v>784</v>
      </c>
      <c r="B56" s="187" t="s">
        <v>1648</v>
      </c>
    </row>
    <row r="58" spans="1:11" ht="25.95" customHeight="1">
      <c r="A58" s="210" t="s">
        <v>3317</v>
      </c>
      <c r="B58" s="1676" t="s">
        <v>3378</v>
      </c>
      <c r="C58" s="2851" t="s">
        <v>3318</v>
      </c>
      <c r="D58" s="2851"/>
      <c r="E58" s="2851"/>
      <c r="F58" s="2851"/>
      <c r="G58" s="2851"/>
      <c r="H58" s="2851"/>
      <c r="I58" s="2851"/>
      <c r="J58" s="2851"/>
      <c r="K58" s="2851"/>
    </row>
    <row r="59" spans="1:11" ht="13.2" customHeight="1">
      <c r="B59" s="1676"/>
      <c r="C59" s="95"/>
      <c r="D59" s="95"/>
      <c r="E59" s="95"/>
      <c r="F59" s="95"/>
      <c r="G59" s="95"/>
      <c r="H59" s="95"/>
      <c r="I59" s="95"/>
      <c r="J59" s="95"/>
      <c r="K59" s="95"/>
    </row>
    <row r="60" spans="1:11">
      <c r="C60" s="1677" t="s">
        <v>3361</v>
      </c>
      <c r="E60" s="2851" t="s">
        <v>3319</v>
      </c>
      <c r="F60" s="2851"/>
      <c r="G60" s="2851"/>
      <c r="H60" s="2851"/>
      <c r="I60" s="2851"/>
      <c r="J60" s="2851"/>
      <c r="K60" s="2851"/>
    </row>
    <row r="61" spans="1:11">
      <c r="C61" s="1677"/>
    </row>
    <row r="62" spans="1:11">
      <c r="C62" s="1677" t="s">
        <v>3362</v>
      </c>
      <c r="E62" s="2851" t="s">
        <v>3320</v>
      </c>
      <c r="F62" s="2851"/>
      <c r="G62" s="2851"/>
      <c r="H62" s="2851"/>
      <c r="I62" s="2851"/>
      <c r="J62" s="2851"/>
      <c r="K62" s="2851"/>
    </row>
    <row r="63" spans="1:11">
      <c r="C63" s="1677"/>
    </row>
    <row r="64" spans="1:11">
      <c r="C64" s="1677" t="s">
        <v>3321</v>
      </c>
      <c r="E64" s="2851" t="s">
        <v>3322</v>
      </c>
      <c r="F64" s="2851"/>
      <c r="G64" s="2851"/>
      <c r="H64" s="2851"/>
      <c r="I64" s="2851"/>
      <c r="J64" s="2851"/>
      <c r="K64" s="2851"/>
    </row>
    <row r="65" spans="1:11">
      <c r="C65" s="1677"/>
    </row>
    <row r="66" spans="1:11" ht="13.2" customHeight="1">
      <c r="C66" s="1677" t="s">
        <v>3363</v>
      </c>
      <c r="E66" s="2851" t="s">
        <v>3323</v>
      </c>
      <c r="F66" s="2851"/>
      <c r="G66" s="2851"/>
      <c r="H66" s="2851"/>
      <c r="I66" s="2851"/>
      <c r="J66" s="2851"/>
      <c r="K66" s="2851"/>
    </row>
    <row r="67" spans="1:11">
      <c r="C67" s="1677"/>
      <c r="E67" s="2851"/>
      <c r="F67" s="2851"/>
      <c r="G67" s="2851"/>
      <c r="H67" s="2851"/>
      <c r="I67" s="2851"/>
      <c r="J67" s="2851"/>
      <c r="K67" s="2851"/>
    </row>
    <row r="68" spans="1:11">
      <c r="C68" s="1677"/>
    </row>
    <row r="69" spans="1:11" ht="13.2" customHeight="1">
      <c r="C69" s="1677" t="s">
        <v>3364</v>
      </c>
      <c r="E69" s="2810" t="s">
        <v>3379</v>
      </c>
      <c r="F69" s="2851"/>
      <c r="G69" s="2851"/>
      <c r="H69" s="2851"/>
      <c r="I69" s="2851"/>
      <c r="J69" s="2851"/>
      <c r="K69" s="2851"/>
    </row>
    <row r="70" spans="1:11">
      <c r="E70" s="2851"/>
      <c r="F70" s="2851"/>
      <c r="G70" s="2851"/>
      <c r="H70" s="2851"/>
      <c r="I70" s="2851"/>
      <c r="J70" s="2851"/>
      <c r="K70" s="2851"/>
    </row>
    <row r="71" spans="1:11">
      <c r="E71" s="2851"/>
      <c r="F71" s="2851"/>
      <c r="G71" s="2851"/>
      <c r="H71" s="2851"/>
      <c r="I71" s="2851"/>
      <c r="J71" s="2851"/>
      <c r="K71" s="2851"/>
    </row>
    <row r="72" spans="1:11" ht="57" customHeight="1">
      <c r="E72" s="2851"/>
      <c r="F72" s="2851"/>
      <c r="G72" s="2851"/>
      <c r="H72" s="2851"/>
      <c r="I72" s="2851"/>
      <c r="J72" s="2851"/>
      <c r="K72" s="2851"/>
    </row>
    <row r="74" spans="1:11">
      <c r="A74" s="1666" t="s">
        <v>785</v>
      </c>
      <c r="B74" s="187" t="s">
        <v>3324</v>
      </c>
    </row>
    <row r="75" spans="1:11">
      <c r="A75" s="1666"/>
      <c r="B75" s="187"/>
    </row>
    <row r="76" spans="1:11">
      <c r="B76" s="210" t="s">
        <v>3325</v>
      </c>
    </row>
    <row r="78" spans="1:11">
      <c r="B78" s="1790" t="s">
        <v>3946</v>
      </c>
      <c r="C78" s="187"/>
      <c r="D78" s="187"/>
      <c r="E78" s="187"/>
      <c r="F78" s="187"/>
      <c r="G78" s="187"/>
      <c r="H78" s="187"/>
    </row>
    <row r="79" spans="1:11">
      <c r="B79" s="187"/>
      <c r="C79" s="187"/>
      <c r="D79" s="187"/>
      <c r="E79" s="187"/>
      <c r="F79" s="187"/>
      <c r="G79" s="187"/>
      <c r="H79" s="187"/>
    </row>
    <row r="80" spans="1:11" ht="14.4" customHeight="1"/>
    <row r="81" spans="1:10">
      <c r="A81" s="1666" t="s">
        <v>786</v>
      </c>
      <c r="B81" s="187" t="s">
        <v>3326</v>
      </c>
    </row>
    <row r="83" spans="1:10">
      <c r="B83" s="855" t="s">
        <v>3380</v>
      </c>
      <c r="C83" s="948" t="s">
        <v>3384</v>
      </c>
    </row>
    <row r="84" spans="1:10" ht="23.4" customHeight="1">
      <c r="B84" s="855"/>
      <c r="C84" s="1664"/>
      <c r="D84" s="1665"/>
      <c r="E84" s="1665"/>
      <c r="F84" s="1665"/>
      <c r="G84" s="1665"/>
      <c r="H84" s="1665"/>
      <c r="I84" s="1665"/>
      <c r="J84" s="1665"/>
    </row>
    <row r="85" spans="1:10" ht="23.4" customHeight="1">
      <c r="B85" s="855"/>
      <c r="C85" s="1678"/>
      <c r="D85" s="1679"/>
      <c r="E85" s="1679"/>
      <c r="F85" s="1679"/>
      <c r="G85" s="1679"/>
      <c r="H85" s="1679"/>
      <c r="I85" s="1679"/>
      <c r="J85" s="1679"/>
    </row>
    <row r="86" spans="1:10">
      <c r="B86" s="855"/>
      <c r="C86" s="948"/>
    </row>
    <row r="87" spans="1:10">
      <c r="B87" s="855" t="s">
        <v>3380</v>
      </c>
      <c r="C87" s="948" t="s">
        <v>3381</v>
      </c>
    </row>
    <row r="88" spans="1:10">
      <c r="B88" s="855"/>
      <c r="C88" s="948"/>
    </row>
    <row r="89" spans="1:10">
      <c r="B89" s="855" t="s">
        <v>3380</v>
      </c>
      <c r="C89" s="948" t="s">
        <v>3385</v>
      </c>
    </row>
    <row r="90" spans="1:10">
      <c r="B90" s="855"/>
      <c r="C90" s="948"/>
    </row>
    <row r="91" spans="1:10">
      <c r="B91" s="855"/>
      <c r="C91" s="1664"/>
      <c r="D91" s="1665"/>
      <c r="E91" s="1665"/>
      <c r="F91" s="1665"/>
      <c r="G91" s="1665"/>
      <c r="H91" s="1665"/>
      <c r="I91" s="1665"/>
      <c r="J91" s="1665"/>
    </row>
    <row r="92" spans="1:10">
      <c r="B92" s="855"/>
      <c r="C92" s="948"/>
    </row>
    <row r="93" spans="1:10">
      <c r="B93" s="855" t="s">
        <v>3380</v>
      </c>
      <c r="C93" s="948" t="s">
        <v>3382</v>
      </c>
    </row>
    <row r="94" spans="1:10">
      <c r="B94" s="855"/>
      <c r="C94" s="948"/>
    </row>
    <row r="95" spans="1:10" ht="13.2" customHeight="1">
      <c r="B95" s="855" t="s">
        <v>3380</v>
      </c>
      <c r="C95" s="2810" t="s">
        <v>3383</v>
      </c>
      <c r="D95" s="2810"/>
      <c r="E95" s="2810"/>
      <c r="F95" s="2810"/>
      <c r="G95" s="2810"/>
      <c r="H95" s="2810"/>
      <c r="I95" s="2810"/>
      <c r="J95" s="2810"/>
    </row>
    <row r="96" spans="1:10">
      <c r="B96" s="855"/>
      <c r="C96" s="2810"/>
      <c r="D96" s="2810"/>
      <c r="E96" s="2810"/>
      <c r="F96" s="2810"/>
      <c r="G96" s="2810"/>
      <c r="H96" s="2810"/>
      <c r="I96" s="2810"/>
      <c r="J96" s="2810"/>
    </row>
    <row r="97" spans="1:11">
      <c r="B97" s="855"/>
      <c r="C97" s="1026"/>
      <c r="D97" s="1026"/>
      <c r="E97" s="1026"/>
      <c r="F97" s="1026"/>
      <c r="G97" s="1026"/>
      <c r="H97" s="1026"/>
      <c r="I97" s="1026"/>
      <c r="J97" s="1026"/>
    </row>
    <row r="98" spans="1:11">
      <c r="A98" s="1666" t="s">
        <v>787</v>
      </c>
      <c r="B98" s="187" t="s">
        <v>3327</v>
      </c>
    </row>
    <row r="99" spans="1:11">
      <c r="A99" s="1666"/>
      <c r="B99" s="187"/>
    </row>
    <row r="100" spans="1:11" ht="33.6" customHeight="1">
      <c r="B100" s="2810" t="s">
        <v>4113</v>
      </c>
      <c r="C100" s="2851"/>
      <c r="D100" s="2851"/>
      <c r="E100" s="2851"/>
      <c r="F100" s="2851"/>
      <c r="G100" s="2851"/>
      <c r="H100" s="2851"/>
      <c r="I100" s="2851"/>
      <c r="J100" s="2851"/>
      <c r="K100" s="2851"/>
    </row>
    <row r="102" spans="1:11">
      <c r="A102" s="1666" t="s">
        <v>788</v>
      </c>
      <c r="B102" s="187" t="s">
        <v>3328</v>
      </c>
    </row>
    <row r="103" spans="1:11">
      <c r="A103" s="1666"/>
      <c r="B103" s="187"/>
    </row>
    <row r="104" spans="1:11">
      <c r="B104" s="1791" t="s">
        <v>3386</v>
      </c>
      <c r="C104" s="210" t="s">
        <v>3387</v>
      </c>
    </row>
    <row r="105" spans="1:11">
      <c r="B105" s="1663"/>
    </row>
    <row r="106" spans="1:11" ht="13.2" customHeight="1">
      <c r="B106" s="855" t="s">
        <v>3380</v>
      </c>
      <c r="C106" s="2810" t="s">
        <v>3397</v>
      </c>
      <c r="D106" s="2810"/>
      <c r="E106" s="2810"/>
      <c r="F106" s="2810"/>
      <c r="G106" s="2810"/>
      <c r="H106" s="2810"/>
      <c r="I106" s="2810"/>
      <c r="J106" s="2810"/>
      <c r="K106" s="2810"/>
    </row>
    <row r="107" spans="1:11">
      <c r="B107" s="855"/>
      <c r="C107" s="2810"/>
      <c r="D107" s="2810"/>
      <c r="E107" s="2810"/>
      <c r="F107" s="2810"/>
      <c r="G107" s="2810"/>
      <c r="H107" s="2810"/>
      <c r="I107" s="2810"/>
      <c r="J107" s="2810"/>
      <c r="K107" s="2810"/>
    </row>
    <row r="109" spans="1:11">
      <c r="B109" s="855" t="s">
        <v>3380</v>
      </c>
      <c r="C109" s="2856" t="s">
        <v>3389</v>
      </c>
      <c r="D109" s="2856"/>
      <c r="E109" s="2856"/>
      <c r="F109" s="2856"/>
      <c r="G109" s="2856"/>
      <c r="H109" s="2856"/>
      <c r="I109" s="2856"/>
      <c r="J109" s="2856"/>
      <c r="K109" s="2856"/>
    </row>
    <row r="111" spans="1:11">
      <c r="B111" s="855" t="s">
        <v>3380</v>
      </c>
      <c r="C111" s="2856" t="s">
        <v>3390</v>
      </c>
      <c r="D111" s="2856"/>
      <c r="E111" s="2856"/>
      <c r="F111" s="2856"/>
      <c r="G111" s="2856"/>
      <c r="H111" s="2856"/>
      <c r="I111" s="2856"/>
      <c r="J111" s="2856"/>
      <c r="K111" s="2856"/>
    </row>
    <row r="113" spans="2:11">
      <c r="B113" s="855" t="s">
        <v>3380</v>
      </c>
      <c r="C113" s="2810" t="s">
        <v>3391</v>
      </c>
      <c r="D113" s="2810"/>
      <c r="E113" s="2810"/>
      <c r="F113" s="2810"/>
      <c r="G113" s="2810"/>
      <c r="H113" s="2810"/>
      <c r="I113" s="2810"/>
      <c r="J113" s="2810"/>
      <c r="K113" s="2810"/>
    </row>
    <row r="114" spans="2:11">
      <c r="B114" s="855"/>
      <c r="C114" s="2810"/>
      <c r="D114" s="2810"/>
      <c r="E114" s="2810"/>
      <c r="F114" s="2810"/>
      <c r="G114" s="2810"/>
      <c r="H114" s="2810"/>
      <c r="I114" s="2810"/>
      <c r="J114" s="2810"/>
      <c r="K114" s="2810"/>
    </row>
    <row r="116" spans="2:11">
      <c r="B116" s="855" t="s">
        <v>3380</v>
      </c>
      <c r="C116" s="2856" t="s">
        <v>3392</v>
      </c>
      <c r="D116" s="2856"/>
      <c r="E116" s="2856"/>
      <c r="F116" s="2856"/>
      <c r="G116" s="2856"/>
      <c r="H116" s="2856"/>
      <c r="I116" s="2856"/>
      <c r="J116" s="2856"/>
      <c r="K116" s="2856"/>
    </row>
    <row r="118" spans="2:11">
      <c r="C118" s="2856" t="s">
        <v>3393</v>
      </c>
      <c r="D118" s="2856"/>
      <c r="E118" s="2856"/>
      <c r="F118" s="2856"/>
      <c r="G118" s="2856"/>
      <c r="H118" s="2856"/>
      <c r="I118" s="2856"/>
      <c r="J118" s="2856"/>
      <c r="K118" s="2856"/>
    </row>
    <row r="120" spans="2:11" ht="13.8">
      <c r="B120" s="855" t="s">
        <v>580</v>
      </c>
      <c r="C120" s="1680" t="s">
        <v>3398</v>
      </c>
      <c r="D120" s="948" t="s">
        <v>3394</v>
      </c>
    </row>
    <row r="122" spans="2:11" ht="13.8">
      <c r="B122" s="855" t="s">
        <v>580</v>
      </c>
      <c r="C122" s="1680" t="s">
        <v>3398</v>
      </c>
      <c r="D122" s="948" t="s">
        <v>3395</v>
      </c>
    </row>
    <row r="124" spans="2:11" ht="13.8">
      <c r="B124" s="855" t="s">
        <v>580</v>
      </c>
      <c r="C124" s="1680" t="s">
        <v>3398</v>
      </c>
      <c r="D124" s="948" t="s">
        <v>3396</v>
      </c>
    </row>
    <row r="126" spans="2:11">
      <c r="B126" s="1791" t="s">
        <v>3388</v>
      </c>
      <c r="C126" s="2267" t="s">
        <v>758</v>
      </c>
    </row>
    <row r="128" spans="2:11">
      <c r="B128" s="855" t="s">
        <v>3380</v>
      </c>
      <c r="C128" s="2810" t="s">
        <v>3399</v>
      </c>
      <c r="D128" s="2810"/>
      <c r="E128" s="2810"/>
      <c r="F128" s="2810"/>
      <c r="G128" s="2810"/>
      <c r="H128" s="2810"/>
      <c r="I128" s="2810"/>
      <c r="J128" s="2810"/>
      <c r="K128" s="2810"/>
    </row>
    <row r="130" spans="2:11">
      <c r="B130" s="855" t="s">
        <v>3380</v>
      </c>
      <c r="C130" s="2810" t="s">
        <v>3400</v>
      </c>
      <c r="D130" s="2810"/>
      <c r="E130" s="2810"/>
      <c r="F130" s="2810"/>
      <c r="G130" s="2810"/>
      <c r="H130" s="2810"/>
      <c r="I130" s="2810"/>
      <c r="J130" s="2810"/>
      <c r="K130" s="2810"/>
    </row>
    <row r="132" spans="2:11">
      <c r="B132" s="855" t="s">
        <v>3380</v>
      </c>
      <c r="C132" s="2810" t="s">
        <v>3401</v>
      </c>
      <c r="D132" s="2810"/>
      <c r="E132" s="2810"/>
      <c r="F132" s="2810"/>
      <c r="G132" s="2810"/>
      <c r="H132" s="2810"/>
      <c r="I132" s="2810"/>
      <c r="J132" s="2810"/>
      <c r="K132" s="2810"/>
    </row>
    <row r="134" spans="2:11">
      <c r="B134" s="855" t="s">
        <v>3380</v>
      </c>
      <c r="C134" s="2810" t="s">
        <v>3402</v>
      </c>
      <c r="D134" s="2810"/>
      <c r="E134" s="2810"/>
      <c r="F134" s="2810"/>
      <c r="G134" s="2810"/>
      <c r="H134" s="2810"/>
      <c r="I134" s="2810"/>
      <c r="J134" s="2810"/>
      <c r="K134" s="2810"/>
    </row>
    <row r="136" spans="2:11" ht="42" customHeight="1">
      <c r="B136" s="855" t="s">
        <v>3380</v>
      </c>
      <c r="C136" s="2810" t="s">
        <v>3403</v>
      </c>
      <c r="D136" s="2810"/>
      <c r="E136" s="2810"/>
      <c r="F136" s="2810"/>
      <c r="G136" s="2810"/>
      <c r="H136" s="2810"/>
      <c r="I136" s="2810"/>
      <c r="J136" s="2810"/>
      <c r="K136" s="2810"/>
    </row>
    <row r="138" spans="2:11">
      <c r="B138" s="855" t="s">
        <v>3380</v>
      </c>
      <c r="C138" s="2810" t="s">
        <v>3404</v>
      </c>
      <c r="D138" s="2810"/>
      <c r="E138" s="2810"/>
      <c r="F138" s="2810"/>
      <c r="G138" s="2810"/>
      <c r="H138" s="2810"/>
      <c r="I138" s="2810"/>
      <c r="J138" s="2810"/>
      <c r="K138" s="2810"/>
    </row>
    <row r="140" spans="2:11">
      <c r="B140" s="855" t="s">
        <v>3380</v>
      </c>
      <c r="C140" s="2810" t="s">
        <v>3405</v>
      </c>
      <c r="D140" s="2810"/>
      <c r="E140" s="2810"/>
      <c r="F140" s="2810"/>
      <c r="G140" s="2810"/>
      <c r="H140" s="2810"/>
      <c r="I140" s="2810"/>
      <c r="J140" s="2810"/>
      <c r="K140" s="2810"/>
    </row>
    <row r="142" spans="2:11" ht="31.2" customHeight="1">
      <c r="B142" s="855" t="s">
        <v>3380</v>
      </c>
      <c r="C142" s="2810" t="s">
        <v>3406</v>
      </c>
      <c r="D142" s="2810"/>
      <c r="E142" s="2810"/>
      <c r="F142" s="2810"/>
      <c r="G142" s="2810"/>
      <c r="H142" s="2810"/>
      <c r="I142" s="2810"/>
      <c r="J142" s="2810"/>
      <c r="K142" s="2810"/>
    </row>
    <row r="144" spans="2:11">
      <c r="B144" s="855" t="s">
        <v>3380</v>
      </c>
      <c r="C144" s="2810" t="s">
        <v>3407</v>
      </c>
      <c r="D144" s="2810"/>
      <c r="E144" s="2810"/>
      <c r="F144" s="2810"/>
      <c r="G144" s="2810"/>
      <c r="H144" s="2810"/>
      <c r="I144" s="2810"/>
      <c r="J144" s="2810"/>
      <c r="K144" s="2810"/>
    </row>
    <row r="146" spans="1:11">
      <c r="A146" s="1666" t="s">
        <v>3408</v>
      </c>
      <c r="B146" s="187"/>
    </row>
    <row r="148" spans="1:11">
      <c r="B148" s="948" t="s">
        <v>3411</v>
      </c>
      <c r="F148" s="1665"/>
      <c r="G148" s="1665"/>
      <c r="H148" s="1665"/>
      <c r="I148" s="1665"/>
    </row>
    <row r="150" spans="1:11">
      <c r="B150" s="948" t="s">
        <v>3410</v>
      </c>
    </row>
    <row r="152" spans="1:11">
      <c r="B152" s="948" t="s">
        <v>3412</v>
      </c>
      <c r="F152" s="1665"/>
      <c r="G152" s="1665"/>
      <c r="H152" s="1665"/>
      <c r="I152" s="1665"/>
    </row>
    <row r="154" spans="1:11">
      <c r="A154" s="1666" t="s">
        <v>3409</v>
      </c>
      <c r="B154" s="187"/>
    </row>
    <row r="156" spans="1:11" ht="13.2" customHeight="1">
      <c r="B156" s="2851" t="s">
        <v>3329</v>
      </c>
      <c r="C156" s="2851"/>
      <c r="D156" s="2851"/>
      <c r="E156" s="2851"/>
      <c r="F156" s="2851"/>
      <c r="G156" s="2851"/>
      <c r="H156" s="2851"/>
      <c r="I156" s="2851"/>
      <c r="J156" s="2851"/>
      <c r="K156" s="2851"/>
    </row>
    <row r="157" spans="1:11">
      <c r="B157" s="2851"/>
      <c r="C157" s="2851"/>
      <c r="D157" s="2851"/>
      <c r="E157" s="2851"/>
      <c r="F157" s="2851"/>
      <c r="G157" s="2851"/>
      <c r="H157" s="2851"/>
      <c r="I157" s="2851"/>
      <c r="J157" s="2851"/>
      <c r="K157" s="2851"/>
    </row>
    <row r="158" spans="1:11" ht="16.2" customHeight="1">
      <c r="B158" s="2851"/>
      <c r="C158" s="2851"/>
      <c r="D158" s="2851"/>
      <c r="E158" s="2851"/>
      <c r="F158" s="2851"/>
      <c r="G158" s="2851"/>
      <c r="H158" s="2851"/>
      <c r="I158" s="2851"/>
      <c r="J158" s="2851"/>
      <c r="K158" s="2851"/>
    </row>
    <row r="160" spans="1:11">
      <c r="A160" s="1666" t="s">
        <v>1387</v>
      </c>
      <c r="B160" s="187" t="s">
        <v>3330</v>
      </c>
    </row>
    <row r="161" spans="1:11">
      <c r="A161" s="1676"/>
    </row>
    <row r="162" spans="1:11">
      <c r="B162" s="187" t="s">
        <v>3331</v>
      </c>
      <c r="C162" s="187" t="s">
        <v>3332</v>
      </c>
    </row>
    <row r="163" spans="1:11">
      <c r="B163" s="187"/>
      <c r="C163" s="187"/>
    </row>
    <row r="164" spans="1:11" ht="30" customHeight="1">
      <c r="B164" s="1676" t="s">
        <v>3419</v>
      </c>
      <c r="C164" s="2810" t="s">
        <v>3415</v>
      </c>
      <c r="D164" s="2810"/>
      <c r="E164" s="2810"/>
      <c r="F164" s="2810"/>
      <c r="G164" s="2810"/>
      <c r="H164" s="2810"/>
      <c r="I164" s="2810"/>
      <c r="J164" s="2810"/>
      <c r="K164" s="2810"/>
    </row>
    <row r="166" spans="1:11">
      <c r="B166" s="1676" t="s">
        <v>3420</v>
      </c>
      <c r="C166" s="2810" t="s">
        <v>3416</v>
      </c>
      <c r="D166" s="2810"/>
      <c r="E166" s="2810"/>
      <c r="F166" s="2810"/>
      <c r="G166" s="2810"/>
      <c r="H166" s="2810"/>
      <c r="I166" s="2810"/>
      <c r="J166" s="2810"/>
      <c r="K166" s="2810"/>
    </row>
    <row r="168" spans="1:11" ht="58.2" customHeight="1">
      <c r="B168" s="1676" t="s">
        <v>3421</v>
      </c>
      <c r="C168" s="2810" t="s">
        <v>3417</v>
      </c>
      <c r="D168" s="2810"/>
      <c r="E168" s="2810"/>
      <c r="F168" s="2810"/>
      <c r="G168" s="2810"/>
      <c r="H168" s="2810"/>
      <c r="I168" s="2810"/>
      <c r="J168" s="2810"/>
      <c r="K168" s="2810"/>
    </row>
    <row r="170" spans="1:11" ht="42.6" customHeight="1">
      <c r="B170" s="1676" t="s">
        <v>3422</v>
      </c>
      <c r="C170" s="2810" t="s">
        <v>3418</v>
      </c>
      <c r="D170" s="2810"/>
      <c r="E170" s="2810"/>
      <c r="F170" s="2810"/>
      <c r="G170" s="2810"/>
      <c r="H170" s="2810"/>
      <c r="I170" s="2810"/>
      <c r="J170" s="2810"/>
      <c r="K170" s="2810"/>
    </row>
    <row r="172" spans="1:11">
      <c r="B172" s="187" t="s">
        <v>3413</v>
      </c>
      <c r="C172" s="187" t="s">
        <v>3414</v>
      </c>
    </row>
    <row r="174" spans="1:11">
      <c r="B174" s="1676" t="s">
        <v>3425</v>
      </c>
      <c r="C174" s="2810" t="s">
        <v>3423</v>
      </c>
      <c r="D174" s="2810"/>
      <c r="E174" s="2810"/>
      <c r="F174" s="2810"/>
      <c r="G174" s="2810"/>
      <c r="H174" s="2810"/>
      <c r="I174" s="2810"/>
      <c r="J174" s="2810"/>
      <c r="K174" s="2810"/>
    </row>
    <row r="176" spans="1:11" ht="28.95" customHeight="1">
      <c r="B176" s="1676" t="s">
        <v>3426</v>
      </c>
      <c r="C176" s="2810" t="s">
        <v>3424</v>
      </c>
      <c r="D176" s="2810"/>
      <c r="E176" s="2810"/>
      <c r="F176" s="2810"/>
      <c r="G176" s="2810"/>
      <c r="H176" s="2810"/>
      <c r="I176" s="2810"/>
      <c r="J176" s="2810"/>
      <c r="K176" s="2810"/>
    </row>
    <row r="178" spans="2:11">
      <c r="B178" s="187" t="s">
        <v>3333</v>
      </c>
      <c r="C178" s="187" t="s">
        <v>3334</v>
      </c>
    </row>
    <row r="179" spans="2:11">
      <c r="B179" s="187"/>
      <c r="C179" s="187"/>
    </row>
    <row r="180" spans="2:11" ht="46.95" customHeight="1">
      <c r="B180" s="2851" t="s">
        <v>3335</v>
      </c>
      <c r="C180" s="2851"/>
      <c r="D180" s="2851"/>
      <c r="E180" s="2851"/>
      <c r="F180" s="2851"/>
      <c r="G180" s="2851"/>
      <c r="H180" s="2851"/>
      <c r="I180" s="2851"/>
      <c r="J180" s="2851"/>
      <c r="K180" s="2851"/>
    </row>
    <row r="182" spans="2:11">
      <c r="B182" s="187" t="s">
        <v>3365</v>
      </c>
      <c r="C182" s="187" t="s">
        <v>3336</v>
      </c>
    </row>
    <row r="183" spans="2:11">
      <c r="B183" s="187"/>
      <c r="C183" s="187"/>
    </row>
    <row r="184" spans="2:11">
      <c r="B184" s="1676" t="s">
        <v>3430</v>
      </c>
      <c r="C184" s="2810" t="s">
        <v>3427</v>
      </c>
      <c r="D184" s="2810"/>
      <c r="E184" s="2810"/>
      <c r="F184" s="2810"/>
      <c r="G184" s="2810"/>
      <c r="H184" s="2810"/>
      <c r="I184" s="2810"/>
      <c r="J184" s="2810"/>
      <c r="K184" s="2810"/>
    </row>
    <row r="186" spans="2:11">
      <c r="B186" s="1676" t="s">
        <v>3431</v>
      </c>
      <c r="C186" s="2810" t="s">
        <v>3428</v>
      </c>
      <c r="D186" s="2810"/>
      <c r="E186" s="2810"/>
      <c r="F186" s="2810"/>
      <c r="G186" s="2810"/>
      <c r="H186" s="2810"/>
      <c r="I186" s="2810"/>
      <c r="J186" s="2810"/>
      <c r="K186" s="2810"/>
    </row>
    <row r="188" spans="2:11">
      <c r="B188" s="1676" t="s">
        <v>3432</v>
      </c>
      <c r="C188" s="2810" t="s">
        <v>3429</v>
      </c>
      <c r="D188" s="2810"/>
      <c r="E188" s="2810"/>
      <c r="F188" s="2810"/>
      <c r="G188" s="2810"/>
      <c r="H188" s="2810"/>
      <c r="I188" s="2810"/>
      <c r="J188" s="2810"/>
      <c r="K188" s="2810"/>
    </row>
    <row r="189" spans="2:11">
      <c r="B189" s="1676"/>
      <c r="C189" s="948"/>
    </row>
    <row r="190" spans="2:11">
      <c r="C190" s="208" t="s">
        <v>501</v>
      </c>
      <c r="D190" s="2810" t="s">
        <v>3433</v>
      </c>
      <c r="E190" s="2810"/>
      <c r="F190" s="2810"/>
      <c r="G190" s="2810"/>
      <c r="H190" s="2810"/>
      <c r="I190" s="2810"/>
      <c r="J190" s="2810"/>
      <c r="K190" s="2810"/>
    </row>
    <row r="191" spans="2:11">
      <c r="C191" s="208"/>
      <c r="D191" s="948"/>
    </row>
    <row r="192" spans="2:11">
      <c r="C192" s="208" t="s">
        <v>924</v>
      </c>
      <c r="D192" s="2810" t="s">
        <v>3434</v>
      </c>
      <c r="E192" s="2810"/>
      <c r="F192" s="2810"/>
      <c r="G192" s="2810"/>
      <c r="H192" s="2810"/>
      <c r="I192" s="2810"/>
      <c r="J192" s="2810"/>
      <c r="K192" s="2810"/>
    </row>
    <row r="194" spans="2:11">
      <c r="B194" s="948" t="s">
        <v>3435</v>
      </c>
      <c r="C194" s="2810" t="s">
        <v>3436</v>
      </c>
      <c r="D194" s="2810"/>
      <c r="E194" s="2810"/>
      <c r="F194" s="2810"/>
      <c r="G194" s="2810"/>
      <c r="H194" s="2810"/>
      <c r="I194" s="2810"/>
      <c r="J194" s="2810"/>
      <c r="K194" s="2810"/>
    </row>
    <row r="195" spans="2:11">
      <c r="B195" s="948"/>
    </row>
    <row r="196" spans="2:11" ht="28.95" customHeight="1">
      <c r="C196" s="855" t="s">
        <v>1337</v>
      </c>
      <c r="D196" s="2810" t="s">
        <v>3437</v>
      </c>
      <c r="E196" s="2810"/>
      <c r="F196" s="2810"/>
      <c r="G196" s="2810"/>
      <c r="H196" s="2810"/>
      <c r="I196" s="2810"/>
      <c r="J196" s="2810"/>
      <c r="K196" s="2810"/>
    </row>
    <row r="197" spans="2:11">
      <c r="C197" s="855"/>
    </row>
    <row r="198" spans="2:11" ht="28.95" customHeight="1">
      <c r="C198" s="855" t="s">
        <v>2259</v>
      </c>
      <c r="D198" s="2810" t="s">
        <v>3438</v>
      </c>
      <c r="E198" s="2810"/>
      <c r="F198" s="2810"/>
      <c r="G198" s="2810"/>
      <c r="H198" s="2810"/>
      <c r="I198" s="2810"/>
      <c r="J198" s="2810"/>
      <c r="K198" s="2810"/>
    </row>
    <row r="200" spans="2:11">
      <c r="B200" s="187">
        <v>9.5</v>
      </c>
      <c r="C200" s="187" t="s">
        <v>3337</v>
      </c>
    </row>
    <row r="201" spans="2:11">
      <c r="B201" s="187"/>
      <c r="C201" s="187"/>
    </row>
    <row r="202" spans="2:11" ht="30.6" customHeight="1">
      <c r="B202" s="948" t="s">
        <v>3439</v>
      </c>
      <c r="C202" s="2810" t="s">
        <v>3440</v>
      </c>
      <c r="D202" s="2810"/>
      <c r="E202" s="2810"/>
      <c r="F202" s="2810"/>
      <c r="G202" s="2810"/>
      <c r="H202" s="2810"/>
      <c r="I202" s="2810"/>
      <c r="J202" s="2810"/>
      <c r="K202" s="2810"/>
    </row>
    <row r="204" spans="2:11" ht="30.6" customHeight="1">
      <c r="B204" s="948" t="s">
        <v>3441</v>
      </c>
      <c r="C204" s="2810" t="s">
        <v>3442</v>
      </c>
      <c r="D204" s="2810"/>
      <c r="E204" s="2810"/>
      <c r="F204" s="2810"/>
      <c r="G204" s="2810"/>
      <c r="H204" s="2810"/>
      <c r="I204" s="2810"/>
      <c r="J204" s="2810"/>
      <c r="K204" s="2810"/>
    </row>
    <row r="206" spans="2:11">
      <c r="B206" s="948" t="s">
        <v>3443</v>
      </c>
      <c r="C206" s="2810" t="s">
        <v>2631</v>
      </c>
      <c r="D206" s="2810"/>
      <c r="E206" s="2810"/>
      <c r="F206" s="2810"/>
      <c r="G206" s="2810"/>
      <c r="H206" s="2810"/>
      <c r="I206" s="2810"/>
      <c r="J206" s="2810"/>
      <c r="K206" s="2810"/>
    </row>
    <row r="208" spans="2:11">
      <c r="B208" s="948" t="s">
        <v>3444</v>
      </c>
      <c r="C208" s="2810" t="s">
        <v>3445</v>
      </c>
      <c r="D208" s="2810"/>
      <c r="E208" s="2810"/>
      <c r="F208" s="2810"/>
      <c r="G208" s="2810"/>
      <c r="H208" s="2810"/>
      <c r="I208" s="2810"/>
      <c r="J208" s="2810"/>
      <c r="K208" s="2810"/>
    </row>
    <row r="210" spans="2:11">
      <c r="B210" s="948" t="s">
        <v>3446</v>
      </c>
      <c r="C210" s="2810" t="s">
        <v>3447</v>
      </c>
      <c r="D210" s="2810"/>
      <c r="E210" s="2810"/>
      <c r="F210" s="2810"/>
      <c r="G210" s="2810"/>
      <c r="H210" s="2810"/>
      <c r="I210" s="2810"/>
      <c r="J210" s="2810"/>
      <c r="K210" s="2810"/>
    </row>
    <row r="212" spans="2:11">
      <c r="B212" s="948" t="s">
        <v>3448</v>
      </c>
      <c r="C212" s="2810" t="s">
        <v>3449</v>
      </c>
      <c r="D212" s="2810"/>
      <c r="E212" s="2810"/>
      <c r="F212" s="2810"/>
      <c r="G212" s="2810"/>
      <c r="H212" s="2810"/>
      <c r="I212" s="2810"/>
      <c r="J212" s="2810"/>
      <c r="K212" s="2810"/>
    </row>
    <row r="214" spans="2:11">
      <c r="B214" s="948" t="s">
        <v>3450</v>
      </c>
      <c r="C214" s="2810" t="s">
        <v>3451</v>
      </c>
      <c r="D214" s="2810"/>
      <c r="E214" s="2810"/>
      <c r="F214" s="2810"/>
      <c r="G214" s="2810"/>
      <c r="H214" s="2810"/>
      <c r="I214" s="2810"/>
      <c r="J214" s="2810"/>
      <c r="K214" s="2810"/>
    </row>
    <row r="216" spans="2:11" ht="30" customHeight="1">
      <c r="B216" s="948" t="s">
        <v>3452</v>
      </c>
      <c r="C216" s="2810" t="s">
        <v>3453</v>
      </c>
      <c r="D216" s="2810"/>
      <c r="E216" s="2810"/>
      <c r="F216" s="2810"/>
      <c r="G216" s="2810"/>
      <c r="H216" s="2810"/>
      <c r="I216" s="2810"/>
      <c r="J216" s="2810"/>
      <c r="K216" s="2810"/>
    </row>
    <row r="218" spans="2:11">
      <c r="C218" s="855" t="s">
        <v>1337</v>
      </c>
      <c r="D218" s="948" t="s">
        <v>3454</v>
      </c>
    </row>
    <row r="219" spans="2:11">
      <c r="C219" s="855"/>
      <c r="D219" s="948"/>
    </row>
    <row r="220" spans="2:11">
      <c r="C220" s="855" t="s">
        <v>2259</v>
      </c>
      <c r="D220" s="948" t="s">
        <v>3455</v>
      </c>
    </row>
    <row r="222" spans="2:11" ht="31.2" customHeight="1">
      <c r="B222" s="948" t="s">
        <v>3456</v>
      </c>
      <c r="C222" s="2810" t="s">
        <v>3457</v>
      </c>
      <c r="D222" s="2810"/>
      <c r="E222" s="2810"/>
      <c r="F222" s="2810"/>
      <c r="G222" s="2810"/>
      <c r="H222" s="2810"/>
      <c r="I222" s="2810"/>
      <c r="J222" s="2810"/>
      <c r="K222" s="2810"/>
    </row>
    <row r="223" spans="2:11">
      <c r="B223" s="948"/>
    </row>
    <row r="224" spans="2:11" ht="39.6" customHeight="1">
      <c r="B224" s="948" t="s">
        <v>3458</v>
      </c>
      <c r="C224" s="2810" t="s">
        <v>3459</v>
      </c>
      <c r="D224" s="2810"/>
      <c r="E224" s="2810"/>
      <c r="F224" s="2810"/>
      <c r="G224" s="2810"/>
      <c r="H224" s="2810"/>
      <c r="I224" s="2810"/>
      <c r="J224" s="2810"/>
      <c r="K224" s="2810"/>
    </row>
    <row r="225" spans="2:11">
      <c r="B225" s="948"/>
    </row>
    <row r="226" spans="2:11">
      <c r="B226" s="187" t="s">
        <v>3366</v>
      </c>
      <c r="C226" s="187" t="s">
        <v>3338</v>
      </c>
    </row>
    <row r="227" spans="2:11">
      <c r="C227" s="187"/>
    </row>
    <row r="228" spans="2:11">
      <c r="B228" s="948" t="s">
        <v>3460</v>
      </c>
      <c r="C228" s="2810" t="s">
        <v>3461</v>
      </c>
      <c r="D228" s="2810"/>
      <c r="E228" s="2810"/>
      <c r="F228" s="2810"/>
      <c r="G228" s="2810"/>
      <c r="H228" s="2810"/>
      <c r="I228" s="2810"/>
      <c r="J228" s="2810"/>
      <c r="K228" s="2810"/>
    </row>
    <row r="230" spans="2:11">
      <c r="B230" s="948" t="s">
        <v>3462</v>
      </c>
      <c r="C230" s="2810" t="s">
        <v>3463</v>
      </c>
      <c r="D230" s="2810"/>
      <c r="E230" s="2810"/>
      <c r="F230" s="2810"/>
      <c r="G230" s="2810"/>
      <c r="H230" s="2810"/>
      <c r="I230" s="2810"/>
      <c r="J230" s="2810"/>
      <c r="K230" s="2810"/>
    </row>
    <row r="232" spans="2:11" ht="30" customHeight="1">
      <c r="B232" s="948" t="s">
        <v>3464</v>
      </c>
      <c r="C232" s="2810" t="s">
        <v>3465</v>
      </c>
      <c r="D232" s="2810"/>
      <c r="E232" s="2810"/>
      <c r="F232" s="2810"/>
      <c r="G232" s="2810"/>
      <c r="H232" s="2810"/>
      <c r="I232" s="2810"/>
      <c r="J232" s="2810"/>
      <c r="K232" s="2810"/>
    </row>
    <row r="234" spans="2:11" ht="41.4" customHeight="1">
      <c r="B234" s="948" t="s">
        <v>3466</v>
      </c>
      <c r="C234" s="2810" t="s">
        <v>3467</v>
      </c>
      <c r="D234" s="2810"/>
      <c r="E234" s="2810"/>
      <c r="F234" s="2810"/>
      <c r="G234" s="2810"/>
      <c r="H234" s="2810"/>
      <c r="I234" s="2810"/>
      <c r="J234" s="2810"/>
      <c r="K234" s="2810"/>
    </row>
    <row r="236" spans="2:11">
      <c r="B236" s="948" t="s">
        <v>3468</v>
      </c>
      <c r="C236" s="2810" t="s">
        <v>3469</v>
      </c>
      <c r="D236" s="2810"/>
      <c r="E236" s="2810"/>
      <c r="F236" s="2810"/>
      <c r="G236" s="2810"/>
      <c r="H236" s="2810"/>
      <c r="I236" s="2810"/>
      <c r="J236" s="2810"/>
      <c r="K236" s="2810"/>
    </row>
    <row r="238" spans="2:11">
      <c r="C238" s="855" t="s">
        <v>1337</v>
      </c>
      <c r="D238" s="2810" t="s">
        <v>3470</v>
      </c>
      <c r="E238" s="2810"/>
      <c r="F238" s="2810"/>
      <c r="G238" s="2810"/>
      <c r="H238" s="2810"/>
      <c r="I238" s="2810"/>
      <c r="J238" s="2810"/>
      <c r="K238" s="2810"/>
    </row>
    <row r="239" spans="2:11">
      <c r="C239" s="855"/>
    </row>
    <row r="240" spans="2:11">
      <c r="C240" s="855" t="s">
        <v>2259</v>
      </c>
      <c r="D240" s="2810" t="s">
        <v>3471</v>
      </c>
      <c r="E240" s="2810"/>
      <c r="F240" s="2810"/>
      <c r="G240" s="2810"/>
      <c r="H240" s="2810"/>
      <c r="I240" s="2810"/>
      <c r="J240" s="2810"/>
      <c r="K240" s="2810"/>
    </row>
    <row r="241" spans="2:11">
      <c r="C241" s="855"/>
      <c r="D241" s="948"/>
    </row>
    <row r="242" spans="2:11" ht="28.95" customHeight="1">
      <c r="D242" s="2851" t="s">
        <v>3339</v>
      </c>
      <c r="E242" s="2851"/>
      <c r="F242" s="2851"/>
      <c r="G242" s="2851"/>
      <c r="H242" s="2851"/>
      <c r="I242" s="2851"/>
      <c r="J242" s="2851"/>
      <c r="K242" s="2851"/>
    </row>
    <row r="244" spans="2:11">
      <c r="D244" s="2851" t="s">
        <v>3340</v>
      </c>
      <c r="E244" s="2851"/>
      <c r="F244" s="2851"/>
      <c r="G244" s="2851"/>
      <c r="H244" s="2851"/>
      <c r="I244" s="2851"/>
      <c r="J244" s="2851"/>
      <c r="K244" s="2851"/>
    </row>
    <row r="246" spans="2:11" ht="31.2" customHeight="1">
      <c r="C246" s="855" t="s">
        <v>1340</v>
      </c>
      <c r="D246" s="2851" t="s">
        <v>3472</v>
      </c>
      <c r="E246" s="2851"/>
      <c r="F246" s="2851"/>
      <c r="G246" s="2851"/>
      <c r="H246" s="2851"/>
      <c r="I246" s="2851"/>
      <c r="J246" s="2851"/>
      <c r="K246" s="2851"/>
    </row>
    <row r="248" spans="2:11" ht="32.4" customHeight="1">
      <c r="B248" s="210">
        <v>10.6</v>
      </c>
      <c r="C248" s="2810" t="s">
        <v>3473</v>
      </c>
      <c r="D248" s="2810"/>
      <c r="E248" s="2810"/>
      <c r="F248" s="2810"/>
      <c r="G248" s="2810"/>
      <c r="H248" s="2810"/>
      <c r="I248" s="2810"/>
      <c r="J248" s="2810"/>
      <c r="K248" s="2810"/>
    </row>
    <row r="250" spans="2:11">
      <c r="B250" s="187" t="s">
        <v>3341</v>
      </c>
      <c r="C250" s="187" t="s">
        <v>3342</v>
      </c>
    </row>
    <row r="252" spans="2:11" ht="28.95" customHeight="1">
      <c r="B252" s="948" t="s">
        <v>3474</v>
      </c>
      <c r="C252" s="2810" t="s">
        <v>3478</v>
      </c>
      <c r="D252" s="2810"/>
      <c r="E252" s="2810"/>
      <c r="F252" s="2810"/>
      <c r="G252" s="2810"/>
      <c r="H252" s="2810"/>
      <c r="I252" s="2810"/>
      <c r="J252" s="2810"/>
      <c r="K252" s="2810"/>
    </row>
    <row r="254" spans="2:11">
      <c r="C254" s="855" t="s">
        <v>1337</v>
      </c>
      <c r="D254" s="948" t="s">
        <v>3475</v>
      </c>
    </row>
    <row r="255" spans="2:11">
      <c r="C255" s="855"/>
    </row>
    <row r="256" spans="2:11">
      <c r="C256" s="855" t="s">
        <v>2259</v>
      </c>
      <c r="D256" s="948" t="s">
        <v>3476</v>
      </c>
    </row>
    <row r="258" spans="2:11">
      <c r="C258" s="855" t="s">
        <v>1340</v>
      </c>
      <c r="D258" s="948" t="s">
        <v>3477</v>
      </c>
    </row>
    <row r="259" spans="2:11">
      <c r="C259" s="855"/>
      <c r="D259" s="948"/>
    </row>
    <row r="260" spans="2:11">
      <c r="D260" s="2851" t="s">
        <v>3343</v>
      </c>
      <c r="E260" s="2851"/>
      <c r="F260" s="2851"/>
      <c r="G260" s="2851"/>
      <c r="H260" s="2851"/>
      <c r="I260" s="2851"/>
      <c r="J260" s="2851"/>
      <c r="K260" s="2851"/>
    </row>
    <row r="261" spans="2:11">
      <c r="D261" s="95"/>
      <c r="E261" s="95"/>
      <c r="F261" s="95"/>
      <c r="G261" s="95"/>
      <c r="H261" s="95"/>
      <c r="I261" s="95"/>
      <c r="J261" s="95"/>
      <c r="K261" s="95"/>
    </row>
    <row r="262" spans="2:11" ht="28.95" customHeight="1">
      <c r="D262" s="2851" t="s">
        <v>3344</v>
      </c>
      <c r="E262" s="2851"/>
      <c r="F262" s="2851"/>
      <c r="G262" s="2851"/>
      <c r="H262" s="2851"/>
      <c r="I262" s="2851"/>
      <c r="J262" s="2851"/>
      <c r="K262" s="2851"/>
    </row>
    <row r="264" spans="2:11">
      <c r="B264" s="187" t="s">
        <v>3367</v>
      </c>
      <c r="C264" s="187" t="s">
        <v>3345</v>
      </c>
    </row>
    <row r="266" spans="2:11" ht="31.2" customHeight="1">
      <c r="B266" s="948" t="s">
        <v>3479</v>
      </c>
      <c r="C266" s="2810" t="s">
        <v>3486</v>
      </c>
      <c r="D266" s="2810"/>
      <c r="E266" s="2810"/>
      <c r="F266" s="2810"/>
      <c r="G266" s="2810"/>
      <c r="H266" s="2810"/>
      <c r="I266" s="2810"/>
      <c r="J266" s="2810"/>
      <c r="K266" s="2810"/>
    </row>
    <row r="268" spans="2:11">
      <c r="C268" s="855" t="s">
        <v>1337</v>
      </c>
      <c r="D268" s="948" t="s">
        <v>3481</v>
      </c>
    </row>
    <row r="269" spans="2:11">
      <c r="C269" s="855"/>
      <c r="D269" s="948"/>
    </row>
    <row r="270" spans="2:11">
      <c r="C270" s="855" t="s">
        <v>2259</v>
      </c>
      <c r="D270" s="948" t="s">
        <v>3483</v>
      </c>
    </row>
    <row r="271" spans="2:11">
      <c r="C271" s="855"/>
      <c r="D271" s="948"/>
    </row>
    <row r="272" spans="2:11">
      <c r="C272" s="855" t="s">
        <v>1340</v>
      </c>
      <c r="D272" s="948" t="s">
        <v>3482</v>
      </c>
    </row>
    <row r="273" spans="2:11">
      <c r="C273" s="855"/>
      <c r="D273" s="948"/>
    </row>
    <row r="274" spans="2:11">
      <c r="C274" s="855" t="s">
        <v>1342</v>
      </c>
      <c r="D274" s="948" t="s">
        <v>3485</v>
      </c>
    </row>
    <row r="275" spans="2:11">
      <c r="C275" s="855"/>
      <c r="D275" s="948"/>
    </row>
    <row r="276" spans="2:11" ht="28.2" customHeight="1">
      <c r="C276" s="855" t="s">
        <v>3480</v>
      </c>
      <c r="D276" s="2810" t="s">
        <v>3484</v>
      </c>
      <c r="E276" s="2810"/>
      <c r="F276" s="2810"/>
      <c r="G276" s="2810"/>
      <c r="H276" s="2810"/>
      <c r="I276" s="2810"/>
      <c r="J276" s="2810"/>
      <c r="K276" s="2810"/>
    </row>
    <row r="277" spans="2:11" ht="13.2" customHeight="1">
      <c r="C277" s="855"/>
      <c r="D277" s="1026"/>
      <c r="E277" s="1026"/>
      <c r="F277" s="1026"/>
      <c r="G277" s="1026"/>
      <c r="H277" s="1026"/>
      <c r="I277" s="1026"/>
      <c r="J277" s="1026"/>
      <c r="K277" s="1026"/>
    </row>
    <row r="278" spans="2:11" ht="30" customHeight="1">
      <c r="B278" s="948" t="s">
        <v>3487</v>
      </c>
      <c r="C278" s="2810" t="s">
        <v>3488</v>
      </c>
      <c r="D278" s="2810"/>
      <c r="E278" s="2810"/>
      <c r="F278" s="2810"/>
      <c r="G278" s="2810"/>
      <c r="H278" s="2810"/>
      <c r="I278" s="2810"/>
      <c r="J278" s="2810"/>
      <c r="K278" s="2810"/>
    </row>
    <row r="280" spans="2:11">
      <c r="B280" s="187" t="s">
        <v>3346</v>
      </c>
      <c r="C280" s="187" t="s">
        <v>3347</v>
      </c>
    </row>
    <row r="282" spans="2:11">
      <c r="B282" s="948" t="s">
        <v>3489</v>
      </c>
      <c r="C282" s="2810" t="s">
        <v>3490</v>
      </c>
      <c r="D282" s="2810"/>
      <c r="E282" s="2810"/>
      <c r="F282" s="2810"/>
      <c r="G282" s="2810"/>
      <c r="H282" s="2810"/>
      <c r="I282" s="2810"/>
      <c r="J282" s="2810"/>
      <c r="K282" s="2810"/>
    </row>
    <row r="283" spans="2:11">
      <c r="B283" s="948"/>
      <c r="C283" s="1026"/>
      <c r="D283" s="1026"/>
      <c r="E283" s="1026"/>
      <c r="F283" s="1026"/>
      <c r="G283" s="1026"/>
      <c r="H283" s="1026"/>
      <c r="I283" s="1026"/>
      <c r="J283" s="1026"/>
      <c r="K283" s="1026"/>
    </row>
    <row r="284" spans="2:11">
      <c r="B284" s="948" t="s">
        <v>3491</v>
      </c>
      <c r="C284" s="2810" t="s">
        <v>3492</v>
      </c>
      <c r="D284" s="2810"/>
      <c r="E284" s="2810"/>
      <c r="F284" s="2810"/>
      <c r="G284" s="2810"/>
      <c r="H284" s="2810"/>
      <c r="I284" s="2810"/>
      <c r="J284" s="2810"/>
      <c r="K284" s="2810"/>
    </row>
    <row r="285" spans="2:11">
      <c r="B285" s="948"/>
      <c r="C285" s="1026"/>
      <c r="D285" s="1026"/>
      <c r="E285" s="1026"/>
      <c r="F285" s="1026"/>
      <c r="G285" s="1026"/>
      <c r="H285" s="1026"/>
      <c r="I285" s="1026"/>
      <c r="J285" s="1026"/>
      <c r="K285" s="1026"/>
    </row>
    <row r="286" spans="2:11">
      <c r="B286" s="948" t="s">
        <v>3493</v>
      </c>
      <c r="C286" s="2810" t="s">
        <v>3494</v>
      </c>
      <c r="D286" s="2810"/>
      <c r="E286" s="2810"/>
      <c r="F286" s="2810"/>
      <c r="G286" s="2810"/>
      <c r="H286" s="2810"/>
      <c r="I286" s="2810"/>
      <c r="J286" s="2810"/>
      <c r="K286" s="2810"/>
    </row>
    <row r="287" spans="2:11">
      <c r="B287" s="948"/>
      <c r="C287" s="1026"/>
      <c r="D287" s="1026"/>
      <c r="E287" s="1026"/>
      <c r="F287" s="1026"/>
      <c r="G287" s="1026"/>
      <c r="H287" s="1026"/>
      <c r="I287" s="1026"/>
      <c r="J287" s="1026"/>
      <c r="K287" s="1026"/>
    </row>
    <row r="288" spans="2:11" ht="29.4" customHeight="1">
      <c r="B288" s="948" t="s">
        <v>3495</v>
      </c>
      <c r="C288" s="2810" t="s">
        <v>3496</v>
      </c>
      <c r="D288" s="2810"/>
      <c r="E288" s="2810"/>
      <c r="F288" s="2810"/>
      <c r="G288" s="2810"/>
      <c r="H288" s="2810"/>
      <c r="I288" s="2810"/>
      <c r="J288" s="2810"/>
      <c r="K288" s="2810"/>
    </row>
    <row r="290" spans="2:11">
      <c r="B290" s="948" t="s">
        <v>3497</v>
      </c>
      <c r="C290" s="2810" t="s">
        <v>3498</v>
      </c>
      <c r="D290" s="2810"/>
      <c r="E290" s="2810"/>
      <c r="F290" s="2810"/>
      <c r="G290" s="2810"/>
      <c r="H290" s="2810"/>
      <c r="I290" s="2810"/>
      <c r="J290" s="2810"/>
      <c r="K290" s="2810"/>
    </row>
    <row r="292" spans="2:11" ht="31.2" customHeight="1">
      <c r="B292" s="948" t="s">
        <v>3499</v>
      </c>
      <c r="C292" s="2810" t="s">
        <v>3500</v>
      </c>
      <c r="D292" s="2810"/>
      <c r="E292" s="2810"/>
      <c r="F292" s="2810"/>
      <c r="G292" s="2810"/>
      <c r="H292" s="2810"/>
      <c r="I292" s="2810"/>
      <c r="J292" s="2810"/>
      <c r="K292" s="2810"/>
    </row>
    <row r="294" spans="2:11">
      <c r="B294" s="948" t="s">
        <v>3501</v>
      </c>
      <c r="C294" s="2810" t="s">
        <v>3502</v>
      </c>
      <c r="D294" s="2810"/>
      <c r="E294" s="2810"/>
      <c r="F294" s="2810"/>
      <c r="G294" s="2810"/>
      <c r="H294" s="2810"/>
      <c r="I294" s="2810"/>
      <c r="J294" s="2810"/>
      <c r="K294" s="2810"/>
    </row>
    <row r="296" spans="2:11">
      <c r="C296" s="855" t="s">
        <v>1337</v>
      </c>
      <c r="D296" s="948" t="s">
        <v>3509</v>
      </c>
    </row>
    <row r="297" spans="2:11">
      <c r="C297" s="855"/>
      <c r="D297" s="948"/>
    </row>
    <row r="298" spans="2:11">
      <c r="C298" s="855" t="s">
        <v>2259</v>
      </c>
      <c r="D298" s="948" t="s">
        <v>3510</v>
      </c>
    </row>
    <row r="299" spans="2:11">
      <c r="C299" s="855"/>
      <c r="D299" s="948"/>
    </row>
    <row r="300" spans="2:11">
      <c r="C300" s="855" t="s">
        <v>1340</v>
      </c>
      <c r="D300" s="948" t="s">
        <v>3511</v>
      </c>
    </row>
    <row r="302" spans="2:11">
      <c r="B302" s="948" t="s">
        <v>3503</v>
      </c>
      <c r="C302" s="2810" t="s">
        <v>3504</v>
      </c>
      <c r="D302" s="2810"/>
      <c r="E302" s="2810"/>
      <c r="F302" s="2810"/>
      <c r="G302" s="2810"/>
      <c r="H302" s="2810"/>
      <c r="I302" s="2810"/>
      <c r="J302" s="2810"/>
      <c r="K302" s="2810"/>
    </row>
    <row r="304" spans="2:11">
      <c r="C304" s="855" t="s">
        <v>1337</v>
      </c>
      <c r="D304" s="948" t="s">
        <v>3512</v>
      </c>
    </row>
    <row r="305" spans="2:11">
      <c r="C305" s="855"/>
      <c r="D305" s="948"/>
    </row>
    <row r="306" spans="2:11">
      <c r="C306" s="855" t="s">
        <v>2259</v>
      </c>
      <c r="D306" s="948" t="s">
        <v>3513</v>
      </c>
    </row>
    <row r="307" spans="2:11">
      <c r="C307" s="855"/>
      <c r="D307" s="948"/>
    </row>
    <row r="308" spans="2:11">
      <c r="C308" s="855" t="s">
        <v>1340</v>
      </c>
      <c r="D308" s="948" t="s">
        <v>3514</v>
      </c>
    </row>
    <row r="309" spans="2:11">
      <c r="C309" s="855"/>
      <c r="D309" s="948"/>
    </row>
    <row r="310" spans="2:11">
      <c r="C310" s="855" t="s">
        <v>1342</v>
      </c>
      <c r="D310" s="948" t="s">
        <v>3515</v>
      </c>
    </row>
    <row r="311" spans="2:11">
      <c r="C311" s="855"/>
      <c r="D311" s="948"/>
    </row>
    <row r="312" spans="2:11">
      <c r="C312" s="855" t="s">
        <v>3480</v>
      </c>
      <c r="D312" s="948" t="s">
        <v>3516</v>
      </c>
    </row>
    <row r="314" spans="2:11" ht="34.200000000000003" customHeight="1">
      <c r="B314" s="948" t="s">
        <v>3505</v>
      </c>
      <c r="C314" s="2810" t="s">
        <v>3506</v>
      </c>
      <c r="D314" s="2810"/>
      <c r="E314" s="2810"/>
      <c r="F314" s="2810"/>
      <c r="G314" s="2810"/>
      <c r="H314" s="2810"/>
      <c r="I314" s="2810"/>
      <c r="J314" s="2810"/>
      <c r="K314" s="2810"/>
    </row>
    <row r="316" spans="2:11" ht="28.2" customHeight="1">
      <c r="B316" s="948" t="s">
        <v>3507</v>
      </c>
      <c r="C316" s="2810" t="s">
        <v>3508</v>
      </c>
      <c r="D316" s="2810"/>
      <c r="E316" s="2810"/>
      <c r="F316" s="2810"/>
      <c r="G316" s="2810"/>
      <c r="H316" s="2810"/>
      <c r="I316" s="2810"/>
      <c r="J316" s="2810"/>
      <c r="K316" s="2810"/>
    </row>
    <row r="318" spans="2:11">
      <c r="B318" s="187" t="s">
        <v>3348</v>
      </c>
      <c r="C318" s="187" t="s">
        <v>3349</v>
      </c>
    </row>
    <row r="320" spans="2:11" ht="54.6" customHeight="1">
      <c r="B320" s="2851" t="s">
        <v>3350</v>
      </c>
      <c r="C320" s="2851"/>
      <c r="D320" s="2851"/>
      <c r="E320" s="2851"/>
      <c r="F320" s="2851"/>
      <c r="G320" s="2851"/>
      <c r="H320" s="2851"/>
      <c r="I320" s="2851"/>
      <c r="J320" s="2851"/>
      <c r="K320" s="2851"/>
    </row>
    <row r="322" spans="2:11">
      <c r="B322" s="187" t="s">
        <v>3351</v>
      </c>
      <c r="C322" s="187" t="s">
        <v>3352</v>
      </c>
    </row>
    <row r="324" spans="2:11" ht="31.2" customHeight="1">
      <c r="B324" s="948" t="s">
        <v>3517</v>
      </c>
      <c r="C324" s="2810" t="s">
        <v>3518</v>
      </c>
      <c r="D324" s="2810"/>
      <c r="E324" s="2810"/>
      <c r="F324" s="2810"/>
      <c r="G324" s="2810"/>
      <c r="H324" s="2810"/>
      <c r="I324" s="2810"/>
      <c r="J324" s="2810"/>
      <c r="K324" s="2810"/>
    </row>
    <row r="325" spans="2:11" ht="13.2" customHeight="1">
      <c r="B325" s="948"/>
      <c r="C325" s="1026"/>
      <c r="D325" s="1026"/>
      <c r="E325" s="1026"/>
      <c r="F325" s="1026"/>
      <c r="G325" s="1026"/>
      <c r="H325" s="1026"/>
      <c r="I325" s="1026"/>
      <c r="J325" s="1026"/>
      <c r="K325" s="1026"/>
    </row>
    <row r="326" spans="2:11" ht="28.2" customHeight="1">
      <c r="B326" s="948" t="s">
        <v>3519</v>
      </c>
      <c r="C326" s="2810" t="s">
        <v>3520</v>
      </c>
      <c r="D326" s="2810"/>
      <c r="E326" s="2810"/>
      <c r="F326" s="2810"/>
      <c r="G326" s="2810"/>
      <c r="H326" s="2810"/>
      <c r="I326" s="2810"/>
      <c r="J326" s="2810"/>
      <c r="K326" s="2810"/>
    </row>
    <row r="327" spans="2:11" ht="13.2" customHeight="1">
      <c r="B327" s="948"/>
      <c r="C327" s="1026"/>
      <c r="D327" s="1026"/>
      <c r="E327" s="1026"/>
      <c r="F327" s="1026"/>
      <c r="G327" s="1026"/>
      <c r="H327" s="1026"/>
      <c r="I327" s="1026"/>
      <c r="J327" s="1026"/>
      <c r="K327" s="1026"/>
    </row>
    <row r="328" spans="2:11" ht="43.95" customHeight="1">
      <c r="B328" s="948" t="s">
        <v>3521</v>
      </c>
      <c r="C328" s="2810" t="s">
        <v>3522</v>
      </c>
      <c r="D328" s="2810"/>
      <c r="E328" s="2810"/>
      <c r="F328" s="2810"/>
      <c r="G328" s="2810"/>
      <c r="H328" s="2810"/>
      <c r="I328" s="2810"/>
      <c r="J328" s="2810"/>
      <c r="K328" s="2810"/>
    </row>
    <row r="329" spans="2:11" ht="13.2" customHeight="1">
      <c r="B329" s="948"/>
      <c r="C329" s="1026"/>
      <c r="D329" s="1026"/>
      <c r="E329" s="1026"/>
      <c r="F329" s="1026"/>
      <c r="G329" s="1026"/>
      <c r="H329" s="1026"/>
      <c r="I329" s="1026"/>
      <c r="J329" s="1026"/>
      <c r="K329" s="1026"/>
    </row>
    <row r="330" spans="2:11" ht="30" customHeight="1">
      <c r="B330" s="948" t="s">
        <v>3523</v>
      </c>
      <c r="C330" s="2810" t="s">
        <v>3524</v>
      </c>
      <c r="D330" s="2810"/>
      <c r="E330" s="2810"/>
      <c r="F330" s="2810"/>
      <c r="G330" s="2810"/>
      <c r="H330" s="2810"/>
      <c r="I330" s="2810"/>
      <c r="J330" s="2810"/>
      <c r="K330" s="2810"/>
    </row>
    <row r="332" spans="2:11">
      <c r="B332" s="948" t="s">
        <v>3525</v>
      </c>
      <c r="C332" s="210" t="s">
        <v>3526</v>
      </c>
    </row>
    <row r="334" spans="2:11">
      <c r="C334" s="855" t="s">
        <v>1337</v>
      </c>
      <c r="D334" s="2810" t="s">
        <v>3527</v>
      </c>
      <c r="E334" s="2810"/>
      <c r="F334" s="2810"/>
      <c r="G334" s="2810"/>
      <c r="H334" s="2810"/>
      <c r="I334" s="2810"/>
      <c r="J334" s="2810"/>
      <c r="K334" s="2810"/>
    </row>
    <row r="335" spans="2:11">
      <c r="C335" s="855"/>
      <c r="D335" s="1026"/>
      <c r="E335" s="1026"/>
      <c r="F335" s="1026"/>
      <c r="G335" s="1026"/>
      <c r="H335" s="1026"/>
      <c r="I335" s="1026"/>
      <c r="J335" s="1026"/>
      <c r="K335" s="1026"/>
    </row>
    <row r="336" spans="2:11" ht="27.6" customHeight="1">
      <c r="C336" s="855" t="s">
        <v>2259</v>
      </c>
      <c r="D336" s="2810" t="s">
        <v>3528</v>
      </c>
      <c r="E336" s="2810"/>
      <c r="F336" s="2810"/>
      <c r="G336" s="2810"/>
      <c r="H336" s="2810"/>
      <c r="I336" s="2810"/>
      <c r="J336" s="2810"/>
      <c r="K336" s="2810"/>
    </row>
    <row r="337" spans="2:11" ht="13.2" customHeight="1">
      <c r="C337" s="855"/>
      <c r="D337" s="1026"/>
      <c r="E337" s="1026"/>
      <c r="F337" s="1026"/>
      <c r="G337" s="1026"/>
      <c r="H337" s="1026"/>
      <c r="I337" s="1026"/>
      <c r="J337" s="1026"/>
      <c r="K337" s="1026"/>
    </row>
    <row r="338" spans="2:11">
      <c r="C338" s="855" t="s">
        <v>1340</v>
      </c>
      <c r="D338" s="2810" t="s">
        <v>3529</v>
      </c>
      <c r="E338" s="2810"/>
      <c r="F338" s="2810"/>
      <c r="G338" s="2810"/>
      <c r="H338" s="2810"/>
      <c r="I338" s="2810"/>
      <c r="J338" s="2810"/>
      <c r="K338" s="2810"/>
    </row>
    <row r="339" spans="2:11">
      <c r="C339" s="855"/>
      <c r="D339" s="1026"/>
      <c r="E339" s="1026"/>
      <c r="F339" s="1026"/>
      <c r="G339" s="1026"/>
      <c r="H339" s="1026"/>
      <c r="I339" s="1026"/>
      <c r="J339" s="1026"/>
      <c r="K339" s="1026"/>
    </row>
    <row r="340" spans="2:11">
      <c r="B340" s="187" t="s">
        <v>3353</v>
      </c>
      <c r="C340" s="187" t="s">
        <v>3354</v>
      </c>
    </row>
    <row r="341" spans="2:11">
      <c r="B341" s="187"/>
      <c r="C341" s="187"/>
    </row>
    <row r="342" spans="2:11">
      <c r="B342" s="948" t="s">
        <v>3530</v>
      </c>
      <c r="C342" s="2851" t="s">
        <v>3531</v>
      </c>
      <c r="D342" s="2851"/>
      <c r="E342" s="2851"/>
      <c r="F342" s="2851"/>
      <c r="G342" s="2851"/>
      <c r="H342" s="2851"/>
      <c r="I342" s="2851"/>
      <c r="J342" s="2851"/>
      <c r="K342" s="2851"/>
    </row>
    <row r="343" spans="2:11">
      <c r="B343" s="948"/>
    </row>
    <row r="344" spans="2:11">
      <c r="B344" s="948" t="s">
        <v>3532</v>
      </c>
      <c r="C344" s="2810" t="s">
        <v>3537</v>
      </c>
      <c r="D344" s="2851"/>
      <c r="E344" s="2851"/>
      <c r="F344" s="2851"/>
      <c r="G344" s="2851"/>
      <c r="H344" s="2851"/>
      <c r="I344" s="2851"/>
      <c r="J344" s="2851"/>
      <c r="K344" s="2851"/>
    </row>
    <row r="346" spans="2:11" ht="30" customHeight="1">
      <c r="C346" s="855" t="s">
        <v>1337</v>
      </c>
      <c r="D346" s="2810" t="s">
        <v>3533</v>
      </c>
      <c r="E346" s="2810"/>
      <c r="F346" s="2810"/>
      <c r="G346" s="2810"/>
      <c r="H346" s="2810"/>
      <c r="I346" s="2810"/>
      <c r="J346" s="2810"/>
      <c r="K346" s="2810"/>
    </row>
    <row r="347" spans="2:11">
      <c r="C347" s="855"/>
      <c r="D347" s="948"/>
    </row>
    <row r="348" spans="2:11">
      <c r="C348" s="855" t="s">
        <v>2259</v>
      </c>
      <c r="D348" s="2810" t="s">
        <v>3534</v>
      </c>
      <c r="E348" s="2810"/>
      <c r="F348" s="2810"/>
      <c r="G348" s="2810"/>
      <c r="H348" s="2810"/>
      <c r="I348" s="2810"/>
      <c r="J348" s="2810"/>
      <c r="K348" s="2810"/>
    </row>
    <row r="349" spans="2:11">
      <c r="C349" s="855"/>
      <c r="D349" s="948"/>
    </row>
    <row r="350" spans="2:11">
      <c r="C350" s="855" t="s">
        <v>1340</v>
      </c>
      <c r="D350" s="2810" t="s">
        <v>3535</v>
      </c>
      <c r="E350" s="2810"/>
      <c r="F350" s="2810"/>
      <c r="G350" s="2810"/>
      <c r="H350" s="2810"/>
      <c r="I350" s="2810"/>
      <c r="J350" s="2810"/>
      <c r="K350" s="2810"/>
    </row>
    <row r="351" spans="2:11">
      <c r="C351" s="855"/>
      <c r="D351" s="948"/>
    </row>
    <row r="352" spans="2:11" ht="30.6" customHeight="1">
      <c r="C352" s="855" t="s">
        <v>1342</v>
      </c>
      <c r="D352" s="2810" t="s">
        <v>3536</v>
      </c>
      <c r="E352" s="2810"/>
      <c r="F352" s="2810"/>
      <c r="G352" s="2810"/>
      <c r="H352" s="2810"/>
      <c r="I352" s="2810"/>
      <c r="J352" s="2810"/>
      <c r="K352" s="2810"/>
    </row>
    <row r="354" spans="2:11">
      <c r="B354" s="187" t="s">
        <v>3368</v>
      </c>
      <c r="C354" s="187" t="s">
        <v>3355</v>
      </c>
    </row>
    <row r="356" spans="2:11" ht="42.6" customHeight="1">
      <c r="B356" s="948" t="s">
        <v>3538</v>
      </c>
      <c r="C356" s="2851" t="s">
        <v>3539</v>
      </c>
      <c r="D356" s="2851"/>
      <c r="E356" s="2851"/>
      <c r="F356" s="2851"/>
      <c r="G356" s="2851"/>
      <c r="H356" s="2851"/>
      <c r="I356" s="2851"/>
      <c r="J356" s="2851"/>
      <c r="K356" s="2851"/>
    </row>
    <row r="357" spans="2:11">
      <c r="B357" s="948"/>
    </row>
    <row r="358" spans="2:11">
      <c r="B358" s="948" t="s">
        <v>3540</v>
      </c>
      <c r="C358" s="2851" t="s">
        <v>3541</v>
      </c>
      <c r="D358" s="2851"/>
      <c r="E358" s="2851"/>
      <c r="F358" s="2851"/>
      <c r="G358" s="2851"/>
      <c r="H358" s="2851"/>
      <c r="I358" s="2851"/>
      <c r="J358" s="2851"/>
      <c r="K358" s="2851"/>
    </row>
    <row r="359" spans="2:11">
      <c r="B359" s="948"/>
    </row>
    <row r="360" spans="2:11">
      <c r="B360" s="948" t="s">
        <v>3542</v>
      </c>
      <c r="C360" s="2851" t="s">
        <v>3543</v>
      </c>
      <c r="D360" s="2851"/>
      <c r="E360" s="2851"/>
      <c r="F360" s="2851"/>
      <c r="G360" s="2851"/>
      <c r="H360" s="2851"/>
      <c r="I360" s="2851"/>
      <c r="J360" s="2851"/>
      <c r="K360" s="2851"/>
    </row>
    <row r="361" spans="2:11">
      <c r="B361" s="948"/>
    </row>
    <row r="362" spans="2:11" ht="58.2" customHeight="1">
      <c r="B362" s="948" t="s">
        <v>3544</v>
      </c>
      <c r="C362" s="2851" t="s">
        <v>3545</v>
      </c>
      <c r="D362" s="2851"/>
      <c r="E362" s="2851"/>
      <c r="F362" s="2851"/>
      <c r="G362" s="2851"/>
      <c r="H362" s="2851"/>
      <c r="I362" s="2851"/>
      <c r="J362" s="2851"/>
      <c r="K362" s="2851"/>
    </row>
    <row r="364" spans="2:11">
      <c r="B364" s="187" t="s">
        <v>3369</v>
      </c>
      <c r="C364" s="187" t="s">
        <v>3356</v>
      </c>
    </row>
    <row r="366" spans="2:11" ht="29.4" customHeight="1">
      <c r="B366" s="948" t="s">
        <v>3546</v>
      </c>
      <c r="C366" s="2851" t="s">
        <v>3547</v>
      </c>
      <c r="D366" s="2851"/>
      <c r="E366" s="2851"/>
      <c r="F366" s="2851"/>
      <c r="G366" s="2851"/>
      <c r="H366" s="2851"/>
      <c r="I366" s="2851"/>
      <c r="J366" s="2851"/>
      <c r="K366" s="2851"/>
    </row>
    <row r="367" spans="2:11" ht="13.2" customHeight="1">
      <c r="B367" s="948"/>
      <c r="C367" s="95"/>
      <c r="D367" s="95"/>
      <c r="E367" s="95"/>
      <c r="F367" s="95"/>
      <c r="G367" s="95"/>
      <c r="H367" s="95"/>
      <c r="I367" s="95"/>
      <c r="J367" s="95"/>
      <c r="K367" s="95"/>
    </row>
    <row r="368" spans="2:11">
      <c r="B368" s="948" t="s">
        <v>3548</v>
      </c>
      <c r="C368" s="2851" t="s">
        <v>3549</v>
      </c>
      <c r="D368" s="2851"/>
      <c r="E368" s="2851"/>
      <c r="F368" s="2851"/>
      <c r="G368" s="2851"/>
      <c r="H368" s="2851"/>
      <c r="I368" s="2851"/>
      <c r="J368" s="2851"/>
      <c r="K368" s="2851"/>
    </row>
    <row r="369" spans="2:11">
      <c r="B369" s="948"/>
      <c r="C369" s="95"/>
      <c r="D369" s="95"/>
      <c r="E369" s="95"/>
      <c r="F369" s="95"/>
      <c r="G369" s="95"/>
      <c r="H369" s="95"/>
      <c r="I369" s="95"/>
      <c r="J369" s="95"/>
      <c r="K369" s="95"/>
    </row>
    <row r="370" spans="2:11" ht="27" customHeight="1">
      <c r="B370" s="948" t="s">
        <v>3550</v>
      </c>
      <c r="C370" s="2851" t="s">
        <v>3551</v>
      </c>
      <c r="D370" s="2851"/>
      <c r="E370" s="2851"/>
      <c r="F370" s="2851"/>
      <c r="G370" s="2851"/>
      <c r="H370" s="2851"/>
      <c r="I370" s="2851"/>
      <c r="J370" s="2851"/>
      <c r="K370" s="2851"/>
    </row>
    <row r="371" spans="2:11" ht="13.2" customHeight="1">
      <c r="B371" s="948"/>
      <c r="C371" s="95"/>
      <c r="D371" s="95"/>
      <c r="E371" s="95"/>
      <c r="F371" s="95"/>
      <c r="G371" s="95"/>
      <c r="H371" s="95"/>
      <c r="I371" s="95"/>
      <c r="J371" s="95"/>
      <c r="K371" s="95"/>
    </row>
    <row r="372" spans="2:11" ht="42" customHeight="1">
      <c r="B372" s="948" t="s">
        <v>3552</v>
      </c>
      <c r="C372" s="2810" t="s">
        <v>4114</v>
      </c>
      <c r="D372" s="2851"/>
      <c r="E372" s="2851"/>
      <c r="F372" s="2851"/>
      <c r="G372" s="2851"/>
      <c r="H372" s="2851"/>
      <c r="I372" s="2851"/>
      <c r="J372" s="2851"/>
      <c r="K372" s="2851"/>
    </row>
    <row r="373" spans="2:11" ht="13.2" customHeight="1">
      <c r="B373" s="948"/>
      <c r="C373" s="95"/>
      <c r="D373" s="95"/>
      <c r="E373" s="95"/>
      <c r="F373" s="95"/>
      <c r="G373" s="95"/>
      <c r="H373" s="95"/>
      <c r="I373" s="95"/>
      <c r="J373" s="95"/>
      <c r="K373" s="95"/>
    </row>
    <row r="374" spans="2:11" ht="30.6" customHeight="1">
      <c r="B374" s="948" t="s">
        <v>3553</v>
      </c>
      <c r="C374" s="2851" t="s">
        <v>3554</v>
      </c>
      <c r="D374" s="2851"/>
      <c r="E374" s="2851"/>
      <c r="F374" s="2851"/>
      <c r="G374" s="2851"/>
      <c r="H374" s="2851"/>
      <c r="I374" s="2851"/>
      <c r="J374" s="2851"/>
      <c r="K374" s="2851"/>
    </row>
    <row r="375" spans="2:11" ht="7.2" customHeight="1"/>
    <row r="376" spans="2:11">
      <c r="C376" s="948" t="s">
        <v>3558</v>
      </c>
    </row>
    <row r="377" spans="2:11" ht="7.2" customHeight="1"/>
    <row r="378" spans="2:11">
      <c r="C378" s="855" t="s">
        <v>3380</v>
      </c>
      <c r="D378" s="948" t="s">
        <v>3555</v>
      </c>
    </row>
    <row r="379" spans="2:11">
      <c r="C379" s="855" t="s">
        <v>3380</v>
      </c>
      <c r="D379" s="948" t="s">
        <v>3556</v>
      </c>
    </row>
    <row r="380" spans="2:11">
      <c r="C380" s="855" t="s">
        <v>3380</v>
      </c>
      <c r="D380" s="948" t="s">
        <v>3557</v>
      </c>
    </row>
    <row r="381" spans="2:11" ht="7.2" customHeight="1"/>
    <row r="382" spans="2:11">
      <c r="B382" s="187" t="s">
        <v>3370</v>
      </c>
      <c r="C382" s="187"/>
    </row>
    <row r="383" spans="2:11" ht="7.2" customHeight="1">
      <c r="B383" s="187"/>
      <c r="C383" s="187"/>
    </row>
    <row r="384" spans="2:11">
      <c r="B384" s="948" t="s">
        <v>3559</v>
      </c>
      <c r="C384" s="948" t="s">
        <v>3567</v>
      </c>
    </row>
    <row r="385" spans="1:11" ht="7.2" customHeight="1"/>
    <row r="386" spans="1:11">
      <c r="C386" s="855" t="s">
        <v>1337</v>
      </c>
      <c r="D386" s="948" t="s">
        <v>3561</v>
      </c>
    </row>
    <row r="387" spans="1:11">
      <c r="C387" s="855" t="s">
        <v>2259</v>
      </c>
      <c r="D387" s="948" t="s">
        <v>3562</v>
      </c>
    </row>
    <row r="388" spans="1:11">
      <c r="C388" s="855" t="s">
        <v>1340</v>
      </c>
      <c r="D388" s="948" t="s">
        <v>3563</v>
      </c>
    </row>
    <row r="389" spans="1:11">
      <c r="C389" s="855" t="s">
        <v>1342</v>
      </c>
      <c r="D389" s="948" t="s">
        <v>3564</v>
      </c>
    </row>
    <row r="390" spans="1:11">
      <c r="C390" s="855" t="s">
        <v>3480</v>
      </c>
      <c r="D390" s="948" t="s">
        <v>3565</v>
      </c>
    </row>
    <row r="391" spans="1:11">
      <c r="C391" s="855" t="s">
        <v>3560</v>
      </c>
      <c r="D391" s="948" t="s">
        <v>3566</v>
      </c>
    </row>
    <row r="392" spans="1:11" ht="7.2" customHeight="1">
      <c r="C392" s="855"/>
      <c r="D392" s="948"/>
    </row>
    <row r="393" spans="1:11">
      <c r="B393" s="187" t="s">
        <v>3357</v>
      </c>
      <c r="D393" s="187"/>
    </row>
    <row r="394" spans="1:11" ht="7.2" customHeight="1"/>
    <row r="395" spans="1:11">
      <c r="B395" s="3437" t="s">
        <v>3358</v>
      </c>
      <c r="C395" s="3437"/>
      <c r="D395" s="3437"/>
      <c r="E395" s="3437"/>
      <c r="F395" s="3437"/>
      <c r="G395" s="3437"/>
      <c r="H395" s="3437"/>
      <c r="I395" s="3437"/>
      <c r="J395" s="3437"/>
      <c r="K395" s="3437"/>
    </row>
    <row r="396" spans="1:11" ht="7.2" customHeight="1"/>
    <row r="397" spans="1:11">
      <c r="A397" s="187"/>
      <c r="B397" s="1681" t="s">
        <v>3359</v>
      </c>
      <c r="C397" s="187"/>
      <c r="D397" s="187"/>
      <c r="E397" s="187"/>
      <c r="F397" s="187"/>
      <c r="G397" s="187"/>
      <c r="H397" s="187"/>
      <c r="I397" s="187"/>
      <c r="J397" s="187"/>
      <c r="K397" s="187"/>
    </row>
    <row r="398" spans="1:11" ht="7.2" customHeight="1">
      <c r="A398" s="187"/>
      <c r="B398" s="187"/>
      <c r="C398" s="187"/>
      <c r="D398" s="187"/>
      <c r="E398" s="187"/>
      <c r="F398" s="187"/>
      <c r="G398" s="187"/>
      <c r="H398" s="187"/>
      <c r="I398" s="187"/>
      <c r="J398" s="187"/>
      <c r="K398" s="187"/>
    </row>
    <row r="399" spans="1:11">
      <c r="A399" s="187"/>
      <c r="B399" s="187" t="s">
        <v>3568</v>
      </c>
      <c r="C399" s="187"/>
      <c r="D399" s="2268"/>
      <c r="E399" s="2268"/>
      <c r="F399" s="2268"/>
      <c r="G399" s="2268"/>
      <c r="H399" s="2268"/>
      <c r="I399" s="2268"/>
      <c r="J399" s="2268"/>
      <c r="K399" s="187"/>
    </row>
    <row r="400" spans="1:11">
      <c r="A400" s="187"/>
      <c r="B400" s="187"/>
      <c r="C400" s="187"/>
      <c r="D400" s="187"/>
      <c r="E400" s="187"/>
      <c r="F400" s="187"/>
      <c r="G400" s="187"/>
      <c r="H400" s="187"/>
      <c r="I400" s="187"/>
      <c r="J400" s="187"/>
      <c r="K400" s="187"/>
    </row>
    <row r="401" spans="1:11">
      <c r="A401" s="187"/>
      <c r="B401" s="187" t="s">
        <v>3569</v>
      </c>
      <c r="C401" s="187"/>
      <c r="D401" s="2268"/>
      <c r="E401" s="2268"/>
      <c r="F401" s="2268"/>
      <c r="G401" s="2268"/>
      <c r="H401" s="2268"/>
      <c r="I401" s="2268"/>
      <c r="J401" s="2268"/>
      <c r="K401" s="187"/>
    </row>
    <row r="402" spans="1:11">
      <c r="A402" s="187"/>
      <c r="B402" s="187"/>
      <c r="C402" s="187"/>
      <c r="D402" s="187"/>
      <c r="E402" s="187"/>
      <c r="F402" s="187"/>
      <c r="G402" s="187"/>
      <c r="H402" s="187"/>
      <c r="I402" s="187"/>
      <c r="J402" s="187"/>
      <c r="K402" s="187"/>
    </row>
    <row r="403" spans="1:11">
      <c r="A403" s="187"/>
      <c r="B403" s="187" t="s">
        <v>3570</v>
      </c>
      <c r="C403" s="187"/>
      <c r="D403" s="2268"/>
      <c r="E403" s="2268"/>
      <c r="F403" s="2268"/>
      <c r="G403" s="2268"/>
      <c r="H403" s="2268"/>
      <c r="I403" s="2268"/>
      <c r="J403" s="2268"/>
      <c r="K403" s="187"/>
    </row>
    <row r="404" spans="1:11">
      <c r="A404" s="187"/>
      <c r="B404" s="187"/>
      <c r="C404" s="187"/>
      <c r="D404" s="187"/>
      <c r="E404" s="187"/>
      <c r="F404" s="187"/>
      <c r="G404" s="187"/>
      <c r="H404" s="187"/>
      <c r="I404" s="187"/>
      <c r="J404" s="187"/>
      <c r="K404" s="187"/>
    </row>
    <row r="405" spans="1:11">
      <c r="A405" s="187"/>
      <c r="B405" s="2268"/>
      <c r="C405" s="2268"/>
      <c r="D405" s="2268"/>
      <c r="E405" s="2268"/>
      <c r="F405" s="2268"/>
      <c r="G405" s="2268"/>
      <c r="H405" s="2268"/>
      <c r="I405" s="2268"/>
      <c r="J405" s="2268"/>
      <c r="K405" s="187"/>
    </row>
    <row r="406" spans="1:11">
      <c r="A406" s="187"/>
      <c r="B406" s="187" t="s">
        <v>580</v>
      </c>
      <c r="C406" s="187"/>
      <c r="D406" s="187"/>
      <c r="E406" s="187"/>
      <c r="F406" s="187"/>
      <c r="G406" s="187"/>
      <c r="H406" s="187"/>
      <c r="I406" s="187"/>
      <c r="J406" s="187"/>
      <c r="K406" s="187"/>
    </row>
    <row r="407" spans="1:11">
      <c r="A407" s="187"/>
      <c r="B407" s="187" t="s">
        <v>3571</v>
      </c>
      <c r="C407" s="187"/>
      <c r="D407" s="2268"/>
      <c r="E407" s="2268"/>
      <c r="F407" s="2268"/>
      <c r="G407" s="2268"/>
      <c r="H407" s="2268"/>
      <c r="I407" s="2268"/>
      <c r="J407" s="2268"/>
      <c r="K407" s="187"/>
    </row>
    <row r="408" spans="1:11">
      <c r="A408" s="187"/>
      <c r="B408" s="187"/>
      <c r="C408" s="187"/>
      <c r="D408" s="187"/>
      <c r="E408" s="187"/>
      <c r="F408" s="187"/>
      <c r="G408" s="187"/>
      <c r="H408" s="187"/>
      <c r="I408" s="187"/>
      <c r="J408" s="187"/>
      <c r="K408" s="187"/>
    </row>
    <row r="409" spans="1:11">
      <c r="A409" s="187"/>
      <c r="B409" s="187" t="s">
        <v>3572</v>
      </c>
      <c r="C409" s="187"/>
      <c r="D409" s="2268"/>
      <c r="E409" s="2268"/>
      <c r="F409" s="2268"/>
      <c r="G409" s="2268"/>
      <c r="H409" s="2268"/>
      <c r="I409" s="2268"/>
      <c r="J409" s="2268"/>
      <c r="K409" s="187"/>
    </row>
    <row r="410" spans="1:11">
      <c r="A410" s="187"/>
      <c r="B410" s="187"/>
      <c r="C410" s="187"/>
      <c r="D410" s="187"/>
      <c r="E410" s="187"/>
      <c r="F410" s="187"/>
      <c r="G410" s="187"/>
      <c r="H410" s="187"/>
      <c r="I410" s="187"/>
      <c r="J410" s="187"/>
      <c r="K410" s="187"/>
    </row>
    <row r="411" spans="1:11">
      <c r="A411" s="187"/>
      <c r="B411" s="187" t="s">
        <v>3573</v>
      </c>
      <c r="C411" s="187"/>
      <c r="D411" s="187"/>
      <c r="E411" s="187"/>
      <c r="F411" s="187" t="s">
        <v>3576</v>
      </c>
      <c r="G411" s="187"/>
      <c r="H411" s="2269"/>
      <c r="I411" s="187"/>
      <c r="J411" s="187"/>
      <c r="K411" s="187"/>
    </row>
    <row r="412" spans="1:11">
      <c r="A412" s="187"/>
      <c r="B412" s="5492" t="s">
        <v>3574</v>
      </c>
      <c r="C412" s="5492"/>
      <c r="D412" s="5492"/>
      <c r="E412" s="5492"/>
      <c r="F412" s="187" t="s">
        <v>3575</v>
      </c>
      <c r="G412" s="187"/>
      <c r="H412" s="2269"/>
      <c r="I412" s="187"/>
      <c r="J412" s="187"/>
      <c r="K412" s="187"/>
    </row>
    <row r="413" spans="1:11" ht="7.2" customHeight="1">
      <c r="A413" s="187"/>
      <c r="B413" s="187"/>
      <c r="C413" s="187"/>
      <c r="D413" s="187"/>
      <c r="E413" s="187"/>
      <c r="F413" s="187"/>
      <c r="G413" s="187"/>
      <c r="H413" s="187"/>
      <c r="I413" s="187"/>
      <c r="J413" s="187"/>
      <c r="K413" s="187"/>
    </row>
    <row r="414" spans="1:11">
      <c r="A414" s="187"/>
      <c r="B414" s="187" t="s">
        <v>3577</v>
      </c>
      <c r="C414" s="187"/>
      <c r="D414" s="187"/>
      <c r="E414" s="187"/>
      <c r="F414" s="187" t="s">
        <v>3579</v>
      </c>
      <c r="G414" s="187"/>
      <c r="H414" s="2269"/>
      <c r="I414" s="187"/>
      <c r="J414" s="187"/>
      <c r="K414" s="187"/>
    </row>
    <row r="415" spans="1:11">
      <c r="A415" s="187"/>
      <c r="B415" s="5492"/>
      <c r="C415" s="5492"/>
      <c r="D415" s="5492"/>
      <c r="E415" s="5492"/>
      <c r="F415" s="187" t="s">
        <v>4115</v>
      </c>
      <c r="G415" s="187"/>
      <c r="H415" s="2269"/>
      <c r="I415" s="187"/>
      <c r="J415" s="187"/>
      <c r="K415" s="187"/>
    </row>
    <row r="416" spans="1:11">
      <c r="A416" s="187"/>
      <c r="B416" s="180"/>
      <c r="C416" s="180"/>
      <c r="D416" s="180"/>
      <c r="E416" s="180"/>
      <c r="F416" s="187" t="s">
        <v>3578</v>
      </c>
      <c r="G416" s="187"/>
      <c r="H416" s="2269"/>
      <c r="I416" s="187"/>
      <c r="J416" s="187"/>
      <c r="K416" s="187"/>
    </row>
    <row r="417" spans="1:11" ht="8.25" customHeight="1">
      <c r="A417" s="187"/>
      <c r="B417" s="187"/>
      <c r="C417" s="187"/>
      <c r="D417" s="187"/>
      <c r="E417" s="187"/>
      <c r="F417" s="187"/>
      <c r="G417" s="187"/>
      <c r="H417" s="187"/>
      <c r="I417" s="187"/>
      <c r="J417" s="187"/>
      <c r="K417" s="187"/>
    </row>
    <row r="418" spans="1:11">
      <c r="A418" s="187"/>
      <c r="B418" s="187" t="s">
        <v>3580</v>
      </c>
      <c r="C418" s="187"/>
      <c r="D418" s="187"/>
      <c r="E418" s="187"/>
      <c r="F418" s="2268"/>
      <c r="G418" s="2268"/>
      <c r="H418" s="2268"/>
      <c r="I418" s="2268"/>
      <c r="J418" s="2268"/>
      <c r="K418" s="187"/>
    </row>
    <row r="419" spans="1:11" ht="8.25" customHeight="1">
      <c r="A419" s="187"/>
      <c r="B419" s="187"/>
      <c r="C419" s="187"/>
      <c r="D419" s="187"/>
      <c r="E419" s="187"/>
      <c r="F419" s="187"/>
      <c r="G419" s="187"/>
      <c r="H419" s="187"/>
      <c r="I419" s="187"/>
      <c r="J419" s="187"/>
      <c r="K419" s="187"/>
    </row>
    <row r="420" spans="1:11">
      <c r="A420" s="187"/>
      <c r="B420" s="187" t="s">
        <v>3371</v>
      </c>
      <c r="C420" s="187"/>
      <c r="D420" s="187"/>
      <c r="E420" s="187"/>
      <c r="F420" s="187"/>
      <c r="G420" s="187"/>
      <c r="H420" s="187"/>
      <c r="I420" s="187"/>
      <c r="J420" s="187"/>
      <c r="K420" s="187"/>
    </row>
    <row r="421" spans="1:11" ht="8.25" customHeight="1">
      <c r="A421" s="187"/>
      <c r="B421" s="187"/>
      <c r="C421" s="187"/>
      <c r="D421" s="187"/>
      <c r="E421" s="187"/>
      <c r="F421" s="187"/>
      <c r="G421" s="187"/>
      <c r="H421" s="187"/>
      <c r="I421" s="187"/>
      <c r="J421" s="187"/>
      <c r="K421" s="187"/>
    </row>
    <row r="422" spans="1:11">
      <c r="A422" s="187"/>
      <c r="B422" s="3330" t="s">
        <v>3584</v>
      </c>
      <c r="C422" s="3330"/>
      <c r="D422" s="3330"/>
      <c r="E422" s="3330"/>
      <c r="F422" s="3330"/>
      <c r="G422" s="3330"/>
      <c r="H422" s="3330"/>
      <c r="I422" s="3330"/>
      <c r="J422" s="3330"/>
      <c r="K422" s="187"/>
    </row>
    <row r="423" spans="1:11">
      <c r="A423" s="187"/>
      <c r="B423" s="187"/>
      <c r="C423" s="187"/>
      <c r="D423" s="187"/>
      <c r="E423" s="187"/>
      <c r="F423" s="187"/>
      <c r="G423" s="187"/>
      <c r="H423" s="187"/>
      <c r="I423" s="187"/>
      <c r="J423" s="187"/>
      <c r="K423" s="187"/>
    </row>
    <row r="424" spans="1:11">
      <c r="A424" s="187"/>
      <c r="B424" s="187" t="s">
        <v>3581</v>
      </c>
      <c r="C424" s="187"/>
      <c r="D424" s="2268"/>
      <c r="E424" s="2268"/>
      <c r="F424" s="187"/>
      <c r="G424" s="187" t="s">
        <v>3582</v>
      </c>
      <c r="H424" s="187"/>
      <c r="I424" s="2268"/>
      <c r="J424" s="2268"/>
      <c r="K424" s="187"/>
    </row>
    <row r="425" spans="1:11">
      <c r="A425" s="187"/>
      <c r="B425" s="187"/>
      <c r="C425" s="187"/>
      <c r="D425" s="187"/>
      <c r="E425" s="187"/>
      <c r="F425" s="187"/>
      <c r="G425" s="187"/>
      <c r="H425" s="187"/>
      <c r="I425" s="187"/>
      <c r="J425" s="187"/>
      <c r="K425" s="187"/>
    </row>
    <row r="426" spans="1:11">
      <c r="A426" s="187"/>
      <c r="B426" s="187"/>
      <c r="C426" s="187"/>
      <c r="D426" s="187"/>
      <c r="E426" s="187"/>
      <c r="F426" s="187"/>
      <c r="G426" s="187" t="s">
        <v>3583</v>
      </c>
      <c r="H426" s="187"/>
      <c r="I426" s="2268"/>
      <c r="J426" s="2268"/>
      <c r="K426" s="187"/>
    </row>
    <row r="427" spans="1:11" ht="7.2" customHeight="1">
      <c r="A427" s="187"/>
      <c r="B427" s="187"/>
      <c r="C427" s="187"/>
      <c r="D427" s="187"/>
      <c r="E427" s="187"/>
      <c r="F427" s="187"/>
      <c r="G427" s="187"/>
      <c r="H427" s="187"/>
      <c r="I427" s="187"/>
      <c r="J427" s="187"/>
      <c r="K427" s="187"/>
    </row>
    <row r="428" spans="1:11">
      <c r="A428" s="187"/>
      <c r="B428" s="187" t="s">
        <v>3360</v>
      </c>
      <c r="C428" s="187"/>
      <c r="D428" s="187"/>
      <c r="E428" s="187"/>
      <c r="F428" s="187"/>
      <c r="G428" s="187"/>
      <c r="H428" s="187"/>
      <c r="I428" s="187"/>
      <c r="J428" s="187"/>
      <c r="K428" s="187"/>
    </row>
    <row r="429" spans="1:11" ht="7.2" customHeight="1">
      <c r="A429" s="187"/>
      <c r="B429" s="187"/>
      <c r="C429" s="187"/>
      <c r="D429" s="187"/>
      <c r="E429" s="187"/>
      <c r="F429" s="187"/>
      <c r="G429" s="187"/>
      <c r="H429" s="187"/>
      <c r="I429" s="187"/>
      <c r="J429" s="187"/>
      <c r="K429" s="187"/>
    </row>
    <row r="430" spans="1:11">
      <c r="A430" s="187"/>
      <c r="B430" s="187" t="s">
        <v>3568</v>
      </c>
      <c r="C430" s="187"/>
      <c r="D430" s="2268"/>
      <c r="E430" s="2268"/>
      <c r="F430" s="2268"/>
      <c r="G430" s="2268"/>
      <c r="H430" s="2268"/>
      <c r="I430" s="2268"/>
      <c r="J430" s="2268"/>
      <c r="K430" s="187"/>
    </row>
    <row r="431" spans="1:11">
      <c r="A431" s="187"/>
      <c r="B431" s="187" t="s">
        <v>3585</v>
      </c>
      <c r="C431" s="187"/>
      <c r="D431" s="2270"/>
      <c r="E431" s="2270"/>
      <c r="F431" s="2270"/>
      <c r="G431" s="2270"/>
      <c r="H431" s="2270"/>
      <c r="I431" s="2270"/>
      <c r="J431" s="2270"/>
      <c r="K431" s="187"/>
    </row>
    <row r="432" spans="1:11">
      <c r="A432" s="187"/>
      <c r="B432" s="187" t="s">
        <v>3571</v>
      </c>
      <c r="C432" s="187"/>
      <c r="D432" s="2270"/>
      <c r="E432" s="2270"/>
      <c r="F432" s="2270"/>
      <c r="G432" s="187"/>
      <c r="H432" s="187" t="s">
        <v>1361</v>
      </c>
      <c r="I432" s="2270"/>
      <c r="J432" s="2270"/>
      <c r="K432" s="187"/>
    </row>
    <row r="433" spans="1:11">
      <c r="A433" s="187"/>
      <c r="B433" s="187"/>
      <c r="C433" s="187"/>
      <c r="D433" s="187"/>
      <c r="E433" s="187"/>
      <c r="F433" s="187"/>
      <c r="G433" s="187"/>
      <c r="H433" s="187"/>
      <c r="I433" s="187"/>
      <c r="J433" s="187"/>
      <c r="K433" s="187"/>
    </row>
    <row r="434" spans="1:11">
      <c r="A434" s="187"/>
      <c r="B434" s="187"/>
      <c r="C434" s="187"/>
      <c r="D434" s="187"/>
      <c r="E434" s="187"/>
      <c r="F434" s="187"/>
      <c r="G434" s="187"/>
      <c r="H434" s="187"/>
      <c r="I434" s="187"/>
      <c r="J434" s="187"/>
      <c r="K434" s="187"/>
    </row>
    <row r="435" spans="1:11">
      <c r="A435" s="187"/>
      <c r="B435" s="187"/>
      <c r="C435" s="187"/>
      <c r="D435" s="187"/>
      <c r="E435" s="187"/>
      <c r="F435" s="187"/>
      <c r="G435" s="187"/>
      <c r="H435" s="187"/>
      <c r="I435" s="187"/>
      <c r="J435" s="187"/>
      <c r="K435" s="187"/>
    </row>
  </sheetData>
  <mergeCells count="111">
    <mergeCell ref="B422:J422"/>
    <mergeCell ref="C370:K370"/>
    <mergeCell ref="C372:K372"/>
    <mergeCell ref="C374:K374"/>
    <mergeCell ref="B395:K395"/>
    <mergeCell ref="B412:E412"/>
    <mergeCell ref="B415:E415"/>
    <mergeCell ref="C356:K356"/>
    <mergeCell ref="C358:K358"/>
    <mergeCell ref="C360:K360"/>
    <mergeCell ref="C362:K362"/>
    <mergeCell ref="C366:K366"/>
    <mergeCell ref="C368:K368"/>
    <mergeCell ref="D336:K336"/>
    <mergeCell ref="D338:K338"/>
    <mergeCell ref="D346:K346"/>
    <mergeCell ref="D348:K348"/>
    <mergeCell ref="D350:K350"/>
    <mergeCell ref="D352:K352"/>
    <mergeCell ref="C342:K342"/>
    <mergeCell ref="C344:K344"/>
    <mergeCell ref="B320:K320"/>
    <mergeCell ref="C324:K324"/>
    <mergeCell ref="C326:K326"/>
    <mergeCell ref="C328:K328"/>
    <mergeCell ref="C330:K330"/>
    <mergeCell ref="D334:K334"/>
    <mergeCell ref="C290:K290"/>
    <mergeCell ref="C292:K292"/>
    <mergeCell ref="C294:K294"/>
    <mergeCell ref="C302:K302"/>
    <mergeCell ref="C314:K314"/>
    <mergeCell ref="C316:K316"/>
    <mergeCell ref="D276:K276"/>
    <mergeCell ref="C278:K278"/>
    <mergeCell ref="C282:K282"/>
    <mergeCell ref="C284:K284"/>
    <mergeCell ref="C286:K286"/>
    <mergeCell ref="C288:K288"/>
    <mergeCell ref="C248:K248"/>
    <mergeCell ref="D246:K246"/>
    <mergeCell ref="D260:K260"/>
    <mergeCell ref="D262:K262"/>
    <mergeCell ref="C252:K252"/>
    <mergeCell ref="C266:K266"/>
    <mergeCell ref="C232:K232"/>
    <mergeCell ref="C234:K234"/>
    <mergeCell ref="C236:K236"/>
    <mergeCell ref="D242:K242"/>
    <mergeCell ref="D244:K244"/>
    <mergeCell ref="D238:K238"/>
    <mergeCell ref="D240:K240"/>
    <mergeCell ref="C214:K214"/>
    <mergeCell ref="C216:K216"/>
    <mergeCell ref="C222:K222"/>
    <mergeCell ref="C224:K224"/>
    <mergeCell ref="C228:K228"/>
    <mergeCell ref="C230:K230"/>
    <mergeCell ref="C202:K202"/>
    <mergeCell ref="C204:K204"/>
    <mergeCell ref="C206:K206"/>
    <mergeCell ref="C208:K208"/>
    <mergeCell ref="C210:K210"/>
    <mergeCell ref="C212:K212"/>
    <mergeCell ref="C188:K188"/>
    <mergeCell ref="D190:K190"/>
    <mergeCell ref="D192:K192"/>
    <mergeCell ref="C194:K194"/>
    <mergeCell ref="D196:K196"/>
    <mergeCell ref="D198:K198"/>
    <mergeCell ref="C170:K170"/>
    <mergeCell ref="B180:K180"/>
    <mergeCell ref="C174:K174"/>
    <mergeCell ref="C176:K176"/>
    <mergeCell ref="C184:K184"/>
    <mergeCell ref="C186:K186"/>
    <mergeCell ref="C142:K142"/>
    <mergeCell ref="C144:K144"/>
    <mergeCell ref="B156:K158"/>
    <mergeCell ref="C164:K164"/>
    <mergeCell ref="C168:K168"/>
    <mergeCell ref="C166:K166"/>
    <mergeCell ref="C130:K130"/>
    <mergeCell ref="C132:K132"/>
    <mergeCell ref="C134:K134"/>
    <mergeCell ref="C136:K136"/>
    <mergeCell ref="C138:K138"/>
    <mergeCell ref="C140:K140"/>
    <mergeCell ref="C116:K116"/>
    <mergeCell ref="C118:K118"/>
    <mergeCell ref="C128:K128"/>
    <mergeCell ref="B100:K100"/>
    <mergeCell ref="C106:K107"/>
    <mergeCell ref="C109:K109"/>
    <mergeCell ref="C111:K111"/>
    <mergeCell ref="C113:K114"/>
    <mergeCell ref="E69:K72"/>
    <mergeCell ref="B2:K2"/>
    <mergeCell ref="E66:K67"/>
    <mergeCell ref="C95:J96"/>
    <mergeCell ref="C58:K58"/>
    <mergeCell ref="E60:K60"/>
    <mergeCell ref="E62:K62"/>
    <mergeCell ref="E64:K64"/>
    <mergeCell ref="A18:K18"/>
    <mergeCell ref="A23:K23"/>
    <mergeCell ref="A27:K27"/>
    <mergeCell ref="A31:K31"/>
    <mergeCell ref="A35:K35"/>
    <mergeCell ref="I54:J54"/>
    <mergeCell ref="B15:K15"/>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rowBreaks count="7" manualBreakCount="7">
    <brk id="39" max="11" man="1"/>
    <brk id="80" max="11" man="1"/>
    <brk id="125" max="11" man="1"/>
    <brk id="249" max="11" man="1"/>
    <brk id="293" max="11" man="1"/>
    <brk id="335" max="11" man="1"/>
    <brk id="373"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466369" r:id="rId4" name="Button 1">
              <controlPr defaultSize="0" print="0" autoFill="0" autoPict="0" macro="[0]!ToMainMenu">
                <anchor>
                  <from>
                    <xdr:col>13</xdr:col>
                    <xdr:colOff>121920</xdr:colOff>
                    <xdr:row>1</xdr:row>
                    <xdr:rowOff>99060</xdr:rowOff>
                  </from>
                  <to>
                    <xdr:col>15</xdr:col>
                    <xdr:colOff>266700</xdr:colOff>
                    <xdr:row>3</xdr:row>
                    <xdr:rowOff>83820</xdr:rowOff>
                  </to>
                </anchor>
              </controlPr>
            </control>
          </mc:Choice>
        </mc:AlternateContent>
        <mc:AlternateContent xmlns:mc="http://schemas.openxmlformats.org/markup-compatibility/2006">
          <mc:Choice Requires="x14">
            <control shapeId="1466370" r:id="rId5" name="Button 2">
              <controlPr defaultSize="0" print="0" autoFill="0" autoPict="0" macro="[0]!Printsheet">
                <anchor>
                  <from>
                    <xdr:col>13</xdr:col>
                    <xdr:colOff>121920</xdr:colOff>
                    <xdr:row>8</xdr:row>
                    <xdr:rowOff>60960</xdr:rowOff>
                  </from>
                  <to>
                    <xdr:col>15</xdr:col>
                    <xdr:colOff>266700</xdr:colOff>
                    <xdr:row>10</xdr:row>
                    <xdr:rowOff>45720</xdr:rowOff>
                  </to>
                </anchor>
              </controlPr>
            </control>
          </mc:Choice>
        </mc:AlternateContent>
        <mc:AlternateContent xmlns:mc="http://schemas.openxmlformats.org/markup-compatibility/2006">
          <mc:Choice Requires="x14">
            <control shapeId="1466371" r:id="rId6" name="Button 3">
              <controlPr defaultSize="0" print="0" autoFill="0" autoPict="0" macro="[0]!PrintPreview">
                <anchor>
                  <from>
                    <xdr:col>13</xdr:col>
                    <xdr:colOff>121920</xdr:colOff>
                    <xdr:row>3</xdr:row>
                    <xdr:rowOff>114300</xdr:rowOff>
                  </from>
                  <to>
                    <xdr:col>15</xdr:col>
                    <xdr:colOff>266700</xdr:colOff>
                    <xdr:row>5</xdr:row>
                    <xdr:rowOff>99060</xdr:rowOff>
                  </to>
                </anchor>
              </controlPr>
            </control>
          </mc:Choice>
        </mc:AlternateContent>
        <mc:AlternateContent xmlns:mc="http://schemas.openxmlformats.org/markup-compatibility/2006">
          <mc:Choice Requires="x14">
            <control shapeId="1466372" r:id="rId7" name="Button 4">
              <controlPr defaultSize="0" print="0" autoFill="0" autoPict="0" macro="[0]!ToDataEntry">
                <anchor>
                  <from>
                    <xdr:col>13</xdr:col>
                    <xdr:colOff>121920</xdr:colOff>
                    <xdr:row>10</xdr:row>
                    <xdr:rowOff>83820</xdr:rowOff>
                  </from>
                  <to>
                    <xdr:col>15</xdr:col>
                    <xdr:colOff>266700</xdr:colOff>
                    <xdr:row>12</xdr:row>
                    <xdr:rowOff>68580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8"/>
  <dimension ref="C5:M55"/>
  <sheetViews>
    <sheetView showGridLines="0" zoomScaleNormal="100" workbookViewId="0">
      <selection activeCell="V14" sqref="V14"/>
    </sheetView>
  </sheetViews>
  <sheetFormatPr defaultRowHeight="13.2"/>
  <cols>
    <col min="3" max="3" width="13.33203125" customWidth="1"/>
    <col min="4" max="8" width="10.33203125" customWidth="1"/>
    <col min="9" max="9" width="32.5546875" customWidth="1"/>
  </cols>
  <sheetData>
    <row r="5" spans="3:13" ht="10.5" customHeight="1"/>
    <row r="6" spans="3:13" ht="8.25" customHeight="1"/>
    <row r="7" spans="3:13" ht="18">
      <c r="C7" s="5496" t="s">
        <v>3587</v>
      </c>
      <c r="D7" s="5496"/>
      <c r="E7" s="5496"/>
      <c r="F7" s="5496"/>
      <c r="G7" s="5496"/>
      <c r="H7" s="5496"/>
      <c r="I7" s="5496"/>
      <c r="J7" s="931"/>
      <c r="K7" s="931"/>
      <c r="L7" s="931"/>
      <c r="M7" s="931"/>
    </row>
    <row r="8" spans="3:13" s="169" customFormat="1" ht="12.75" customHeight="1">
      <c r="C8" s="1690" t="s">
        <v>3607</v>
      </c>
      <c r="D8" s="1691"/>
      <c r="E8" s="1691"/>
      <c r="F8" s="1691"/>
      <c r="H8" s="169" t="s">
        <v>3604</v>
      </c>
      <c r="I8" s="1691"/>
    </row>
    <row r="9" spans="3:13" s="169" customFormat="1" ht="15" customHeight="1">
      <c r="C9" s="1690" t="s">
        <v>3605</v>
      </c>
      <c r="D9" s="1854"/>
      <c r="E9" s="1854"/>
      <c r="F9" s="1854"/>
      <c r="H9" s="169" t="s">
        <v>3606</v>
      </c>
      <c r="I9" s="1854"/>
    </row>
    <row r="10" spans="3:13" s="169" customFormat="1" ht="3.75" customHeight="1">
      <c r="C10" s="1690"/>
      <c r="D10" s="1854"/>
      <c r="E10" s="1854"/>
      <c r="F10" s="1854"/>
      <c r="I10" s="1854"/>
    </row>
    <row r="11" spans="3:13" s="169" customFormat="1" ht="21" customHeight="1">
      <c r="C11" s="1690" t="s">
        <v>3608</v>
      </c>
      <c r="D11" s="3355" t="str">
        <f>+'Master Data'!E18</f>
        <v>KZN Public Works: 191 Prince Alfred Street</v>
      </c>
      <c r="E11" s="3355"/>
      <c r="F11" s="3355"/>
      <c r="G11" s="3355"/>
      <c r="H11" s="3355"/>
      <c r="I11" s="3355"/>
    </row>
    <row r="12" spans="3:13" ht="8.25" customHeight="1">
      <c r="C12" s="1682"/>
      <c r="D12" s="3355"/>
      <c r="E12" s="3355"/>
      <c r="F12" s="3355"/>
      <c r="G12" s="3355"/>
      <c r="H12" s="3355"/>
      <c r="I12" s="3355"/>
    </row>
    <row r="13" spans="3:13" ht="3" hidden="1" customHeight="1">
      <c r="C13" s="1682"/>
      <c r="D13" s="1853"/>
      <c r="E13" s="1853"/>
      <c r="F13" s="1853"/>
      <c r="G13" s="1853"/>
      <c r="H13" s="1853"/>
      <c r="I13" s="1853"/>
    </row>
    <row r="14" spans="3:13">
      <c r="C14" s="788" t="s">
        <v>4004</v>
      </c>
      <c r="D14" s="5497" t="str">
        <f>+'Master Data'!WimsNo</f>
        <v>012345</v>
      </c>
      <c r="E14" s="5497"/>
      <c r="F14" s="5497"/>
      <c r="G14" s="22"/>
      <c r="H14" t="str">
        <f>+'Master Data'!D13</f>
        <v>Tender No</v>
      </c>
      <c r="I14" s="1855" t="str">
        <f>+'Master Data'!OLE_LINK5</f>
        <v>ZNTM012345W</v>
      </c>
    </row>
    <row r="15" spans="3:13" ht="6.6" customHeight="1">
      <c r="C15" s="1682"/>
    </row>
    <row r="16" spans="3:13" ht="14.4">
      <c r="C16" s="2271" t="s">
        <v>3588</v>
      </c>
      <c r="E16" s="5498"/>
      <c r="F16" s="5155"/>
      <c r="G16" s="5155"/>
      <c r="H16" s="5155"/>
      <c r="I16" s="5156"/>
    </row>
    <row r="17" spans="3:9" ht="5.25" customHeight="1" thickBot="1">
      <c r="C17" s="2271"/>
    </row>
    <row r="18" spans="3:9" ht="6" hidden="1" customHeight="1" thickBot="1">
      <c r="C18" s="1682"/>
    </row>
    <row r="19" spans="3:9" ht="30.75" customHeight="1" thickBot="1">
      <c r="C19" s="1683" t="s">
        <v>3589</v>
      </c>
      <c r="D19" s="1684" t="s">
        <v>3590</v>
      </c>
      <c r="E19" s="1684" t="s">
        <v>3591</v>
      </c>
      <c r="F19" s="1684" t="s">
        <v>369</v>
      </c>
      <c r="G19" s="1684" t="s">
        <v>3592</v>
      </c>
      <c r="H19" s="1684" t="s">
        <v>369</v>
      </c>
      <c r="I19" s="1684" t="s">
        <v>3593</v>
      </c>
    </row>
    <row r="20" spans="3:9" ht="15" thickBot="1">
      <c r="C20" s="1685" t="s">
        <v>3594</v>
      </c>
      <c r="D20" s="1686"/>
      <c r="E20" s="1686"/>
      <c r="F20" s="1686"/>
      <c r="G20" s="1686"/>
      <c r="H20" s="1686"/>
      <c r="I20" s="1686"/>
    </row>
    <row r="21" spans="3:9" ht="15" thickBot="1">
      <c r="C21" s="1687" t="s">
        <v>3595</v>
      </c>
      <c r="D21" s="1686"/>
      <c r="E21" s="1686"/>
      <c r="F21" s="1686"/>
      <c r="G21" s="1686"/>
      <c r="H21" s="1686"/>
      <c r="I21" s="1686"/>
    </row>
    <row r="22" spans="3:9" ht="15" thickBot="1">
      <c r="C22" s="1687" t="s">
        <v>3596</v>
      </c>
      <c r="D22" s="1686"/>
      <c r="E22" s="1686"/>
      <c r="F22" s="1686"/>
      <c r="G22" s="1686"/>
      <c r="H22" s="1686"/>
      <c r="I22" s="1686"/>
    </row>
    <row r="23" spans="3:9" ht="15" thickBot="1">
      <c r="C23" s="1687" t="s">
        <v>3597</v>
      </c>
      <c r="D23" s="1686"/>
      <c r="E23" s="1686"/>
      <c r="F23" s="1686"/>
      <c r="G23" s="1686"/>
      <c r="H23" s="1686"/>
      <c r="I23" s="1686"/>
    </row>
    <row r="24" spans="3:9" ht="15" thickBot="1">
      <c r="C24" s="1687" t="s">
        <v>3598</v>
      </c>
      <c r="D24" s="1686"/>
      <c r="E24" s="1686"/>
      <c r="F24" s="1686"/>
      <c r="G24" s="1686"/>
      <c r="H24" s="1686"/>
      <c r="I24" s="1686"/>
    </row>
    <row r="25" spans="3:9" ht="15" thickBot="1">
      <c r="C25" s="1687" t="s">
        <v>3599</v>
      </c>
      <c r="D25" s="1686"/>
      <c r="E25" s="1686"/>
      <c r="F25" s="1686"/>
      <c r="G25" s="1686"/>
      <c r="H25" s="1686"/>
      <c r="I25" s="1686"/>
    </row>
    <row r="26" spans="3:9" ht="7.5" customHeight="1" thickBot="1">
      <c r="C26" s="1687"/>
      <c r="D26" s="1686"/>
      <c r="E26" s="1686"/>
      <c r="F26" s="1686"/>
      <c r="G26" s="1686"/>
      <c r="H26" s="1686"/>
      <c r="I26" s="1686"/>
    </row>
    <row r="27" spans="3:9" ht="15" thickBot="1">
      <c r="C27" s="1685" t="s">
        <v>3600</v>
      </c>
      <c r="D27" s="1686"/>
      <c r="E27" s="1686"/>
      <c r="F27" s="1686"/>
      <c r="G27" s="1686"/>
      <c r="H27" s="1686"/>
      <c r="I27" s="1686"/>
    </row>
    <row r="28" spans="3:9" ht="15" thickBot="1">
      <c r="C28" s="1687" t="s">
        <v>3595</v>
      </c>
      <c r="D28" s="1686"/>
      <c r="E28" s="1686"/>
      <c r="F28" s="1686"/>
      <c r="G28" s="1686"/>
      <c r="H28" s="1686"/>
      <c r="I28" s="1686"/>
    </row>
    <row r="29" spans="3:9" ht="15" thickBot="1">
      <c r="C29" s="1687" t="s">
        <v>3596</v>
      </c>
      <c r="D29" s="1686"/>
      <c r="E29" s="1686"/>
      <c r="F29" s="1686"/>
      <c r="G29" s="1686"/>
      <c r="H29" s="1686"/>
      <c r="I29" s="1686"/>
    </row>
    <row r="30" spans="3:9" ht="15" thickBot="1">
      <c r="C30" s="1687" t="s">
        <v>3597</v>
      </c>
      <c r="D30" s="1686"/>
      <c r="E30" s="1686"/>
      <c r="F30" s="1686"/>
      <c r="G30" s="1686"/>
      <c r="H30" s="1686"/>
      <c r="I30" s="1686"/>
    </row>
    <row r="31" spans="3:9" ht="15" thickBot="1">
      <c r="C31" s="1687" t="s">
        <v>3598</v>
      </c>
      <c r="D31" s="1686"/>
      <c r="E31" s="1686"/>
      <c r="F31" s="1686"/>
      <c r="G31" s="1686"/>
      <c r="H31" s="1686"/>
      <c r="I31" s="1686"/>
    </row>
    <row r="32" spans="3:9" ht="15" thickBot="1">
      <c r="C32" s="1687" t="s">
        <v>3599</v>
      </c>
      <c r="D32" s="1686"/>
      <c r="E32" s="1686"/>
      <c r="F32" s="1686"/>
      <c r="G32" s="1686"/>
      <c r="H32" s="1686"/>
      <c r="I32" s="1686"/>
    </row>
    <row r="33" spans="3:9" ht="7.5" customHeight="1" thickBot="1">
      <c r="C33" s="1687"/>
      <c r="D33" s="1686"/>
      <c r="E33" s="1686"/>
      <c r="F33" s="1686"/>
      <c r="G33" s="1686"/>
      <c r="H33" s="1686"/>
      <c r="I33" s="1686"/>
    </row>
    <row r="34" spans="3:9" ht="15" thickBot="1">
      <c r="C34" s="1685" t="s">
        <v>3601</v>
      </c>
      <c r="D34" s="1686"/>
      <c r="E34" s="1686"/>
      <c r="F34" s="1686"/>
      <c r="G34" s="1686"/>
      <c r="H34" s="1686"/>
      <c r="I34" s="1686"/>
    </row>
    <row r="35" spans="3:9" ht="15" thickBot="1">
      <c r="C35" s="1687" t="s">
        <v>3595</v>
      </c>
      <c r="D35" s="1686"/>
      <c r="E35" s="1686"/>
      <c r="F35" s="1686"/>
      <c r="G35" s="1686"/>
      <c r="H35" s="1686"/>
      <c r="I35" s="1686"/>
    </row>
    <row r="36" spans="3:9" ht="15" thickBot="1">
      <c r="C36" s="1687" t="s">
        <v>3596</v>
      </c>
      <c r="D36" s="1686"/>
      <c r="E36" s="1686"/>
      <c r="F36" s="1686"/>
      <c r="G36" s="1686"/>
      <c r="H36" s="1686"/>
      <c r="I36" s="1686"/>
    </row>
    <row r="37" spans="3:9" ht="15" thickBot="1">
      <c r="C37" s="1687" t="s">
        <v>3597</v>
      </c>
      <c r="D37" s="1686"/>
      <c r="E37" s="1686"/>
      <c r="F37" s="1686"/>
      <c r="G37" s="1686"/>
      <c r="H37" s="1686"/>
      <c r="I37" s="1686"/>
    </row>
    <row r="38" spans="3:9" ht="15" thickBot="1">
      <c r="C38" s="1687" t="s">
        <v>3598</v>
      </c>
      <c r="D38" s="1686"/>
      <c r="E38" s="1686"/>
      <c r="F38" s="1686"/>
      <c r="G38" s="1686"/>
      <c r="H38" s="1686"/>
      <c r="I38" s="1686"/>
    </row>
    <row r="39" spans="3:9" ht="15" thickBot="1">
      <c r="C39" s="1687" t="s">
        <v>3599</v>
      </c>
      <c r="D39" s="1686"/>
      <c r="E39" s="1686"/>
      <c r="F39" s="1686"/>
      <c r="G39" s="1686"/>
      <c r="H39" s="1686"/>
      <c r="I39" s="1686"/>
    </row>
    <row r="40" spans="3:9" ht="7.5" customHeight="1" thickBot="1">
      <c r="C40" s="1685"/>
      <c r="D40" s="1688"/>
      <c r="E40" s="1688"/>
      <c r="F40" s="1688"/>
      <c r="G40" s="1688"/>
      <c r="H40" s="1688"/>
      <c r="I40" s="1688"/>
    </row>
    <row r="41" spans="3:9" ht="15" thickBot="1">
      <c r="C41" s="1685" t="s">
        <v>3602</v>
      </c>
      <c r="D41" s="1688"/>
      <c r="E41" s="1688"/>
      <c r="F41" s="1688"/>
      <c r="G41" s="1688"/>
      <c r="H41" s="1688"/>
      <c r="I41" s="1688"/>
    </row>
    <row r="42" spans="3:9" ht="15" thickBot="1">
      <c r="C42" s="1687" t="s">
        <v>3595</v>
      </c>
      <c r="D42" s="1686"/>
      <c r="E42" s="1686"/>
      <c r="F42" s="1686"/>
      <c r="G42" s="1686"/>
      <c r="H42" s="1686"/>
      <c r="I42" s="1686"/>
    </row>
    <row r="43" spans="3:9" ht="15" thickBot="1">
      <c r="C43" s="1687" t="s">
        <v>3596</v>
      </c>
      <c r="D43" s="1686"/>
      <c r="E43" s="1686"/>
      <c r="F43" s="1686"/>
      <c r="G43" s="1686"/>
      <c r="H43" s="1686"/>
      <c r="I43" s="1686"/>
    </row>
    <row r="44" spans="3:9" ht="15" thickBot="1">
      <c r="C44" s="1687" t="s">
        <v>3597</v>
      </c>
      <c r="D44" s="1686"/>
      <c r="E44" s="1686"/>
      <c r="F44" s="1686"/>
      <c r="G44" s="1686"/>
      <c r="H44" s="1686"/>
      <c r="I44" s="1686"/>
    </row>
    <row r="45" spans="3:9" ht="15" thickBot="1">
      <c r="C45" s="1687" t="s">
        <v>3598</v>
      </c>
      <c r="D45" s="1686"/>
      <c r="E45" s="1686"/>
      <c r="F45" s="1686"/>
      <c r="G45" s="1686"/>
      <c r="H45" s="1686"/>
      <c r="I45" s="1686"/>
    </row>
    <row r="46" spans="3:9" ht="15" thickBot="1">
      <c r="C46" s="1687" t="s">
        <v>3599</v>
      </c>
      <c r="D46" s="1686"/>
      <c r="E46" s="1686"/>
      <c r="F46" s="1686"/>
      <c r="G46" s="1686"/>
      <c r="H46" s="1686"/>
      <c r="I46" s="1686"/>
    </row>
    <row r="47" spans="3:9" ht="8.25" customHeight="1" thickBot="1">
      <c r="C47" s="1687"/>
      <c r="D47" s="1686"/>
      <c r="E47" s="1686"/>
      <c r="F47" s="1686"/>
      <c r="G47" s="1686"/>
      <c r="H47" s="1686"/>
      <c r="I47" s="1686"/>
    </row>
    <row r="48" spans="3:9" ht="15" thickBot="1">
      <c r="C48" s="1685" t="s">
        <v>4116</v>
      </c>
      <c r="D48" s="1686"/>
      <c r="E48" s="1686"/>
      <c r="F48" s="1686"/>
      <c r="G48" s="1686"/>
      <c r="H48" s="1686"/>
      <c r="I48" s="1686"/>
    </row>
    <row r="49" spans="3:9" ht="15" thickBot="1">
      <c r="C49" s="1687" t="s">
        <v>3595</v>
      </c>
      <c r="D49" s="1686"/>
      <c r="E49" s="1686"/>
      <c r="F49" s="1686"/>
      <c r="G49" s="1686"/>
      <c r="H49" s="1686"/>
      <c r="I49" s="1686"/>
    </row>
    <row r="50" spans="3:9" ht="15" thickBot="1">
      <c r="C50" s="1687" t="s">
        <v>3596</v>
      </c>
      <c r="D50" s="1686"/>
      <c r="E50" s="1686"/>
      <c r="F50" s="1686"/>
      <c r="G50" s="1686"/>
      <c r="H50" s="1686"/>
      <c r="I50" s="1686"/>
    </row>
    <row r="51" spans="3:9" ht="15" thickBot="1">
      <c r="C51" s="1687" t="s">
        <v>3597</v>
      </c>
      <c r="D51" s="1686"/>
      <c r="E51" s="1686"/>
      <c r="F51" s="1686"/>
      <c r="G51" s="1686"/>
      <c r="H51" s="1686"/>
      <c r="I51" s="1686"/>
    </row>
    <row r="52" spans="3:9" ht="15" thickBot="1">
      <c r="C52" s="1687" t="s">
        <v>3598</v>
      </c>
      <c r="D52" s="1686"/>
      <c r="E52" s="1686"/>
      <c r="F52" s="1686"/>
      <c r="G52" s="1686"/>
      <c r="H52" s="1686"/>
      <c r="I52" s="1686"/>
    </row>
    <row r="53" spans="3:9" ht="16.5" customHeight="1" thickBot="1">
      <c r="C53" s="1687" t="s">
        <v>3599</v>
      </c>
      <c r="D53" s="1686"/>
      <c r="E53" s="1686"/>
      <c r="F53" s="1686"/>
      <c r="G53" s="1686"/>
      <c r="H53" s="1686"/>
      <c r="I53" s="1686"/>
    </row>
    <row r="54" spans="3:9" ht="15" thickBot="1">
      <c r="C54" s="5493" t="s">
        <v>3603</v>
      </c>
      <c r="D54" s="5494"/>
      <c r="E54" s="5494"/>
      <c r="F54" s="5494"/>
      <c r="G54" s="5495"/>
      <c r="H54" s="1689"/>
      <c r="I54" s="1689"/>
    </row>
    <row r="55" spans="3:9" ht="8.25" customHeight="1">
      <c r="C55" s="1682"/>
    </row>
  </sheetData>
  <mergeCells count="5">
    <mergeCell ref="C54:G54"/>
    <mergeCell ref="C7:I7"/>
    <mergeCell ref="D11:I12"/>
    <mergeCell ref="D14:F14"/>
    <mergeCell ref="E16:I16"/>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oleObjects>
    <mc:AlternateContent xmlns:mc="http://schemas.openxmlformats.org/markup-compatibility/2006">
      <mc:Choice Requires="x14">
        <oleObject progId="CorelPhotoPaint.Image.9" shapeId="1465349" r:id="rId4">
          <objectPr defaultSize="0" autoPict="0" r:id="rId5">
            <anchor moveWithCells="1">
              <from>
                <xdr:col>2</xdr:col>
                <xdr:colOff>365760</xdr:colOff>
                <xdr:row>0</xdr:row>
                <xdr:rowOff>144780</xdr:rowOff>
              </from>
              <to>
                <xdr:col>8</xdr:col>
                <xdr:colOff>1874520</xdr:colOff>
                <xdr:row>6</xdr:row>
                <xdr:rowOff>68580</xdr:rowOff>
              </to>
            </anchor>
          </objectPr>
        </oleObject>
      </mc:Choice>
      <mc:Fallback>
        <oleObject progId="CorelPhotoPaint.Image.9" shapeId="1465349" r:id="rId4"/>
      </mc:Fallback>
    </mc:AlternateContent>
  </oleObjects>
  <mc:AlternateContent xmlns:mc="http://schemas.openxmlformats.org/markup-compatibility/2006">
    <mc:Choice Requires="x14">
      <controls>
        <mc:AlternateContent xmlns:mc="http://schemas.openxmlformats.org/markup-compatibility/2006">
          <mc:Choice Requires="x14">
            <control shapeId="1465350" r:id="rId6" name="Button 6">
              <controlPr defaultSize="0" print="0" autoFill="0" autoPict="0" macro="[0]!ToMainMenu">
                <anchor>
                  <from>
                    <xdr:col>13</xdr:col>
                    <xdr:colOff>22860</xdr:colOff>
                    <xdr:row>3</xdr:row>
                    <xdr:rowOff>99060</xdr:rowOff>
                  </from>
                  <to>
                    <xdr:col>15</xdr:col>
                    <xdr:colOff>137160</xdr:colOff>
                    <xdr:row>6</xdr:row>
                    <xdr:rowOff>7620</xdr:rowOff>
                  </to>
                </anchor>
              </controlPr>
            </control>
          </mc:Choice>
        </mc:AlternateContent>
        <mc:AlternateContent xmlns:mc="http://schemas.openxmlformats.org/markup-compatibility/2006">
          <mc:Choice Requires="x14">
            <control shapeId="1465351" r:id="rId7" name="Button 7">
              <controlPr defaultSize="0" print="0" autoFill="0" autoPict="0" macro="[0]!Printsheet">
                <anchor>
                  <from>
                    <xdr:col>13</xdr:col>
                    <xdr:colOff>22860</xdr:colOff>
                    <xdr:row>10</xdr:row>
                    <xdr:rowOff>137160</xdr:rowOff>
                  </from>
                  <to>
                    <xdr:col>15</xdr:col>
                    <xdr:colOff>137160</xdr:colOff>
                    <xdr:row>13</xdr:row>
                    <xdr:rowOff>68580</xdr:rowOff>
                  </to>
                </anchor>
              </controlPr>
            </control>
          </mc:Choice>
        </mc:AlternateContent>
        <mc:AlternateContent xmlns:mc="http://schemas.openxmlformats.org/markup-compatibility/2006">
          <mc:Choice Requires="x14">
            <control shapeId="1465352" r:id="rId8" name="Button 8">
              <controlPr defaultSize="0" print="0" autoFill="0" autoPict="0" macro="[0]!PrintPreview">
                <anchor>
                  <from>
                    <xdr:col>13</xdr:col>
                    <xdr:colOff>22860</xdr:colOff>
                    <xdr:row>6</xdr:row>
                    <xdr:rowOff>38100</xdr:rowOff>
                  </from>
                  <to>
                    <xdr:col>15</xdr:col>
                    <xdr:colOff>137160</xdr:colOff>
                    <xdr:row>7</xdr:row>
                    <xdr:rowOff>121920</xdr:rowOff>
                  </to>
                </anchor>
              </controlPr>
            </control>
          </mc:Choice>
        </mc:AlternateContent>
        <mc:AlternateContent xmlns:mc="http://schemas.openxmlformats.org/markup-compatibility/2006">
          <mc:Choice Requires="x14">
            <control shapeId="1465353" r:id="rId9" name="Button 9">
              <controlPr defaultSize="0" print="0" autoFill="0" autoPict="0" macro="[0]!ToDataEntry">
                <anchor>
                  <from>
                    <xdr:col>13</xdr:col>
                    <xdr:colOff>22860</xdr:colOff>
                    <xdr:row>13</xdr:row>
                    <xdr:rowOff>106680</xdr:rowOff>
                  </from>
                  <to>
                    <xdr:col>15</xdr:col>
                    <xdr:colOff>137160</xdr:colOff>
                    <xdr:row>16</xdr:row>
                    <xdr:rowOff>22860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9">
    <tabColor theme="2" tint="-0.749992370372631"/>
  </sheetPr>
  <dimension ref="A1:C63"/>
  <sheetViews>
    <sheetView showGridLines="0" zoomScaleNormal="100" workbookViewId="0">
      <selection activeCell="V14" sqref="V14"/>
    </sheetView>
  </sheetViews>
  <sheetFormatPr defaultRowHeight="13.2"/>
  <cols>
    <col min="1" max="1" width="72" style="1849" customWidth="1"/>
    <col min="2" max="2" width="89.33203125" style="1849" customWidth="1"/>
    <col min="3" max="3" width="12.109375" style="1849" customWidth="1"/>
    <col min="4" max="251" width="8.88671875" style="1849"/>
    <col min="252" max="252" width="80.33203125" style="1849" customWidth="1"/>
    <col min="253" max="253" width="80.44140625" style="1849" customWidth="1"/>
    <col min="254" max="256" width="50.6640625" style="1849" customWidth="1"/>
    <col min="257" max="257" width="14.5546875" style="1849" customWidth="1"/>
    <col min="258" max="258" width="24" style="1849" customWidth="1"/>
    <col min="259" max="259" width="12.109375" style="1849" customWidth="1"/>
    <col min="260" max="507" width="8.88671875" style="1849"/>
    <col min="508" max="508" width="80.33203125" style="1849" customWidth="1"/>
    <col min="509" max="509" width="80.44140625" style="1849" customWidth="1"/>
    <col min="510" max="512" width="50.6640625" style="1849" customWidth="1"/>
    <col min="513" max="513" width="14.5546875" style="1849" customWidth="1"/>
    <col min="514" max="514" width="24" style="1849" customWidth="1"/>
    <col min="515" max="515" width="12.109375" style="1849" customWidth="1"/>
    <col min="516" max="763" width="8.88671875" style="1849"/>
    <col min="764" max="764" width="80.33203125" style="1849" customWidth="1"/>
    <col min="765" max="765" width="80.44140625" style="1849" customWidth="1"/>
    <col min="766" max="768" width="50.6640625" style="1849" customWidth="1"/>
    <col min="769" max="769" width="14.5546875" style="1849" customWidth="1"/>
    <col min="770" max="770" width="24" style="1849" customWidth="1"/>
    <col min="771" max="771" width="12.109375" style="1849" customWidth="1"/>
    <col min="772" max="1019" width="8.88671875" style="1849"/>
    <col min="1020" max="1020" width="80.33203125" style="1849" customWidth="1"/>
    <col min="1021" max="1021" width="80.44140625" style="1849" customWidth="1"/>
    <col min="1022" max="1024" width="50.6640625" style="1849" customWidth="1"/>
    <col min="1025" max="1025" width="14.5546875" style="1849" customWidth="1"/>
    <col min="1026" max="1026" width="24" style="1849" customWidth="1"/>
    <col min="1027" max="1027" width="12.109375" style="1849" customWidth="1"/>
    <col min="1028" max="1275" width="8.88671875" style="1849"/>
    <col min="1276" max="1276" width="80.33203125" style="1849" customWidth="1"/>
    <col min="1277" max="1277" width="80.44140625" style="1849" customWidth="1"/>
    <col min="1278" max="1280" width="50.6640625" style="1849" customWidth="1"/>
    <col min="1281" max="1281" width="14.5546875" style="1849" customWidth="1"/>
    <col min="1282" max="1282" width="24" style="1849" customWidth="1"/>
    <col min="1283" max="1283" width="12.109375" style="1849" customWidth="1"/>
    <col min="1284" max="1531" width="8.88671875" style="1849"/>
    <col min="1532" max="1532" width="80.33203125" style="1849" customWidth="1"/>
    <col min="1533" max="1533" width="80.44140625" style="1849" customWidth="1"/>
    <col min="1534" max="1536" width="50.6640625" style="1849" customWidth="1"/>
    <col min="1537" max="1537" width="14.5546875" style="1849" customWidth="1"/>
    <col min="1538" max="1538" width="24" style="1849" customWidth="1"/>
    <col min="1539" max="1539" width="12.109375" style="1849" customWidth="1"/>
    <col min="1540" max="1787" width="8.88671875" style="1849"/>
    <col min="1788" max="1788" width="80.33203125" style="1849" customWidth="1"/>
    <col min="1789" max="1789" width="80.44140625" style="1849" customWidth="1"/>
    <col min="1790" max="1792" width="50.6640625" style="1849" customWidth="1"/>
    <col min="1793" max="1793" width="14.5546875" style="1849" customWidth="1"/>
    <col min="1794" max="1794" width="24" style="1849" customWidth="1"/>
    <col min="1795" max="1795" width="12.109375" style="1849" customWidth="1"/>
    <col min="1796" max="2043" width="8.88671875" style="1849"/>
    <col min="2044" max="2044" width="80.33203125" style="1849" customWidth="1"/>
    <col min="2045" max="2045" width="80.44140625" style="1849" customWidth="1"/>
    <col min="2046" max="2048" width="50.6640625" style="1849" customWidth="1"/>
    <col min="2049" max="2049" width="14.5546875" style="1849" customWidth="1"/>
    <col min="2050" max="2050" width="24" style="1849" customWidth="1"/>
    <col min="2051" max="2051" width="12.109375" style="1849" customWidth="1"/>
    <col min="2052" max="2299" width="8.88671875" style="1849"/>
    <col min="2300" max="2300" width="80.33203125" style="1849" customWidth="1"/>
    <col min="2301" max="2301" width="80.44140625" style="1849" customWidth="1"/>
    <col min="2302" max="2304" width="50.6640625" style="1849" customWidth="1"/>
    <col min="2305" max="2305" width="14.5546875" style="1849" customWidth="1"/>
    <col min="2306" max="2306" width="24" style="1849" customWidth="1"/>
    <col min="2307" max="2307" width="12.109375" style="1849" customWidth="1"/>
    <col min="2308" max="2555" width="8.88671875" style="1849"/>
    <col min="2556" max="2556" width="80.33203125" style="1849" customWidth="1"/>
    <col min="2557" max="2557" width="80.44140625" style="1849" customWidth="1"/>
    <col min="2558" max="2560" width="50.6640625" style="1849" customWidth="1"/>
    <col min="2561" max="2561" width="14.5546875" style="1849" customWidth="1"/>
    <col min="2562" max="2562" width="24" style="1849" customWidth="1"/>
    <col min="2563" max="2563" width="12.109375" style="1849" customWidth="1"/>
    <col min="2564" max="2811" width="8.88671875" style="1849"/>
    <col min="2812" max="2812" width="80.33203125" style="1849" customWidth="1"/>
    <col min="2813" max="2813" width="80.44140625" style="1849" customWidth="1"/>
    <col min="2814" max="2816" width="50.6640625" style="1849" customWidth="1"/>
    <col min="2817" max="2817" width="14.5546875" style="1849" customWidth="1"/>
    <col min="2818" max="2818" width="24" style="1849" customWidth="1"/>
    <col min="2819" max="2819" width="12.109375" style="1849" customWidth="1"/>
    <col min="2820" max="3067" width="8.88671875" style="1849"/>
    <col min="3068" max="3068" width="80.33203125" style="1849" customWidth="1"/>
    <col min="3069" max="3069" width="80.44140625" style="1849" customWidth="1"/>
    <col min="3070" max="3072" width="50.6640625" style="1849" customWidth="1"/>
    <col min="3073" max="3073" width="14.5546875" style="1849" customWidth="1"/>
    <col min="3074" max="3074" width="24" style="1849" customWidth="1"/>
    <col min="3075" max="3075" width="12.109375" style="1849" customWidth="1"/>
    <col min="3076" max="3323" width="8.88671875" style="1849"/>
    <col min="3324" max="3324" width="80.33203125" style="1849" customWidth="1"/>
    <col min="3325" max="3325" width="80.44140625" style="1849" customWidth="1"/>
    <col min="3326" max="3328" width="50.6640625" style="1849" customWidth="1"/>
    <col min="3329" max="3329" width="14.5546875" style="1849" customWidth="1"/>
    <col min="3330" max="3330" width="24" style="1849" customWidth="1"/>
    <col min="3331" max="3331" width="12.109375" style="1849" customWidth="1"/>
    <col min="3332" max="3579" width="8.88671875" style="1849"/>
    <col min="3580" max="3580" width="80.33203125" style="1849" customWidth="1"/>
    <col min="3581" max="3581" width="80.44140625" style="1849" customWidth="1"/>
    <col min="3582" max="3584" width="50.6640625" style="1849" customWidth="1"/>
    <col min="3585" max="3585" width="14.5546875" style="1849" customWidth="1"/>
    <col min="3586" max="3586" width="24" style="1849" customWidth="1"/>
    <col min="3587" max="3587" width="12.109375" style="1849" customWidth="1"/>
    <col min="3588" max="3835" width="8.88671875" style="1849"/>
    <col min="3836" max="3836" width="80.33203125" style="1849" customWidth="1"/>
    <col min="3837" max="3837" width="80.44140625" style="1849" customWidth="1"/>
    <col min="3838" max="3840" width="50.6640625" style="1849" customWidth="1"/>
    <col min="3841" max="3841" width="14.5546875" style="1849" customWidth="1"/>
    <col min="3842" max="3842" width="24" style="1849" customWidth="1"/>
    <col min="3843" max="3843" width="12.109375" style="1849" customWidth="1"/>
    <col min="3844" max="4091" width="8.88671875" style="1849"/>
    <col min="4092" max="4092" width="80.33203125" style="1849" customWidth="1"/>
    <col min="4093" max="4093" width="80.44140625" style="1849" customWidth="1"/>
    <col min="4094" max="4096" width="50.6640625" style="1849" customWidth="1"/>
    <col min="4097" max="4097" width="14.5546875" style="1849" customWidth="1"/>
    <col min="4098" max="4098" width="24" style="1849" customWidth="1"/>
    <col min="4099" max="4099" width="12.109375" style="1849" customWidth="1"/>
    <col min="4100" max="4347" width="8.88671875" style="1849"/>
    <col min="4348" max="4348" width="80.33203125" style="1849" customWidth="1"/>
    <col min="4349" max="4349" width="80.44140625" style="1849" customWidth="1"/>
    <col min="4350" max="4352" width="50.6640625" style="1849" customWidth="1"/>
    <col min="4353" max="4353" width="14.5546875" style="1849" customWidth="1"/>
    <col min="4354" max="4354" width="24" style="1849" customWidth="1"/>
    <col min="4355" max="4355" width="12.109375" style="1849" customWidth="1"/>
    <col min="4356" max="4603" width="8.88671875" style="1849"/>
    <col min="4604" max="4604" width="80.33203125" style="1849" customWidth="1"/>
    <col min="4605" max="4605" width="80.44140625" style="1849" customWidth="1"/>
    <col min="4606" max="4608" width="50.6640625" style="1849" customWidth="1"/>
    <col min="4609" max="4609" width="14.5546875" style="1849" customWidth="1"/>
    <col min="4610" max="4610" width="24" style="1849" customWidth="1"/>
    <col min="4611" max="4611" width="12.109375" style="1849" customWidth="1"/>
    <col min="4612" max="4859" width="8.88671875" style="1849"/>
    <col min="4860" max="4860" width="80.33203125" style="1849" customWidth="1"/>
    <col min="4861" max="4861" width="80.44140625" style="1849" customWidth="1"/>
    <col min="4862" max="4864" width="50.6640625" style="1849" customWidth="1"/>
    <col min="4865" max="4865" width="14.5546875" style="1849" customWidth="1"/>
    <col min="4866" max="4866" width="24" style="1849" customWidth="1"/>
    <col min="4867" max="4867" width="12.109375" style="1849" customWidth="1"/>
    <col min="4868" max="5115" width="8.88671875" style="1849"/>
    <col min="5116" max="5116" width="80.33203125" style="1849" customWidth="1"/>
    <col min="5117" max="5117" width="80.44140625" style="1849" customWidth="1"/>
    <col min="5118" max="5120" width="50.6640625" style="1849" customWidth="1"/>
    <col min="5121" max="5121" width="14.5546875" style="1849" customWidth="1"/>
    <col min="5122" max="5122" width="24" style="1849" customWidth="1"/>
    <col min="5123" max="5123" width="12.109375" style="1849" customWidth="1"/>
    <col min="5124" max="5371" width="8.88671875" style="1849"/>
    <col min="5372" max="5372" width="80.33203125" style="1849" customWidth="1"/>
    <col min="5373" max="5373" width="80.44140625" style="1849" customWidth="1"/>
    <col min="5374" max="5376" width="50.6640625" style="1849" customWidth="1"/>
    <col min="5377" max="5377" width="14.5546875" style="1849" customWidth="1"/>
    <col min="5378" max="5378" width="24" style="1849" customWidth="1"/>
    <col min="5379" max="5379" width="12.109375" style="1849" customWidth="1"/>
    <col min="5380" max="5627" width="8.88671875" style="1849"/>
    <col min="5628" max="5628" width="80.33203125" style="1849" customWidth="1"/>
    <col min="5629" max="5629" width="80.44140625" style="1849" customWidth="1"/>
    <col min="5630" max="5632" width="50.6640625" style="1849" customWidth="1"/>
    <col min="5633" max="5633" width="14.5546875" style="1849" customWidth="1"/>
    <col min="5634" max="5634" width="24" style="1849" customWidth="1"/>
    <col min="5635" max="5635" width="12.109375" style="1849" customWidth="1"/>
    <col min="5636" max="5883" width="8.88671875" style="1849"/>
    <col min="5884" max="5884" width="80.33203125" style="1849" customWidth="1"/>
    <col min="5885" max="5885" width="80.44140625" style="1849" customWidth="1"/>
    <col min="5886" max="5888" width="50.6640625" style="1849" customWidth="1"/>
    <col min="5889" max="5889" width="14.5546875" style="1849" customWidth="1"/>
    <col min="5890" max="5890" width="24" style="1849" customWidth="1"/>
    <col min="5891" max="5891" width="12.109375" style="1849" customWidth="1"/>
    <col min="5892" max="6139" width="8.88671875" style="1849"/>
    <col min="6140" max="6140" width="80.33203125" style="1849" customWidth="1"/>
    <col min="6141" max="6141" width="80.44140625" style="1849" customWidth="1"/>
    <col min="6142" max="6144" width="50.6640625" style="1849" customWidth="1"/>
    <col min="6145" max="6145" width="14.5546875" style="1849" customWidth="1"/>
    <col min="6146" max="6146" width="24" style="1849" customWidth="1"/>
    <col min="6147" max="6147" width="12.109375" style="1849" customWidth="1"/>
    <col min="6148" max="6395" width="8.88671875" style="1849"/>
    <col min="6396" max="6396" width="80.33203125" style="1849" customWidth="1"/>
    <col min="6397" max="6397" width="80.44140625" style="1849" customWidth="1"/>
    <col min="6398" max="6400" width="50.6640625" style="1849" customWidth="1"/>
    <col min="6401" max="6401" width="14.5546875" style="1849" customWidth="1"/>
    <col min="6402" max="6402" width="24" style="1849" customWidth="1"/>
    <col min="6403" max="6403" width="12.109375" style="1849" customWidth="1"/>
    <col min="6404" max="6651" width="8.88671875" style="1849"/>
    <col min="6652" max="6652" width="80.33203125" style="1849" customWidth="1"/>
    <col min="6653" max="6653" width="80.44140625" style="1849" customWidth="1"/>
    <col min="6654" max="6656" width="50.6640625" style="1849" customWidth="1"/>
    <col min="6657" max="6657" width="14.5546875" style="1849" customWidth="1"/>
    <col min="6658" max="6658" width="24" style="1849" customWidth="1"/>
    <col min="6659" max="6659" width="12.109375" style="1849" customWidth="1"/>
    <col min="6660" max="6907" width="8.88671875" style="1849"/>
    <col min="6908" max="6908" width="80.33203125" style="1849" customWidth="1"/>
    <col min="6909" max="6909" width="80.44140625" style="1849" customWidth="1"/>
    <col min="6910" max="6912" width="50.6640625" style="1849" customWidth="1"/>
    <col min="6913" max="6913" width="14.5546875" style="1849" customWidth="1"/>
    <col min="6914" max="6914" width="24" style="1849" customWidth="1"/>
    <col min="6915" max="6915" width="12.109375" style="1849" customWidth="1"/>
    <col min="6916" max="7163" width="8.88671875" style="1849"/>
    <col min="7164" max="7164" width="80.33203125" style="1849" customWidth="1"/>
    <col min="7165" max="7165" width="80.44140625" style="1849" customWidth="1"/>
    <col min="7166" max="7168" width="50.6640625" style="1849" customWidth="1"/>
    <col min="7169" max="7169" width="14.5546875" style="1849" customWidth="1"/>
    <col min="7170" max="7170" width="24" style="1849" customWidth="1"/>
    <col min="7171" max="7171" width="12.109375" style="1849" customWidth="1"/>
    <col min="7172" max="7419" width="8.88671875" style="1849"/>
    <col min="7420" max="7420" width="80.33203125" style="1849" customWidth="1"/>
    <col min="7421" max="7421" width="80.44140625" style="1849" customWidth="1"/>
    <col min="7422" max="7424" width="50.6640625" style="1849" customWidth="1"/>
    <col min="7425" max="7425" width="14.5546875" style="1849" customWidth="1"/>
    <col min="7426" max="7426" width="24" style="1849" customWidth="1"/>
    <col min="7427" max="7427" width="12.109375" style="1849" customWidth="1"/>
    <col min="7428" max="7675" width="8.88671875" style="1849"/>
    <col min="7676" max="7676" width="80.33203125" style="1849" customWidth="1"/>
    <col min="7677" max="7677" width="80.44140625" style="1849" customWidth="1"/>
    <col min="7678" max="7680" width="50.6640625" style="1849" customWidth="1"/>
    <col min="7681" max="7681" width="14.5546875" style="1849" customWidth="1"/>
    <col min="7682" max="7682" width="24" style="1849" customWidth="1"/>
    <col min="7683" max="7683" width="12.109375" style="1849" customWidth="1"/>
    <col min="7684" max="7931" width="8.88671875" style="1849"/>
    <col min="7932" max="7932" width="80.33203125" style="1849" customWidth="1"/>
    <col min="7933" max="7933" width="80.44140625" style="1849" customWidth="1"/>
    <col min="7934" max="7936" width="50.6640625" style="1849" customWidth="1"/>
    <col min="7937" max="7937" width="14.5546875" style="1849" customWidth="1"/>
    <col min="7938" max="7938" width="24" style="1849" customWidth="1"/>
    <col min="7939" max="7939" width="12.109375" style="1849" customWidth="1"/>
    <col min="7940" max="8187" width="8.88671875" style="1849"/>
    <col min="8188" max="8188" width="80.33203125" style="1849" customWidth="1"/>
    <col min="8189" max="8189" width="80.44140625" style="1849" customWidth="1"/>
    <col min="8190" max="8192" width="50.6640625" style="1849" customWidth="1"/>
    <col min="8193" max="8193" width="14.5546875" style="1849" customWidth="1"/>
    <col min="8194" max="8194" width="24" style="1849" customWidth="1"/>
    <col min="8195" max="8195" width="12.109375" style="1849" customWidth="1"/>
    <col min="8196" max="8443" width="8.88671875" style="1849"/>
    <col min="8444" max="8444" width="80.33203125" style="1849" customWidth="1"/>
    <col min="8445" max="8445" width="80.44140625" style="1849" customWidth="1"/>
    <col min="8446" max="8448" width="50.6640625" style="1849" customWidth="1"/>
    <col min="8449" max="8449" width="14.5546875" style="1849" customWidth="1"/>
    <col min="8450" max="8450" width="24" style="1849" customWidth="1"/>
    <col min="8451" max="8451" width="12.109375" style="1849" customWidth="1"/>
    <col min="8452" max="8699" width="8.88671875" style="1849"/>
    <col min="8700" max="8700" width="80.33203125" style="1849" customWidth="1"/>
    <col min="8701" max="8701" width="80.44140625" style="1849" customWidth="1"/>
    <col min="8702" max="8704" width="50.6640625" style="1849" customWidth="1"/>
    <col min="8705" max="8705" width="14.5546875" style="1849" customWidth="1"/>
    <col min="8706" max="8706" width="24" style="1849" customWidth="1"/>
    <col min="8707" max="8707" width="12.109375" style="1849" customWidth="1"/>
    <col min="8708" max="8955" width="8.88671875" style="1849"/>
    <col min="8956" max="8956" width="80.33203125" style="1849" customWidth="1"/>
    <col min="8957" max="8957" width="80.44140625" style="1849" customWidth="1"/>
    <col min="8958" max="8960" width="50.6640625" style="1849" customWidth="1"/>
    <col min="8961" max="8961" width="14.5546875" style="1849" customWidth="1"/>
    <col min="8962" max="8962" width="24" style="1849" customWidth="1"/>
    <col min="8963" max="8963" width="12.109375" style="1849" customWidth="1"/>
    <col min="8964" max="9211" width="8.88671875" style="1849"/>
    <col min="9212" max="9212" width="80.33203125" style="1849" customWidth="1"/>
    <col min="9213" max="9213" width="80.44140625" style="1849" customWidth="1"/>
    <col min="9214" max="9216" width="50.6640625" style="1849" customWidth="1"/>
    <col min="9217" max="9217" width="14.5546875" style="1849" customWidth="1"/>
    <col min="9218" max="9218" width="24" style="1849" customWidth="1"/>
    <col min="9219" max="9219" width="12.109375" style="1849" customWidth="1"/>
    <col min="9220" max="9467" width="8.88671875" style="1849"/>
    <col min="9468" max="9468" width="80.33203125" style="1849" customWidth="1"/>
    <col min="9469" max="9469" width="80.44140625" style="1849" customWidth="1"/>
    <col min="9470" max="9472" width="50.6640625" style="1849" customWidth="1"/>
    <col min="9473" max="9473" width="14.5546875" style="1849" customWidth="1"/>
    <col min="9474" max="9474" width="24" style="1849" customWidth="1"/>
    <col min="9475" max="9475" width="12.109375" style="1849" customWidth="1"/>
    <col min="9476" max="9723" width="8.88671875" style="1849"/>
    <col min="9724" max="9724" width="80.33203125" style="1849" customWidth="1"/>
    <col min="9725" max="9725" width="80.44140625" style="1849" customWidth="1"/>
    <col min="9726" max="9728" width="50.6640625" style="1849" customWidth="1"/>
    <col min="9729" max="9729" width="14.5546875" style="1849" customWidth="1"/>
    <col min="9730" max="9730" width="24" style="1849" customWidth="1"/>
    <col min="9731" max="9731" width="12.109375" style="1849" customWidth="1"/>
    <col min="9732" max="9979" width="8.88671875" style="1849"/>
    <col min="9980" max="9980" width="80.33203125" style="1849" customWidth="1"/>
    <col min="9981" max="9981" width="80.44140625" style="1849" customWidth="1"/>
    <col min="9982" max="9984" width="50.6640625" style="1849" customWidth="1"/>
    <col min="9985" max="9985" width="14.5546875" style="1849" customWidth="1"/>
    <col min="9986" max="9986" width="24" style="1849" customWidth="1"/>
    <col min="9987" max="9987" width="12.109375" style="1849" customWidth="1"/>
    <col min="9988" max="10235" width="8.88671875" style="1849"/>
    <col min="10236" max="10236" width="80.33203125" style="1849" customWidth="1"/>
    <col min="10237" max="10237" width="80.44140625" style="1849" customWidth="1"/>
    <col min="10238" max="10240" width="50.6640625" style="1849" customWidth="1"/>
    <col min="10241" max="10241" width="14.5546875" style="1849" customWidth="1"/>
    <col min="10242" max="10242" width="24" style="1849" customWidth="1"/>
    <col min="10243" max="10243" width="12.109375" style="1849" customWidth="1"/>
    <col min="10244" max="10491" width="8.88671875" style="1849"/>
    <col min="10492" max="10492" width="80.33203125" style="1849" customWidth="1"/>
    <col min="10493" max="10493" width="80.44140625" style="1849" customWidth="1"/>
    <col min="10494" max="10496" width="50.6640625" style="1849" customWidth="1"/>
    <col min="10497" max="10497" width="14.5546875" style="1849" customWidth="1"/>
    <col min="10498" max="10498" width="24" style="1849" customWidth="1"/>
    <col min="10499" max="10499" width="12.109375" style="1849" customWidth="1"/>
    <col min="10500" max="10747" width="8.88671875" style="1849"/>
    <col min="10748" max="10748" width="80.33203125" style="1849" customWidth="1"/>
    <col min="10749" max="10749" width="80.44140625" style="1849" customWidth="1"/>
    <col min="10750" max="10752" width="50.6640625" style="1849" customWidth="1"/>
    <col min="10753" max="10753" width="14.5546875" style="1849" customWidth="1"/>
    <col min="10754" max="10754" width="24" style="1849" customWidth="1"/>
    <col min="10755" max="10755" width="12.109375" style="1849" customWidth="1"/>
    <col min="10756" max="11003" width="8.88671875" style="1849"/>
    <col min="11004" max="11004" width="80.33203125" style="1849" customWidth="1"/>
    <col min="11005" max="11005" width="80.44140625" style="1849" customWidth="1"/>
    <col min="11006" max="11008" width="50.6640625" style="1849" customWidth="1"/>
    <col min="11009" max="11009" width="14.5546875" style="1849" customWidth="1"/>
    <col min="11010" max="11010" width="24" style="1849" customWidth="1"/>
    <col min="11011" max="11011" width="12.109375" style="1849" customWidth="1"/>
    <col min="11012" max="11259" width="8.88671875" style="1849"/>
    <col min="11260" max="11260" width="80.33203125" style="1849" customWidth="1"/>
    <col min="11261" max="11261" width="80.44140625" style="1849" customWidth="1"/>
    <col min="11262" max="11264" width="50.6640625" style="1849" customWidth="1"/>
    <col min="11265" max="11265" width="14.5546875" style="1849" customWidth="1"/>
    <col min="11266" max="11266" width="24" style="1849" customWidth="1"/>
    <col min="11267" max="11267" width="12.109375" style="1849" customWidth="1"/>
    <col min="11268" max="11515" width="8.88671875" style="1849"/>
    <col min="11516" max="11516" width="80.33203125" style="1849" customWidth="1"/>
    <col min="11517" max="11517" width="80.44140625" style="1849" customWidth="1"/>
    <col min="11518" max="11520" width="50.6640625" style="1849" customWidth="1"/>
    <col min="11521" max="11521" width="14.5546875" style="1849" customWidth="1"/>
    <col min="11522" max="11522" width="24" style="1849" customWidth="1"/>
    <col min="11523" max="11523" width="12.109375" style="1849" customWidth="1"/>
    <col min="11524" max="11771" width="8.88671875" style="1849"/>
    <col min="11772" max="11772" width="80.33203125" style="1849" customWidth="1"/>
    <col min="11773" max="11773" width="80.44140625" style="1849" customWidth="1"/>
    <col min="11774" max="11776" width="50.6640625" style="1849" customWidth="1"/>
    <col min="11777" max="11777" width="14.5546875" style="1849" customWidth="1"/>
    <col min="11778" max="11778" width="24" style="1849" customWidth="1"/>
    <col min="11779" max="11779" width="12.109375" style="1849" customWidth="1"/>
    <col min="11780" max="12027" width="8.88671875" style="1849"/>
    <col min="12028" max="12028" width="80.33203125" style="1849" customWidth="1"/>
    <col min="12029" max="12029" width="80.44140625" style="1849" customWidth="1"/>
    <col min="12030" max="12032" width="50.6640625" style="1849" customWidth="1"/>
    <col min="12033" max="12033" width="14.5546875" style="1849" customWidth="1"/>
    <col min="12034" max="12034" width="24" style="1849" customWidth="1"/>
    <col min="12035" max="12035" width="12.109375" style="1849" customWidth="1"/>
    <col min="12036" max="12283" width="8.88671875" style="1849"/>
    <col min="12284" max="12284" width="80.33203125" style="1849" customWidth="1"/>
    <col min="12285" max="12285" width="80.44140625" style="1849" customWidth="1"/>
    <col min="12286" max="12288" width="50.6640625" style="1849" customWidth="1"/>
    <col min="12289" max="12289" width="14.5546875" style="1849" customWidth="1"/>
    <col min="12290" max="12290" width="24" style="1849" customWidth="1"/>
    <col min="12291" max="12291" width="12.109375" style="1849" customWidth="1"/>
    <col min="12292" max="12539" width="8.88671875" style="1849"/>
    <col min="12540" max="12540" width="80.33203125" style="1849" customWidth="1"/>
    <col min="12541" max="12541" width="80.44140625" style="1849" customWidth="1"/>
    <col min="12542" max="12544" width="50.6640625" style="1849" customWidth="1"/>
    <col min="12545" max="12545" width="14.5546875" style="1849" customWidth="1"/>
    <col min="12546" max="12546" width="24" style="1849" customWidth="1"/>
    <col min="12547" max="12547" width="12.109375" style="1849" customWidth="1"/>
    <col min="12548" max="12795" width="8.88671875" style="1849"/>
    <col min="12796" max="12796" width="80.33203125" style="1849" customWidth="1"/>
    <col min="12797" max="12797" width="80.44140625" style="1849" customWidth="1"/>
    <col min="12798" max="12800" width="50.6640625" style="1849" customWidth="1"/>
    <col min="12801" max="12801" width="14.5546875" style="1849" customWidth="1"/>
    <col min="12802" max="12802" width="24" style="1849" customWidth="1"/>
    <col min="12803" max="12803" width="12.109375" style="1849" customWidth="1"/>
    <col min="12804" max="13051" width="8.88671875" style="1849"/>
    <col min="13052" max="13052" width="80.33203125" style="1849" customWidth="1"/>
    <col min="13053" max="13053" width="80.44140625" style="1849" customWidth="1"/>
    <col min="13054" max="13056" width="50.6640625" style="1849" customWidth="1"/>
    <col min="13057" max="13057" width="14.5546875" style="1849" customWidth="1"/>
    <col min="13058" max="13058" width="24" style="1849" customWidth="1"/>
    <col min="13059" max="13059" width="12.109375" style="1849" customWidth="1"/>
    <col min="13060" max="13307" width="8.88671875" style="1849"/>
    <col min="13308" max="13308" width="80.33203125" style="1849" customWidth="1"/>
    <col min="13309" max="13309" width="80.44140625" style="1849" customWidth="1"/>
    <col min="13310" max="13312" width="50.6640625" style="1849" customWidth="1"/>
    <col min="13313" max="13313" width="14.5546875" style="1849" customWidth="1"/>
    <col min="13314" max="13314" width="24" style="1849" customWidth="1"/>
    <col min="13315" max="13315" width="12.109375" style="1849" customWidth="1"/>
    <col min="13316" max="13563" width="8.88671875" style="1849"/>
    <col min="13564" max="13564" width="80.33203125" style="1849" customWidth="1"/>
    <col min="13565" max="13565" width="80.44140625" style="1849" customWidth="1"/>
    <col min="13566" max="13568" width="50.6640625" style="1849" customWidth="1"/>
    <col min="13569" max="13569" width="14.5546875" style="1849" customWidth="1"/>
    <col min="13570" max="13570" width="24" style="1849" customWidth="1"/>
    <col min="13571" max="13571" width="12.109375" style="1849" customWidth="1"/>
    <col min="13572" max="13819" width="8.88671875" style="1849"/>
    <col min="13820" max="13820" width="80.33203125" style="1849" customWidth="1"/>
    <col min="13821" max="13821" width="80.44140625" style="1849" customWidth="1"/>
    <col min="13822" max="13824" width="50.6640625" style="1849" customWidth="1"/>
    <col min="13825" max="13825" width="14.5546875" style="1849" customWidth="1"/>
    <col min="13826" max="13826" width="24" style="1849" customWidth="1"/>
    <col min="13827" max="13827" width="12.109375" style="1849" customWidth="1"/>
    <col min="13828" max="14075" width="8.88671875" style="1849"/>
    <col min="14076" max="14076" width="80.33203125" style="1849" customWidth="1"/>
    <col min="14077" max="14077" width="80.44140625" style="1849" customWidth="1"/>
    <col min="14078" max="14080" width="50.6640625" style="1849" customWidth="1"/>
    <col min="14081" max="14081" width="14.5546875" style="1849" customWidth="1"/>
    <col min="14082" max="14082" width="24" style="1849" customWidth="1"/>
    <col min="14083" max="14083" width="12.109375" style="1849" customWidth="1"/>
    <col min="14084" max="14331" width="8.88671875" style="1849"/>
    <col min="14332" max="14332" width="80.33203125" style="1849" customWidth="1"/>
    <col min="14333" max="14333" width="80.44140625" style="1849" customWidth="1"/>
    <col min="14334" max="14336" width="50.6640625" style="1849" customWidth="1"/>
    <col min="14337" max="14337" width="14.5546875" style="1849" customWidth="1"/>
    <col min="14338" max="14338" width="24" style="1849" customWidth="1"/>
    <col min="14339" max="14339" width="12.109375" style="1849" customWidth="1"/>
    <col min="14340" max="14587" width="8.88671875" style="1849"/>
    <col min="14588" max="14588" width="80.33203125" style="1849" customWidth="1"/>
    <col min="14589" max="14589" width="80.44140625" style="1849" customWidth="1"/>
    <col min="14590" max="14592" width="50.6640625" style="1849" customWidth="1"/>
    <col min="14593" max="14593" width="14.5546875" style="1849" customWidth="1"/>
    <col min="14594" max="14594" width="24" style="1849" customWidth="1"/>
    <col min="14595" max="14595" width="12.109375" style="1849" customWidth="1"/>
    <col min="14596" max="14843" width="8.88671875" style="1849"/>
    <col min="14844" max="14844" width="80.33203125" style="1849" customWidth="1"/>
    <col min="14845" max="14845" width="80.44140625" style="1849" customWidth="1"/>
    <col min="14846" max="14848" width="50.6640625" style="1849" customWidth="1"/>
    <col min="14849" max="14849" width="14.5546875" style="1849" customWidth="1"/>
    <col min="14850" max="14850" width="24" style="1849" customWidth="1"/>
    <col min="14851" max="14851" width="12.109375" style="1849" customWidth="1"/>
    <col min="14852" max="15099" width="8.88671875" style="1849"/>
    <col min="15100" max="15100" width="80.33203125" style="1849" customWidth="1"/>
    <col min="15101" max="15101" width="80.44140625" style="1849" customWidth="1"/>
    <col min="15102" max="15104" width="50.6640625" style="1849" customWidth="1"/>
    <col min="15105" max="15105" width="14.5546875" style="1849" customWidth="1"/>
    <col min="15106" max="15106" width="24" style="1849" customWidth="1"/>
    <col min="15107" max="15107" width="12.109375" style="1849" customWidth="1"/>
    <col min="15108" max="15355" width="8.88671875" style="1849"/>
    <col min="15356" max="15356" width="80.33203125" style="1849" customWidth="1"/>
    <col min="15357" max="15357" width="80.44140625" style="1849" customWidth="1"/>
    <col min="15358" max="15360" width="50.6640625" style="1849" customWidth="1"/>
    <col min="15361" max="15361" width="14.5546875" style="1849" customWidth="1"/>
    <col min="15362" max="15362" width="24" style="1849" customWidth="1"/>
    <col min="15363" max="15363" width="12.109375" style="1849" customWidth="1"/>
    <col min="15364" max="15611" width="8.88671875" style="1849"/>
    <col min="15612" max="15612" width="80.33203125" style="1849" customWidth="1"/>
    <col min="15613" max="15613" width="80.44140625" style="1849" customWidth="1"/>
    <col min="15614" max="15616" width="50.6640625" style="1849" customWidth="1"/>
    <col min="15617" max="15617" width="14.5546875" style="1849" customWidth="1"/>
    <col min="15618" max="15618" width="24" style="1849" customWidth="1"/>
    <col min="15619" max="15619" width="12.109375" style="1849" customWidth="1"/>
    <col min="15620" max="15867" width="8.88671875" style="1849"/>
    <col min="15868" max="15868" width="80.33203125" style="1849" customWidth="1"/>
    <col min="15869" max="15869" width="80.44140625" style="1849" customWidth="1"/>
    <col min="15870" max="15872" width="50.6640625" style="1849" customWidth="1"/>
    <col min="15873" max="15873" width="14.5546875" style="1849" customWidth="1"/>
    <col min="15874" max="15874" width="24" style="1849" customWidth="1"/>
    <col min="15875" max="15875" width="12.109375" style="1849" customWidth="1"/>
    <col min="15876" max="16123" width="8.88671875" style="1849"/>
    <col min="16124" max="16124" width="80.33203125" style="1849" customWidth="1"/>
    <col min="16125" max="16125" width="80.44140625" style="1849" customWidth="1"/>
    <col min="16126" max="16128" width="50.6640625" style="1849" customWidth="1"/>
    <col min="16129" max="16129" width="14.5546875" style="1849" customWidth="1"/>
    <col min="16130" max="16130" width="24" style="1849" customWidth="1"/>
    <col min="16131" max="16131" width="12.109375" style="1849" customWidth="1"/>
    <col min="16132" max="16379" width="8.88671875" style="1849"/>
    <col min="16380" max="16384" width="8.88671875" style="1849" customWidth="1"/>
  </cols>
  <sheetData>
    <row r="1" spans="1:3" ht="15.6">
      <c r="A1" s="2272" t="s">
        <v>4117</v>
      </c>
    </row>
    <row r="2" spans="1:3" ht="20.100000000000001" customHeight="1">
      <c r="A2" s="1847" t="s">
        <v>3609</v>
      </c>
      <c r="B2" s="1847"/>
      <c r="C2" s="1848"/>
    </row>
    <row r="3" spans="1:3" ht="20.100000000000001" customHeight="1">
      <c r="A3" s="1847" t="s">
        <v>3610</v>
      </c>
      <c r="B3" s="1847"/>
    </row>
    <row r="4" spans="1:3" ht="20.100000000000001" customHeight="1">
      <c r="A4" s="1847" t="s">
        <v>407</v>
      </c>
      <c r="B4" s="1847"/>
    </row>
    <row r="5" spans="1:3" ht="20.100000000000001" customHeight="1">
      <c r="A5" s="1845" t="s">
        <v>3611</v>
      </c>
      <c r="B5" s="1845"/>
    </row>
    <row r="6" spans="1:3" ht="0.9" customHeight="1">
      <c r="A6" s="1521"/>
      <c r="B6" s="1521"/>
    </row>
    <row r="7" spans="1:3" ht="19.5" customHeight="1">
      <c r="A7" s="1847" t="s">
        <v>407</v>
      </c>
      <c r="B7" s="1847"/>
    </row>
    <row r="8" spans="1:3" ht="20.100000000000001" customHeight="1">
      <c r="A8" s="1847" t="s">
        <v>3612</v>
      </c>
      <c r="B8" s="1847"/>
    </row>
    <row r="9" spans="1:3" ht="20.100000000000001" customHeight="1">
      <c r="A9" s="1847" t="s">
        <v>3613</v>
      </c>
      <c r="B9" s="1847"/>
    </row>
    <row r="10" spans="1:3" ht="20.100000000000001" customHeight="1">
      <c r="A10" s="1847" t="s">
        <v>3614</v>
      </c>
      <c r="B10" s="1847"/>
    </row>
    <row r="11" spans="1:3" ht="20.100000000000001" customHeight="1">
      <c r="A11" s="1847" t="s">
        <v>3615</v>
      </c>
      <c r="B11" s="1847"/>
    </row>
    <row r="12" spans="1:3" ht="20.100000000000001" customHeight="1">
      <c r="A12" s="1847" t="s">
        <v>3616</v>
      </c>
      <c r="B12" s="1847"/>
    </row>
    <row r="13" spans="1:3" ht="21" customHeight="1">
      <c r="A13" s="1845" t="s">
        <v>3617</v>
      </c>
      <c r="B13" s="1845"/>
    </row>
    <row r="14" spans="1:3" ht="12.9" customHeight="1">
      <c r="A14" s="1847" t="s">
        <v>3618</v>
      </c>
      <c r="B14" s="1847"/>
    </row>
    <row r="15" spans="1:3" ht="20.100000000000001" customHeight="1">
      <c r="A15" s="1847" t="s">
        <v>3619</v>
      </c>
      <c r="B15" s="1847"/>
    </row>
    <row r="16" spans="1:3" ht="20.100000000000001" customHeight="1">
      <c r="A16" s="1847" t="s">
        <v>3620</v>
      </c>
      <c r="B16" s="1847"/>
    </row>
    <row r="17" spans="1:3" ht="20.100000000000001" customHeight="1">
      <c r="A17" s="1847" t="s">
        <v>3621</v>
      </c>
      <c r="B17" s="1847"/>
      <c r="C17" s="1848"/>
    </row>
    <row r="18" spans="1:3" ht="20.100000000000001" customHeight="1">
      <c r="A18" s="1847" t="s">
        <v>3622</v>
      </c>
      <c r="B18" s="1847"/>
    </row>
    <row r="19" spans="1:3" ht="21" customHeight="1">
      <c r="A19" s="1845" t="s">
        <v>3623</v>
      </c>
      <c r="B19" s="1845"/>
    </row>
    <row r="20" spans="1:3" ht="20.100000000000001" customHeight="1">
      <c r="A20" s="1847" t="s">
        <v>3624</v>
      </c>
      <c r="B20" s="1521"/>
      <c r="C20" s="1848"/>
    </row>
    <row r="21" spans="1:3" ht="20.100000000000001" customHeight="1">
      <c r="A21" s="1847" t="s">
        <v>3625</v>
      </c>
      <c r="B21" s="1847"/>
      <c r="C21" s="1848"/>
    </row>
    <row r="22" spans="1:3" ht="20.100000000000001" customHeight="1">
      <c r="A22" s="1847" t="s">
        <v>3626</v>
      </c>
      <c r="B22" s="1847"/>
      <c r="C22" s="1848"/>
    </row>
    <row r="23" spans="1:3" ht="20.100000000000001" customHeight="1">
      <c r="A23" s="1847" t="s">
        <v>3627</v>
      </c>
      <c r="B23" s="1847"/>
      <c r="C23" s="1848"/>
    </row>
    <row r="24" spans="1:3" ht="20.100000000000001" customHeight="1">
      <c r="A24" s="1847" t="s">
        <v>3628</v>
      </c>
      <c r="B24" s="1847"/>
    </row>
    <row r="25" spans="1:3" ht="21" customHeight="1">
      <c r="A25" s="1845" t="s">
        <v>3629</v>
      </c>
      <c r="B25" s="1845"/>
    </row>
    <row r="26" spans="1:3" ht="5.4" customHeight="1">
      <c r="A26" s="1521"/>
      <c r="B26" s="1521"/>
    </row>
    <row r="27" spans="1:3" ht="20.100000000000001" customHeight="1">
      <c r="A27" s="1847" t="s">
        <v>3630</v>
      </c>
      <c r="B27" s="1847"/>
    </row>
    <row r="28" spans="1:3" ht="20.100000000000001" customHeight="1">
      <c r="A28" s="1847" t="s">
        <v>3631</v>
      </c>
      <c r="B28" s="1847"/>
    </row>
    <row r="29" spans="1:3" ht="20.100000000000001" customHeight="1">
      <c r="A29" s="1847" t="s">
        <v>3632</v>
      </c>
      <c r="B29" s="1847"/>
      <c r="C29" s="1850"/>
    </row>
    <row r="30" spans="1:3" ht="21" customHeight="1">
      <c r="A30" s="1846" t="s">
        <v>3633</v>
      </c>
      <c r="B30" s="1846"/>
    </row>
    <row r="31" spans="1:3" ht="20.100000000000001" customHeight="1">
      <c r="A31" s="1847" t="s">
        <v>3634</v>
      </c>
      <c r="B31" s="1847"/>
    </row>
    <row r="32" spans="1:3" ht="20.100000000000001" customHeight="1">
      <c r="A32" s="1847" t="s">
        <v>3635</v>
      </c>
      <c r="B32" s="1847"/>
    </row>
    <row r="33" spans="1:3" ht="20.100000000000001" customHeight="1">
      <c r="A33" s="1847" t="s">
        <v>3636</v>
      </c>
      <c r="B33" s="1847"/>
    </row>
    <row r="34" spans="1:3" ht="20.100000000000001" customHeight="1">
      <c r="A34" s="1851" t="s">
        <v>3637</v>
      </c>
      <c r="B34" s="1521"/>
    </row>
    <row r="35" spans="1:3" ht="20.100000000000001" customHeight="1">
      <c r="A35" s="1851" t="s">
        <v>3638</v>
      </c>
      <c r="B35" s="1521"/>
    </row>
    <row r="36" spans="1:3" ht="20.100000000000001" customHeight="1">
      <c r="A36" s="1851" t="s">
        <v>3639</v>
      </c>
      <c r="B36" s="1521"/>
    </row>
    <row r="37" spans="1:3" ht="20.100000000000001" customHeight="1">
      <c r="A37" s="1851" t="s">
        <v>2180</v>
      </c>
      <c r="B37" s="1521"/>
    </row>
    <row r="38" spans="1:3" ht="20.100000000000001" customHeight="1">
      <c r="A38" s="1851" t="s">
        <v>3640</v>
      </c>
      <c r="B38" s="1521"/>
    </row>
    <row r="39" spans="1:3" ht="20.100000000000001" customHeight="1">
      <c r="A39" s="1851" t="s">
        <v>3641</v>
      </c>
      <c r="B39" s="1521"/>
    </row>
    <row r="40" spans="1:3" ht="20.100000000000001" customHeight="1">
      <c r="A40" s="1851" t="s">
        <v>2156</v>
      </c>
      <c r="B40" s="1521"/>
    </row>
    <row r="41" spans="1:3" ht="20.100000000000001" customHeight="1">
      <c r="A41" s="1851" t="s">
        <v>3642</v>
      </c>
      <c r="B41" s="1521"/>
    </row>
    <row r="42" spans="1:3" ht="21" customHeight="1">
      <c r="A42" s="1845" t="s">
        <v>3643</v>
      </c>
      <c r="B42" s="1845"/>
    </row>
    <row r="43" spans="1:3" ht="24.75" customHeight="1">
      <c r="A43" s="1847" t="s">
        <v>3644</v>
      </c>
      <c r="B43" s="1847"/>
    </row>
    <row r="44" spans="1:3" ht="25.5" customHeight="1">
      <c r="A44" s="1847" t="s">
        <v>3645</v>
      </c>
      <c r="B44" s="1847"/>
      <c r="C44" s="1848"/>
    </row>
    <row r="45" spans="1:3" ht="25.5" customHeight="1">
      <c r="A45" s="1851" t="s">
        <v>3646</v>
      </c>
      <c r="B45" s="1521"/>
      <c r="C45" s="1848"/>
    </row>
    <row r="46" spans="1:3" ht="21.75" customHeight="1">
      <c r="A46" s="1851" t="s">
        <v>3647</v>
      </c>
      <c r="B46" s="1521"/>
      <c r="C46" s="1848"/>
    </row>
    <row r="47" spans="1:3" ht="21" customHeight="1">
      <c r="A47" s="1845" t="s">
        <v>3648</v>
      </c>
      <c r="B47" s="1845"/>
    </row>
    <row r="48" spans="1:3" ht="19.5" customHeight="1">
      <c r="A48" s="1852" t="s">
        <v>3649</v>
      </c>
      <c r="B48" s="1521"/>
    </row>
    <row r="49" spans="1:2" ht="19.5" customHeight="1">
      <c r="A49" s="1852" t="s">
        <v>3650</v>
      </c>
      <c r="B49" s="1521"/>
    </row>
    <row r="50" spans="1:2" ht="19.5" customHeight="1">
      <c r="A50" s="1852" t="s">
        <v>3651</v>
      </c>
      <c r="B50" s="1521"/>
    </row>
    <row r="51" spans="1:2" ht="19.5" customHeight="1">
      <c r="A51" s="1852" t="s">
        <v>3652</v>
      </c>
      <c r="B51" s="1521"/>
    </row>
    <row r="52" spans="1:2" ht="19.5" customHeight="1">
      <c r="A52" s="1852" t="s">
        <v>3653</v>
      </c>
      <c r="B52" s="1521"/>
    </row>
    <row r="53" spans="1:2" ht="19.5" customHeight="1">
      <c r="A53" s="1852" t="s">
        <v>3654</v>
      </c>
      <c r="B53" s="1521"/>
    </row>
    <row r="54" spans="1:2" ht="19.5" customHeight="1">
      <c r="A54" s="1852" t="s">
        <v>3655</v>
      </c>
      <c r="B54" s="1521"/>
    </row>
    <row r="55" spans="1:2" ht="19.5" customHeight="1">
      <c r="A55" s="1852" t="s">
        <v>3656</v>
      </c>
      <c r="B55" s="1521"/>
    </row>
    <row r="56" spans="1:2" ht="19.5" customHeight="1">
      <c r="A56" s="1852" t="s">
        <v>3657</v>
      </c>
      <c r="B56" s="1521"/>
    </row>
    <row r="57" spans="1:2" ht="19.5" customHeight="1">
      <c r="A57" s="1852" t="s">
        <v>3658</v>
      </c>
      <c r="B57" s="1521"/>
    </row>
    <row r="58" spans="1:2" ht="19.5" customHeight="1">
      <c r="A58" s="1852" t="s">
        <v>3659</v>
      </c>
      <c r="B58" s="1521"/>
    </row>
    <row r="59" spans="1:2" ht="19.5" customHeight="1">
      <c r="A59" s="1852" t="s">
        <v>3660</v>
      </c>
      <c r="B59" s="1521"/>
    </row>
    <row r="60" spans="1:2" ht="19.5" customHeight="1">
      <c r="A60" s="1852" t="s">
        <v>3661</v>
      </c>
      <c r="B60" s="1521"/>
    </row>
    <row r="61" spans="1:2" ht="19.5" customHeight="1">
      <c r="A61" s="1852" t="s">
        <v>3662</v>
      </c>
      <c r="B61" s="1521"/>
    </row>
    <row r="62" spans="1:2" ht="19.5" customHeight="1">
      <c r="A62" s="1852" t="s">
        <v>3663</v>
      </c>
      <c r="B62" s="1521"/>
    </row>
    <row r="63" spans="1:2" ht="19.5" customHeight="1">
      <c r="A63" s="1852" t="s">
        <v>3664</v>
      </c>
      <c r="B63" s="1521"/>
    </row>
  </sheetData>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67393" r:id="rId4" name="Button 1">
              <controlPr defaultSize="0" print="0" autoFill="0" autoPict="0" macro="[0]!ToMainMenu">
                <anchor>
                  <from>
                    <xdr:col>3</xdr:col>
                    <xdr:colOff>0</xdr:colOff>
                    <xdr:row>1</xdr:row>
                    <xdr:rowOff>99060</xdr:rowOff>
                  </from>
                  <to>
                    <xdr:col>5</xdr:col>
                    <xdr:colOff>152400</xdr:colOff>
                    <xdr:row>2</xdr:row>
                    <xdr:rowOff>144780</xdr:rowOff>
                  </to>
                </anchor>
              </controlPr>
            </control>
          </mc:Choice>
        </mc:AlternateContent>
        <mc:AlternateContent xmlns:mc="http://schemas.openxmlformats.org/markup-compatibility/2006">
          <mc:Choice Requires="x14">
            <control shapeId="1467394" r:id="rId5" name="Button 2">
              <controlPr defaultSize="0" print="0" autoFill="0" autoPict="0" macro="[0]!Printsheet">
                <anchor>
                  <from>
                    <xdr:col>3</xdr:col>
                    <xdr:colOff>0</xdr:colOff>
                    <xdr:row>6</xdr:row>
                    <xdr:rowOff>152400</xdr:rowOff>
                  </from>
                  <to>
                    <xdr:col>5</xdr:col>
                    <xdr:colOff>152400</xdr:colOff>
                    <xdr:row>7</xdr:row>
                    <xdr:rowOff>198120</xdr:rowOff>
                  </to>
                </anchor>
              </controlPr>
            </control>
          </mc:Choice>
        </mc:AlternateContent>
        <mc:AlternateContent xmlns:mc="http://schemas.openxmlformats.org/markup-compatibility/2006">
          <mc:Choice Requires="x14">
            <control shapeId="1467395" r:id="rId6" name="Button 3">
              <controlPr defaultSize="0" print="0" autoFill="0" autoPict="0" macro="[0]!PrintPreview">
                <anchor>
                  <from>
                    <xdr:col>3</xdr:col>
                    <xdr:colOff>0</xdr:colOff>
                    <xdr:row>2</xdr:row>
                    <xdr:rowOff>175260</xdr:rowOff>
                  </from>
                  <to>
                    <xdr:col>5</xdr:col>
                    <xdr:colOff>152400</xdr:colOff>
                    <xdr:row>3</xdr:row>
                    <xdr:rowOff>220980</xdr:rowOff>
                  </to>
                </anchor>
              </controlPr>
            </control>
          </mc:Choice>
        </mc:AlternateContent>
        <mc:AlternateContent xmlns:mc="http://schemas.openxmlformats.org/markup-compatibility/2006">
          <mc:Choice Requires="x14">
            <control shapeId="1467396" r:id="rId7" name="Button 4">
              <controlPr defaultSize="0" print="0" autoFill="0" autoPict="0" macro="[0]!ToDataEntry">
                <anchor>
                  <from>
                    <xdr:col>3</xdr:col>
                    <xdr:colOff>0</xdr:colOff>
                    <xdr:row>7</xdr:row>
                    <xdr:rowOff>236220</xdr:rowOff>
                  </from>
                  <to>
                    <xdr:col>5</xdr:col>
                    <xdr:colOff>152400</xdr:colOff>
                    <xdr:row>9</xdr:row>
                    <xdr:rowOff>83820</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0">
    <tabColor theme="2" tint="-0.749992370372631"/>
  </sheetPr>
  <dimension ref="A1:IU31"/>
  <sheetViews>
    <sheetView showGridLines="0" topLeftCell="D1" zoomScale="71" zoomScaleNormal="71" zoomScaleSheetLayoutView="80" workbookViewId="0">
      <selection activeCell="V14" sqref="V14"/>
    </sheetView>
  </sheetViews>
  <sheetFormatPr defaultColWidth="9.109375" defaultRowHeight="13.8"/>
  <cols>
    <col min="1" max="1" width="4.33203125" style="1698" customWidth="1"/>
    <col min="2" max="2" width="11" style="1698" customWidth="1"/>
    <col min="3" max="3" width="5" style="1698" customWidth="1"/>
    <col min="4" max="4" width="11.33203125" style="1698" customWidth="1"/>
    <col min="5" max="17" width="3.109375" style="1698" customWidth="1"/>
    <col min="18" max="18" width="10.33203125" style="1699" customWidth="1"/>
    <col min="19" max="20" width="5.109375" style="1700" customWidth="1"/>
    <col min="21" max="21" width="8.6640625" style="1700" customWidth="1"/>
    <col min="22" max="22" width="9" style="1700" customWidth="1"/>
    <col min="23" max="23" width="8.33203125" style="1700" customWidth="1"/>
    <col min="24" max="24" width="12.44140625" style="1700" customWidth="1"/>
    <col min="25" max="27" width="7.109375" style="1700" customWidth="1"/>
    <col min="28" max="29" width="9.33203125" style="1700" customWidth="1"/>
    <col min="30" max="30" width="9.109375" style="1700" customWidth="1"/>
    <col min="31" max="31" width="7.44140625" style="1700" customWidth="1"/>
    <col min="32" max="32" width="10" style="1700" customWidth="1"/>
    <col min="33" max="33" width="9.33203125" style="1700" customWidth="1"/>
    <col min="34" max="34" width="6.44140625" style="1700" customWidth="1"/>
    <col min="35" max="35" width="9.109375" style="1700"/>
    <col min="36" max="36" width="11.109375" style="1700" customWidth="1"/>
    <col min="37" max="37" width="9.6640625" style="1702" customWidth="1"/>
    <col min="38" max="39" width="9.6640625" style="1700" customWidth="1"/>
    <col min="40" max="40" width="8.109375" style="1700" customWidth="1"/>
    <col min="41" max="42" width="8.44140625" style="1700" customWidth="1"/>
    <col min="43" max="43" width="7.5546875" style="1700" customWidth="1"/>
    <col min="44" max="44" width="9.109375" style="1700"/>
    <col min="45" max="256" width="9.109375" style="1698"/>
    <col min="257" max="257" width="4.33203125" style="1698" customWidth="1"/>
    <col min="258" max="258" width="11" style="1698" customWidth="1"/>
    <col min="259" max="259" width="5" style="1698" customWidth="1"/>
    <col min="260" max="260" width="11.33203125" style="1698" customWidth="1"/>
    <col min="261" max="273" width="3.109375" style="1698" customWidth="1"/>
    <col min="274" max="274" width="10.33203125" style="1698" customWidth="1"/>
    <col min="275" max="276" width="5.109375" style="1698" customWidth="1"/>
    <col min="277" max="277" width="8.6640625" style="1698" customWidth="1"/>
    <col min="278" max="278" width="9" style="1698" customWidth="1"/>
    <col min="279" max="279" width="8.33203125" style="1698" customWidth="1"/>
    <col min="280" max="280" width="12.44140625" style="1698" customWidth="1"/>
    <col min="281" max="283" width="7.109375" style="1698" customWidth="1"/>
    <col min="284" max="285" width="9.33203125" style="1698" customWidth="1"/>
    <col min="286" max="286" width="9.109375" style="1698" customWidth="1"/>
    <col min="287" max="287" width="7.44140625" style="1698" customWidth="1"/>
    <col min="288" max="289" width="9.33203125" style="1698" customWidth="1"/>
    <col min="290" max="290" width="6.44140625" style="1698" customWidth="1"/>
    <col min="291" max="291" width="9.109375" style="1698"/>
    <col min="292" max="292" width="10.44140625" style="1698" customWidth="1"/>
    <col min="293" max="295" width="9.6640625" style="1698" customWidth="1"/>
    <col min="296" max="296" width="8.109375" style="1698" customWidth="1"/>
    <col min="297" max="298" width="8.44140625" style="1698" customWidth="1"/>
    <col min="299" max="299" width="7.5546875" style="1698" customWidth="1"/>
    <col min="300" max="512" width="9.109375" style="1698"/>
    <col min="513" max="513" width="4.33203125" style="1698" customWidth="1"/>
    <col min="514" max="514" width="11" style="1698" customWidth="1"/>
    <col min="515" max="515" width="5" style="1698" customWidth="1"/>
    <col min="516" max="516" width="11.33203125" style="1698" customWidth="1"/>
    <col min="517" max="529" width="3.109375" style="1698" customWidth="1"/>
    <col min="530" max="530" width="10.33203125" style="1698" customWidth="1"/>
    <col min="531" max="532" width="5.109375" style="1698" customWidth="1"/>
    <col min="533" max="533" width="8.6640625" style="1698" customWidth="1"/>
    <col min="534" max="534" width="9" style="1698" customWidth="1"/>
    <col min="535" max="535" width="8.33203125" style="1698" customWidth="1"/>
    <col min="536" max="536" width="12.44140625" style="1698" customWidth="1"/>
    <col min="537" max="539" width="7.109375" style="1698" customWidth="1"/>
    <col min="540" max="541" width="9.33203125" style="1698" customWidth="1"/>
    <col min="542" max="542" width="9.109375" style="1698" customWidth="1"/>
    <col min="543" max="543" width="7.44140625" style="1698" customWidth="1"/>
    <col min="544" max="545" width="9.33203125" style="1698" customWidth="1"/>
    <col min="546" max="546" width="6.44140625" style="1698" customWidth="1"/>
    <col min="547" max="547" width="9.109375" style="1698"/>
    <col min="548" max="548" width="10.44140625" style="1698" customWidth="1"/>
    <col min="549" max="551" width="9.6640625" style="1698" customWidth="1"/>
    <col min="552" max="552" width="8.109375" style="1698" customWidth="1"/>
    <col min="553" max="554" width="8.44140625" style="1698" customWidth="1"/>
    <col min="555" max="555" width="7.5546875" style="1698" customWidth="1"/>
    <col min="556" max="768" width="9.109375" style="1698"/>
    <col min="769" max="769" width="4.33203125" style="1698" customWidth="1"/>
    <col min="770" max="770" width="11" style="1698" customWidth="1"/>
    <col min="771" max="771" width="5" style="1698" customWidth="1"/>
    <col min="772" max="772" width="11.33203125" style="1698" customWidth="1"/>
    <col min="773" max="785" width="3.109375" style="1698" customWidth="1"/>
    <col min="786" max="786" width="10.33203125" style="1698" customWidth="1"/>
    <col min="787" max="788" width="5.109375" style="1698" customWidth="1"/>
    <col min="789" max="789" width="8.6640625" style="1698" customWidth="1"/>
    <col min="790" max="790" width="9" style="1698" customWidth="1"/>
    <col min="791" max="791" width="8.33203125" style="1698" customWidth="1"/>
    <col min="792" max="792" width="12.44140625" style="1698" customWidth="1"/>
    <col min="793" max="795" width="7.109375" style="1698" customWidth="1"/>
    <col min="796" max="797" width="9.33203125" style="1698" customWidth="1"/>
    <col min="798" max="798" width="9.109375" style="1698" customWidth="1"/>
    <col min="799" max="799" width="7.44140625" style="1698" customWidth="1"/>
    <col min="800" max="801" width="9.33203125" style="1698" customWidth="1"/>
    <col min="802" max="802" width="6.44140625" style="1698" customWidth="1"/>
    <col min="803" max="803" width="9.109375" style="1698"/>
    <col min="804" max="804" width="10.44140625" style="1698" customWidth="1"/>
    <col min="805" max="807" width="9.6640625" style="1698" customWidth="1"/>
    <col min="808" max="808" width="8.109375" style="1698" customWidth="1"/>
    <col min="809" max="810" width="8.44140625" style="1698" customWidth="1"/>
    <col min="811" max="811" width="7.5546875" style="1698" customWidth="1"/>
    <col min="812" max="1024" width="9.109375" style="1698"/>
    <col min="1025" max="1025" width="4.33203125" style="1698" customWidth="1"/>
    <col min="1026" max="1026" width="11" style="1698" customWidth="1"/>
    <col min="1027" max="1027" width="5" style="1698" customWidth="1"/>
    <col min="1028" max="1028" width="11.33203125" style="1698" customWidth="1"/>
    <col min="1029" max="1041" width="3.109375" style="1698" customWidth="1"/>
    <col min="1042" max="1042" width="10.33203125" style="1698" customWidth="1"/>
    <col min="1043" max="1044" width="5.109375" style="1698" customWidth="1"/>
    <col min="1045" max="1045" width="8.6640625" style="1698" customWidth="1"/>
    <col min="1046" max="1046" width="9" style="1698" customWidth="1"/>
    <col min="1047" max="1047" width="8.33203125" style="1698" customWidth="1"/>
    <col min="1048" max="1048" width="12.44140625" style="1698" customWidth="1"/>
    <col min="1049" max="1051" width="7.109375" style="1698" customWidth="1"/>
    <col min="1052" max="1053" width="9.33203125" style="1698" customWidth="1"/>
    <col min="1054" max="1054" width="9.109375" style="1698" customWidth="1"/>
    <col min="1055" max="1055" width="7.44140625" style="1698" customWidth="1"/>
    <col min="1056" max="1057" width="9.33203125" style="1698" customWidth="1"/>
    <col min="1058" max="1058" width="6.44140625" style="1698" customWidth="1"/>
    <col min="1059" max="1059" width="9.109375" style="1698"/>
    <col min="1060" max="1060" width="10.44140625" style="1698" customWidth="1"/>
    <col min="1061" max="1063" width="9.6640625" style="1698" customWidth="1"/>
    <col min="1064" max="1064" width="8.109375" style="1698" customWidth="1"/>
    <col min="1065" max="1066" width="8.44140625" style="1698" customWidth="1"/>
    <col min="1067" max="1067" width="7.5546875" style="1698" customWidth="1"/>
    <col min="1068" max="1280" width="9.109375" style="1698"/>
    <col min="1281" max="1281" width="4.33203125" style="1698" customWidth="1"/>
    <col min="1282" max="1282" width="11" style="1698" customWidth="1"/>
    <col min="1283" max="1283" width="5" style="1698" customWidth="1"/>
    <col min="1284" max="1284" width="11.33203125" style="1698" customWidth="1"/>
    <col min="1285" max="1297" width="3.109375" style="1698" customWidth="1"/>
    <col min="1298" max="1298" width="10.33203125" style="1698" customWidth="1"/>
    <col min="1299" max="1300" width="5.109375" style="1698" customWidth="1"/>
    <col min="1301" max="1301" width="8.6640625" style="1698" customWidth="1"/>
    <col min="1302" max="1302" width="9" style="1698" customWidth="1"/>
    <col min="1303" max="1303" width="8.33203125" style="1698" customWidth="1"/>
    <col min="1304" max="1304" width="12.44140625" style="1698" customWidth="1"/>
    <col min="1305" max="1307" width="7.109375" style="1698" customWidth="1"/>
    <col min="1308" max="1309" width="9.33203125" style="1698" customWidth="1"/>
    <col min="1310" max="1310" width="9.109375" style="1698" customWidth="1"/>
    <col min="1311" max="1311" width="7.44140625" style="1698" customWidth="1"/>
    <col min="1312" max="1313" width="9.33203125" style="1698" customWidth="1"/>
    <col min="1314" max="1314" width="6.44140625" style="1698" customWidth="1"/>
    <col min="1315" max="1315" width="9.109375" style="1698"/>
    <col min="1316" max="1316" width="10.44140625" style="1698" customWidth="1"/>
    <col min="1317" max="1319" width="9.6640625" style="1698" customWidth="1"/>
    <col min="1320" max="1320" width="8.109375" style="1698" customWidth="1"/>
    <col min="1321" max="1322" width="8.44140625" style="1698" customWidth="1"/>
    <col min="1323" max="1323" width="7.5546875" style="1698" customWidth="1"/>
    <col min="1324" max="1536" width="9.109375" style="1698"/>
    <col min="1537" max="1537" width="4.33203125" style="1698" customWidth="1"/>
    <col min="1538" max="1538" width="11" style="1698" customWidth="1"/>
    <col min="1539" max="1539" width="5" style="1698" customWidth="1"/>
    <col min="1540" max="1540" width="11.33203125" style="1698" customWidth="1"/>
    <col min="1541" max="1553" width="3.109375" style="1698" customWidth="1"/>
    <col min="1554" max="1554" width="10.33203125" style="1698" customWidth="1"/>
    <col min="1555" max="1556" width="5.109375" style="1698" customWidth="1"/>
    <col min="1557" max="1557" width="8.6640625" style="1698" customWidth="1"/>
    <col min="1558" max="1558" width="9" style="1698" customWidth="1"/>
    <col min="1559" max="1559" width="8.33203125" style="1698" customWidth="1"/>
    <col min="1560" max="1560" width="12.44140625" style="1698" customWidth="1"/>
    <col min="1561" max="1563" width="7.109375" style="1698" customWidth="1"/>
    <col min="1564" max="1565" width="9.33203125" style="1698" customWidth="1"/>
    <col min="1566" max="1566" width="9.109375" style="1698" customWidth="1"/>
    <col min="1567" max="1567" width="7.44140625" style="1698" customWidth="1"/>
    <col min="1568" max="1569" width="9.33203125" style="1698" customWidth="1"/>
    <col min="1570" max="1570" width="6.44140625" style="1698" customWidth="1"/>
    <col min="1571" max="1571" width="9.109375" style="1698"/>
    <col min="1572" max="1572" width="10.44140625" style="1698" customWidth="1"/>
    <col min="1573" max="1575" width="9.6640625" style="1698" customWidth="1"/>
    <col min="1576" max="1576" width="8.109375" style="1698" customWidth="1"/>
    <col min="1577" max="1578" width="8.44140625" style="1698" customWidth="1"/>
    <col min="1579" max="1579" width="7.5546875" style="1698" customWidth="1"/>
    <col min="1580" max="1792" width="9.109375" style="1698"/>
    <col min="1793" max="1793" width="4.33203125" style="1698" customWidth="1"/>
    <col min="1794" max="1794" width="11" style="1698" customWidth="1"/>
    <col min="1795" max="1795" width="5" style="1698" customWidth="1"/>
    <col min="1796" max="1796" width="11.33203125" style="1698" customWidth="1"/>
    <col min="1797" max="1809" width="3.109375" style="1698" customWidth="1"/>
    <col min="1810" max="1810" width="10.33203125" style="1698" customWidth="1"/>
    <col min="1811" max="1812" width="5.109375" style="1698" customWidth="1"/>
    <col min="1813" max="1813" width="8.6640625" style="1698" customWidth="1"/>
    <col min="1814" max="1814" width="9" style="1698" customWidth="1"/>
    <col min="1815" max="1815" width="8.33203125" style="1698" customWidth="1"/>
    <col min="1816" max="1816" width="12.44140625" style="1698" customWidth="1"/>
    <col min="1817" max="1819" width="7.109375" style="1698" customWidth="1"/>
    <col min="1820" max="1821" width="9.33203125" style="1698" customWidth="1"/>
    <col min="1822" max="1822" width="9.109375" style="1698" customWidth="1"/>
    <col min="1823" max="1823" width="7.44140625" style="1698" customWidth="1"/>
    <col min="1824" max="1825" width="9.33203125" style="1698" customWidth="1"/>
    <col min="1826" max="1826" width="6.44140625" style="1698" customWidth="1"/>
    <col min="1827" max="1827" width="9.109375" style="1698"/>
    <col min="1828" max="1828" width="10.44140625" style="1698" customWidth="1"/>
    <col min="1829" max="1831" width="9.6640625" style="1698" customWidth="1"/>
    <col min="1832" max="1832" width="8.109375" style="1698" customWidth="1"/>
    <col min="1833" max="1834" width="8.44140625" style="1698" customWidth="1"/>
    <col min="1835" max="1835" width="7.5546875" style="1698" customWidth="1"/>
    <col min="1836" max="2048" width="9.109375" style="1698"/>
    <col min="2049" max="2049" width="4.33203125" style="1698" customWidth="1"/>
    <col min="2050" max="2050" width="11" style="1698" customWidth="1"/>
    <col min="2051" max="2051" width="5" style="1698" customWidth="1"/>
    <col min="2052" max="2052" width="11.33203125" style="1698" customWidth="1"/>
    <col min="2053" max="2065" width="3.109375" style="1698" customWidth="1"/>
    <col min="2066" max="2066" width="10.33203125" style="1698" customWidth="1"/>
    <col min="2067" max="2068" width="5.109375" style="1698" customWidth="1"/>
    <col min="2069" max="2069" width="8.6640625" style="1698" customWidth="1"/>
    <col min="2070" max="2070" width="9" style="1698" customWidth="1"/>
    <col min="2071" max="2071" width="8.33203125" style="1698" customWidth="1"/>
    <col min="2072" max="2072" width="12.44140625" style="1698" customWidth="1"/>
    <col min="2073" max="2075" width="7.109375" style="1698" customWidth="1"/>
    <col min="2076" max="2077" width="9.33203125" style="1698" customWidth="1"/>
    <col min="2078" max="2078" width="9.109375" style="1698" customWidth="1"/>
    <col min="2079" max="2079" width="7.44140625" style="1698" customWidth="1"/>
    <col min="2080" max="2081" width="9.33203125" style="1698" customWidth="1"/>
    <col min="2082" max="2082" width="6.44140625" style="1698" customWidth="1"/>
    <col min="2083" max="2083" width="9.109375" style="1698"/>
    <col min="2084" max="2084" width="10.44140625" style="1698" customWidth="1"/>
    <col min="2085" max="2087" width="9.6640625" style="1698" customWidth="1"/>
    <col min="2088" max="2088" width="8.109375" style="1698" customWidth="1"/>
    <col min="2089" max="2090" width="8.44140625" style="1698" customWidth="1"/>
    <col min="2091" max="2091" width="7.5546875" style="1698" customWidth="1"/>
    <col min="2092" max="2304" width="9.109375" style="1698"/>
    <col min="2305" max="2305" width="4.33203125" style="1698" customWidth="1"/>
    <col min="2306" max="2306" width="11" style="1698" customWidth="1"/>
    <col min="2307" max="2307" width="5" style="1698" customWidth="1"/>
    <col min="2308" max="2308" width="11.33203125" style="1698" customWidth="1"/>
    <col min="2309" max="2321" width="3.109375" style="1698" customWidth="1"/>
    <col min="2322" max="2322" width="10.33203125" style="1698" customWidth="1"/>
    <col min="2323" max="2324" width="5.109375" style="1698" customWidth="1"/>
    <col min="2325" max="2325" width="8.6640625" style="1698" customWidth="1"/>
    <col min="2326" max="2326" width="9" style="1698" customWidth="1"/>
    <col min="2327" max="2327" width="8.33203125" style="1698" customWidth="1"/>
    <col min="2328" max="2328" width="12.44140625" style="1698" customWidth="1"/>
    <col min="2329" max="2331" width="7.109375" style="1698" customWidth="1"/>
    <col min="2332" max="2333" width="9.33203125" style="1698" customWidth="1"/>
    <col min="2334" max="2334" width="9.109375" style="1698" customWidth="1"/>
    <col min="2335" max="2335" width="7.44140625" style="1698" customWidth="1"/>
    <col min="2336" max="2337" width="9.33203125" style="1698" customWidth="1"/>
    <col min="2338" max="2338" width="6.44140625" style="1698" customWidth="1"/>
    <col min="2339" max="2339" width="9.109375" style="1698"/>
    <col min="2340" max="2340" width="10.44140625" style="1698" customWidth="1"/>
    <col min="2341" max="2343" width="9.6640625" style="1698" customWidth="1"/>
    <col min="2344" max="2344" width="8.109375" style="1698" customWidth="1"/>
    <col min="2345" max="2346" width="8.44140625" style="1698" customWidth="1"/>
    <col min="2347" max="2347" width="7.5546875" style="1698" customWidth="1"/>
    <col min="2348" max="2560" width="9.109375" style="1698"/>
    <col min="2561" max="2561" width="4.33203125" style="1698" customWidth="1"/>
    <col min="2562" max="2562" width="11" style="1698" customWidth="1"/>
    <col min="2563" max="2563" width="5" style="1698" customWidth="1"/>
    <col min="2564" max="2564" width="11.33203125" style="1698" customWidth="1"/>
    <col min="2565" max="2577" width="3.109375" style="1698" customWidth="1"/>
    <col min="2578" max="2578" width="10.33203125" style="1698" customWidth="1"/>
    <col min="2579" max="2580" width="5.109375" style="1698" customWidth="1"/>
    <col min="2581" max="2581" width="8.6640625" style="1698" customWidth="1"/>
    <col min="2582" max="2582" width="9" style="1698" customWidth="1"/>
    <col min="2583" max="2583" width="8.33203125" style="1698" customWidth="1"/>
    <col min="2584" max="2584" width="12.44140625" style="1698" customWidth="1"/>
    <col min="2585" max="2587" width="7.109375" style="1698" customWidth="1"/>
    <col min="2588" max="2589" width="9.33203125" style="1698" customWidth="1"/>
    <col min="2590" max="2590" width="9.109375" style="1698" customWidth="1"/>
    <col min="2591" max="2591" width="7.44140625" style="1698" customWidth="1"/>
    <col min="2592" max="2593" width="9.33203125" style="1698" customWidth="1"/>
    <col min="2594" max="2594" width="6.44140625" style="1698" customWidth="1"/>
    <col min="2595" max="2595" width="9.109375" style="1698"/>
    <col min="2596" max="2596" width="10.44140625" style="1698" customWidth="1"/>
    <col min="2597" max="2599" width="9.6640625" style="1698" customWidth="1"/>
    <col min="2600" max="2600" width="8.109375" style="1698" customWidth="1"/>
    <col min="2601" max="2602" width="8.44140625" style="1698" customWidth="1"/>
    <col min="2603" max="2603" width="7.5546875" style="1698" customWidth="1"/>
    <col min="2604" max="2816" width="9.109375" style="1698"/>
    <col min="2817" max="2817" width="4.33203125" style="1698" customWidth="1"/>
    <col min="2818" max="2818" width="11" style="1698" customWidth="1"/>
    <col min="2819" max="2819" width="5" style="1698" customWidth="1"/>
    <col min="2820" max="2820" width="11.33203125" style="1698" customWidth="1"/>
    <col min="2821" max="2833" width="3.109375" style="1698" customWidth="1"/>
    <col min="2834" max="2834" width="10.33203125" style="1698" customWidth="1"/>
    <col min="2835" max="2836" width="5.109375" style="1698" customWidth="1"/>
    <col min="2837" max="2837" width="8.6640625" style="1698" customWidth="1"/>
    <col min="2838" max="2838" width="9" style="1698" customWidth="1"/>
    <col min="2839" max="2839" width="8.33203125" style="1698" customWidth="1"/>
    <col min="2840" max="2840" width="12.44140625" style="1698" customWidth="1"/>
    <col min="2841" max="2843" width="7.109375" style="1698" customWidth="1"/>
    <col min="2844" max="2845" width="9.33203125" style="1698" customWidth="1"/>
    <col min="2846" max="2846" width="9.109375" style="1698" customWidth="1"/>
    <col min="2847" max="2847" width="7.44140625" style="1698" customWidth="1"/>
    <col min="2848" max="2849" width="9.33203125" style="1698" customWidth="1"/>
    <col min="2850" max="2850" width="6.44140625" style="1698" customWidth="1"/>
    <col min="2851" max="2851" width="9.109375" style="1698"/>
    <col min="2852" max="2852" width="10.44140625" style="1698" customWidth="1"/>
    <col min="2853" max="2855" width="9.6640625" style="1698" customWidth="1"/>
    <col min="2856" max="2856" width="8.109375" style="1698" customWidth="1"/>
    <col min="2857" max="2858" width="8.44140625" style="1698" customWidth="1"/>
    <col min="2859" max="2859" width="7.5546875" style="1698" customWidth="1"/>
    <col min="2860" max="3072" width="9.109375" style="1698"/>
    <col min="3073" max="3073" width="4.33203125" style="1698" customWidth="1"/>
    <col min="3074" max="3074" width="11" style="1698" customWidth="1"/>
    <col min="3075" max="3075" width="5" style="1698" customWidth="1"/>
    <col min="3076" max="3076" width="11.33203125" style="1698" customWidth="1"/>
    <col min="3077" max="3089" width="3.109375" style="1698" customWidth="1"/>
    <col min="3090" max="3090" width="10.33203125" style="1698" customWidth="1"/>
    <col min="3091" max="3092" width="5.109375" style="1698" customWidth="1"/>
    <col min="3093" max="3093" width="8.6640625" style="1698" customWidth="1"/>
    <col min="3094" max="3094" width="9" style="1698" customWidth="1"/>
    <col min="3095" max="3095" width="8.33203125" style="1698" customWidth="1"/>
    <col min="3096" max="3096" width="12.44140625" style="1698" customWidth="1"/>
    <col min="3097" max="3099" width="7.109375" style="1698" customWidth="1"/>
    <col min="3100" max="3101" width="9.33203125" style="1698" customWidth="1"/>
    <col min="3102" max="3102" width="9.109375" style="1698" customWidth="1"/>
    <col min="3103" max="3103" width="7.44140625" style="1698" customWidth="1"/>
    <col min="3104" max="3105" width="9.33203125" style="1698" customWidth="1"/>
    <col min="3106" max="3106" width="6.44140625" style="1698" customWidth="1"/>
    <col min="3107" max="3107" width="9.109375" style="1698"/>
    <col min="3108" max="3108" width="10.44140625" style="1698" customWidth="1"/>
    <col min="3109" max="3111" width="9.6640625" style="1698" customWidth="1"/>
    <col min="3112" max="3112" width="8.109375" style="1698" customWidth="1"/>
    <col min="3113" max="3114" width="8.44140625" style="1698" customWidth="1"/>
    <col min="3115" max="3115" width="7.5546875" style="1698" customWidth="1"/>
    <col min="3116" max="3328" width="9.109375" style="1698"/>
    <col min="3329" max="3329" width="4.33203125" style="1698" customWidth="1"/>
    <col min="3330" max="3330" width="11" style="1698" customWidth="1"/>
    <col min="3331" max="3331" width="5" style="1698" customWidth="1"/>
    <col min="3332" max="3332" width="11.33203125" style="1698" customWidth="1"/>
    <col min="3333" max="3345" width="3.109375" style="1698" customWidth="1"/>
    <col min="3346" max="3346" width="10.33203125" style="1698" customWidth="1"/>
    <col min="3347" max="3348" width="5.109375" style="1698" customWidth="1"/>
    <col min="3349" max="3349" width="8.6640625" style="1698" customWidth="1"/>
    <col min="3350" max="3350" width="9" style="1698" customWidth="1"/>
    <col min="3351" max="3351" width="8.33203125" style="1698" customWidth="1"/>
    <col min="3352" max="3352" width="12.44140625" style="1698" customWidth="1"/>
    <col min="3353" max="3355" width="7.109375" style="1698" customWidth="1"/>
    <col min="3356" max="3357" width="9.33203125" style="1698" customWidth="1"/>
    <col min="3358" max="3358" width="9.109375" style="1698" customWidth="1"/>
    <col min="3359" max="3359" width="7.44140625" style="1698" customWidth="1"/>
    <col min="3360" max="3361" width="9.33203125" style="1698" customWidth="1"/>
    <col min="3362" max="3362" width="6.44140625" style="1698" customWidth="1"/>
    <col min="3363" max="3363" width="9.109375" style="1698"/>
    <col min="3364" max="3364" width="10.44140625" style="1698" customWidth="1"/>
    <col min="3365" max="3367" width="9.6640625" style="1698" customWidth="1"/>
    <col min="3368" max="3368" width="8.109375" style="1698" customWidth="1"/>
    <col min="3369" max="3370" width="8.44140625" style="1698" customWidth="1"/>
    <col min="3371" max="3371" width="7.5546875" style="1698" customWidth="1"/>
    <col min="3372" max="3584" width="9.109375" style="1698"/>
    <col min="3585" max="3585" width="4.33203125" style="1698" customWidth="1"/>
    <col min="3586" max="3586" width="11" style="1698" customWidth="1"/>
    <col min="3587" max="3587" width="5" style="1698" customWidth="1"/>
    <col min="3588" max="3588" width="11.33203125" style="1698" customWidth="1"/>
    <col min="3589" max="3601" width="3.109375" style="1698" customWidth="1"/>
    <col min="3602" max="3602" width="10.33203125" style="1698" customWidth="1"/>
    <col min="3603" max="3604" width="5.109375" style="1698" customWidth="1"/>
    <col min="3605" max="3605" width="8.6640625" style="1698" customWidth="1"/>
    <col min="3606" max="3606" width="9" style="1698" customWidth="1"/>
    <col min="3607" max="3607" width="8.33203125" style="1698" customWidth="1"/>
    <col min="3608" max="3608" width="12.44140625" style="1698" customWidth="1"/>
    <col min="3609" max="3611" width="7.109375" style="1698" customWidth="1"/>
    <col min="3612" max="3613" width="9.33203125" style="1698" customWidth="1"/>
    <col min="3614" max="3614" width="9.109375" style="1698" customWidth="1"/>
    <col min="3615" max="3615" width="7.44140625" style="1698" customWidth="1"/>
    <col min="3616" max="3617" width="9.33203125" style="1698" customWidth="1"/>
    <col min="3618" max="3618" width="6.44140625" style="1698" customWidth="1"/>
    <col min="3619" max="3619" width="9.109375" style="1698"/>
    <col min="3620" max="3620" width="10.44140625" style="1698" customWidth="1"/>
    <col min="3621" max="3623" width="9.6640625" style="1698" customWidth="1"/>
    <col min="3624" max="3624" width="8.109375" style="1698" customWidth="1"/>
    <col min="3625" max="3626" width="8.44140625" style="1698" customWidth="1"/>
    <col min="3627" max="3627" width="7.5546875" style="1698" customWidth="1"/>
    <col min="3628" max="3840" width="9.109375" style="1698"/>
    <col min="3841" max="3841" width="4.33203125" style="1698" customWidth="1"/>
    <col min="3842" max="3842" width="11" style="1698" customWidth="1"/>
    <col min="3843" max="3843" width="5" style="1698" customWidth="1"/>
    <col min="3844" max="3844" width="11.33203125" style="1698" customWidth="1"/>
    <col min="3845" max="3857" width="3.109375" style="1698" customWidth="1"/>
    <col min="3858" max="3858" width="10.33203125" style="1698" customWidth="1"/>
    <col min="3859" max="3860" width="5.109375" style="1698" customWidth="1"/>
    <col min="3861" max="3861" width="8.6640625" style="1698" customWidth="1"/>
    <col min="3862" max="3862" width="9" style="1698" customWidth="1"/>
    <col min="3863" max="3863" width="8.33203125" style="1698" customWidth="1"/>
    <col min="3864" max="3864" width="12.44140625" style="1698" customWidth="1"/>
    <col min="3865" max="3867" width="7.109375" style="1698" customWidth="1"/>
    <col min="3868" max="3869" width="9.33203125" style="1698" customWidth="1"/>
    <col min="3870" max="3870" width="9.109375" style="1698" customWidth="1"/>
    <col min="3871" max="3871" width="7.44140625" style="1698" customWidth="1"/>
    <col min="3872" max="3873" width="9.33203125" style="1698" customWidth="1"/>
    <col min="3874" max="3874" width="6.44140625" style="1698" customWidth="1"/>
    <col min="3875" max="3875" width="9.109375" style="1698"/>
    <col min="3876" max="3876" width="10.44140625" style="1698" customWidth="1"/>
    <col min="3877" max="3879" width="9.6640625" style="1698" customWidth="1"/>
    <col min="3880" max="3880" width="8.109375" style="1698" customWidth="1"/>
    <col min="3881" max="3882" width="8.44140625" style="1698" customWidth="1"/>
    <col min="3883" max="3883" width="7.5546875" style="1698" customWidth="1"/>
    <col min="3884" max="4096" width="9.109375" style="1698"/>
    <col min="4097" max="4097" width="4.33203125" style="1698" customWidth="1"/>
    <col min="4098" max="4098" width="11" style="1698" customWidth="1"/>
    <col min="4099" max="4099" width="5" style="1698" customWidth="1"/>
    <col min="4100" max="4100" width="11.33203125" style="1698" customWidth="1"/>
    <col min="4101" max="4113" width="3.109375" style="1698" customWidth="1"/>
    <col min="4114" max="4114" width="10.33203125" style="1698" customWidth="1"/>
    <col min="4115" max="4116" width="5.109375" style="1698" customWidth="1"/>
    <col min="4117" max="4117" width="8.6640625" style="1698" customWidth="1"/>
    <col min="4118" max="4118" width="9" style="1698" customWidth="1"/>
    <col min="4119" max="4119" width="8.33203125" style="1698" customWidth="1"/>
    <col min="4120" max="4120" width="12.44140625" style="1698" customWidth="1"/>
    <col min="4121" max="4123" width="7.109375" style="1698" customWidth="1"/>
    <col min="4124" max="4125" width="9.33203125" style="1698" customWidth="1"/>
    <col min="4126" max="4126" width="9.109375" style="1698" customWidth="1"/>
    <col min="4127" max="4127" width="7.44140625" style="1698" customWidth="1"/>
    <col min="4128" max="4129" width="9.33203125" style="1698" customWidth="1"/>
    <col min="4130" max="4130" width="6.44140625" style="1698" customWidth="1"/>
    <col min="4131" max="4131" width="9.109375" style="1698"/>
    <col min="4132" max="4132" width="10.44140625" style="1698" customWidth="1"/>
    <col min="4133" max="4135" width="9.6640625" style="1698" customWidth="1"/>
    <col min="4136" max="4136" width="8.109375" style="1698" customWidth="1"/>
    <col min="4137" max="4138" width="8.44140625" style="1698" customWidth="1"/>
    <col min="4139" max="4139" width="7.5546875" style="1698" customWidth="1"/>
    <col min="4140" max="4352" width="9.109375" style="1698"/>
    <col min="4353" max="4353" width="4.33203125" style="1698" customWidth="1"/>
    <col min="4354" max="4354" width="11" style="1698" customWidth="1"/>
    <col min="4355" max="4355" width="5" style="1698" customWidth="1"/>
    <col min="4356" max="4356" width="11.33203125" style="1698" customWidth="1"/>
    <col min="4357" max="4369" width="3.109375" style="1698" customWidth="1"/>
    <col min="4370" max="4370" width="10.33203125" style="1698" customWidth="1"/>
    <col min="4371" max="4372" width="5.109375" style="1698" customWidth="1"/>
    <col min="4373" max="4373" width="8.6640625" style="1698" customWidth="1"/>
    <col min="4374" max="4374" width="9" style="1698" customWidth="1"/>
    <col min="4375" max="4375" width="8.33203125" style="1698" customWidth="1"/>
    <col min="4376" max="4376" width="12.44140625" style="1698" customWidth="1"/>
    <col min="4377" max="4379" width="7.109375" style="1698" customWidth="1"/>
    <col min="4380" max="4381" width="9.33203125" style="1698" customWidth="1"/>
    <col min="4382" max="4382" width="9.109375" style="1698" customWidth="1"/>
    <col min="4383" max="4383" width="7.44140625" style="1698" customWidth="1"/>
    <col min="4384" max="4385" width="9.33203125" style="1698" customWidth="1"/>
    <col min="4386" max="4386" width="6.44140625" style="1698" customWidth="1"/>
    <col min="4387" max="4387" width="9.109375" style="1698"/>
    <col min="4388" max="4388" width="10.44140625" style="1698" customWidth="1"/>
    <col min="4389" max="4391" width="9.6640625" style="1698" customWidth="1"/>
    <col min="4392" max="4392" width="8.109375" style="1698" customWidth="1"/>
    <col min="4393" max="4394" width="8.44140625" style="1698" customWidth="1"/>
    <col min="4395" max="4395" width="7.5546875" style="1698" customWidth="1"/>
    <col min="4396" max="4608" width="9.109375" style="1698"/>
    <col min="4609" max="4609" width="4.33203125" style="1698" customWidth="1"/>
    <col min="4610" max="4610" width="11" style="1698" customWidth="1"/>
    <col min="4611" max="4611" width="5" style="1698" customWidth="1"/>
    <col min="4612" max="4612" width="11.33203125" style="1698" customWidth="1"/>
    <col min="4613" max="4625" width="3.109375" style="1698" customWidth="1"/>
    <col min="4626" max="4626" width="10.33203125" style="1698" customWidth="1"/>
    <col min="4627" max="4628" width="5.109375" style="1698" customWidth="1"/>
    <col min="4629" max="4629" width="8.6640625" style="1698" customWidth="1"/>
    <col min="4630" max="4630" width="9" style="1698" customWidth="1"/>
    <col min="4631" max="4631" width="8.33203125" style="1698" customWidth="1"/>
    <col min="4632" max="4632" width="12.44140625" style="1698" customWidth="1"/>
    <col min="4633" max="4635" width="7.109375" style="1698" customWidth="1"/>
    <col min="4636" max="4637" width="9.33203125" style="1698" customWidth="1"/>
    <col min="4638" max="4638" width="9.109375" style="1698" customWidth="1"/>
    <col min="4639" max="4639" width="7.44140625" style="1698" customWidth="1"/>
    <col min="4640" max="4641" width="9.33203125" style="1698" customWidth="1"/>
    <col min="4642" max="4642" width="6.44140625" style="1698" customWidth="1"/>
    <col min="4643" max="4643" width="9.109375" style="1698"/>
    <col min="4644" max="4644" width="10.44140625" style="1698" customWidth="1"/>
    <col min="4645" max="4647" width="9.6640625" style="1698" customWidth="1"/>
    <col min="4648" max="4648" width="8.109375" style="1698" customWidth="1"/>
    <col min="4649" max="4650" width="8.44140625" style="1698" customWidth="1"/>
    <col min="4651" max="4651" width="7.5546875" style="1698" customWidth="1"/>
    <col min="4652" max="4864" width="9.109375" style="1698"/>
    <col min="4865" max="4865" width="4.33203125" style="1698" customWidth="1"/>
    <col min="4866" max="4866" width="11" style="1698" customWidth="1"/>
    <col min="4867" max="4867" width="5" style="1698" customWidth="1"/>
    <col min="4868" max="4868" width="11.33203125" style="1698" customWidth="1"/>
    <col min="4869" max="4881" width="3.109375" style="1698" customWidth="1"/>
    <col min="4882" max="4882" width="10.33203125" style="1698" customWidth="1"/>
    <col min="4883" max="4884" width="5.109375" style="1698" customWidth="1"/>
    <col min="4885" max="4885" width="8.6640625" style="1698" customWidth="1"/>
    <col min="4886" max="4886" width="9" style="1698" customWidth="1"/>
    <col min="4887" max="4887" width="8.33203125" style="1698" customWidth="1"/>
    <col min="4888" max="4888" width="12.44140625" style="1698" customWidth="1"/>
    <col min="4889" max="4891" width="7.109375" style="1698" customWidth="1"/>
    <col min="4892" max="4893" width="9.33203125" style="1698" customWidth="1"/>
    <col min="4894" max="4894" width="9.109375" style="1698" customWidth="1"/>
    <col min="4895" max="4895" width="7.44140625" style="1698" customWidth="1"/>
    <col min="4896" max="4897" width="9.33203125" style="1698" customWidth="1"/>
    <col min="4898" max="4898" width="6.44140625" style="1698" customWidth="1"/>
    <col min="4899" max="4899" width="9.109375" style="1698"/>
    <col min="4900" max="4900" width="10.44140625" style="1698" customWidth="1"/>
    <col min="4901" max="4903" width="9.6640625" style="1698" customWidth="1"/>
    <col min="4904" max="4904" width="8.109375" style="1698" customWidth="1"/>
    <col min="4905" max="4906" width="8.44140625" style="1698" customWidth="1"/>
    <col min="4907" max="4907" width="7.5546875" style="1698" customWidth="1"/>
    <col min="4908" max="5120" width="9.109375" style="1698"/>
    <col min="5121" max="5121" width="4.33203125" style="1698" customWidth="1"/>
    <col min="5122" max="5122" width="11" style="1698" customWidth="1"/>
    <col min="5123" max="5123" width="5" style="1698" customWidth="1"/>
    <col min="5124" max="5124" width="11.33203125" style="1698" customWidth="1"/>
    <col min="5125" max="5137" width="3.109375" style="1698" customWidth="1"/>
    <col min="5138" max="5138" width="10.33203125" style="1698" customWidth="1"/>
    <col min="5139" max="5140" width="5.109375" style="1698" customWidth="1"/>
    <col min="5141" max="5141" width="8.6640625" style="1698" customWidth="1"/>
    <col min="5142" max="5142" width="9" style="1698" customWidth="1"/>
    <col min="5143" max="5143" width="8.33203125" style="1698" customWidth="1"/>
    <col min="5144" max="5144" width="12.44140625" style="1698" customWidth="1"/>
    <col min="5145" max="5147" width="7.109375" style="1698" customWidth="1"/>
    <col min="5148" max="5149" width="9.33203125" style="1698" customWidth="1"/>
    <col min="5150" max="5150" width="9.109375" style="1698" customWidth="1"/>
    <col min="5151" max="5151" width="7.44140625" style="1698" customWidth="1"/>
    <col min="5152" max="5153" width="9.33203125" style="1698" customWidth="1"/>
    <col min="5154" max="5154" width="6.44140625" style="1698" customWidth="1"/>
    <col min="5155" max="5155" width="9.109375" style="1698"/>
    <col min="5156" max="5156" width="10.44140625" style="1698" customWidth="1"/>
    <col min="5157" max="5159" width="9.6640625" style="1698" customWidth="1"/>
    <col min="5160" max="5160" width="8.109375" style="1698" customWidth="1"/>
    <col min="5161" max="5162" width="8.44140625" style="1698" customWidth="1"/>
    <col min="5163" max="5163" width="7.5546875" style="1698" customWidth="1"/>
    <col min="5164" max="5376" width="9.109375" style="1698"/>
    <col min="5377" max="5377" width="4.33203125" style="1698" customWidth="1"/>
    <col min="5378" max="5378" width="11" style="1698" customWidth="1"/>
    <col min="5379" max="5379" width="5" style="1698" customWidth="1"/>
    <col min="5380" max="5380" width="11.33203125" style="1698" customWidth="1"/>
    <col min="5381" max="5393" width="3.109375" style="1698" customWidth="1"/>
    <col min="5394" max="5394" width="10.33203125" style="1698" customWidth="1"/>
    <col min="5395" max="5396" width="5.109375" style="1698" customWidth="1"/>
    <col min="5397" max="5397" width="8.6640625" style="1698" customWidth="1"/>
    <col min="5398" max="5398" width="9" style="1698" customWidth="1"/>
    <col min="5399" max="5399" width="8.33203125" style="1698" customWidth="1"/>
    <col min="5400" max="5400" width="12.44140625" style="1698" customWidth="1"/>
    <col min="5401" max="5403" width="7.109375" style="1698" customWidth="1"/>
    <col min="5404" max="5405" width="9.33203125" style="1698" customWidth="1"/>
    <col min="5406" max="5406" width="9.109375" style="1698" customWidth="1"/>
    <col min="5407" max="5407" width="7.44140625" style="1698" customWidth="1"/>
    <col min="5408" max="5409" width="9.33203125" style="1698" customWidth="1"/>
    <col min="5410" max="5410" width="6.44140625" style="1698" customWidth="1"/>
    <col min="5411" max="5411" width="9.109375" style="1698"/>
    <col min="5412" max="5412" width="10.44140625" style="1698" customWidth="1"/>
    <col min="5413" max="5415" width="9.6640625" style="1698" customWidth="1"/>
    <col min="5416" max="5416" width="8.109375" style="1698" customWidth="1"/>
    <col min="5417" max="5418" width="8.44140625" style="1698" customWidth="1"/>
    <col min="5419" max="5419" width="7.5546875" style="1698" customWidth="1"/>
    <col min="5420" max="5632" width="9.109375" style="1698"/>
    <col min="5633" max="5633" width="4.33203125" style="1698" customWidth="1"/>
    <col min="5634" max="5634" width="11" style="1698" customWidth="1"/>
    <col min="5635" max="5635" width="5" style="1698" customWidth="1"/>
    <col min="5636" max="5636" width="11.33203125" style="1698" customWidth="1"/>
    <col min="5637" max="5649" width="3.109375" style="1698" customWidth="1"/>
    <col min="5650" max="5650" width="10.33203125" style="1698" customWidth="1"/>
    <col min="5651" max="5652" width="5.109375" style="1698" customWidth="1"/>
    <col min="5653" max="5653" width="8.6640625" style="1698" customWidth="1"/>
    <col min="5654" max="5654" width="9" style="1698" customWidth="1"/>
    <col min="5655" max="5655" width="8.33203125" style="1698" customWidth="1"/>
    <col min="5656" max="5656" width="12.44140625" style="1698" customWidth="1"/>
    <col min="5657" max="5659" width="7.109375" style="1698" customWidth="1"/>
    <col min="5660" max="5661" width="9.33203125" style="1698" customWidth="1"/>
    <col min="5662" max="5662" width="9.109375" style="1698" customWidth="1"/>
    <col min="5663" max="5663" width="7.44140625" style="1698" customWidth="1"/>
    <col min="5664" max="5665" width="9.33203125" style="1698" customWidth="1"/>
    <col min="5666" max="5666" width="6.44140625" style="1698" customWidth="1"/>
    <col min="5667" max="5667" width="9.109375" style="1698"/>
    <col min="5668" max="5668" width="10.44140625" style="1698" customWidth="1"/>
    <col min="5669" max="5671" width="9.6640625" style="1698" customWidth="1"/>
    <col min="5672" max="5672" width="8.109375" style="1698" customWidth="1"/>
    <col min="5673" max="5674" width="8.44140625" style="1698" customWidth="1"/>
    <col min="5675" max="5675" width="7.5546875" style="1698" customWidth="1"/>
    <col min="5676" max="5888" width="9.109375" style="1698"/>
    <col min="5889" max="5889" width="4.33203125" style="1698" customWidth="1"/>
    <col min="5890" max="5890" width="11" style="1698" customWidth="1"/>
    <col min="5891" max="5891" width="5" style="1698" customWidth="1"/>
    <col min="5892" max="5892" width="11.33203125" style="1698" customWidth="1"/>
    <col min="5893" max="5905" width="3.109375" style="1698" customWidth="1"/>
    <col min="5906" max="5906" width="10.33203125" style="1698" customWidth="1"/>
    <col min="5907" max="5908" width="5.109375" style="1698" customWidth="1"/>
    <col min="5909" max="5909" width="8.6640625" style="1698" customWidth="1"/>
    <col min="5910" max="5910" width="9" style="1698" customWidth="1"/>
    <col min="5911" max="5911" width="8.33203125" style="1698" customWidth="1"/>
    <col min="5912" max="5912" width="12.44140625" style="1698" customWidth="1"/>
    <col min="5913" max="5915" width="7.109375" style="1698" customWidth="1"/>
    <col min="5916" max="5917" width="9.33203125" style="1698" customWidth="1"/>
    <col min="5918" max="5918" width="9.109375" style="1698" customWidth="1"/>
    <col min="5919" max="5919" width="7.44140625" style="1698" customWidth="1"/>
    <col min="5920" max="5921" width="9.33203125" style="1698" customWidth="1"/>
    <col min="5922" max="5922" width="6.44140625" style="1698" customWidth="1"/>
    <col min="5923" max="5923" width="9.109375" style="1698"/>
    <col min="5924" max="5924" width="10.44140625" style="1698" customWidth="1"/>
    <col min="5925" max="5927" width="9.6640625" style="1698" customWidth="1"/>
    <col min="5928" max="5928" width="8.109375" style="1698" customWidth="1"/>
    <col min="5929" max="5930" width="8.44140625" style="1698" customWidth="1"/>
    <col min="5931" max="5931" width="7.5546875" style="1698" customWidth="1"/>
    <col min="5932" max="6144" width="9.109375" style="1698"/>
    <col min="6145" max="6145" width="4.33203125" style="1698" customWidth="1"/>
    <col min="6146" max="6146" width="11" style="1698" customWidth="1"/>
    <col min="6147" max="6147" width="5" style="1698" customWidth="1"/>
    <col min="6148" max="6148" width="11.33203125" style="1698" customWidth="1"/>
    <col min="6149" max="6161" width="3.109375" style="1698" customWidth="1"/>
    <col min="6162" max="6162" width="10.33203125" style="1698" customWidth="1"/>
    <col min="6163" max="6164" width="5.109375" style="1698" customWidth="1"/>
    <col min="6165" max="6165" width="8.6640625" style="1698" customWidth="1"/>
    <col min="6166" max="6166" width="9" style="1698" customWidth="1"/>
    <col min="6167" max="6167" width="8.33203125" style="1698" customWidth="1"/>
    <col min="6168" max="6168" width="12.44140625" style="1698" customWidth="1"/>
    <col min="6169" max="6171" width="7.109375" style="1698" customWidth="1"/>
    <col min="6172" max="6173" width="9.33203125" style="1698" customWidth="1"/>
    <col min="6174" max="6174" width="9.109375" style="1698" customWidth="1"/>
    <col min="6175" max="6175" width="7.44140625" style="1698" customWidth="1"/>
    <col min="6176" max="6177" width="9.33203125" style="1698" customWidth="1"/>
    <col min="6178" max="6178" width="6.44140625" style="1698" customWidth="1"/>
    <col min="6179" max="6179" width="9.109375" style="1698"/>
    <col min="6180" max="6180" width="10.44140625" style="1698" customWidth="1"/>
    <col min="6181" max="6183" width="9.6640625" style="1698" customWidth="1"/>
    <col min="6184" max="6184" width="8.109375" style="1698" customWidth="1"/>
    <col min="6185" max="6186" width="8.44140625" style="1698" customWidth="1"/>
    <col min="6187" max="6187" width="7.5546875" style="1698" customWidth="1"/>
    <col min="6188" max="6400" width="9.109375" style="1698"/>
    <col min="6401" max="6401" width="4.33203125" style="1698" customWidth="1"/>
    <col min="6402" max="6402" width="11" style="1698" customWidth="1"/>
    <col min="6403" max="6403" width="5" style="1698" customWidth="1"/>
    <col min="6404" max="6404" width="11.33203125" style="1698" customWidth="1"/>
    <col min="6405" max="6417" width="3.109375" style="1698" customWidth="1"/>
    <col min="6418" max="6418" width="10.33203125" style="1698" customWidth="1"/>
    <col min="6419" max="6420" width="5.109375" style="1698" customWidth="1"/>
    <col min="6421" max="6421" width="8.6640625" style="1698" customWidth="1"/>
    <col min="6422" max="6422" width="9" style="1698" customWidth="1"/>
    <col min="6423" max="6423" width="8.33203125" style="1698" customWidth="1"/>
    <col min="6424" max="6424" width="12.44140625" style="1698" customWidth="1"/>
    <col min="6425" max="6427" width="7.109375" style="1698" customWidth="1"/>
    <col min="6428" max="6429" width="9.33203125" style="1698" customWidth="1"/>
    <col min="6430" max="6430" width="9.109375" style="1698" customWidth="1"/>
    <col min="6431" max="6431" width="7.44140625" style="1698" customWidth="1"/>
    <col min="6432" max="6433" width="9.33203125" style="1698" customWidth="1"/>
    <col min="6434" max="6434" width="6.44140625" style="1698" customWidth="1"/>
    <col min="6435" max="6435" width="9.109375" style="1698"/>
    <col min="6436" max="6436" width="10.44140625" style="1698" customWidth="1"/>
    <col min="6437" max="6439" width="9.6640625" style="1698" customWidth="1"/>
    <col min="6440" max="6440" width="8.109375" style="1698" customWidth="1"/>
    <col min="6441" max="6442" width="8.44140625" style="1698" customWidth="1"/>
    <col min="6443" max="6443" width="7.5546875" style="1698" customWidth="1"/>
    <col min="6444" max="6656" width="9.109375" style="1698"/>
    <col min="6657" max="6657" width="4.33203125" style="1698" customWidth="1"/>
    <col min="6658" max="6658" width="11" style="1698" customWidth="1"/>
    <col min="6659" max="6659" width="5" style="1698" customWidth="1"/>
    <col min="6660" max="6660" width="11.33203125" style="1698" customWidth="1"/>
    <col min="6661" max="6673" width="3.109375" style="1698" customWidth="1"/>
    <col min="6674" max="6674" width="10.33203125" style="1698" customWidth="1"/>
    <col min="6675" max="6676" width="5.109375" style="1698" customWidth="1"/>
    <col min="6677" max="6677" width="8.6640625" style="1698" customWidth="1"/>
    <col min="6678" max="6678" width="9" style="1698" customWidth="1"/>
    <col min="6679" max="6679" width="8.33203125" style="1698" customWidth="1"/>
    <col min="6680" max="6680" width="12.44140625" style="1698" customWidth="1"/>
    <col min="6681" max="6683" width="7.109375" style="1698" customWidth="1"/>
    <col min="6684" max="6685" width="9.33203125" style="1698" customWidth="1"/>
    <col min="6686" max="6686" width="9.109375" style="1698" customWidth="1"/>
    <col min="6687" max="6687" width="7.44140625" style="1698" customWidth="1"/>
    <col min="6688" max="6689" width="9.33203125" style="1698" customWidth="1"/>
    <col min="6690" max="6690" width="6.44140625" style="1698" customWidth="1"/>
    <col min="6691" max="6691" width="9.109375" style="1698"/>
    <col min="6692" max="6692" width="10.44140625" style="1698" customWidth="1"/>
    <col min="6693" max="6695" width="9.6640625" style="1698" customWidth="1"/>
    <col min="6696" max="6696" width="8.109375" style="1698" customWidth="1"/>
    <col min="6697" max="6698" width="8.44140625" style="1698" customWidth="1"/>
    <col min="6699" max="6699" width="7.5546875" style="1698" customWidth="1"/>
    <col min="6700" max="6912" width="9.109375" style="1698"/>
    <col min="6913" max="6913" width="4.33203125" style="1698" customWidth="1"/>
    <col min="6914" max="6914" width="11" style="1698" customWidth="1"/>
    <col min="6915" max="6915" width="5" style="1698" customWidth="1"/>
    <col min="6916" max="6916" width="11.33203125" style="1698" customWidth="1"/>
    <col min="6917" max="6929" width="3.109375" style="1698" customWidth="1"/>
    <col min="6930" max="6930" width="10.33203125" style="1698" customWidth="1"/>
    <col min="6931" max="6932" width="5.109375" style="1698" customWidth="1"/>
    <col min="6933" max="6933" width="8.6640625" style="1698" customWidth="1"/>
    <col min="6934" max="6934" width="9" style="1698" customWidth="1"/>
    <col min="6935" max="6935" width="8.33203125" style="1698" customWidth="1"/>
    <col min="6936" max="6936" width="12.44140625" style="1698" customWidth="1"/>
    <col min="6937" max="6939" width="7.109375" style="1698" customWidth="1"/>
    <col min="6940" max="6941" width="9.33203125" style="1698" customWidth="1"/>
    <col min="6942" max="6942" width="9.109375" style="1698" customWidth="1"/>
    <col min="6943" max="6943" width="7.44140625" style="1698" customWidth="1"/>
    <col min="6944" max="6945" width="9.33203125" style="1698" customWidth="1"/>
    <col min="6946" max="6946" width="6.44140625" style="1698" customWidth="1"/>
    <col min="6947" max="6947" width="9.109375" style="1698"/>
    <col min="6948" max="6948" width="10.44140625" style="1698" customWidth="1"/>
    <col min="6949" max="6951" width="9.6640625" style="1698" customWidth="1"/>
    <col min="6952" max="6952" width="8.109375" style="1698" customWidth="1"/>
    <col min="6953" max="6954" width="8.44140625" style="1698" customWidth="1"/>
    <col min="6955" max="6955" width="7.5546875" style="1698" customWidth="1"/>
    <col min="6956" max="7168" width="9.109375" style="1698"/>
    <col min="7169" max="7169" width="4.33203125" style="1698" customWidth="1"/>
    <col min="7170" max="7170" width="11" style="1698" customWidth="1"/>
    <col min="7171" max="7171" width="5" style="1698" customWidth="1"/>
    <col min="7172" max="7172" width="11.33203125" style="1698" customWidth="1"/>
    <col min="7173" max="7185" width="3.109375" style="1698" customWidth="1"/>
    <col min="7186" max="7186" width="10.33203125" style="1698" customWidth="1"/>
    <col min="7187" max="7188" width="5.109375" style="1698" customWidth="1"/>
    <col min="7189" max="7189" width="8.6640625" style="1698" customWidth="1"/>
    <col min="7190" max="7190" width="9" style="1698" customWidth="1"/>
    <col min="7191" max="7191" width="8.33203125" style="1698" customWidth="1"/>
    <col min="7192" max="7192" width="12.44140625" style="1698" customWidth="1"/>
    <col min="7193" max="7195" width="7.109375" style="1698" customWidth="1"/>
    <col min="7196" max="7197" width="9.33203125" style="1698" customWidth="1"/>
    <col min="7198" max="7198" width="9.109375" style="1698" customWidth="1"/>
    <col min="7199" max="7199" width="7.44140625" style="1698" customWidth="1"/>
    <col min="7200" max="7201" width="9.33203125" style="1698" customWidth="1"/>
    <col min="7202" max="7202" width="6.44140625" style="1698" customWidth="1"/>
    <col min="7203" max="7203" width="9.109375" style="1698"/>
    <col min="7204" max="7204" width="10.44140625" style="1698" customWidth="1"/>
    <col min="7205" max="7207" width="9.6640625" style="1698" customWidth="1"/>
    <col min="7208" max="7208" width="8.109375" style="1698" customWidth="1"/>
    <col min="7209" max="7210" width="8.44140625" style="1698" customWidth="1"/>
    <col min="7211" max="7211" width="7.5546875" style="1698" customWidth="1"/>
    <col min="7212" max="7424" width="9.109375" style="1698"/>
    <col min="7425" max="7425" width="4.33203125" style="1698" customWidth="1"/>
    <col min="7426" max="7426" width="11" style="1698" customWidth="1"/>
    <col min="7427" max="7427" width="5" style="1698" customWidth="1"/>
    <col min="7428" max="7428" width="11.33203125" style="1698" customWidth="1"/>
    <col min="7429" max="7441" width="3.109375" style="1698" customWidth="1"/>
    <col min="7442" max="7442" width="10.33203125" style="1698" customWidth="1"/>
    <col min="7443" max="7444" width="5.109375" style="1698" customWidth="1"/>
    <col min="7445" max="7445" width="8.6640625" style="1698" customWidth="1"/>
    <col min="7446" max="7446" width="9" style="1698" customWidth="1"/>
    <col min="7447" max="7447" width="8.33203125" style="1698" customWidth="1"/>
    <col min="7448" max="7448" width="12.44140625" style="1698" customWidth="1"/>
    <col min="7449" max="7451" width="7.109375" style="1698" customWidth="1"/>
    <col min="7452" max="7453" width="9.33203125" style="1698" customWidth="1"/>
    <col min="7454" max="7454" width="9.109375" style="1698" customWidth="1"/>
    <col min="7455" max="7455" width="7.44140625" style="1698" customWidth="1"/>
    <col min="7456" max="7457" width="9.33203125" style="1698" customWidth="1"/>
    <col min="7458" max="7458" width="6.44140625" style="1698" customWidth="1"/>
    <col min="7459" max="7459" width="9.109375" style="1698"/>
    <col min="7460" max="7460" width="10.44140625" style="1698" customWidth="1"/>
    <col min="7461" max="7463" width="9.6640625" style="1698" customWidth="1"/>
    <col min="7464" max="7464" width="8.109375" style="1698" customWidth="1"/>
    <col min="7465" max="7466" width="8.44140625" style="1698" customWidth="1"/>
    <col min="7467" max="7467" width="7.5546875" style="1698" customWidth="1"/>
    <col min="7468" max="7680" width="9.109375" style="1698"/>
    <col min="7681" max="7681" width="4.33203125" style="1698" customWidth="1"/>
    <col min="7682" max="7682" width="11" style="1698" customWidth="1"/>
    <col min="7683" max="7683" width="5" style="1698" customWidth="1"/>
    <col min="7684" max="7684" width="11.33203125" style="1698" customWidth="1"/>
    <col min="7685" max="7697" width="3.109375" style="1698" customWidth="1"/>
    <col min="7698" max="7698" width="10.33203125" style="1698" customWidth="1"/>
    <col min="7699" max="7700" width="5.109375" style="1698" customWidth="1"/>
    <col min="7701" max="7701" width="8.6640625" style="1698" customWidth="1"/>
    <col min="7702" max="7702" width="9" style="1698" customWidth="1"/>
    <col min="7703" max="7703" width="8.33203125" style="1698" customWidth="1"/>
    <col min="7704" max="7704" width="12.44140625" style="1698" customWidth="1"/>
    <col min="7705" max="7707" width="7.109375" style="1698" customWidth="1"/>
    <col min="7708" max="7709" width="9.33203125" style="1698" customWidth="1"/>
    <col min="7710" max="7710" width="9.109375" style="1698" customWidth="1"/>
    <col min="7711" max="7711" width="7.44140625" style="1698" customWidth="1"/>
    <col min="7712" max="7713" width="9.33203125" style="1698" customWidth="1"/>
    <col min="7714" max="7714" width="6.44140625" style="1698" customWidth="1"/>
    <col min="7715" max="7715" width="9.109375" style="1698"/>
    <col min="7716" max="7716" width="10.44140625" style="1698" customWidth="1"/>
    <col min="7717" max="7719" width="9.6640625" style="1698" customWidth="1"/>
    <col min="7720" max="7720" width="8.109375" style="1698" customWidth="1"/>
    <col min="7721" max="7722" width="8.44140625" style="1698" customWidth="1"/>
    <col min="7723" max="7723" width="7.5546875" style="1698" customWidth="1"/>
    <col min="7724" max="7936" width="9.109375" style="1698"/>
    <col min="7937" max="7937" width="4.33203125" style="1698" customWidth="1"/>
    <col min="7938" max="7938" width="11" style="1698" customWidth="1"/>
    <col min="7939" max="7939" width="5" style="1698" customWidth="1"/>
    <col min="7940" max="7940" width="11.33203125" style="1698" customWidth="1"/>
    <col min="7941" max="7953" width="3.109375" style="1698" customWidth="1"/>
    <col min="7954" max="7954" width="10.33203125" style="1698" customWidth="1"/>
    <col min="7955" max="7956" width="5.109375" style="1698" customWidth="1"/>
    <col min="7957" max="7957" width="8.6640625" style="1698" customWidth="1"/>
    <col min="7958" max="7958" width="9" style="1698" customWidth="1"/>
    <col min="7959" max="7959" width="8.33203125" style="1698" customWidth="1"/>
    <col min="7960" max="7960" width="12.44140625" style="1698" customWidth="1"/>
    <col min="7961" max="7963" width="7.109375" style="1698" customWidth="1"/>
    <col min="7964" max="7965" width="9.33203125" style="1698" customWidth="1"/>
    <col min="7966" max="7966" width="9.109375" style="1698" customWidth="1"/>
    <col min="7967" max="7967" width="7.44140625" style="1698" customWidth="1"/>
    <col min="7968" max="7969" width="9.33203125" style="1698" customWidth="1"/>
    <col min="7970" max="7970" width="6.44140625" style="1698" customWidth="1"/>
    <col min="7971" max="7971" width="9.109375" style="1698"/>
    <col min="7972" max="7972" width="10.44140625" style="1698" customWidth="1"/>
    <col min="7973" max="7975" width="9.6640625" style="1698" customWidth="1"/>
    <col min="7976" max="7976" width="8.109375" style="1698" customWidth="1"/>
    <col min="7977" max="7978" width="8.44140625" style="1698" customWidth="1"/>
    <col min="7979" max="7979" width="7.5546875" style="1698" customWidth="1"/>
    <col min="7980" max="8192" width="9.109375" style="1698"/>
    <col min="8193" max="8193" width="4.33203125" style="1698" customWidth="1"/>
    <col min="8194" max="8194" width="11" style="1698" customWidth="1"/>
    <col min="8195" max="8195" width="5" style="1698" customWidth="1"/>
    <col min="8196" max="8196" width="11.33203125" style="1698" customWidth="1"/>
    <col min="8197" max="8209" width="3.109375" style="1698" customWidth="1"/>
    <col min="8210" max="8210" width="10.33203125" style="1698" customWidth="1"/>
    <col min="8211" max="8212" width="5.109375" style="1698" customWidth="1"/>
    <col min="8213" max="8213" width="8.6640625" style="1698" customWidth="1"/>
    <col min="8214" max="8214" width="9" style="1698" customWidth="1"/>
    <col min="8215" max="8215" width="8.33203125" style="1698" customWidth="1"/>
    <col min="8216" max="8216" width="12.44140625" style="1698" customWidth="1"/>
    <col min="8217" max="8219" width="7.109375" style="1698" customWidth="1"/>
    <col min="8220" max="8221" width="9.33203125" style="1698" customWidth="1"/>
    <col min="8222" max="8222" width="9.109375" style="1698" customWidth="1"/>
    <col min="8223" max="8223" width="7.44140625" style="1698" customWidth="1"/>
    <col min="8224" max="8225" width="9.33203125" style="1698" customWidth="1"/>
    <col min="8226" max="8226" width="6.44140625" style="1698" customWidth="1"/>
    <col min="8227" max="8227" width="9.109375" style="1698"/>
    <col min="8228" max="8228" width="10.44140625" style="1698" customWidth="1"/>
    <col min="8229" max="8231" width="9.6640625" style="1698" customWidth="1"/>
    <col min="8232" max="8232" width="8.109375" style="1698" customWidth="1"/>
    <col min="8233" max="8234" width="8.44140625" style="1698" customWidth="1"/>
    <col min="8235" max="8235" width="7.5546875" style="1698" customWidth="1"/>
    <col min="8236" max="8448" width="9.109375" style="1698"/>
    <col min="8449" max="8449" width="4.33203125" style="1698" customWidth="1"/>
    <col min="8450" max="8450" width="11" style="1698" customWidth="1"/>
    <col min="8451" max="8451" width="5" style="1698" customWidth="1"/>
    <col min="8452" max="8452" width="11.33203125" style="1698" customWidth="1"/>
    <col min="8453" max="8465" width="3.109375" style="1698" customWidth="1"/>
    <col min="8466" max="8466" width="10.33203125" style="1698" customWidth="1"/>
    <col min="8467" max="8468" width="5.109375" style="1698" customWidth="1"/>
    <col min="8469" max="8469" width="8.6640625" style="1698" customWidth="1"/>
    <col min="8470" max="8470" width="9" style="1698" customWidth="1"/>
    <col min="8471" max="8471" width="8.33203125" style="1698" customWidth="1"/>
    <col min="8472" max="8472" width="12.44140625" style="1698" customWidth="1"/>
    <col min="8473" max="8475" width="7.109375" style="1698" customWidth="1"/>
    <col min="8476" max="8477" width="9.33203125" style="1698" customWidth="1"/>
    <col min="8478" max="8478" width="9.109375" style="1698" customWidth="1"/>
    <col min="8479" max="8479" width="7.44140625" style="1698" customWidth="1"/>
    <col min="8480" max="8481" width="9.33203125" style="1698" customWidth="1"/>
    <col min="8482" max="8482" width="6.44140625" style="1698" customWidth="1"/>
    <col min="8483" max="8483" width="9.109375" style="1698"/>
    <col min="8484" max="8484" width="10.44140625" style="1698" customWidth="1"/>
    <col min="8485" max="8487" width="9.6640625" style="1698" customWidth="1"/>
    <col min="8488" max="8488" width="8.109375" style="1698" customWidth="1"/>
    <col min="8489" max="8490" width="8.44140625" style="1698" customWidth="1"/>
    <col min="8491" max="8491" width="7.5546875" style="1698" customWidth="1"/>
    <col min="8492" max="8704" width="9.109375" style="1698"/>
    <col min="8705" max="8705" width="4.33203125" style="1698" customWidth="1"/>
    <col min="8706" max="8706" width="11" style="1698" customWidth="1"/>
    <col min="8707" max="8707" width="5" style="1698" customWidth="1"/>
    <col min="8708" max="8708" width="11.33203125" style="1698" customWidth="1"/>
    <col min="8709" max="8721" width="3.109375" style="1698" customWidth="1"/>
    <col min="8722" max="8722" width="10.33203125" style="1698" customWidth="1"/>
    <col min="8723" max="8724" width="5.109375" style="1698" customWidth="1"/>
    <col min="8725" max="8725" width="8.6640625" style="1698" customWidth="1"/>
    <col min="8726" max="8726" width="9" style="1698" customWidth="1"/>
    <col min="8727" max="8727" width="8.33203125" style="1698" customWidth="1"/>
    <col min="8728" max="8728" width="12.44140625" style="1698" customWidth="1"/>
    <col min="8729" max="8731" width="7.109375" style="1698" customWidth="1"/>
    <col min="8732" max="8733" width="9.33203125" style="1698" customWidth="1"/>
    <col min="8734" max="8734" width="9.109375" style="1698" customWidth="1"/>
    <col min="8735" max="8735" width="7.44140625" style="1698" customWidth="1"/>
    <col min="8736" max="8737" width="9.33203125" style="1698" customWidth="1"/>
    <col min="8738" max="8738" width="6.44140625" style="1698" customWidth="1"/>
    <col min="8739" max="8739" width="9.109375" style="1698"/>
    <col min="8740" max="8740" width="10.44140625" style="1698" customWidth="1"/>
    <col min="8741" max="8743" width="9.6640625" style="1698" customWidth="1"/>
    <col min="8744" max="8744" width="8.109375" style="1698" customWidth="1"/>
    <col min="8745" max="8746" width="8.44140625" style="1698" customWidth="1"/>
    <col min="8747" max="8747" width="7.5546875" style="1698" customWidth="1"/>
    <col min="8748" max="8960" width="9.109375" style="1698"/>
    <col min="8961" max="8961" width="4.33203125" style="1698" customWidth="1"/>
    <col min="8962" max="8962" width="11" style="1698" customWidth="1"/>
    <col min="8963" max="8963" width="5" style="1698" customWidth="1"/>
    <col min="8964" max="8964" width="11.33203125" style="1698" customWidth="1"/>
    <col min="8965" max="8977" width="3.109375" style="1698" customWidth="1"/>
    <col min="8978" max="8978" width="10.33203125" style="1698" customWidth="1"/>
    <col min="8979" max="8980" width="5.109375" style="1698" customWidth="1"/>
    <col min="8981" max="8981" width="8.6640625" style="1698" customWidth="1"/>
    <col min="8982" max="8982" width="9" style="1698" customWidth="1"/>
    <col min="8983" max="8983" width="8.33203125" style="1698" customWidth="1"/>
    <col min="8984" max="8984" width="12.44140625" style="1698" customWidth="1"/>
    <col min="8985" max="8987" width="7.109375" style="1698" customWidth="1"/>
    <col min="8988" max="8989" width="9.33203125" style="1698" customWidth="1"/>
    <col min="8990" max="8990" width="9.109375" style="1698" customWidth="1"/>
    <col min="8991" max="8991" width="7.44140625" style="1698" customWidth="1"/>
    <col min="8992" max="8993" width="9.33203125" style="1698" customWidth="1"/>
    <col min="8994" max="8994" width="6.44140625" style="1698" customWidth="1"/>
    <col min="8995" max="8995" width="9.109375" style="1698"/>
    <col min="8996" max="8996" width="10.44140625" style="1698" customWidth="1"/>
    <col min="8997" max="8999" width="9.6640625" style="1698" customWidth="1"/>
    <col min="9000" max="9000" width="8.109375" style="1698" customWidth="1"/>
    <col min="9001" max="9002" width="8.44140625" style="1698" customWidth="1"/>
    <col min="9003" max="9003" width="7.5546875" style="1698" customWidth="1"/>
    <col min="9004" max="9216" width="9.109375" style="1698"/>
    <col min="9217" max="9217" width="4.33203125" style="1698" customWidth="1"/>
    <col min="9218" max="9218" width="11" style="1698" customWidth="1"/>
    <col min="9219" max="9219" width="5" style="1698" customWidth="1"/>
    <col min="9220" max="9220" width="11.33203125" style="1698" customWidth="1"/>
    <col min="9221" max="9233" width="3.109375" style="1698" customWidth="1"/>
    <col min="9234" max="9234" width="10.33203125" style="1698" customWidth="1"/>
    <col min="9235" max="9236" width="5.109375" style="1698" customWidth="1"/>
    <col min="9237" max="9237" width="8.6640625" style="1698" customWidth="1"/>
    <col min="9238" max="9238" width="9" style="1698" customWidth="1"/>
    <col min="9239" max="9239" width="8.33203125" style="1698" customWidth="1"/>
    <col min="9240" max="9240" width="12.44140625" style="1698" customWidth="1"/>
    <col min="9241" max="9243" width="7.109375" style="1698" customWidth="1"/>
    <col min="9244" max="9245" width="9.33203125" style="1698" customWidth="1"/>
    <col min="9246" max="9246" width="9.109375" style="1698" customWidth="1"/>
    <col min="9247" max="9247" width="7.44140625" style="1698" customWidth="1"/>
    <col min="9248" max="9249" width="9.33203125" style="1698" customWidth="1"/>
    <col min="9250" max="9250" width="6.44140625" style="1698" customWidth="1"/>
    <col min="9251" max="9251" width="9.109375" style="1698"/>
    <col min="9252" max="9252" width="10.44140625" style="1698" customWidth="1"/>
    <col min="9253" max="9255" width="9.6640625" style="1698" customWidth="1"/>
    <col min="9256" max="9256" width="8.109375" style="1698" customWidth="1"/>
    <col min="9257" max="9258" width="8.44140625" style="1698" customWidth="1"/>
    <col min="9259" max="9259" width="7.5546875" style="1698" customWidth="1"/>
    <col min="9260" max="9472" width="9.109375" style="1698"/>
    <col min="9473" max="9473" width="4.33203125" style="1698" customWidth="1"/>
    <col min="9474" max="9474" width="11" style="1698" customWidth="1"/>
    <col min="9475" max="9475" width="5" style="1698" customWidth="1"/>
    <col min="9476" max="9476" width="11.33203125" style="1698" customWidth="1"/>
    <col min="9477" max="9489" width="3.109375" style="1698" customWidth="1"/>
    <col min="9490" max="9490" width="10.33203125" style="1698" customWidth="1"/>
    <col min="9491" max="9492" width="5.109375" style="1698" customWidth="1"/>
    <col min="9493" max="9493" width="8.6640625" style="1698" customWidth="1"/>
    <col min="9494" max="9494" width="9" style="1698" customWidth="1"/>
    <col min="9495" max="9495" width="8.33203125" style="1698" customWidth="1"/>
    <col min="9496" max="9496" width="12.44140625" style="1698" customWidth="1"/>
    <col min="9497" max="9499" width="7.109375" style="1698" customWidth="1"/>
    <col min="9500" max="9501" width="9.33203125" style="1698" customWidth="1"/>
    <col min="9502" max="9502" width="9.109375" style="1698" customWidth="1"/>
    <col min="9503" max="9503" width="7.44140625" style="1698" customWidth="1"/>
    <col min="9504" max="9505" width="9.33203125" style="1698" customWidth="1"/>
    <col min="9506" max="9506" width="6.44140625" style="1698" customWidth="1"/>
    <col min="9507" max="9507" width="9.109375" style="1698"/>
    <col min="9508" max="9508" width="10.44140625" style="1698" customWidth="1"/>
    <col min="9509" max="9511" width="9.6640625" style="1698" customWidth="1"/>
    <col min="9512" max="9512" width="8.109375" style="1698" customWidth="1"/>
    <col min="9513" max="9514" width="8.44140625" style="1698" customWidth="1"/>
    <col min="9515" max="9515" width="7.5546875" style="1698" customWidth="1"/>
    <col min="9516" max="9728" width="9.109375" style="1698"/>
    <col min="9729" max="9729" width="4.33203125" style="1698" customWidth="1"/>
    <col min="9730" max="9730" width="11" style="1698" customWidth="1"/>
    <col min="9731" max="9731" width="5" style="1698" customWidth="1"/>
    <col min="9732" max="9732" width="11.33203125" style="1698" customWidth="1"/>
    <col min="9733" max="9745" width="3.109375" style="1698" customWidth="1"/>
    <col min="9746" max="9746" width="10.33203125" style="1698" customWidth="1"/>
    <col min="9747" max="9748" width="5.109375" style="1698" customWidth="1"/>
    <col min="9749" max="9749" width="8.6640625" style="1698" customWidth="1"/>
    <col min="9750" max="9750" width="9" style="1698" customWidth="1"/>
    <col min="9751" max="9751" width="8.33203125" style="1698" customWidth="1"/>
    <col min="9752" max="9752" width="12.44140625" style="1698" customWidth="1"/>
    <col min="9753" max="9755" width="7.109375" style="1698" customWidth="1"/>
    <col min="9756" max="9757" width="9.33203125" style="1698" customWidth="1"/>
    <col min="9758" max="9758" width="9.109375" style="1698" customWidth="1"/>
    <col min="9759" max="9759" width="7.44140625" style="1698" customWidth="1"/>
    <col min="9760" max="9761" width="9.33203125" style="1698" customWidth="1"/>
    <col min="9762" max="9762" width="6.44140625" style="1698" customWidth="1"/>
    <col min="9763" max="9763" width="9.109375" style="1698"/>
    <col min="9764" max="9764" width="10.44140625" style="1698" customWidth="1"/>
    <col min="9765" max="9767" width="9.6640625" style="1698" customWidth="1"/>
    <col min="9768" max="9768" width="8.109375" style="1698" customWidth="1"/>
    <col min="9769" max="9770" width="8.44140625" style="1698" customWidth="1"/>
    <col min="9771" max="9771" width="7.5546875" style="1698" customWidth="1"/>
    <col min="9772" max="9984" width="9.109375" style="1698"/>
    <col min="9985" max="9985" width="4.33203125" style="1698" customWidth="1"/>
    <col min="9986" max="9986" width="11" style="1698" customWidth="1"/>
    <col min="9987" max="9987" width="5" style="1698" customWidth="1"/>
    <col min="9988" max="9988" width="11.33203125" style="1698" customWidth="1"/>
    <col min="9989" max="10001" width="3.109375" style="1698" customWidth="1"/>
    <col min="10002" max="10002" width="10.33203125" style="1698" customWidth="1"/>
    <col min="10003" max="10004" width="5.109375" style="1698" customWidth="1"/>
    <col min="10005" max="10005" width="8.6640625" style="1698" customWidth="1"/>
    <col min="10006" max="10006" width="9" style="1698" customWidth="1"/>
    <col min="10007" max="10007" width="8.33203125" style="1698" customWidth="1"/>
    <col min="10008" max="10008" width="12.44140625" style="1698" customWidth="1"/>
    <col min="10009" max="10011" width="7.109375" style="1698" customWidth="1"/>
    <col min="10012" max="10013" width="9.33203125" style="1698" customWidth="1"/>
    <col min="10014" max="10014" width="9.109375" style="1698" customWidth="1"/>
    <col min="10015" max="10015" width="7.44140625" style="1698" customWidth="1"/>
    <col min="10016" max="10017" width="9.33203125" style="1698" customWidth="1"/>
    <col min="10018" max="10018" width="6.44140625" style="1698" customWidth="1"/>
    <col min="10019" max="10019" width="9.109375" style="1698"/>
    <col min="10020" max="10020" width="10.44140625" style="1698" customWidth="1"/>
    <col min="10021" max="10023" width="9.6640625" style="1698" customWidth="1"/>
    <col min="10024" max="10024" width="8.109375" style="1698" customWidth="1"/>
    <col min="10025" max="10026" width="8.44140625" style="1698" customWidth="1"/>
    <col min="10027" max="10027" width="7.5546875" style="1698" customWidth="1"/>
    <col min="10028" max="10240" width="9.109375" style="1698"/>
    <col min="10241" max="10241" width="4.33203125" style="1698" customWidth="1"/>
    <col min="10242" max="10242" width="11" style="1698" customWidth="1"/>
    <col min="10243" max="10243" width="5" style="1698" customWidth="1"/>
    <col min="10244" max="10244" width="11.33203125" style="1698" customWidth="1"/>
    <col min="10245" max="10257" width="3.109375" style="1698" customWidth="1"/>
    <col min="10258" max="10258" width="10.33203125" style="1698" customWidth="1"/>
    <col min="10259" max="10260" width="5.109375" style="1698" customWidth="1"/>
    <col min="10261" max="10261" width="8.6640625" style="1698" customWidth="1"/>
    <col min="10262" max="10262" width="9" style="1698" customWidth="1"/>
    <col min="10263" max="10263" width="8.33203125" style="1698" customWidth="1"/>
    <col min="10264" max="10264" width="12.44140625" style="1698" customWidth="1"/>
    <col min="10265" max="10267" width="7.109375" style="1698" customWidth="1"/>
    <col min="10268" max="10269" width="9.33203125" style="1698" customWidth="1"/>
    <col min="10270" max="10270" width="9.109375" style="1698" customWidth="1"/>
    <col min="10271" max="10271" width="7.44140625" style="1698" customWidth="1"/>
    <col min="10272" max="10273" width="9.33203125" style="1698" customWidth="1"/>
    <col min="10274" max="10274" width="6.44140625" style="1698" customWidth="1"/>
    <col min="10275" max="10275" width="9.109375" style="1698"/>
    <col min="10276" max="10276" width="10.44140625" style="1698" customWidth="1"/>
    <col min="10277" max="10279" width="9.6640625" style="1698" customWidth="1"/>
    <col min="10280" max="10280" width="8.109375" style="1698" customWidth="1"/>
    <col min="10281" max="10282" width="8.44140625" style="1698" customWidth="1"/>
    <col min="10283" max="10283" width="7.5546875" style="1698" customWidth="1"/>
    <col min="10284" max="10496" width="9.109375" style="1698"/>
    <col min="10497" max="10497" width="4.33203125" style="1698" customWidth="1"/>
    <col min="10498" max="10498" width="11" style="1698" customWidth="1"/>
    <col min="10499" max="10499" width="5" style="1698" customWidth="1"/>
    <col min="10500" max="10500" width="11.33203125" style="1698" customWidth="1"/>
    <col min="10501" max="10513" width="3.109375" style="1698" customWidth="1"/>
    <col min="10514" max="10514" width="10.33203125" style="1698" customWidth="1"/>
    <col min="10515" max="10516" width="5.109375" style="1698" customWidth="1"/>
    <col min="10517" max="10517" width="8.6640625" style="1698" customWidth="1"/>
    <col min="10518" max="10518" width="9" style="1698" customWidth="1"/>
    <col min="10519" max="10519" width="8.33203125" style="1698" customWidth="1"/>
    <col min="10520" max="10520" width="12.44140625" style="1698" customWidth="1"/>
    <col min="10521" max="10523" width="7.109375" style="1698" customWidth="1"/>
    <col min="10524" max="10525" width="9.33203125" style="1698" customWidth="1"/>
    <col min="10526" max="10526" width="9.109375" style="1698" customWidth="1"/>
    <col min="10527" max="10527" width="7.44140625" style="1698" customWidth="1"/>
    <col min="10528" max="10529" width="9.33203125" style="1698" customWidth="1"/>
    <col min="10530" max="10530" width="6.44140625" style="1698" customWidth="1"/>
    <col min="10531" max="10531" width="9.109375" style="1698"/>
    <col min="10532" max="10532" width="10.44140625" style="1698" customWidth="1"/>
    <col min="10533" max="10535" width="9.6640625" style="1698" customWidth="1"/>
    <col min="10536" max="10536" width="8.109375" style="1698" customWidth="1"/>
    <col min="10537" max="10538" width="8.44140625" style="1698" customWidth="1"/>
    <col min="10539" max="10539" width="7.5546875" style="1698" customWidth="1"/>
    <col min="10540" max="10752" width="9.109375" style="1698"/>
    <col min="10753" max="10753" width="4.33203125" style="1698" customWidth="1"/>
    <col min="10754" max="10754" width="11" style="1698" customWidth="1"/>
    <col min="10755" max="10755" width="5" style="1698" customWidth="1"/>
    <col min="10756" max="10756" width="11.33203125" style="1698" customWidth="1"/>
    <col min="10757" max="10769" width="3.109375" style="1698" customWidth="1"/>
    <col min="10770" max="10770" width="10.33203125" style="1698" customWidth="1"/>
    <col min="10771" max="10772" width="5.109375" style="1698" customWidth="1"/>
    <col min="10773" max="10773" width="8.6640625" style="1698" customWidth="1"/>
    <col min="10774" max="10774" width="9" style="1698" customWidth="1"/>
    <col min="10775" max="10775" width="8.33203125" style="1698" customWidth="1"/>
    <col min="10776" max="10776" width="12.44140625" style="1698" customWidth="1"/>
    <col min="10777" max="10779" width="7.109375" style="1698" customWidth="1"/>
    <col min="10780" max="10781" width="9.33203125" style="1698" customWidth="1"/>
    <col min="10782" max="10782" width="9.109375" style="1698" customWidth="1"/>
    <col min="10783" max="10783" width="7.44140625" style="1698" customWidth="1"/>
    <col min="10784" max="10785" width="9.33203125" style="1698" customWidth="1"/>
    <col min="10786" max="10786" width="6.44140625" style="1698" customWidth="1"/>
    <col min="10787" max="10787" width="9.109375" style="1698"/>
    <col min="10788" max="10788" width="10.44140625" style="1698" customWidth="1"/>
    <col min="10789" max="10791" width="9.6640625" style="1698" customWidth="1"/>
    <col min="10792" max="10792" width="8.109375" style="1698" customWidth="1"/>
    <col min="10793" max="10794" width="8.44140625" style="1698" customWidth="1"/>
    <col min="10795" max="10795" width="7.5546875" style="1698" customWidth="1"/>
    <col min="10796" max="11008" width="9.109375" style="1698"/>
    <col min="11009" max="11009" width="4.33203125" style="1698" customWidth="1"/>
    <col min="11010" max="11010" width="11" style="1698" customWidth="1"/>
    <col min="11011" max="11011" width="5" style="1698" customWidth="1"/>
    <col min="11012" max="11012" width="11.33203125" style="1698" customWidth="1"/>
    <col min="11013" max="11025" width="3.109375" style="1698" customWidth="1"/>
    <col min="11026" max="11026" width="10.33203125" style="1698" customWidth="1"/>
    <col min="11027" max="11028" width="5.109375" style="1698" customWidth="1"/>
    <col min="11029" max="11029" width="8.6640625" style="1698" customWidth="1"/>
    <col min="11030" max="11030" width="9" style="1698" customWidth="1"/>
    <col min="11031" max="11031" width="8.33203125" style="1698" customWidth="1"/>
    <col min="11032" max="11032" width="12.44140625" style="1698" customWidth="1"/>
    <col min="11033" max="11035" width="7.109375" style="1698" customWidth="1"/>
    <col min="11036" max="11037" width="9.33203125" style="1698" customWidth="1"/>
    <col min="11038" max="11038" width="9.109375" style="1698" customWidth="1"/>
    <col min="11039" max="11039" width="7.44140625" style="1698" customWidth="1"/>
    <col min="11040" max="11041" width="9.33203125" style="1698" customWidth="1"/>
    <col min="11042" max="11042" width="6.44140625" style="1698" customWidth="1"/>
    <col min="11043" max="11043" width="9.109375" style="1698"/>
    <col min="11044" max="11044" width="10.44140625" style="1698" customWidth="1"/>
    <col min="11045" max="11047" width="9.6640625" style="1698" customWidth="1"/>
    <col min="11048" max="11048" width="8.109375" style="1698" customWidth="1"/>
    <col min="11049" max="11050" width="8.44140625" style="1698" customWidth="1"/>
    <col min="11051" max="11051" width="7.5546875" style="1698" customWidth="1"/>
    <col min="11052" max="11264" width="9.109375" style="1698"/>
    <col min="11265" max="11265" width="4.33203125" style="1698" customWidth="1"/>
    <col min="11266" max="11266" width="11" style="1698" customWidth="1"/>
    <col min="11267" max="11267" width="5" style="1698" customWidth="1"/>
    <col min="11268" max="11268" width="11.33203125" style="1698" customWidth="1"/>
    <col min="11269" max="11281" width="3.109375" style="1698" customWidth="1"/>
    <col min="11282" max="11282" width="10.33203125" style="1698" customWidth="1"/>
    <col min="11283" max="11284" width="5.109375" style="1698" customWidth="1"/>
    <col min="11285" max="11285" width="8.6640625" style="1698" customWidth="1"/>
    <col min="11286" max="11286" width="9" style="1698" customWidth="1"/>
    <col min="11287" max="11287" width="8.33203125" style="1698" customWidth="1"/>
    <col min="11288" max="11288" width="12.44140625" style="1698" customWidth="1"/>
    <col min="11289" max="11291" width="7.109375" style="1698" customWidth="1"/>
    <col min="11292" max="11293" width="9.33203125" style="1698" customWidth="1"/>
    <col min="11294" max="11294" width="9.109375" style="1698" customWidth="1"/>
    <col min="11295" max="11295" width="7.44140625" style="1698" customWidth="1"/>
    <col min="11296" max="11297" width="9.33203125" style="1698" customWidth="1"/>
    <col min="11298" max="11298" width="6.44140625" style="1698" customWidth="1"/>
    <col min="11299" max="11299" width="9.109375" style="1698"/>
    <col min="11300" max="11300" width="10.44140625" style="1698" customWidth="1"/>
    <col min="11301" max="11303" width="9.6640625" style="1698" customWidth="1"/>
    <col min="11304" max="11304" width="8.109375" style="1698" customWidth="1"/>
    <col min="11305" max="11306" width="8.44140625" style="1698" customWidth="1"/>
    <col min="11307" max="11307" width="7.5546875" style="1698" customWidth="1"/>
    <col min="11308" max="11520" width="9.109375" style="1698"/>
    <col min="11521" max="11521" width="4.33203125" style="1698" customWidth="1"/>
    <col min="11522" max="11522" width="11" style="1698" customWidth="1"/>
    <col min="11523" max="11523" width="5" style="1698" customWidth="1"/>
    <col min="11524" max="11524" width="11.33203125" style="1698" customWidth="1"/>
    <col min="11525" max="11537" width="3.109375" style="1698" customWidth="1"/>
    <col min="11538" max="11538" width="10.33203125" style="1698" customWidth="1"/>
    <col min="11539" max="11540" width="5.109375" style="1698" customWidth="1"/>
    <col min="11541" max="11541" width="8.6640625" style="1698" customWidth="1"/>
    <col min="11542" max="11542" width="9" style="1698" customWidth="1"/>
    <col min="11543" max="11543" width="8.33203125" style="1698" customWidth="1"/>
    <col min="11544" max="11544" width="12.44140625" style="1698" customWidth="1"/>
    <col min="11545" max="11547" width="7.109375" style="1698" customWidth="1"/>
    <col min="11548" max="11549" width="9.33203125" style="1698" customWidth="1"/>
    <col min="11550" max="11550" width="9.109375" style="1698" customWidth="1"/>
    <col min="11551" max="11551" width="7.44140625" style="1698" customWidth="1"/>
    <col min="11552" max="11553" width="9.33203125" style="1698" customWidth="1"/>
    <col min="11554" max="11554" width="6.44140625" style="1698" customWidth="1"/>
    <col min="11555" max="11555" width="9.109375" style="1698"/>
    <col min="11556" max="11556" width="10.44140625" style="1698" customWidth="1"/>
    <col min="11557" max="11559" width="9.6640625" style="1698" customWidth="1"/>
    <col min="11560" max="11560" width="8.109375" style="1698" customWidth="1"/>
    <col min="11561" max="11562" width="8.44140625" style="1698" customWidth="1"/>
    <col min="11563" max="11563" width="7.5546875" style="1698" customWidth="1"/>
    <col min="11564" max="11776" width="9.109375" style="1698"/>
    <col min="11777" max="11777" width="4.33203125" style="1698" customWidth="1"/>
    <col min="11778" max="11778" width="11" style="1698" customWidth="1"/>
    <col min="11779" max="11779" width="5" style="1698" customWidth="1"/>
    <col min="11780" max="11780" width="11.33203125" style="1698" customWidth="1"/>
    <col min="11781" max="11793" width="3.109375" style="1698" customWidth="1"/>
    <col min="11794" max="11794" width="10.33203125" style="1698" customWidth="1"/>
    <col min="11795" max="11796" width="5.109375" style="1698" customWidth="1"/>
    <col min="11797" max="11797" width="8.6640625" style="1698" customWidth="1"/>
    <col min="11798" max="11798" width="9" style="1698" customWidth="1"/>
    <col min="11799" max="11799" width="8.33203125" style="1698" customWidth="1"/>
    <col min="11800" max="11800" width="12.44140625" style="1698" customWidth="1"/>
    <col min="11801" max="11803" width="7.109375" style="1698" customWidth="1"/>
    <col min="11804" max="11805" width="9.33203125" style="1698" customWidth="1"/>
    <col min="11806" max="11806" width="9.109375" style="1698" customWidth="1"/>
    <col min="11807" max="11807" width="7.44140625" style="1698" customWidth="1"/>
    <col min="11808" max="11809" width="9.33203125" style="1698" customWidth="1"/>
    <col min="11810" max="11810" width="6.44140625" style="1698" customWidth="1"/>
    <col min="11811" max="11811" width="9.109375" style="1698"/>
    <col min="11812" max="11812" width="10.44140625" style="1698" customWidth="1"/>
    <col min="11813" max="11815" width="9.6640625" style="1698" customWidth="1"/>
    <col min="11816" max="11816" width="8.109375" style="1698" customWidth="1"/>
    <col min="11817" max="11818" width="8.44140625" style="1698" customWidth="1"/>
    <col min="11819" max="11819" width="7.5546875" style="1698" customWidth="1"/>
    <col min="11820" max="12032" width="9.109375" style="1698"/>
    <col min="12033" max="12033" width="4.33203125" style="1698" customWidth="1"/>
    <col min="12034" max="12034" width="11" style="1698" customWidth="1"/>
    <col min="12035" max="12035" width="5" style="1698" customWidth="1"/>
    <col min="12036" max="12036" width="11.33203125" style="1698" customWidth="1"/>
    <col min="12037" max="12049" width="3.109375" style="1698" customWidth="1"/>
    <col min="12050" max="12050" width="10.33203125" style="1698" customWidth="1"/>
    <col min="12051" max="12052" width="5.109375" style="1698" customWidth="1"/>
    <col min="12053" max="12053" width="8.6640625" style="1698" customWidth="1"/>
    <col min="12054" max="12054" width="9" style="1698" customWidth="1"/>
    <col min="12055" max="12055" width="8.33203125" style="1698" customWidth="1"/>
    <col min="12056" max="12056" width="12.44140625" style="1698" customWidth="1"/>
    <col min="12057" max="12059" width="7.109375" style="1698" customWidth="1"/>
    <col min="12060" max="12061" width="9.33203125" style="1698" customWidth="1"/>
    <col min="12062" max="12062" width="9.109375" style="1698" customWidth="1"/>
    <col min="12063" max="12063" width="7.44140625" style="1698" customWidth="1"/>
    <col min="12064" max="12065" width="9.33203125" style="1698" customWidth="1"/>
    <col min="12066" max="12066" width="6.44140625" style="1698" customWidth="1"/>
    <col min="12067" max="12067" width="9.109375" style="1698"/>
    <col min="12068" max="12068" width="10.44140625" style="1698" customWidth="1"/>
    <col min="12069" max="12071" width="9.6640625" style="1698" customWidth="1"/>
    <col min="12072" max="12072" width="8.109375" style="1698" customWidth="1"/>
    <col min="12073" max="12074" width="8.44140625" style="1698" customWidth="1"/>
    <col min="12075" max="12075" width="7.5546875" style="1698" customWidth="1"/>
    <col min="12076" max="12288" width="9.109375" style="1698"/>
    <col min="12289" max="12289" width="4.33203125" style="1698" customWidth="1"/>
    <col min="12290" max="12290" width="11" style="1698" customWidth="1"/>
    <col min="12291" max="12291" width="5" style="1698" customWidth="1"/>
    <col min="12292" max="12292" width="11.33203125" style="1698" customWidth="1"/>
    <col min="12293" max="12305" width="3.109375" style="1698" customWidth="1"/>
    <col min="12306" max="12306" width="10.33203125" style="1698" customWidth="1"/>
    <col min="12307" max="12308" width="5.109375" style="1698" customWidth="1"/>
    <col min="12309" max="12309" width="8.6640625" style="1698" customWidth="1"/>
    <col min="12310" max="12310" width="9" style="1698" customWidth="1"/>
    <col min="12311" max="12311" width="8.33203125" style="1698" customWidth="1"/>
    <col min="12312" max="12312" width="12.44140625" style="1698" customWidth="1"/>
    <col min="12313" max="12315" width="7.109375" style="1698" customWidth="1"/>
    <col min="12316" max="12317" width="9.33203125" style="1698" customWidth="1"/>
    <col min="12318" max="12318" width="9.109375" style="1698" customWidth="1"/>
    <col min="12319" max="12319" width="7.44140625" style="1698" customWidth="1"/>
    <col min="12320" max="12321" width="9.33203125" style="1698" customWidth="1"/>
    <col min="12322" max="12322" width="6.44140625" style="1698" customWidth="1"/>
    <col min="12323" max="12323" width="9.109375" style="1698"/>
    <col min="12324" max="12324" width="10.44140625" style="1698" customWidth="1"/>
    <col min="12325" max="12327" width="9.6640625" style="1698" customWidth="1"/>
    <col min="12328" max="12328" width="8.109375" style="1698" customWidth="1"/>
    <col min="12329" max="12330" width="8.44140625" style="1698" customWidth="1"/>
    <col min="12331" max="12331" width="7.5546875" style="1698" customWidth="1"/>
    <col min="12332" max="12544" width="9.109375" style="1698"/>
    <col min="12545" max="12545" width="4.33203125" style="1698" customWidth="1"/>
    <col min="12546" max="12546" width="11" style="1698" customWidth="1"/>
    <col min="12547" max="12547" width="5" style="1698" customWidth="1"/>
    <col min="12548" max="12548" width="11.33203125" style="1698" customWidth="1"/>
    <col min="12549" max="12561" width="3.109375" style="1698" customWidth="1"/>
    <col min="12562" max="12562" width="10.33203125" style="1698" customWidth="1"/>
    <col min="12563" max="12564" width="5.109375" style="1698" customWidth="1"/>
    <col min="12565" max="12565" width="8.6640625" style="1698" customWidth="1"/>
    <col min="12566" max="12566" width="9" style="1698" customWidth="1"/>
    <col min="12567" max="12567" width="8.33203125" style="1698" customWidth="1"/>
    <col min="12568" max="12568" width="12.44140625" style="1698" customWidth="1"/>
    <col min="12569" max="12571" width="7.109375" style="1698" customWidth="1"/>
    <col min="12572" max="12573" width="9.33203125" style="1698" customWidth="1"/>
    <col min="12574" max="12574" width="9.109375" style="1698" customWidth="1"/>
    <col min="12575" max="12575" width="7.44140625" style="1698" customWidth="1"/>
    <col min="12576" max="12577" width="9.33203125" style="1698" customWidth="1"/>
    <col min="12578" max="12578" width="6.44140625" style="1698" customWidth="1"/>
    <col min="12579" max="12579" width="9.109375" style="1698"/>
    <col min="12580" max="12580" width="10.44140625" style="1698" customWidth="1"/>
    <col min="12581" max="12583" width="9.6640625" style="1698" customWidth="1"/>
    <col min="12584" max="12584" width="8.109375" style="1698" customWidth="1"/>
    <col min="12585" max="12586" width="8.44140625" style="1698" customWidth="1"/>
    <col min="12587" max="12587" width="7.5546875" style="1698" customWidth="1"/>
    <col min="12588" max="12800" width="9.109375" style="1698"/>
    <col min="12801" max="12801" width="4.33203125" style="1698" customWidth="1"/>
    <col min="12802" max="12802" width="11" style="1698" customWidth="1"/>
    <col min="12803" max="12803" width="5" style="1698" customWidth="1"/>
    <col min="12804" max="12804" width="11.33203125" style="1698" customWidth="1"/>
    <col min="12805" max="12817" width="3.109375" style="1698" customWidth="1"/>
    <col min="12818" max="12818" width="10.33203125" style="1698" customWidth="1"/>
    <col min="12819" max="12820" width="5.109375" style="1698" customWidth="1"/>
    <col min="12821" max="12821" width="8.6640625" style="1698" customWidth="1"/>
    <col min="12822" max="12822" width="9" style="1698" customWidth="1"/>
    <col min="12823" max="12823" width="8.33203125" style="1698" customWidth="1"/>
    <col min="12824" max="12824" width="12.44140625" style="1698" customWidth="1"/>
    <col min="12825" max="12827" width="7.109375" style="1698" customWidth="1"/>
    <col min="12828" max="12829" width="9.33203125" style="1698" customWidth="1"/>
    <col min="12830" max="12830" width="9.109375" style="1698" customWidth="1"/>
    <col min="12831" max="12831" width="7.44140625" style="1698" customWidth="1"/>
    <col min="12832" max="12833" width="9.33203125" style="1698" customWidth="1"/>
    <col min="12834" max="12834" width="6.44140625" style="1698" customWidth="1"/>
    <col min="12835" max="12835" width="9.109375" style="1698"/>
    <col min="12836" max="12836" width="10.44140625" style="1698" customWidth="1"/>
    <col min="12837" max="12839" width="9.6640625" style="1698" customWidth="1"/>
    <col min="12840" max="12840" width="8.109375" style="1698" customWidth="1"/>
    <col min="12841" max="12842" width="8.44140625" style="1698" customWidth="1"/>
    <col min="12843" max="12843" width="7.5546875" style="1698" customWidth="1"/>
    <col min="12844" max="13056" width="9.109375" style="1698"/>
    <col min="13057" max="13057" width="4.33203125" style="1698" customWidth="1"/>
    <col min="13058" max="13058" width="11" style="1698" customWidth="1"/>
    <col min="13059" max="13059" width="5" style="1698" customWidth="1"/>
    <col min="13060" max="13060" width="11.33203125" style="1698" customWidth="1"/>
    <col min="13061" max="13073" width="3.109375" style="1698" customWidth="1"/>
    <col min="13074" max="13074" width="10.33203125" style="1698" customWidth="1"/>
    <col min="13075" max="13076" width="5.109375" style="1698" customWidth="1"/>
    <col min="13077" max="13077" width="8.6640625" style="1698" customWidth="1"/>
    <col min="13078" max="13078" width="9" style="1698" customWidth="1"/>
    <col min="13079" max="13079" width="8.33203125" style="1698" customWidth="1"/>
    <col min="13080" max="13080" width="12.44140625" style="1698" customWidth="1"/>
    <col min="13081" max="13083" width="7.109375" style="1698" customWidth="1"/>
    <col min="13084" max="13085" width="9.33203125" style="1698" customWidth="1"/>
    <col min="13086" max="13086" width="9.109375" style="1698" customWidth="1"/>
    <col min="13087" max="13087" width="7.44140625" style="1698" customWidth="1"/>
    <col min="13088" max="13089" width="9.33203125" style="1698" customWidth="1"/>
    <col min="13090" max="13090" width="6.44140625" style="1698" customWidth="1"/>
    <col min="13091" max="13091" width="9.109375" style="1698"/>
    <col min="13092" max="13092" width="10.44140625" style="1698" customWidth="1"/>
    <col min="13093" max="13095" width="9.6640625" style="1698" customWidth="1"/>
    <col min="13096" max="13096" width="8.109375" style="1698" customWidth="1"/>
    <col min="13097" max="13098" width="8.44140625" style="1698" customWidth="1"/>
    <col min="13099" max="13099" width="7.5546875" style="1698" customWidth="1"/>
    <col min="13100" max="13312" width="9.109375" style="1698"/>
    <col min="13313" max="13313" width="4.33203125" style="1698" customWidth="1"/>
    <col min="13314" max="13314" width="11" style="1698" customWidth="1"/>
    <col min="13315" max="13315" width="5" style="1698" customWidth="1"/>
    <col min="13316" max="13316" width="11.33203125" style="1698" customWidth="1"/>
    <col min="13317" max="13329" width="3.109375" style="1698" customWidth="1"/>
    <col min="13330" max="13330" width="10.33203125" style="1698" customWidth="1"/>
    <col min="13331" max="13332" width="5.109375" style="1698" customWidth="1"/>
    <col min="13333" max="13333" width="8.6640625" style="1698" customWidth="1"/>
    <col min="13334" max="13334" width="9" style="1698" customWidth="1"/>
    <col min="13335" max="13335" width="8.33203125" style="1698" customWidth="1"/>
    <col min="13336" max="13336" width="12.44140625" style="1698" customWidth="1"/>
    <col min="13337" max="13339" width="7.109375" style="1698" customWidth="1"/>
    <col min="13340" max="13341" width="9.33203125" style="1698" customWidth="1"/>
    <col min="13342" max="13342" width="9.109375" style="1698" customWidth="1"/>
    <col min="13343" max="13343" width="7.44140625" style="1698" customWidth="1"/>
    <col min="13344" max="13345" width="9.33203125" style="1698" customWidth="1"/>
    <col min="13346" max="13346" width="6.44140625" style="1698" customWidth="1"/>
    <col min="13347" max="13347" width="9.109375" style="1698"/>
    <col min="13348" max="13348" width="10.44140625" style="1698" customWidth="1"/>
    <col min="13349" max="13351" width="9.6640625" style="1698" customWidth="1"/>
    <col min="13352" max="13352" width="8.109375" style="1698" customWidth="1"/>
    <col min="13353" max="13354" width="8.44140625" style="1698" customWidth="1"/>
    <col min="13355" max="13355" width="7.5546875" style="1698" customWidth="1"/>
    <col min="13356" max="13568" width="9.109375" style="1698"/>
    <col min="13569" max="13569" width="4.33203125" style="1698" customWidth="1"/>
    <col min="13570" max="13570" width="11" style="1698" customWidth="1"/>
    <col min="13571" max="13571" width="5" style="1698" customWidth="1"/>
    <col min="13572" max="13572" width="11.33203125" style="1698" customWidth="1"/>
    <col min="13573" max="13585" width="3.109375" style="1698" customWidth="1"/>
    <col min="13586" max="13586" width="10.33203125" style="1698" customWidth="1"/>
    <col min="13587" max="13588" width="5.109375" style="1698" customWidth="1"/>
    <col min="13589" max="13589" width="8.6640625" style="1698" customWidth="1"/>
    <col min="13590" max="13590" width="9" style="1698" customWidth="1"/>
    <col min="13591" max="13591" width="8.33203125" style="1698" customWidth="1"/>
    <col min="13592" max="13592" width="12.44140625" style="1698" customWidth="1"/>
    <col min="13593" max="13595" width="7.109375" style="1698" customWidth="1"/>
    <col min="13596" max="13597" width="9.33203125" style="1698" customWidth="1"/>
    <col min="13598" max="13598" width="9.109375" style="1698" customWidth="1"/>
    <col min="13599" max="13599" width="7.44140625" style="1698" customWidth="1"/>
    <col min="13600" max="13601" width="9.33203125" style="1698" customWidth="1"/>
    <col min="13602" max="13602" width="6.44140625" style="1698" customWidth="1"/>
    <col min="13603" max="13603" width="9.109375" style="1698"/>
    <col min="13604" max="13604" width="10.44140625" style="1698" customWidth="1"/>
    <col min="13605" max="13607" width="9.6640625" style="1698" customWidth="1"/>
    <col min="13608" max="13608" width="8.109375" style="1698" customWidth="1"/>
    <col min="13609" max="13610" width="8.44140625" style="1698" customWidth="1"/>
    <col min="13611" max="13611" width="7.5546875" style="1698" customWidth="1"/>
    <col min="13612" max="13824" width="9.109375" style="1698"/>
    <col min="13825" max="13825" width="4.33203125" style="1698" customWidth="1"/>
    <col min="13826" max="13826" width="11" style="1698" customWidth="1"/>
    <col min="13827" max="13827" width="5" style="1698" customWidth="1"/>
    <col min="13828" max="13828" width="11.33203125" style="1698" customWidth="1"/>
    <col min="13829" max="13841" width="3.109375" style="1698" customWidth="1"/>
    <col min="13842" max="13842" width="10.33203125" style="1698" customWidth="1"/>
    <col min="13843" max="13844" width="5.109375" style="1698" customWidth="1"/>
    <col min="13845" max="13845" width="8.6640625" style="1698" customWidth="1"/>
    <col min="13846" max="13846" width="9" style="1698" customWidth="1"/>
    <col min="13847" max="13847" width="8.33203125" style="1698" customWidth="1"/>
    <col min="13848" max="13848" width="12.44140625" style="1698" customWidth="1"/>
    <col min="13849" max="13851" width="7.109375" style="1698" customWidth="1"/>
    <col min="13852" max="13853" width="9.33203125" style="1698" customWidth="1"/>
    <col min="13854" max="13854" width="9.109375" style="1698" customWidth="1"/>
    <col min="13855" max="13855" width="7.44140625" style="1698" customWidth="1"/>
    <col min="13856" max="13857" width="9.33203125" style="1698" customWidth="1"/>
    <col min="13858" max="13858" width="6.44140625" style="1698" customWidth="1"/>
    <col min="13859" max="13859" width="9.109375" style="1698"/>
    <col min="13860" max="13860" width="10.44140625" style="1698" customWidth="1"/>
    <col min="13861" max="13863" width="9.6640625" style="1698" customWidth="1"/>
    <col min="13864" max="13864" width="8.109375" style="1698" customWidth="1"/>
    <col min="13865" max="13866" width="8.44140625" style="1698" customWidth="1"/>
    <col min="13867" max="13867" width="7.5546875" style="1698" customWidth="1"/>
    <col min="13868" max="14080" width="9.109375" style="1698"/>
    <col min="14081" max="14081" width="4.33203125" style="1698" customWidth="1"/>
    <col min="14082" max="14082" width="11" style="1698" customWidth="1"/>
    <col min="14083" max="14083" width="5" style="1698" customWidth="1"/>
    <col min="14084" max="14084" width="11.33203125" style="1698" customWidth="1"/>
    <col min="14085" max="14097" width="3.109375" style="1698" customWidth="1"/>
    <col min="14098" max="14098" width="10.33203125" style="1698" customWidth="1"/>
    <col min="14099" max="14100" width="5.109375" style="1698" customWidth="1"/>
    <col min="14101" max="14101" width="8.6640625" style="1698" customWidth="1"/>
    <col min="14102" max="14102" width="9" style="1698" customWidth="1"/>
    <col min="14103" max="14103" width="8.33203125" style="1698" customWidth="1"/>
    <col min="14104" max="14104" width="12.44140625" style="1698" customWidth="1"/>
    <col min="14105" max="14107" width="7.109375" style="1698" customWidth="1"/>
    <col min="14108" max="14109" width="9.33203125" style="1698" customWidth="1"/>
    <col min="14110" max="14110" width="9.109375" style="1698" customWidth="1"/>
    <col min="14111" max="14111" width="7.44140625" style="1698" customWidth="1"/>
    <col min="14112" max="14113" width="9.33203125" style="1698" customWidth="1"/>
    <col min="14114" max="14114" width="6.44140625" style="1698" customWidth="1"/>
    <col min="14115" max="14115" width="9.109375" style="1698"/>
    <col min="14116" max="14116" width="10.44140625" style="1698" customWidth="1"/>
    <col min="14117" max="14119" width="9.6640625" style="1698" customWidth="1"/>
    <col min="14120" max="14120" width="8.109375" style="1698" customWidth="1"/>
    <col min="14121" max="14122" width="8.44140625" style="1698" customWidth="1"/>
    <col min="14123" max="14123" width="7.5546875" style="1698" customWidth="1"/>
    <col min="14124" max="14336" width="9.109375" style="1698"/>
    <col min="14337" max="14337" width="4.33203125" style="1698" customWidth="1"/>
    <col min="14338" max="14338" width="11" style="1698" customWidth="1"/>
    <col min="14339" max="14339" width="5" style="1698" customWidth="1"/>
    <col min="14340" max="14340" width="11.33203125" style="1698" customWidth="1"/>
    <col min="14341" max="14353" width="3.109375" style="1698" customWidth="1"/>
    <col min="14354" max="14354" width="10.33203125" style="1698" customWidth="1"/>
    <col min="14355" max="14356" width="5.109375" style="1698" customWidth="1"/>
    <col min="14357" max="14357" width="8.6640625" style="1698" customWidth="1"/>
    <col min="14358" max="14358" width="9" style="1698" customWidth="1"/>
    <col min="14359" max="14359" width="8.33203125" style="1698" customWidth="1"/>
    <col min="14360" max="14360" width="12.44140625" style="1698" customWidth="1"/>
    <col min="14361" max="14363" width="7.109375" style="1698" customWidth="1"/>
    <col min="14364" max="14365" width="9.33203125" style="1698" customWidth="1"/>
    <col min="14366" max="14366" width="9.109375" style="1698" customWidth="1"/>
    <col min="14367" max="14367" width="7.44140625" style="1698" customWidth="1"/>
    <col min="14368" max="14369" width="9.33203125" style="1698" customWidth="1"/>
    <col min="14370" max="14370" width="6.44140625" style="1698" customWidth="1"/>
    <col min="14371" max="14371" width="9.109375" style="1698"/>
    <col min="14372" max="14372" width="10.44140625" style="1698" customWidth="1"/>
    <col min="14373" max="14375" width="9.6640625" style="1698" customWidth="1"/>
    <col min="14376" max="14376" width="8.109375" style="1698" customWidth="1"/>
    <col min="14377" max="14378" width="8.44140625" style="1698" customWidth="1"/>
    <col min="14379" max="14379" width="7.5546875" style="1698" customWidth="1"/>
    <col min="14380" max="14592" width="9.109375" style="1698"/>
    <col min="14593" max="14593" width="4.33203125" style="1698" customWidth="1"/>
    <col min="14594" max="14594" width="11" style="1698" customWidth="1"/>
    <col min="14595" max="14595" width="5" style="1698" customWidth="1"/>
    <col min="14596" max="14596" width="11.33203125" style="1698" customWidth="1"/>
    <col min="14597" max="14609" width="3.109375" style="1698" customWidth="1"/>
    <col min="14610" max="14610" width="10.33203125" style="1698" customWidth="1"/>
    <col min="14611" max="14612" width="5.109375" style="1698" customWidth="1"/>
    <col min="14613" max="14613" width="8.6640625" style="1698" customWidth="1"/>
    <col min="14614" max="14614" width="9" style="1698" customWidth="1"/>
    <col min="14615" max="14615" width="8.33203125" style="1698" customWidth="1"/>
    <col min="14616" max="14616" width="12.44140625" style="1698" customWidth="1"/>
    <col min="14617" max="14619" width="7.109375" style="1698" customWidth="1"/>
    <col min="14620" max="14621" width="9.33203125" style="1698" customWidth="1"/>
    <col min="14622" max="14622" width="9.109375" style="1698" customWidth="1"/>
    <col min="14623" max="14623" width="7.44140625" style="1698" customWidth="1"/>
    <col min="14624" max="14625" width="9.33203125" style="1698" customWidth="1"/>
    <col min="14626" max="14626" width="6.44140625" style="1698" customWidth="1"/>
    <col min="14627" max="14627" width="9.109375" style="1698"/>
    <col min="14628" max="14628" width="10.44140625" style="1698" customWidth="1"/>
    <col min="14629" max="14631" width="9.6640625" style="1698" customWidth="1"/>
    <col min="14632" max="14632" width="8.109375" style="1698" customWidth="1"/>
    <col min="14633" max="14634" width="8.44140625" style="1698" customWidth="1"/>
    <col min="14635" max="14635" width="7.5546875" style="1698" customWidth="1"/>
    <col min="14636" max="14848" width="9.109375" style="1698"/>
    <col min="14849" max="14849" width="4.33203125" style="1698" customWidth="1"/>
    <col min="14850" max="14850" width="11" style="1698" customWidth="1"/>
    <col min="14851" max="14851" width="5" style="1698" customWidth="1"/>
    <col min="14852" max="14852" width="11.33203125" style="1698" customWidth="1"/>
    <col min="14853" max="14865" width="3.109375" style="1698" customWidth="1"/>
    <col min="14866" max="14866" width="10.33203125" style="1698" customWidth="1"/>
    <col min="14867" max="14868" width="5.109375" style="1698" customWidth="1"/>
    <col min="14869" max="14869" width="8.6640625" style="1698" customWidth="1"/>
    <col min="14870" max="14870" width="9" style="1698" customWidth="1"/>
    <col min="14871" max="14871" width="8.33203125" style="1698" customWidth="1"/>
    <col min="14872" max="14872" width="12.44140625" style="1698" customWidth="1"/>
    <col min="14873" max="14875" width="7.109375" style="1698" customWidth="1"/>
    <col min="14876" max="14877" width="9.33203125" style="1698" customWidth="1"/>
    <col min="14878" max="14878" width="9.109375" style="1698" customWidth="1"/>
    <col min="14879" max="14879" width="7.44140625" style="1698" customWidth="1"/>
    <col min="14880" max="14881" width="9.33203125" style="1698" customWidth="1"/>
    <col min="14882" max="14882" width="6.44140625" style="1698" customWidth="1"/>
    <col min="14883" max="14883" width="9.109375" style="1698"/>
    <col min="14884" max="14884" width="10.44140625" style="1698" customWidth="1"/>
    <col min="14885" max="14887" width="9.6640625" style="1698" customWidth="1"/>
    <col min="14888" max="14888" width="8.109375" style="1698" customWidth="1"/>
    <col min="14889" max="14890" width="8.44140625" style="1698" customWidth="1"/>
    <col min="14891" max="14891" width="7.5546875" style="1698" customWidth="1"/>
    <col min="14892" max="15104" width="9.109375" style="1698"/>
    <col min="15105" max="15105" width="4.33203125" style="1698" customWidth="1"/>
    <col min="15106" max="15106" width="11" style="1698" customWidth="1"/>
    <col min="15107" max="15107" width="5" style="1698" customWidth="1"/>
    <col min="15108" max="15108" width="11.33203125" style="1698" customWidth="1"/>
    <col min="15109" max="15121" width="3.109375" style="1698" customWidth="1"/>
    <col min="15122" max="15122" width="10.33203125" style="1698" customWidth="1"/>
    <col min="15123" max="15124" width="5.109375" style="1698" customWidth="1"/>
    <col min="15125" max="15125" width="8.6640625" style="1698" customWidth="1"/>
    <col min="15126" max="15126" width="9" style="1698" customWidth="1"/>
    <col min="15127" max="15127" width="8.33203125" style="1698" customWidth="1"/>
    <col min="15128" max="15128" width="12.44140625" style="1698" customWidth="1"/>
    <col min="15129" max="15131" width="7.109375" style="1698" customWidth="1"/>
    <col min="15132" max="15133" width="9.33203125" style="1698" customWidth="1"/>
    <col min="15134" max="15134" width="9.109375" style="1698" customWidth="1"/>
    <col min="15135" max="15135" width="7.44140625" style="1698" customWidth="1"/>
    <col min="15136" max="15137" width="9.33203125" style="1698" customWidth="1"/>
    <col min="15138" max="15138" width="6.44140625" style="1698" customWidth="1"/>
    <col min="15139" max="15139" width="9.109375" style="1698"/>
    <col min="15140" max="15140" width="10.44140625" style="1698" customWidth="1"/>
    <col min="15141" max="15143" width="9.6640625" style="1698" customWidth="1"/>
    <col min="15144" max="15144" width="8.109375" style="1698" customWidth="1"/>
    <col min="15145" max="15146" width="8.44140625" style="1698" customWidth="1"/>
    <col min="15147" max="15147" width="7.5546875" style="1698" customWidth="1"/>
    <col min="15148" max="15360" width="9.109375" style="1698"/>
    <col min="15361" max="15361" width="4.33203125" style="1698" customWidth="1"/>
    <col min="15362" max="15362" width="11" style="1698" customWidth="1"/>
    <col min="15363" max="15363" width="5" style="1698" customWidth="1"/>
    <col min="15364" max="15364" width="11.33203125" style="1698" customWidth="1"/>
    <col min="15365" max="15377" width="3.109375" style="1698" customWidth="1"/>
    <col min="15378" max="15378" width="10.33203125" style="1698" customWidth="1"/>
    <col min="15379" max="15380" width="5.109375" style="1698" customWidth="1"/>
    <col min="15381" max="15381" width="8.6640625" style="1698" customWidth="1"/>
    <col min="15382" max="15382" width="9" style="1698" customWidth="1"/>
    <col min="15383" max="15383" width="8.33203125" style="1698" customWidth="1"/>
    <col min="15384" max="15384" width="12.44140625" style="1698" customWidth="1"/>
    <col min="15385" max="15387" width="7.109375" style="1698" customWidth="1"/>
    <col min="15388" max="15389" width="9.33203125" style="1698" customWidth="1"/>
    <col min="15390" max="15390" width="9.109375" style="1698" customWidth="1"/>
    <col min="15391" max="15391" width="7.44140625" style="1698" customWidth="1"/>
    <col min="15392" max="15393" width="9.33203125" style="1698" customWidth="1"/>
    <col min="15394" max="15394" width="6.44140625" style="1698" customWidth="1"/>
    <col min="15395" max="15395" width="9.109375" style="1698"/>
    <col min="15396" max="15396" width="10.44140625" style="1698" customWidth="1"/>
    <col min="15397" max="15399" width="9.6640625" style="1698" customWidth="1"/>
    <col min="15400" max="15400" width="8.109375" style="1698" customWidth="1"/>
    <col min="15401" max="15402" width="8.44140625" style="1698" customWidth="1"/>
    <col min="15403" max="15403" width="7.5546875" style="1698" customWidth="1"/>
    <col min="15404" max="15616" width="9.109375" style="1698"/>
    <col min="15617" max="15617" width="4.33203125" style="1698" customWidth="1"/>
    <col min="15618" max="15618" width="11" style="1698" customWidth="1"/>
    <col min="15619" max="15619" width="5" style="1698" customWidth="1"/>
    <col min="15620" max="15620" width="11.33203125" style="1698" customWidth="1"/>
    <col min="15621" max="15633" width="3.109375" style="1698" customWidth="1"/>
    <col min="15634" max="15634" width="10.33203125" style="1698" customWidth="1"/>
    <col min="15635" max="15636" width="5.109375" style="1698" customWidth="1"/>
    <col min="15637" max="15637" width="8.6640625" style="1698" customWidth="1"/>
    <col min="15638" max="15638" width="9" style="1698" customWidth="1"/>
    <col min="15639" max="15639" width="8.33203125" style="1698" customWidth="1"/>
    <col min="15640" max="15640" width="12.44140625" style="1698" customWidth="1"/>
    <col min="15641" max="15643" width="7.109375" style="1698" customWidth="1"/>
    <col min="15644" max="15645" width="9.33203125" style="1698" customWidth="1"/>
    <col min="15646" max="15646" width="9.109375" style="1698" customWidth="1"/>
    <col min="15647" max="15647" width="7.44140625" style="1698" customWidth="1"/>
    <col min="15648" max="15649" width="9.33203125" style="1698" customWidth="1"/>
    <col min="15650" max="15650" width="6.44140625" style="1698" customWidth="1"/>
    <col min="15651" max="15651" width="9.109375" style="1698"/>
    <col min="15652" max="15652" width="10.44140625" style="1698" customWidth="1"/>
    <col min="15653" max="15655" width="9.6640625" style="1698" customWidth="1"/>
    <col min="15656" max="15656" width="8.109375" style="1698" customWidth="1"/>
    <col min="15657" max="15658" width="8.44140625" style="1698" customWidth="1"/>
    <col min="15659" max="15659" width="7.5546875" style="1698" customWidth="1"/>
    <col min="15660" max="15872" width="9.109375" style="1698"/>
    <col min="15873" max="15873" width="4.33203125" style="1698" customWidth="1"/>
    <col min="15874" max="15874" width="11" style="1698" customWidth="1"/>
    <col min="15875" max="15875" width="5" style="1698" customWidth="1"/>
    <col min="15876" max="15876" width="11.33203125" style="1698" customWidth="1"/>
    <col min="15877" max="15889" width="3.109375" style="1698" customWidth="1"/>
    <col min="15890" max="15890" width="10.33203125" style="1698" customWidth="1"/>
    <col min="15891" max="15892" width="5.109375" style="1698" customWidth="1"/>
    <col min="15893" max="15893" width="8.6640625" style="1698" customWidth="1"/>
    <col min="15894" max="15894" width="9" style="1698" customWidth="1"/>
    <col min="15895" max="15895" width="8.33203125" style="1698" customWidth="1"/>
    <col min="15896" max="15896" width="12.44140625" style="1698" customWidth="1"/>
    <col min="15897" max="15899" width="7.109375" style="1698" customWidth="1"/>
    <col min="15900" max="15901" width="9.33203125" style="1698" customWidth="1"/>
    <col min="15902" max="15902" width="9.109375" style="1698" customWidth="1"/>
    <col min="15903" max="15903" width="7.44140625" style="1698" customWidth="1"/>
    <col min="15904" max="15905" width="9.33203125" style="1698" customWidth="1"/>
    <col min="15906" max="15906" width="6.44140625" style="1698" customWidth="1"/>
    <col min="15907" max="15907" width="9.109375" style="1698"/>
    <col min="15908" max="15908" width="10.44140625" style="1698" customWidth="1"/>
    <col min="15909" max="15911" width="9.6640625" style="1698" customWidth="1"/>
    <col min="15912" max="15912" width="8.109375" style="1698" customWidth="1"/>
    <col min="15913" max="15914" width="8.44140625" style="1698" customWidth="1"/>
    <col min="15915" max="15915" width="7.5546875" style="1698" customWidth="1"/>
    <col min="15916" max="16128" width="9.109375" style="1698"/>
    <col min="16129" max="16129" width="4.33203125" style="1698" customWidth="1"/>
    <col min="16130" max="16130" width="11" style="1698" customWidth="1"/>
    <col min="16131" max="16131" width="5" style="1698" customWidth="1"/>
    <col min="16132" max="16132" width="11.33203125" style="1698" customWidth="1"/>
    <col min="16133" max="16145" width="3.109375" style="1698" customWidth="1"/>
    <col min="16146" max="16146" width="10.33203125" style="1698" customWidth="1"/>
    <col min="16147" max="16148" width="5.109375" style="1698" customWidth="1"/>
    <col min="16149" max="16149" width="8.6640625" style="1698" customWidth="1"/>
    <col min="16150" max="16150" width="9" style="1698" customWidth="1"/>
    <col min="16151" max="16151" width="8.33203125" style="1698" customWidth="1"/>
    <col min="16152" max="16152" width="12.44140625" style="1698" customWidth="1"/>
    <col min="16153" max="16155" width="7.109375" style="1698" customWidth="1"/>
    <col min="16156" max="16157" width="9.33203125" style="1698" customWidth="1"/>
    <col min="16158" max="16158" width="9.109375" style="1698" customWidth="1"/>
    <col min="16159" max="16159" width="7.44140625" style="1698" customWidth="1"/>
    <col min="16160" max="16161" width="9.33203125" style="1698" customWidth="1"/>
    <col min="16162" max="16162" width="6.44140625" style="1698" customWidth="1"/>
    <col min="16163" max="16163" width="9.109375" style="1698"/>
    <col min="16164" max="16164" width="10.44140625" style="1698" customWidth="1"/>
    <col min="16165" max="16167" width="9.6640625" style="1698" customWidth="1"/>
    <col min="16168" max="16168" width="8.109375" style="1698" customWidth="1"/>
    <col min="16169" max="16170" width="8.44140625" style="1698" customWidth="1"/>
    <col min="16171" max="16171" width="7.5546875" style="1698" customWidth="1"/>
    <col min="16172" max="16384" width="9.109375" style="1698"/>
  </cols>
  <sheetData>
    <row r="1" spans="1:255" s="1693" customFormat="1" ht="18">
      <c r="A1" s="1692" t="s">
        <v>3665</v>
      </c>
      <c r="R1" s="1694"/>
      <c r="S1" s="1695"/>
      <c r="T1" s="1695"/>
      <c r="U1" s="1695"/>
      <c r="V1" s="1695"/>
      <c r="W1" s="1695"/>
      <c r="X1" s="1695"/>
      <c r="Y1" s="1695"/>
      <c r="Z1" s="1695"/>
      <c r="AA1" s="1695"/>
      <c r="AB1" s="1695"/>
      <c r="AC1" s="1695"/>
      <c r="AD1" s="1695"/>
      <c r="AE1" s="1695"/>
      <c r="AF1" s="1695"/>
      <c r="AG1" s="1695"/>
      <c r="AH1" s="1695"/>
      <c r="AI1" s="1695"/>
      <c r="AJ1" s="1695"/>
      <c r="AK1" s="1696"/>
      <c r="AL1" s="1695"/>
      <c r="AM1" s="1695"/>
      <c r="AN1" s="1695"/>
      <c r="AO1" s="1695"/>
      <c r="AP1" s="1695"/>
      <c r="AQ1" s="1695"/>
      <c r="AR1" s="1695"/>
    </row>
    <row r="2" spans="1:255" s="1693" customFormat="1" ht="18">
      <c r="A2" s="1697" t="s">
        <v>3666</v>
      </c>
      <c r="R2" s="1694"/>
      <c r="S2" s="1695"/>
      <c r="T2" s="1695"/>
      <c r="U2" s="1695"/>
      <c r="V2" s="1695"/>
      <c r="W2" s="1695"/>
      <c r="X2" s="1695"/>
      <c r="Y2" s="1695"/>
      <c r="Z2"/>
      <c r="AA2" s="1695"/>
      <c r="AB2" s="1695"/>
      <c r="AC2" s="1695"/>
      <c r="AD2" s="1695"/>
      <c r="AE2" s="1695"/>
      <c r="AF2" s="1695"/>
      <c r="AG2" s="1695"/>
      <c r="AH2" s="1695"/>
      <c r="AI2" s="1695"/>
      <c r="AJ2" s="1695"/>
      <c r="AK2" s="1696"/>
      <c r="AL2" s="1695"/>
      <c r="AM2" s="1695"/>
      <c r="AN2" s="1695"/>
      <c r="AO2" s="1695"/>
      <c r="AP2" s="1695"/>
      <c r="AQ2" s="1695"/>
      <c r="AR2" s="1695"/>
    </row>
    <row r="3" spans="1:255" ht="9.75" customHeight="1">
      <c r="C3" s="1697"/>
      <c r="AB3" s="1701"/>
      <c r="AC3" s="1701"/>
      <c r="AD3" s="1701"/>
      <c r="AE3" s="1701"/>
      <c r="AF3" s="1701"/>
      <c r="AG3" s="1701"/>
      <c r="AH3" s="1701"/>
      <c r="AI3" s="1701"/>
      <c r="AJ3" s="1701"/>
    </row>
    <row r="4" spans="1:255" s="1709" customFormat="1" ht="18">
      <c r="A4" s="1701" t="s">
        <v>3667</v>
      </c>
      <c r="B4" s="1703"/>
      <c r="C4" s="1703"/>
      <c r="D4" s="1703"/>
      <c r="E4" s="1704"/>
      <c r="F4" s="1704"/>
      <c r="G4" s="1704"/>
      <c r="H4" s="1704"/>
      <c r="I4" s="1704"/>
      <c r="J4" s="1704"/>
      <c r="K4" s="1704"/>
      <c r="L4" s="1704"/>
      <c r="M4" s="1704"/>
      <c r="N4" s="1704"/>
      <c r="O4" s="1704"/>
      <c r="P4" s="1704"/>
      <c r="Q4" s="1704"/>
      <c r="R4" s="1705"/>
      <c r="S4" s="1706"/>
      <c r="T4" s="1706"/>
      <c r="U4" s="1706"/>
      <c r="V4" s="1706"/>
      <c r="W4" s="1706"/>
      <c r="X4" s="1706"/>
      <c r="Y4" s="5509" t="s">
        <v>4004</v>
      </c>
      <c r="Z4" s="3459"/>
      <c r="AA4" s="3459"/>
      <c r="AB4" s="5499" t="str">
        <f>+'Master Data'!G13</f>
        <v>012345</v>
      </c>
      <c r="AC4" s="5499"/>
      <c r="AD4" s="5499"/>
      <c r="AE4" s="1701"/>
      <c r="AF4" s="1701" t="s">
        <v>3668</v>
      </c>
      <c r="AG4" s="1701"/>
      <c r="AH4" s="1701"/>
      <c r="AI4" s="1701"/>
      <c r="AJ4" s="1708"/>
      <c r="AK4" s="1707"/>
      <c r="AL4" s="1707"/>
      <c r="AM4" s="1707"/>
      <c r="AN4" s="1707"/>
      <c r="AO4" s="1707"/>
      <c r="AP4" s="1707"/>
      <c r="AQ4" s="1707"/>
      <c r="AR4" s="1707"/>
      <c r="AS4" s="1703"/>
      <c r="AT4" s="1703"/>
      <c r="AU4" s="1703"/>
      <c r="AV4" s="1703"/>
      <c r="AW4" s="1703"/>
      <c r="AX4" s="1703"/>
      <c r="AY4" s="1703"/>
      <c r="AZ4" s="1703"/>
      <c r="BA4" s="1703"/>
      <c r="BB4" s="1703"/>
      <c r="BC4" s="1703"/>
      <c r="BD4" s="1703"/>
      <c r="BE4" s="1703"/>
      <c r="BF4" s="1703"/>
      <c r="BG4" s="1703"/>
      <c r="BH4" s="1703"/>
      <c r="BI4" s="1703"/>
      <c r="BJ4" s="1703"/>
      <c r="BK4" s="1703"/>
      <c r="BL4" s="1703"/>
      <c r="BM4" s="1703"/>
      <c r="BN4" s="1703"/>
      <c r="BO4" s="1703"/>
      <c r="BP4" s="1703"/>
      <c r="BQ4" s="1703"/>
      <c r="BR4" s="1703"/>
      <c r="BS4" s="1703"/>
      <c r="BT4" s="1703"/>
      <c r="BU4" s="1703"/>
      <c r="BV4" s="1703"/>
      <c r="BW4" s="1703"/>
      <c r="BX4" s="1703"/>
      <c r="BY4" s="1703"/>
      <c r="BZ4" s="1703"/>
      <c r="CA4" s="1703"/>
      <c r="CB4" s="1703"/>
      <c r="CC4" s="1703"/>
      <c r="CD4" s="1703"/>
      <c r="CE4" s="1703"/>
      <c r="CF4" s="1703"/>
      <c r="CG4" s="1703"/>
      <c r="CH4" s="1703"/>
      <c r="CI4" s="1703"/>
      <c r="CJ4" s="1703"/>
      <c r="CK4" s="1703"/>
      <c r="CL4" s="1703"/>
      <c r="CM4" s="1703"/>
      <c r="CN4" s="1703"/>
      <c r="CO4" s="1703"/>
      <c r="CP4" s="1703"/>
      <c r="CQ4" s="1703"/>
      <c r="CR4" s="1703"/>
      <c r="CS4" s="1703"/>
      <c r="CT4" s="1703"/>
      <c r="CU4" s="1703"/>
      <c r="CV4" s="1703"/>
      <c r="CW4" s="1703"/>
      <c r="CX4" s="1703"/>
      <c r="CY4" s="1703"/>
      <c r="CZ4" s="1703"/>
      <c r="DA4" s="1703"/>
      <c r="DB4" s="1703"/>
      <c r="DC4" s="1703"/>
      <c r="DD4" s="1703"/>
      <c r="DE4" s="1703"/>
      <c r="DF4" s="1703"/>
      <c r="DG4" s="1703"/>
      <c r="DH4" s="1703"/>
      <c r="DI4" s="1703"/>
      <c r="DJ4" s="1703"/>
      <c r="DK4" s="1703"/>
      <c r="DL4" s="1703"/>
      <c r="DM4" s="1703"/>
      <c r="DN4" s="1703"/>
      <c r="DO4" s="1703"/>
      <c r="DP4" s="1703"/>
      <c r="DQ4" s="1703"/>
      <c r="DR4" s="1703"/>
      <c r="DS4" s="1703"/>
      <c r="DT4" s="1703"/>
      <c r="DU4" s="1703"/>
      <c r="DV4" s="1703"/>
      <c r="DW4" s="1703"/>
      <c r="DX4" s="1703"/>
      <c r="DY4" s="1703"/>
      <c r="DZ4" s="1703"/>
      <c r="EA4" s="1703"/>
      <c r="EB4" s="1703"/>
      <c r="EC4" s="1703"/>
      <c r="ED4" s="1703"/>
      <c r="EE4" s="1703"/>
      <c r="EF4" s="1703"/>
      <c r="EG4" s="1703"/>
      <c r="EH4" s="1703"/>
      <c r="EI4" s="1703"/>
      <c r="EJ4" s="1703"/>
      <c r="EK4" s="1703"/>
      <c r="EL4" s="1703"/>
      <c r="EM4" s="1703"/>
      <c r="EN4" s="1703"/>
      <c r="EO4" s="1703"/>
      <c r="EP4" s="1703"/>
      <c r="EQ4" s="1703"/>
      <c r="ER4" s="1703"/>
      <c r="ES4" s="1703"/>
      <c r="ET4" s="1703"/>
      <c r="EU4" s="1703"/>
      <c r="EV4" s="1703"/>
      <c r="EW4" s="1703"/>
      <c r="EX4" s="1703"/>
      <c r="EY4" s="1703"/>
      <c r="EZ4" s="1703"/>
      <c r="FA4" s="1703"/>
      <c r="FB4" s="1703"/>
      <c r="FC4" s="1703"/>
      <c r="FD4" s="1703"/>
      <c r="FE4" s="1703"/>
      <c r="FF4" s="1703"/>
      <c r="FG4" s="1703"/>
      <c r="FH4" s="1703"/>
      <c r="FI4" s="1703"/>
      <c r="FJ4" s="1703"/>
      <c r="FK4" s="1703"/>
      <c r="FL4" s="1703"/>
      <c r="FM4" s="1703"/>
      <c r="FN4" s="1703"/>
      <c r="FO4" s="1703"/>
      <c r="FP4" s="1703"/>
      <c r="FQ4" s="1703"/>
      <c r="FR4" s="1703"/>
      <c r="FS4" s="1703"/>
      <c r="FT4" s="1703"/>
      <c r="FU4" s="1703"/>
      <c r="FV4" s="1703"/>
      <c r="FW4" s="1703"/>
      <c r="FX4" s="1703"/>
      <c r="FY4" s="1703"/>
      <c r="FZ4" s="1703"/>
      <c r="GA4" s="1703"/>
      <c r="GB4" s="1703"/>
      <c r="GC4" s="1703"/>
      <c r="GD4" s="1703"/>
      <c r="GE4" s="1703"/>
      <c r="GF4" s="1703"/>
      <c r="GG4" s="1703"/>
      <c r="GH4" s="1703"/>
      <c r="GI4" s="1703"/>
      <c r="GJ4" s="1703"/>
      <c r="GK4" s="1703"/>
      <c r="GL4" s="1703"/>
      <c r="GM4" s="1703"/>
      <c r="GN4" s="1703"/>
      <c r="GO4" s="1703"/>
      <c r="GP4" s="1703"/>
      <c r="GQ4" s="1703"/>
      <c r="GR4" s="1703"/>
      <c r="GS4" s="1703"/>
      <c r="GT4" s="1703"/>
      <c r="GU4" s="1703"/>
      <c r="GV4" s="1703"/>
      <c r="GW4" s="1703"/>
      <c r="GX4" s="1703"/>
      <c r="GY4" s="1703"/>
      <c r="GZ4" s="1703"/>
      <c r="HA4" s="1703"/>
      <c r="HB4" s="1703"/>
      <c r="HC4" s="1703"/>
      <c r="HD4" s="1703"/>
      <c r="HE4" s="1703"/>
      <c r="HF4" s="1703"/>
      <c r="HG4" s="1703"/>
      <c r="HH4" s="1703"/>
      <c r="HI4" s="1703"/>
      <c r="HJ4" s="1703"/>
      <c r="HK4" s="1703"/>
      <c r="HL4" s="1703"/>
      <c r="HM4" s="1703"/>
      <c r="HN4" s="1703"/>
      <c r="HO4" s="1703"/>
      <c r="HP4" s="1703"/>
      <c r="HQ4" s="1703"/>
      <c r="HR4" s="1703"/>
      <c r="HS4" s="1703"/>
      <c r="HT4" s="1703"/>
      <c r="HU4" s="1703"/>
      <c r="HV4" s="1703"/>
      <c r="HW4" s="1703"/>
      <c r="HX4" s="1703"/>
      <c r="HY4" s="1703"/>
      <c r="HZ4" s="1703"/>
      <c r="IA4" s="1703"/>
      <c r="IB4" s="1703"/>
      <c r="IC4" s="1703"/>
      <c r="ID4" s="1703"/>
      <c r="IE4" s="1703"/>
      <c r="IF4" s="1703"/>
      <c r="IG4" s="1703"/>
      <c r="IH4" s="1703"/>
      <c r="II4" s="1703"/>
      <c r="IJ4" s="1703"/>
      <c r="IK4" s="1703"/>
      <c r="IL4" s="1703"/>
      <c r="IM4" s="1703"/>
      <c r="IN4" s="1703"/>
      <c r="IO4" s="1703"/>
      <c r="IP4" s="1703"/>
      <c r="IQ4" s="1703"/>
      <c r="IR4" s="1703"/>
      <c r="IS4" s="1703"/>
      <c r="IT4" s="1703"/>
      <c r="IU4" s="1703"/>
    </row>
    <row r="5" spans="1:255" s="1709" customFormat="1" ht="6" customHeight="1">
      <c r="A5" s="1701"/>
      <c r="B5" s="1703"/>
      <c r="C5" s="1703"/>
      <c r="D5" s="1703"/>
      <c r="E5" s="1703"/>
      <c r="F5" s="1703"/>
      <c r="G5" s="1703"/>
      <c r="H5" s="1703"/>
      <c r="I5" s="1703"/>
      <c r="J5" s="1703"/>
      <c r="K5" s="1703"/>
      <c r="L5" s="1703"/>
      <c r="M5" s="1703"/>
      <c r="N5" s="1703"/>
      <c r="O5" s="1703"/>
      <c r="P5" s="1703"/>
      <c r="Q5" s="1703"/>
      <c r="S5" s="1707"/>
      <c r="T5" s="1707"/>
      <c r="U5" s="1707"/>
      <c r="V5" s="1707"/>
      <c r="W5" s="1707"/>
      <c r="X5" s="1707"/>
      <c r="Y5" s="1707"/>
      <c r="Z5" s="1701"/>
      <c r="AA5" s="1707"/>
      <c r="AB5" s="1701"/>
      <c r="AC5" s="1701"/>
      <c r="AD5" s="1701"/>
      <c r="AE5" s="1701"/>
      <c r="AF5" s="1701"/>
      <c r="AG5" s="1701"/>
      <c r="AH5" s="1701"/>
      <c r="AI5" s="1701"/>
      <c r="AJ5" s="1708"/>
      <c r="AK5" s="1707"/>
      <c r="AL5" s="1707"/>
      <c r="AM5" s="1707"/>
      <c r="AN5" s="1707"/>
      <c r="AO5" s="1707"/>
      <c r="AP5" s="1707"/>
      <c r="AQ5" s="1707"/>
      <c r="AR5" s="1707"/>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c r="BP5" s="1703"/>
      <c r="BQ5" s="1703"/>
      <c r="BR5" s="1703"/>
      <c r="BS5" s="1703"/>
      <c r="BT5" s="1703"/>
      <c r="BU5" s="1703"/>
      <c r="BV5" s="1703"/>
      <c r="BW5" s="1703"/>
      <c r="BX5" s="1703"/>
      <c r="BY5" s="1703"/>
      <c r="BZ5" s="1703"/>
      <c r="CA5" s="1703"/>
      <c r="CB5" s="1703"/>
      <c r="CC5" s="1703"/>
      <c r="CD5" s="1703"/>
      <c r="CE5" s="1703"/>
      <c r="CF5" s="1703"/>
      <c r="CG5" s="1703"/>
      <c r="CH5" s="1703"/>
      <c r="CI5" s="1703"/>
      <c r="CJ5" s="1703"/>
      <c r="CK5" s="1703"/>
      <c r="CL5" s="1703"/>
      <c r="CM5" s="1703"/>
      <c r="CN5" s="1703"/>
      <c r="CO5" s="1703"/>
      <c r="CP5" s="1703"/>
      <c r="CQ5" s="1703"/>
      <c r="CR5" s="1703"/>
      <c r="CS5" s="1703"/>
      <c r="CT5" s="1703"/>
      <c r="CU5" s="1703"/>
      <c r="CV5" s="1703"/>
      <c r="CW5" s="1703"/>
      <c r="CX5" s="1703"/>
      <c r="CY5" s="1703"/>
      <c r="CZ5" s="1703"/>
      <c r="DA5" s="1703"/>
      <c r="DB5" s="1703"/>
      <c r="DC5" s="1703"/>
      <c r="DD5" s="1703"/>
      <c r="DE5" s="1703"/>
      <c r="DF5" s="1703"/>
      <c r="DG5" s="1703"/>
      <c r="DH5" s="1703"/>
      <c r="DI5" s="1703"/>
      <c r="DJ5" s="1703"/>
      <c r="DK5" s="1703"/>
      <c r="DL5" s="1703"/>
      <c r="DM5" s="1703"/>
      <c r="DN5" s="1703"/>
      <c r="DO5" s="1703"/>
      <c r="DP5" s="1703"/>
      <c r="DQ5" s="1703"/>
      <c r="DR5" s="1703"/>
      <c r="DS5" s="1703"/>
      <c r="DT5" s="1703"/>
      <c r="DU5" s="1703"/>
      <c r="DV5" s="1703"/>
      <c r="DW5" s="1703"/>
      <c r="DX5" s="1703"/>
      <c r="DY5" s="1703"/>
      <c r="DZ5" s="1703"/>
      <c r="EA5" s="1703"/>
      <c r="EB5" s="1703"/>
      <c r="EC5" s="1703"/>
      <c r="ED5" s="1703"/>
      <c r="EE5" s="1703"/>
      <c r="EF5" s="1703"/>
      <c r="EG5" s="1703"/>
      <c r="EH5" s="1703"/>
      <c r="EI5" s="1703"/>
      <c r="EJ5" s="1703"/>
      <c r="EK5" s="1703"/>
      <c r="EL5" s="1703"/>
      <c r="EM5" s="1703"/>
      <c r="EN5" s="1703"/>
      <c r="EO5" s="1703"/>
      <c r="EP5" s="1703"/>
      <c r="EQ5" s="1703"/>
      <c r="ER5" s="1703"/>
      <c r="ES5" s="1703"/>
      <c r="ET5" s="1703"/>
      <c r="EU5" s="1703"/>
      <c r="EV5" s="1703"/>
      <c r="EW5" s="1703"/>
      <c r="EX5" s="1703"/>
      <c r="EY5" s="1703"/>
      <c r="EZ5" s="1703"/>
      <c r="FA5" s="1703"/>
      <c r="FB5" s="1703"/>
      <c r="FC5" s="1703"/>
      <c r="FD5" s="1703"/>
      <c r="FE5" s="1703"/>
      <c r="FF5" s="1703"/>
      <c r="FG5" s="1703"/>
      <c r="FH5" s="1703"/>
      <c r="FI5" s="1703"/>
      <c r="FJ5" s="1703"/>
      <c r="FK5" s="1703"/>
      <c r="FL5" s="1703"/>
      <c r="FM5" s="1703"/>
      <c r="FN5" s="1703"/>
      <c r="FO5" s="1703"/>
      <c r="FP5" s="1703"/>
      <c r="FQ5" s="1703"/>
      <c r="FR5" s="1703"/>
      <c r="FS5" s="1703"/>
      <c r="FT5" s="1703"/>
      <c r="FU5" s="1703"/>
      <c r="FV5" s="1703"/>
      <c r="FW5" s="1703"/>
      <c r="FX5" s="1703"/>
      <c r="FY5" s="1703"/>
      <c r="FZ5" s="1703"/>
      <c r="GA5" s="1703"/>
      <c r="GB5" s="1703"/>
      <c r="GC5" s="1703"/>
      <c r="GD5" s="1703"/>
      <c r="GE5" s="1703"/>
      <c r="GF5" s="1703"/>
      <c r="GG5" s="1703"/>
      <c r="GH5" s="1703"/>
      <c r="GI5" s="1703"/>
      <c r="GJ5" s="1703"/>
      <c r="GK5" s="1703"/>
      <c r="GL5" s="1703"/>
      <c r="GM5" s="1703"/>
      <c r="GN5" s="1703"/>
      <c r="GO5" s="1703"/>
      <c r="GP5" s="1703"/>
      <c r="GQ5" s="1703"/>
      <c r="GR5" s="1703"/>
      <c r="GS5" s="1703"/>
      <c r="GT5" s="1703"/>
      <c r="GU5" s="1703"/>
      <c r="GV5" s="1703"/>
      <c r="GW5" s="1703"/>
      <c r="GX5" s="1703"/>
      <c r="GY5" s="1703"/>
      <c r="GZ5" s="1703"/>
      <c r="HA5" s="1703"/>
      <c r="HB5" s="1703"/>
      <c r="HC5" s="1703"/>
      <c r="HD5" s="1703"/>
      <c r="HE5" s="1703"/>
      <c r="HF5" s="1703"/>
      <c r="HG5" s="1703"/>
      <c r="HH5" s="1703"/>
      <c r="HI5" s="1703"/>
      <c r="HJ5" s="1703"/>
      <c r="HK5" s="1703"/>
      <c r="HL5" s="1703"/>
      <c r="HM5" s="1703"/>
      <c r="HN5" s="1703"/>
      <c r="HO5" s="1703"/>
      <c r="HP5" s="1703"/>
      <c r="HQ5" s="1703"/>
      <c r="HR5" s="1703"/>
      <c r="HS5" s="1703"/>
      <c r="HT5" s="1703"/>
      <c r="HU5" s="1703"/>
      <c r="HV5" s="1703"/>
      <c r="HW5" s="1703"/>
      <c r="HX5" s="1703"/>
      <c r="HY5" s="1703"/>
      <c r="HZ5" s="1703"/>
      <c r="IA5" s="1703"/>
      <c r="IB5" s="1703"/>
      <c r="IC5" s="1703"/>
      <c r="ID5" s="1703"/>
      <c r="IE5" s="1703"/>
      <c r="IF5" s="1703"/>
      <c r="IG5" s="1703"/>
      <c r="IH5" s="1703"/>
      <c r="II5" s="1703"/>
      <c r="IJ5" s="1703"/>
      <c r="IK5" s="1703"/>
      <c r="IL5" s="1703"/>
      <c r="IM5" s="1703"/>
      <c r="IN5" s="1703"/>
      <c r="IO5" s="1703"/>
      <c r="IP5" s="1703"/>
      <c r="IQ5" s="1703"/>
      <c r="IR5" s="1703"/>
      <c r="IS5" s="1703"/>
      <c r="IT5" s="1703"/>
      <c r="IU5" s="1703"/>
    </row>
    <row r="6" spans="1:255" s="1709" customFormat="1" ht="37.950000000000003" customHeight="1">
      <c r="A6" s="1710" t="s">
        <v>3669</v>
      </c>
      <c r="B6" s="1703"/>
      <c r="C6" s="1703"/>
      <c r="D6" s="1703"/>
      <c r="E6" s="5505" t="str">
        <f>+'Master Data'!E18:G18</f>
        <v>KZN Public Works: 191 Prince Alfred Street</v>
      </c>
      <c r="F6" s="5506"/>
      <c r="G6" s="5506"/>
      <c r="H6" s="5506"/>
      <c r="I6" s="5506"/>
      <c r="J6" s="5506"/>
      <c r="K6" s="5506"/>
      <c r="L6" s="5506"/>
      <c r="M6" s="5506"/>
      <c r="N6" s="5506"/>
      <c r="O6" s="5506"/>
      <c r="P6" s="5506"/>
      <c r="Q6" s="5506"/>
      <c r="R6" s="5506"/>
      <c r="S6" s="5506"/>
      <c r="T6" s="5506"/>
      <c r="U6" s="5506"/>
      <c r="V6" s="5506"/>
      <c r="W6" s="5506"/>
      <c r="X6" s="5507"/>
      <c r="Y6" s="1707"/>
      <c r="Z6" s="1701" t="s">
        <v>3670</v>
      </c>
      <c r="AA6" s="1707"/>
      <c r="AB6" s="1701"/>
      <c r="AC6" s="1701"/>
      <c r="AD6" s="1701"/>
      <c r="AE6" s="1701"/>
      <c r="AF6" s="1701" t="s">
        <v>3671</v>
      </c>
      <c r="AG6" s="1701"/>
      <c r="AH6" s="1701"/>
      <c r="AI6" s="1701"/>
      <c r="AJ6" s="1708"/>
      <c r="AK6" s="1707"/>
      <c r="AL6" s="1707"/>
      <c r="AM6" s="1707"/>
      <c r="AN6" s="1707"/>
      <c r="AO6" s="1707"/>
      <c r="AP6" s="1707"/>
      <c r="AQ6" s="1707"/>
      <c r="AR6" s="1707"/>
      <c r="AS6" s="1703"/>
      <c r="AT6" s="1703"/>
      <c r="AU6" s="1703"/>
      <c r="AV6" s="1703"/>
      <c r="AW6" s="1703"/>
      <c r="AX6" s="1703"/>
      <c r="AY6" s="1703"/>
      <c r="AZ6" s="1703"/>
      <c r="BA6" s="1703"/>
      <c r="BB6" s="1703"/>
      <c r="BC6" s="1703"/>
      <c r="BD6" s="1703"/>
      <c r="BE6" s="1703"/>
      <c r="BF6" s="1703"/>
      <c r="BG6" s="1703"/>
      <c r="BH6" s="1703"/>
      <c r="BI6" s="1703"/>
      <c r="BJ6" s="1703"/>
      <c r="BK6" s="1703"/>
      <c r="BL6" s="1703"/>
      <c r="BM6" s="1703"/>
      <c r="BN6" s="1703"/>
      <c r="BO6" s="1703"/>
      <c r="BP6" s="1703"/>
      <c r="BQ6" s="1703"/>
      <c r="BR6" s="1703"/>
      <c r="BS6" s="1703"/>
      <c r="BT6" s="1703"/>
      <c r="BU6" s="1703"/>
      <c r="BV6" s="1703"/>
      <c r="BW6" s="1703"/>
      <c r="BX6" s="1703"/>
      <c r="BY6" s="1703"/>
      <c r="BZ6" s="1703"/>
      <c r="CA6" s="1703"/>
      <c r="CB6" s="1703"/>
      <c r="CC6" s="1703"/>
      <c r="CD6" s="1703"/>
      <c r="CE6" s="1703"/>
      <c r="CF6" s="1703"/>
      <c r="CG6" s="1703"/>
      <c r="CH6" s="1703"/>
      <c r="CI6" s="1703"/>
      <c r="CJ6" s="1703"/>
      <c r="CK6" s="1703"/>
      <c r="CL6" s="1703"/>
      <c r="CM6" s="1703"/>
      <c r="CN6" s="1703"/>
      <c r="CO6" s="1703"/>
      <c r="CP6" s="1703"/>
      <c r="CQ6" s="1703"/>
      <c r="CR6" s="1703"/>
      <c r="CS6" s="1703"/>
      <c r="CT6" s="1703"/>
      <c r="CU6" s="1703"/>
      <c r="CV6" s="1703"/>
      <c r="CW6" s="1703"/>
      <c r="CX6" s="1703"/>
      <c r="CY6" s="1703"/>
      <c r="CZ6" s="1703"/>
      <c r="DA6" s="1703"/>
      <c r="DB6" s="1703"/>
      <c r="DC6" s="1703"/>
      <c r="DD6" s="1703"/>
      <c r="DE6" s="1703"/>
      <c r="DF6" s="1703"/>
      <c r="DG6" s="1703"/>
      <c r="DH6" s="1703"/>
      <c r="DI6" s="1703"/>
      <c r="DJ6" s="1703"/>
      <c r="DK6" s="1703"/>
      <c r="DL6" s="1703"/>
      <c r="DM6" s="1703"/>
      <c r="DN6" s="1703"/>
      <c r="DO6" s="1703"/>
      <c r="DP6" s="1703"/>
      <c r="DQ6" s="1703"/>
      <c r="DR6" s="1703"/>
      <c r="DS6" s="1703"/>
      <c r="DT6" s="1703"/>
      <c r="DU6" s="1703"/>
      <c r="DV6" s="1703"/>
      <c r="DW6" s="1703"/>
      <c r="DX6" s="1703"/>
      <c r="DY6" s="1703"/>
      <c r="DZ6" s="1703"/>
      <c r="EA6" s="1703"/>
      <c r="EB6" s="1703"/>
      <c r="EC6" s="1703"/>
      <c r="ED6" s="1703"/>
      <c r="EE6" s="1703"/>
      <c r="EF6" s="1703"/>
      <c r="EG6" s="1703"/>
      <c r="EH6" s="1703"/>
      <c r="EI6" s="1703"/>
      <c r="EJ6" s="1703"/>
      <c r="EK6" s="1703"/>
      <c r="EL6" s="1703"/>
      <c r="EM6" s="1703"/>
      <c r="EN6" s="1703"/>
      <c r="EO6" s="1703"/>
      <c r="EP6" s="1703"/>
      <c r="EQ6" s="1703"/>
      <c r="ER6" s="1703"/>
      <c r="ES6" s="1703"/>
      <c r="ET6" s="1703"/>
      <c r="EU6" s="1703"/>
      <c r="EV6" s="1703"/>
      <c r="EW6" s="1703"/>
      <c r="EX6" s="1703"/>
      <c r="EY6" s="1703"/>
      <c r="EZ6" s="1703"/>
      <c r="FA6" s="1703"/>
      <c r="FB6" s="1703"/>
      <c r="FC6" s="1703"/>
      <c r="FD6" s="1703"/>
      <c r="FE6" s="1703"/>
      <c r="FF6" s="1703"/>
      <c r="FG6" s="1703"/>
      <c r="FH6" s="1703"/>
      <c r="FI6" s="1703"/>
      <c r="FJ6" s="1703"/>
      <c r="FK6" s="1703"/>
      <c r="FL6" s="1703"/>
      <c r="FM6" s="1703"/>
      <c r="FN6" s="1703"/>
      <c r="FO6" s="1703"/>
      <c r="FP6" s="1703"/>
      <c r="FQ6" s="1703"/>
      <c r="FR6" s="1703"/>
      <c r="FS6" s="1703"/>
      <c r="FT6" s="1703"/>
      <c r="FU6" s="1703"/>
      <c r="FV6" s="1703"/>
      <c r="FW6" s="1703"/>
      <c r="FX6" s="1703"/>
      <c r="FY6" s="1703"/>
      <c r="FZ6" s="1703"/>
      <c r="GA6" s="1703"/>
      <c r="GB6" s="1703"/>
      <c r="GC6" s="1703"/>
      <c r="GD6" s="1703"/>
      <c r="GE6" s="1703"/>
      <c r="GF6" s="1703"/>
      <c r="GG6" s="1703"/>
      <c r="GH6" s="1703"/>
      <c r="GI6" s="1703"/>
      <c r="GJ6" s="1703"/>
      <c r="GK6" s="1703"/>
      <c r="GL6" s="1703"/>
      <c r="GM6" s="1703"/>
      <c r="GN6" s="1703"/>
      <c r="GO6" s="1703"/>
      <c r="GP6" s="1703"/>
      <c r="GQ6" s="1703"/>
      <c r="GR6" s="1703"/>
      <c r="GS6" s="1703"/>
      <c r="GT6" s="1703"/>
      <c r="GU6" s="1703"/>
      <c r="GV6" s="1703"/>
      <c r="GW6" s="1703"/>
      <c r="GX6" s="1703"/>
      <c r="GY6" s="1703"/>
      <c r="GZ6" s="1703"/>
      <c r="HA6" s="1703"/>
      <c r="HB6" s="1703"/>
      <c r="HC6" s="1703"/>
      <c r="HD6" s="1703"/>
      <c r="HE6" s="1703"/>
      <c r="HF6" s="1703"/>
      <c r="HG6" s="1703"/>
      <c r="HH6" s="1703"/>
      <c r="HI6" s="1703"/>
      <c r="HJ6" s="1703"/>
      <c r="HK6" s="1703"/>
      <c r="HL6" s="1703"/>
      <c r="HM6" s="1703"/>
      <c r="HN6" s="1703"/>
      <c r="HO6" s="1703"/>
      <c r="HP6" s="1703"/>
      <c r="HQ6" s="1703"/>
      <c r="HR6" s="1703"/>
      <c r="HS6" s="1703"/>
      <c r="HT6" s="1703"/>
      <c r="HU6" s="1703"/>
      <c r="HV6" s="1703"/>
      <c r="HW6" s="1703"/>
      <c r="HX6" s="1703"/>
      <c r="HY6" s="1703"/>
      <c r="HZ6" s="1703"/>
      <c r="IA6" s="1703"/>
      <c r="IB6" s="1703"/>
      <c r="IC6" s="1703"/>
      <c r="ID6" s="1703"/>
      <c r="IE6" s="1703"/>
      <c r="IF6" s="1703"/>
      <c r="IG6" s="1703"/>
      <c r="IH6" s="1703"/>
      <c r="II6" s="1703"/>
      <c r="IJ6" s="1703"/>
      <c r="IK6" s="1703"/>
      <c r="IL6" s="1703"/>
      <c r="IM6" s="1703"/>
      <c r="IN6" s="1703"/>
      <c r="IO6" s="1703"/>
      <c r="IP6" s="1703"/>
      <c r="IQ6" s="1703"/>
      <c r="IR6" s="1703"/>
      <c r="IS6" s="1703"/>
      <c r="IT6" s="1703"/>
      <c r="IU6" s="1703"/>
    </row>
    <row r="7" spans="1:255" s="1712" customFormat="1" ht="21" customHeight="1">
      <c r="A7" s="1711"/>
      <c r="B7" s="1693"/>
      <c r="C7" s="1693"/>
      <c r="D7" s="1693"/>
      <c r="E7" s="1693"/>
      <c r="F7" s="1693"/>
      <c r="G7" s="1693"/>
      <c r="H7" s="1693"/>
      <c r="I7" s="1693"/>
      <c r="J7" s="1693"/>
      <c r="K7" s="1693"/>
      <c r="L7" s="1693"/>
      <c r="M7" s="1693"/>
      <c r="N7" s="1693"/>
      <c r="O7" s="1693"/>
      <c r="P7" s="1693"/>
      <c r="Q7" s="1693"/>
      <c r="R7" s="1711"/>
      <c r="S7" s="1695"/>
      <c r="T7" s="1695"/>
      <c r="U7" s="1695"/>
      <c r="V7" s="1695"/>
      <c r="W7" s="1695"/>
      <c r="X7" s="1695"/>
      <c r="Y7" s="1695"/>
      <c r="Z7" s="1695"/>
      <c r="AA7" s="1695"/>
      <c r="AB7" s="1711"/>
      <c r="AC7" s="1711"/>
      <c r="AD7" s="1711"/>
      <c r="AE7" s="1711"/>
      <c r="AF7" s="1711"/>
      <c r="AG7" s="1711"/>
      <c r="AH7" s="1711"/>
      <c r="AI7" s="1711"/>
      <c r="AJ7" s="1696"/>
      <c r="AK7" s="1695"/>
      <c r="AL7" s="1695"/>
      <c r="AM7" s="1695"/>
      <c r="AN7" s="1695"/>
      <c r="AO7" s="1695"/>
      <c r="AP7" s="1695"/>
      <c r="AQ7" s="1695"/>
      <c r="AR7" s="1695"/>
      <c r="AS7" s="1693"/>
      <c r="AT7" s="1693"/>
      <c r="AU7" s="1693"/>
      <c r="AV7" s="1693"/>
      <c r="AW7" s="1693"/>
      <c r="AX7" s="1693"/>
      <c r="AY7" s="1693"/>
      <c r="AZ7" s="1693"/>
      <c r="BA7" s="1693"/>
      <c r="BB7" s="1693"/>
      <c r="BC7" s="1693"/>
      <c r="BD7" s="1693"/>
      <c r="BE7" s="1693"/>
      <c r="BF7" s="1693"/>
      <c r="BG7" s="1693"/>
      <c r="BH7" s="1693"/>
      <c r="BI7" s="1693"/>
      <c r="BJ7" s="1693"/>
      <c r="BK7" s="1693"/>
      <c r="BL7" s="1693"/>
      <c r="BM7" s="1693"/>
      <c r="BN7" s="1693"/>
      <c r="BO7" s="1693"/>
      <c r="BP7" s="1693"/>
      <c r="BQ7" s="1693"/>
      <c r="BR7" s="1693"/>
      <c r="BS7" s="1693"/>
      <c r="BT7" s="1693"/>
      <c r="BU7" s="1693"/>
      <c r="BV7" s="1693"/>
      <c r="BW7" s="1693"/>
      <c r="BX7" s="1693"/>
      <c r="BY7" s="1693"/>
      <c r="BZ7" s="1693"/>
      <c r="CA7" s="1693"/>
      <c r="CB7" s="1693"/>
      <c r="CC7" s="1693"/>
      <c r="CD7" s="1693"/>
      <c r="CE7" s="1693"/>
      <c r="CF7" s="1693"/>
      <c r="CG7" s="1693"/>
      <c r="CH7" s="1693"/>
      <c r="CI7" s="1693"/>
      <c r="CJ7" s="1693"/>
      <c r="CK7" s="1693"/>
      <c r="CL7" s="1693"/>
      <c r="CM7" s="1693"/>
      <c r="CN7" s="1693"/>
      <c r="CO7" s="1693"/>
      <c r="CP7" s="1693"/>
      <c r="CQ7" s="1693"/>
      <c r="CR7" s="1693"/>
      <c r="CS7" s="1693"/>
      <c r="CT7" s="1693"/>
      <c r="CU7" s="1693"/>
      <c r="CV7" s="1693"/>
      <c r="CW7" s="1693"/>
      <c r="CX7" s="1693"/>
      <c r="CY7" s="1693"/>
      <c r="CZ7" s="1693"/>
      <c r="DA7" s="1693"/>
      <c r="DB7" s="1693"/>
      <c r="DC7" s="1693"/>
      <c r="DD7" s="1693"/>
      <c r="DE7" s="1693"/>
      <c r="DF7" s="1693"/>
      <c r="DG7" s="1693"/>
      <c r="DH7" s="1693"/>
      <c r="DI7" s="1693"/>
      <c r="DJ7" s="1693"/>
      <c r="DK7" s="1693"/>
      <c r="DL7" s="1693"/>
      <c r="DM7" s="1693"/>
      <c r="DN7" s="1693"/>
      <c r="DO7" s="1693"/>
      <c r="DP7" s="1693"/>
      <c r="DQ7" s="1693"/>
      <c r="DR7" s="1693"/>
      <c r="DS7" s="1693"/>
      <c r="DT7" s="1693"/>
      <c r="DU7" s="1693"/>
      <c r="DV7" s="1693"/>
      <c r="DW7" s="1693"/>
      <c r="DX7" s="1693"/>
      <c r="DY7" s="1693"/>
      <c r="DZ7" s="1693"/>
      <c r="EA7" s="1693"/>
      <c r="EB7" s="1693"/>
      <c r="EC7" s="1693"/>
      <c r="ED7" s="1693"/>
      <c r="EE7" s="1693"/>
      <c r="EF7" s="1693"/>
      <c r="EG7" s="1693"/>
      <c r="EH7" s="1693"/>
      <c r="EI7" s="1693"/>
      <c r="EJ7" s="1693"/>
      <c r="EK7" s="1693"/>
      <c r="EL7" s="1693"/>
      <c r="EM7" s="1693"/>
      <c r="EN7" s="1693"/>
      <c r="EO7" s="1693"/>
      <c r="EP7" s="1693"/>
      <c r="EQ7" s="1693"/>
      <c r="ER7" s="1693"/>
      <c r="ES7" s="1693"/>
      <c r="ET7" s="1693"/>
      <c r="EU7" s="1693"/>
      <c r="EV7" s="1693"/>
      <c r="EW7" s="1693"/>
      <c r="EX7" s="1693"/>
      <c r="EY7" s="1693"/>
      <c r="EZ7" s="1693"/>
      <c r="FA7" s="1693"/>
      <c r="FB7" s="1693"/>
      <c r="FC7" s="1693"/>
      <c r="FD7" s="1693"/>
      <c r="FE7" s="1693"/>
      <c r="FF7" s="1693"/>
      <c r="FG7" s="1693"/>
      <c r="FH7" s="1693"/>
      <c r="FI7" s="1693"/>
      <c r="FJ7" s="1693"/>
      <c r="FK7" s="1693"/>
      <c r="FL7" s="1693"/>
      <c r="FM7" s="1693"/>
      <c r="FN7" s="1693"/>
      <c r="FO7" s="1693"/>
      <c r="FP7" s="1693"/>
      <c r="FQ7" s="1693"/>
      <c r="FR7" s="1693"/>
      <c r="FS7" s="1693"/>
      <c r="FT7" s="1693"/>
      <c r="FU7" s="1693"/>
      <c r="FV7" s="1693"/>
      <c r="FW7" s="1693"/>
      <c r="FX7" s="1693"/>
      <c r="FY7" s="1693"/>
      <c r="FZ7" s="1693"/>
      <c r="GA7" s="1693"/>
      <c r="GB7" s="1693"/>
      <c r="GC7" s="1693"/>
      <c r="GD7" s="1693"/>
      <c r="GE7" s="1693"/>
      <c r="GF7" s="1693"/>
      <c r="GG7" s="1693"/>
      <c r="GH7" s="1693"/>
      <c r="GI7" s="1693"/>
      <c r="GJ7" s="1693"/>
      <c r="GK7" s="1693"/>
      <c r="GL7" s="1693"/>
      <c r="GM7" s="1693"/>
      <c r="GN7" s="1693"/>
      <c r="GO7" s="1693"/>
      <c r="GP7" s="1693"/>
      <c r="GQ7" s="1693"/>
      <c r="GR7" s="1693"/>
      <c r="GS7" s="1693"/>
      <c r="GT7" s="1693"/>
      <c r="GU7" s="1693"/>
      <c r="GV7" s="1693"/>
      <c r="GW7" s="1693"/>
      <c r="GX7" s="1693"/>
      <c r="GY7" s="1693"/>
      <c r="GZ7" s="1693"/>
      <c r="HA7" s="1693"/>
      <c r="HB7" s="1693"/>
      <c r="HC7" s="1693"/>
      <c r="HD7" s="1693"/>
      <c r="HE7" s="1693"/>
      <c r="HF7" s="1693"/>
      <c r="HG7" s="1693"/>
      <c r="HH7" s="1693"/>
      <c r="HI7" s="1693"/>
      <c r="HJ7" s="1693"/>
      <c r="HK7" s="1693"/>
      <c r="HL7" s="1693"/>
      <c r="HM7" s="1693"/>
      <c r="HN7" s="1693"/>
      <c r="HO7" s="1693"/>
      <c r="HP7" s="1693"/>
      <c r="HQ7" s="1693"/>
      <c r="HR7" s="1693"/>
      <c r="HS7" s="1693"/>
      <c r="HT7" s="1693"/>
      <c r="HU7" s="1693"/>
      <c r="HV7" s="1693"/>
      <c r="HW7" s="1693"/>
      <c r="HX7" s="1693"/>
      <c r="HY7" s="1693"/>
      <c r="HZ7" s="1693"/>
      <c r="IA7" s="1693"/>
      <c r="IB7" s="1693"/>
      <c r="IC7" s="1693"/>
      <c r="ID7" s="1693"/>
      <c r="IE7" s="1693"/>
      <c r="IF7" s="1693"/>
      <c r="IG7" s="1693"/>
      <c r="IH7" s="1693"/>
      <c r="II7" s="1693"/>
      <c r="IJ7" s="1693"/>
      <c r="IK7" s="1693"/>
      <c r="IL7" s="1693"/>
      <c r="IM7" s="1693"/>
      <c r="IN7" s="1693"/>
      <c r="IO7" s="1693"/>
      <c r="IP7" s="1693"/>
      <c r="IQ7" s="1693"/>
      <c r="IR7" s="1693"/>
      <c r="IS7" s="1693"/>
      <c r="IT7" s="1693"/>
      <c r="IU7" s="1693"/>
    </row>
    <row r="8" spans="1:255">
      <c r="A8" s="5508" t="s">
        <v>3672</v>
      </c>
      <c r="B8" s="5500"/>
      <c r="C8" s="5500"/>
      <c r="D8" s="5500"/>
      <c r="E8" s="5500"/>
      <c r="F8" s="5500"/>
      <c r="G8" s="5500"/>
      <c r="H8" s="5500"/>
      <c r="I8" s="5500"/>
      <c r="J8" s="5500"/>
      <c r="K8" s="5500"/>
      <c r="L8" s="5500"/>
      <c r="M8" s="5500"/>
      <c r="N8" s="5500"/>
      <c r="O8" s="5500"/>
      <c r="P8" s="5500"/>
      <c r="Q8" s="5500"/>
      <c r="R8" s="5500"/>
      <c r="S8" s="5500"/>
      <c r="T8" s="5500"/>
      <c r="U8" s="5500"/>
      <c r="V8" s="5500"/>
      <c r="W8" s="5500"/>
      <c r="X8" s="5500"/>
      <c r="Y8" s="5500"/>
      <c r="Z8" s="5500"/>
      <c r="AA8" s="5500"/>
      <c r="AB8" s="5501"/>
      <c r="AC8" s="5508" t="s">
        <v>3673</v>
      </c>
      <c r="AD8" s="5500"/>
      <c r="AE8" s="5500"/>
      <c r="AF8" s="5501"/>
      <c r="AG8" s="5508" t="s">
        <v>3674</v>
      </c>
      <c r="AH8" s="5500"/>
      <c r="AI8" s="5500"/>
      <c r="AJ8" s="5501"/>
      <c r="AK8" s="5500" t="s">
        <v>3675</v>
      </c>
      <c r="AL8" s="5500"/>
      <c r="AM8" s="5501"/>
      <c r="AO8" s="1698"/>
      <c r="AP8" s="1698"/>
      <c r="AQ8" s="1698"/>
      <c r="AR8" s="1698"/>
    </row>
    <row r="9" spans="1:255" s="1765" customFormat="1" ht="111" customHeight="1">
      <c r="A9" s="1714" t="s">
        <v>596</v>
      </c>
      <c r="B9" s="1714" t="s">
        <v>3651</v>
      </c>
      <c r="C9" s="1713" t="s">
        <v>3676</v>
      </c>
      <c r="D9" s="1714" t="s">
        <v>3652</v>
      </c>
      <c r="E9" s="5502" t="s">
        <v>3677</v>
      </c>
      <c r="F9" s="5503"/>
      <c r="G9" s="5503"/>
      <c r="H9" s="5503"/>
      <c r="I9" s="5503"/>
      <c r="J9" s="5503"/>
      <c r="K9" s="5503"/>
      <c r="L9" s="5503"/>
      <c r="M9" s="5503"/>
      <c r="N9" s="5503"/>
      <c r="O9" s="5503"/>
      <c r="P9" s="5503"/>
      <c r="Q9" s="5504"/>
      <c r="R9" s="1714" t="s">
        <v>3678</v>
      </c>
      <c r="S9" s="1713" t="s">
        <v>3679</v>
      </c>
      <c r="T9" s="1713" t="s">
        <v>3680</v>
      </c>
      <c r="U9" s="1714" t="s">
        <v>3681</v>
      </c>
      <c r="V9" s="1714" t="s">
        <v>3682</v>
      </c>
      <c r="W9" s="1714" t="s">
        <v>3683</v>
      </c>
      <c r="X9" s="1714" t="s">
        <v>3684</v>
      </c>
      <c r="Y9" s="1713" t="s">
        <v>3685</v>
      </c>
      <c r="Z9" s="1713" t="s">
        <v>3686</v>
      </c>
      <c r="AA9" s="1713" t="s">
        <v>3687</v>
      </c>
      <c r="AB9" s="1715" t="s">
        <v>3688</v>
      </c>
      <c r="AC9" s="1715" t="s">
        <v>3689</v>
      </c>
      <c r="AD9" s="1715" t="s">
        <v>3690</v>
      </c>
      <c r="AE9" s="1716" t="s">
        <v>3691</v>
      </c>
      <c r="AF9" s="1715" t="s">
        <v>3692</v>
      </c>
      <c r="AG9" s="1715" t="s">
        <v>706</v>
      </c>
      <c r="AH9" s="1715" t="s">
        <v>3693</v>
      </c>
      <c r="AI9" s="1715" t="s">
        <v>166</v>
      </c>
      <c r="AJ9" s="1715" t="s">
        <v>3694</v>
      </c>
      <c r="AK9" s="1716" t="s">
        <v>3695</v>
      </c>
      <c r="AL9" s="1716" t="s">
        <v>3696</v>
      </c>
      <c r="AM9" s="1716" t="s">
        <v>3697</v>
      </c>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row>
    <row r="10" spans="1:255" s="1723" customFormat="1" ht="39.75" customHeight="1">
      <c r="A10" s="1718">
        <v>1</v>
      </c>
      <c r="B10" s="1719"/>
      <c r="C10" s="1719"/>
      <c r="D10" s="1719"/>
      <c r="E10" s="1719"/>
      <c r="F10" s="1719"/>
      <c r="G10" s="1719"/>
      <c r="H10" s="1719"/>
      <c r="I10" s="1719"/>
      <c r="J10" s="1719"/>
      <c r="K10" s="1719"/>
      <c r="L10" s="1719"/>
      <c r="M10" s="1719"/>
      <c r="N10" s="1719"/>
      <c r="O10" s="1719"/>
      <c r="P10" s="1719"/>
      <c r="Q10" s="1719"/>
      <c r="R10" s="1720" t="s">
        <v>3698</v>
      </c>
      <c r="S10" s="1721"/>
      <c r="T10" s="1721"/>
      <c r="U10" s="1721"/>
      <c r="V10" s="1721"/>
      <c r="W10" s="1721"/>
      <c r="X10" s="1721"/>
      <c r="Y10" s="1721"/>
      <c r="Z10" s="1721"/>
      <c r="AA10" s="1721"/>
      <c r="AB10" s="1721"/>
      <c r="AC10" s="1721"/>
      <c r="AD10" s="1721"/>
      <c r="AE10" s="1721"/>
      <c r="AF10" s="1721"/>
      <c r="AG10" s="1721"/>
      <c r="AH10" s="1721"/>
      <c r="AI10" s="1721"/>
      <c r="AJ10" s="1721"/>
      <c r="AK10" s="1721"/>
      <c r="AL10" s="1721"/>
      <c r="AM10" s="1721"/>
      <c r="AN10" s="1722"/>
    </row>
    <row r="11" spans="1:255" s="1723" customFormat="1" ht="39.75" customHeight="1">
      <c r="A11" s="1718">
        <f t="shared" ref="A11:A19" si="0">A10+1</f>
        <v>2</v>
      </c>
      <c r="B11" s="1719"/>
      <c r="C11" s="1719"/>
      <c r="D11" s="1719"/>
      <c r="E11" s="1719"/>
      <c r="F11" s="1719"/>
      <c r="G11" s="1719"/>
      <c r="H11" s="1719"/>
      <c r="I11" s="1719"/>
      <c r="J11" s="1719"/>
      <c r="K11" s="1719"/>
      <c r="L11" s="1719"/>
      <c r="M11" s="1719"/>
      <c r="N11" s="1719"/>
      <c r="O11" s="1719"/>
      <c r="P11" s="1719"/>
      <c r="Q11" s="1719"/>
      <c r="R11" s="1720"/>
      <c r="S11" s="1721"/>
      <c r="T11" s="1721"/>
      <c r="U11" s="1721"/>
      <c r="V11" s="1721"/>
      <c r="W11" s="1721"/>
      <c r="X11" s="1721"/>
      <c r="Y11" s="1721"/>
      <c r="Z11" s="1721"/>
      <c r="AA11" s="1721"/>
      <c r="AB11" s="1721"/>
      <c r="AC11" s="1721"/>
      <c r="AD11" s="1721"/>
      <c r="AE11" s="1721"/>
      <c r="AF11" s="1721"/>
      <c r="AG11" s="1721"/>
      <c r="AH11" s="1721"/>
      <c r="AI11" s="1721"/>
      <c r="AJ11" s="1721"/>
      <c r="AK11" s="1721"/>
      <c r="AL11" s="1721"/>
      <c r="AM11" s="1721"/>
      <c r="AN11" s="1722"/>
    </row>
    <row r="12" spans="1:255" s="1723" customFormat="1" ht="39.75" customHeight="1">
      <c r="A12" s="1718">
        <f t="shared" si="0"/>
        <v>3</v>
      </c>
      <c r="B12" s="1719"/>
      <c r="C12" s="1719"/>
      <c r="D12" s="1719"/>
      <c r="E12" s="1719"/>
      <c r="F12" s="1719"/>
      <c r="G12" s="1719"/>
      <c r="H12" s="1719"/>
      <c r="I12" s="1719"/>
      <c r="J12" s="1719"/>
      <c r="K12" s="1719"/>
      <c r="L12" s="1719"/>
      <c r="M12" s="1719"/>
      <c r="N12" s="1719"/>
      <c r="O12" s="1719"/>
      <c r="P12" s="1719"/>
      <c r="Q12" s="1719"/>
      <c r="R12" s="1720"/>
      <c r="S12" s="1721"/>
      <c r="T12" s="1721"/>
      <c r="U12" s="1721"/>
      <c r="V12" s="1721"/>
      <c r="W12" s="1721"/>
      <c r="X12" s="1721"/>
      <c r="Y12" s="1721"/>
      <c r="Z12" s="1721"/>
      <c r="AA12" s="1721"/>
      <c r="AB12" s="1721"/>
      <c r="AC12" s="1721"/>
      <c r="AD12" s="1721"/>
      <c r="AE12" s="1721"/>
      <c r="AF12" s="1721"/>
      <c r="AG12" s="1721"/>
      <c r="AH12" s="1721"/>
      <c r="AI12" s="1721"/>
      <c r="AJ12" s="1721"/>
      <c r="AK12" s="1721"/>
      <c r="AL12" s="1721"/>
      <c r="AM12" s="1721"/>
      <c r="AN12" s="1722"/>
    </row>
    <row r="13" spans="1:255" s="1723" customFormat="1" ht="39.75" customHeight="1">
      <c r="A13" s="1718">
        <f t="shared" si="0"/>
        <v>4</v>
      </c>
      <c r="B13" s="1719"/>
      <c r="C13" s="1719"/>
      <c r="D13" s="1719"/>
      <c r="E13" s="1719"/>
      <c r="F13" s="1719"/>
      <c r="G13" s="1719"/>
      <c r="H13" s="1719"/>
      <c r="I13" s="1719"/>
      <c r="J13" s="1719"/>
      <c r="K13" s="1719"/>
      <c r="L13" s="1719"/>
      <c r="M13" s="1719"/>
      <c r="N13" s="1719"/>
      <c r="O13" s="1719"/>
      <c r="P13" s="1719"/>
      <c r="Q13" s="1719"/>
      <c r="R13" s="1720"/>
      <c r="S13" s="1721"/>
      <c r="T13" s="1721"/>
      <c r="U13" s="1721"/>
      <c r="V13" s="1721"/>
      <c r="W13" s="1721"/>
      <c r="X13" s="1721"/>
      <c r="Y13" s="1721"/>
      <c r="Z13" s="1721"/>
      <c r="AA13" s="1721"/>
      <c r="AB13" s="1721"/>
      <c r="AC13" s="1721"/>
      <c r="AD13" s="1721"/>
      <c r="AE13" s="1721"/>
      <c r="AF13" s="1721"/>
      <c r="AG13" s="1721"/>
      <c r="AH13" s="1721"/>
      <c r="AI13" s="1721"/>
      <c r="AJ13" s="1721"/>
      <c r="AK13" s="1721"/>
      <c r="AL13" s="1721"/>
      <c r="AM13" s="1721"/>
      <c r="AN13" s="1722"/>
    </row>
    <row r="14" spans="1:255" s="1723" customFormat="1" ht="39.75" customHeight="1">
      <c r="A14" s="1718">
        <f t="shared" si="0"/>
        <v>5</v>
      </c>
      <c r="B14" s="1719"/>
      <c r="C14" s="1719"/>
      <c r="D14" s="1719"/>
      <c r="E14" s="1719"/>
      <c r="F14" s="1719"/>
      <c r="G14" s="1719"/>
      <c r="H14" s="1719"/>
      <c r="I14" s="1719"/>
      <c r="J14" s="1719"/>
      <c r="K14" s="1719"/>
      <c r="L14" s="1719"/>
      <c r="M14" s="1719"/>
      <c r="N14" s="1719"/>
      <c r="O14" s="1719"/>
      <c r="P14" s="1719"/>
      <c r="Q14" s="1719"/>
      <c r="R14" s="1720"/>
      <c r="S14" s="1721"/>
      <c r="T14" s="1721"/>
      <c r="U14" s="1721"/>
      <c r="V14" s="1721"/>
      <c r="W14" s="1721"/>
      <c r="X14" s="1721"/>
      <c r="Y14" s="1721"/>
      <c r="Z14" s="1721"/>
      <c r="AA14" s="1721"/>
      <c r="AB14" s="1721"/>
      <c r="AC14" s="1721"/>
      <c r="AD14" s="1721"/>
      <c r="AE14" s="1721"/>
      <c r="AF14" s="1721"/>
      <c r="AG14" s="1721"/>
      <c r="AH14" s="1721"/>
      <c r="AI14" s="1721"/>
      <c r="AJ14" s="1721"/>
      <c r="AK14" s="1721"/>
      <c r="AL14" s="1721"/>
      <c r="AM14" s="1721"/>
      <c r="AN14" s="1722"/>
    </row>
    <row r="15" spans="1:255" s="1723" customFormat="1" ht="39.75" customHeight="1">
      <c r="A15" s="1718">
        <f t="shared" si="0"/>
        <v>6</v>
      </c>
      <c r="B15" s="1719"/>
      <c r="C15" s="1719"/>
      <c r="D15" s="1719"/>
      <c r="E15" s="1719"/>
      <c r="F15" s="1719"/>
      <c r="G15" s="1719"/>
      <c r="H15" s="1719"/>
      <c r="I15" s="1719"/>
      <c r="J15" s="1719"/>
      <c r="K15" s="1719"/>
      <c r="L15" s="1719"/>
      <c r="M15" s="1719"/>
      <c r="N15" s="1719"/>
      <c r="O15" s="1719"/>
      <c r="P15" s="1719"/>
      <c r="Q15" s="1719"/>
      <c r="R15" s="1720"/>
      <c r="S15" s="1721"/>
      <c r="T15" s="1721"/>
      <c r="U15" s="1721"/>
      <c r="V15" s="1721"/>
      <c r="W15" s="1721"/>
      <c r="X15" s="1721"/>
      <c r="Y15" s="1721"/>
      <c r="Z15" s="1721"/>
      <c r="AA15" s="1724"/>
      <c r="AB15" s="1721"/>
      <c r="AC15" s="1721"/>
      <c r="AD15" s="1721"/>
      <c r="AE15" s="1721"/>
      <c r="AF15" s="1721"/>
      <c r="AG15" s="1721"/>
      <c r="AH15" s="1721"/>
      <c r="AI15" s="1721"/>
      <c r="AJ15" s="1721"/>
      <c r="AK15" s="1721"/>
      <c r="AL15" s="1721"/>
      <c r="AM15" s="1721"/>
      <c r="AN15" s="1722"/>
    </row>
    <row r="16" spans="1:255" s="1723" customFormat="1" ht="39.75" customHeight="1">
      <c r="A16" s="1718">
        <f t="shared" si="0"/>
        <v>7</v>
      </c>
      <c r="B16" s="1719"/>
      <c r="C16" s="1719"/>
      <c r="D16" s="1719"/>
      <c r="E16" s="1719"/>
      <c r="F16" s="1719"/>
      <c r="G16" s="1719"/>
      <c r="H16" s="1719"/>
      <c r="I16" s="1719"/>
      <c r="J16" s="1719"/>
      <c r="K16" s="1719"/>
      <c r="L16" s="1719"/>
      <c r="M16" s="1719"/>
      <c r="N16" s="1719"/>
      <c r="O16" s="1719"/>
      <c r="P16" s="1719"/>
      <c r="Q16" s="1719"/>
      <c r="R16" s="1720"/>
      <c r="S16" s="1721"/>
      <c r="T16" s="1721"/>
      <c r="U16" s="1721"/>
      <c r="V16" s="1721"/>
      <c r="W16" s="1721"/>
      <c r="X16" s="1721"/>
      <c r="Y16" s="1721"/>
      <c r="Z16" s="1721"/>
      <c r="AA16" s="1724"/>
      <c r="AB16" s="1721"/>
      <c r="AC16" s="1721"/>
      <c r="AD16" s="1721"/>
      <c r="AE16" s="1721"/>
      <c r="AF16" s="1721"/>
      <c r="AG16" s="1721"/>
      <c r="AH16" s="1721"/>
      <c r="AI16" s="1721"/>
      <c r="AJ16" s="1721"/>
      <c r="AK16" s="1721"/>
      <c r="AL16" s="1721"/>
      <c r="AM16" s="1721"/>
      <c r="AN16" s="1722"/>
    </row>
    <row r="17" spans="1:255" s="1723" customFormat="1" ht="39.75" customHeight="1">
      <c r="A17" s="1718">
        <f t="shared" si="0"/>
        <v>8</v>
      </c>
      <c r="B17" s="1719"/>
      <c r="C17" s="1719"/>
      <c r="D17" s="1719"/>
      <c r="E17" s="1719"/>
      <c r="F17" s="1719"/>
      <c r="G17" s="1719"/>
      <c r="H17" s="1719"/>
      <c r="I17" s="1719"/>
      <c r="J17" s="1719"/>
      <c r="K17" s="1719"/>
      <c r="L17" s="1719"/>
      <c r="M17" s="1719"/>
      <c r="N17" s="1719"/>
      <c r="O17" s="1719"/>
      <c r="P17" s="1719"/>
      <c r="Q17" s="1719"/>
      <c r="R17" s="1720"/>
      <c r="S17" s="1721"/>
      <c r="T17" s="1721"/>
      <c r="U17" s="1721"/>
      <c r="V17" s="1721"/>
      <c r="W17" s="1721"/>
      <c r="X17" s="1721"/>
      <c r="Y17" s="1721"/>
      <c r="Z17" s="1721"/>
      <c r="AA17" s="1725"/>
      <c r="AB17" s="1721"/>
      <c r="AC17" s="1721"/>
      <c r="AD17" s="1721"/>
      <c r="AE17" s="1721"/>
      <c r="AF17" s="1721"/>
      <c r="AG17" s="1721"/>
      <c r="AH17" s="1721"/>
      <c r="AI17" s="1721"/>
      <c r="AJ17" s="1721"/>
      <c r="AK17" s="1721"/>
      <c r="AL17" s="1721"/>
      <c r="AM17" s="1721"/>
      <c r="AN17" s="1722"/>
    </row>
    <row r="18" spans="1:255" s="1723" customFormat="1" ht="39.75" customHeight="1">
      <c r="A18" s="1718">
        <f t="shared" si="0"/>
        <v>9</v>
      </c>
      <c r="B18" s="1719"/>
      <c r="C18" s="1719"/>
      <c r="D18" s="1719"/>
      <c r="E18" s="1719"/>
      <c r="F18" s="1719"/>
      <c r="G18" s="1719"/>
      <c r="H18" s="1719"/>
      <c r="I18" s="1719"/>
      <c r="J18" s="1719"/>
      <c r="K18" s="1719"/>
      <c r="L18" s="1719"/>
      <c r="M18" s="1719"/>
      <c r="N18" s="1719"/>
      <c r="O18" s="1719"/>
      <c r="P18" s="1719"/>
      <c r="Q18" s="1719"/>
      <c r="R18" s="1720"/>
      <c r="S18" s="1721"/>
      <c r="T18" s="1721"/>
      <c r="U18" s="1721"/>
      <c r="V18" s="1721"/>
      <c r="W18" s="1721"/>
      <c r="X18" s="1721"/>
      <c r="Y18" s="1721"/>
      <c r="Z18" s="1721"/>
      <c r="AA18" s="1724"/>
      <c r="AB18" s="1721"/>
      <c r="AC18" s="1721"/>
      <c r="AD18" s="1721"/>
      <c r="AE18" s="1721"/>
      <c r="AF18" s="1721"/>
      <c r="AG18" s="1721"/>
      <c r="AH18" s="1721"/>
      <c r="AI18" s="1721"/>
      <c r="AJ18" s="1721"/>
      <c r="AK18" s="1721"/>
      <c r="AL18" s="1721"/>
      <c r="AM18" s="1721"/>
      <c r="AN18" s="1722"/>
    </row>
    <row r="19" spans="1:255" s="1723" customFormat="1" ht="39.75" customHeight="1">
      <c r="A19" s="1718">
        <f t="shared" si="0"/>
        <v>10</v>
      </c>
      <c r="B19" s="1719"/>
      <c r="C19" s="1719"/>
      <c r="D19" s="1719"/>
      <c r="E19" s="1719"/>
      <c r="F19" s="1719"/>
      <c r="G19" s="1719"/>
      <c r="H19" s="1719"/>
      <c r="I19" s="1719"/>
      <c r="J19" s="1719"/>
      <c r="K19" s="1719"/>
      <c r="L19" s="1719"/>
      <c r="M19" s="1719"/>
      <c r="N19" s="1719"/>
      <c r="O19" s="1719"/>
      <c r="P19" s="1719"/>
      <c r="Q19" s="1719"/>
      <c r="R19" s="1720"/>
      <c r="S19" s="1721"/>
      <c r="T19" s="1721"/>
      <c r="U19" s="1721"/>
      <c r="V19" s="1721"/>
      <c r="W19" s="1721"/>
      <c r="X19" s="1721"/>
      <c r="Y19" s="1721"/>
      <c r="Z19" s="1721"/>
      <c r="AA19" s="1724"/>
      <c r="AB19" s="1721"/>
      <c r="AC19" s="1721"/>
      <c r="AD19" s="1721"/>
      <c r="AE19" s="1721"/>
      <c r="AF19" s="1721"/>
      <c r="AG19" s="1721"/>
      <c r="AH19" s="1721"/>
      <c r="AI19" s="1721"/>
      <c r="AJ19" s="1721"/>
      <c r="AK19" s="1721"/>
      <c r="AL19" s="1721"/>
      <c r="AM19" s="1721"/>
      <c r="AN19" s="1722"/>
    </row>
    <row r="20" spans="1:255">
      <c r="I20" s="1726" t="s">
        <v>3699</v>
      </c>
      <c r="P20" s="987"/>
      <c r="R20" s="1698"/>
      <c r="S20" s="1698"/>
      <c r="T20" s="1698"/>
      <c r="U20" s="1698"/>
      <c r="V20" s="1698"/>
      <c r="W20" s="1698"/>
      <c r="X20" s="1698"/>
      <c r="Y20" s="1698"/>
      <c r="Z20" s="1698"/>
      <c r="AA20" s="1698"/>
      <c r="AI20" s="1702"/>
      <c r="AK20" s="1700"/>
    </row>
    <row r="21" spans="1:255">
      <c r="D21" s="1727" t="s">
        <v>3700</v>
      </c>
      <c r="I21" s="1728"/>
      <c r="J21" s="1729"/>
      <c r="K21" s="1729"/>
      <c r="L21" s="1729"/>
      <c r="M21" s="1729"/>
      <c r="N21" s="1729"/>
      <c r="O21" s="1729"/>
      <c r="P21" s="1730"/>
      <c r="Q21" s="1731" t="s">
        <v>3701</v>
      </c>
      <c r="R21" s="1732"/>
      <c r="S21" s="1732"/>
      <c r="T21" s="1732"/>
      <c r="U21" s="1733"/>
      <c r="V21" s="1733"/>
      <c r="W21" s="1733" t="s">
        <v>3702</v>
      </c>
      <c r="X21" s="987"/>
      <c r="Y21" s="987"/>
      <c r="Z21" s="987" t="s">
        <v>3703</v>
      </c>
      <c r="AA21" s="987"/>
      <c r="AB21" s="1733"/>
      <c r="AC21" s="987" t="s">
        <v>3704</v>
      </c>
      <c r="AD21" s="1732"/>
      <c r="AE21" s="1733"/>
      <c r="AI21" s="1702"/>
    </row>
    <row r="22" spans="1:255">
      <c r="D22" s="1727" t="s">
        <v>3705</v>
      </c>
      <c r="I22" s="1728"/>
      <c r="J22" s="1729"/>
      <c r="K22" s="1729"/>
      <c r="L22" s="1729"/>
      <c r="M22" s="1729"/>
      <c r="N22" s="1729"/>
      <c r="O22" s="1729"/>
      <c r="P22" s="1730"/>
      <c r="Q22" s="987" t="s">
        <v>3706</v>
      </c>
      <c r="R22" s="1732"/>
      <c r="S22" s="1732"/>
      <c r="T22" s="1732"/>
      <c r="U22" s="1733"/>
      <c r="V22" s="1733"/>
      <c r="W22" s="1733" t="s">
        <v>3707</v>
      </c>
      <c r="X22" s="987"/>
      <c r="Y22" s="987"/>
      <c r="Z22" s="987" t="s">
        <v>3708</v>
      </c>
      <c r="AA22" s="987"/>
      <c r="AB22" s="1733"/>
      <c r="AC22" s="987" t="s">
        <v>3709</v>
      </c>
      <c r="AD22" s="1732"/>
      <c r="AE22" s="1733"/>
      <c r="AI22" s="1702"/>
    </row>
    <row r="23" spans="1:255" ht="14.4">
      <c r="A23" s="987"/>
      <c r="B23" s="987"/>
      <c r="C23" s="987"/>
      <c r="D23" s="987"/>
      <c r="E23" s="987"/>
      <c r="F23" s="987"/>
      <c r="G23" s="987"/>
      <c r="H23" s="987"/>
      <c r="I23" s="987"/>
      <c r="J23" s="987"/>
      <c r="K23" s="987"/>
      <c r="L23" s="987"/>
      <c r="M23" s="987"/>
      <c r="N23" s="987"/>
      <c r="O23" s="987"/>
      <c r="P23" s="987"/>
      <c r="Q23" s="1734"/>
      <c r="R23" s="987"/>
      <c r="S23" s="987"/>
      <c r="T23" s="987"/>
      <c r="U23" s="987"/>
      <c r="V23" s="987"/>
      <c r="W23" s="987"/>
      <c r="X23" s="987"/>
      <c r="Y23" s="987"/>
      <c r="Z23" s="987"/>
      <c r="AA23" s="987"/>
      <c r="AB23" s="987"/>
      <c r="AC23" s="987"/>
      <c r="AD23" s="1735"/>
      <c r="AE23" s="1735"/>
      <c r="AF23" s="1735"/>
      <c r="AG23" s="1735"/>
      <c r="AH23" s="1735"/>
      <c r="AI23" s="1735"/>
      <c r="AJ23" s="1735"/>
      <c r="AK23" s="1736"/>
      <c r="AL23" s="1735"/>
      <c r="AM23" s="1735"/>
      <c r="AN23" s="1735"/>
      <c r="AO23" s="1735"/>
      <c r="AP23" s="1735"/>
      <c r="AQ23" s="1735"/>
      <c r="AR23" s="1735"/>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DY23" s="987"/>
      <c r="DZ23" s="987"/>
      <c r="EA23" s="987"/>
      <c r="EB23" s="987"/>
      <c r="EC23" s="987"/>
      <c r="ED23" s="987"/>
      <c r="EE23" s="987"/>
      <c r="EF23" s="987"/>
      <c r="EG23" s="987"/>
      <c r="EH23" s="987"/>
      <c r="EI23" s="987"/>
      <c r="EJ23" s="987"/>
      <c r="EK23" s="987"/>
      <c r="EL23" s="987"/>
      <c r="EM23" s="987"/>
      <c r="EN23" s="987"/>
      <c r="EO23" s="987"/>
      <c r="EP23" s="987"/>
      <c r="EQ23" s="987"/>
      <c r="ER23" s="987"/>
      <c r="ES23" s="987"/>
      <c r="ET23" s="987"/>
      <c r="EU23" s="987"/>
      <c r="EV23" s="987"/>
      <c r="EW23" s="987"/>
      <c r="EX23" s="987"/>
      <c r="EY23" s="987"/>
      <c r="EZ23" s="987"/>
      <c r="FA23" s="987"/>
      <c r="FB23" s="987"/>
      <c r="FC23" s="987"/>
      <c r="FD23" s="987"/>
      <c r="FE23" s="987"/>
      <c r="FF23" s="987"/>
      <c r="FG23" s="987"/>
      <c r="FH23" s="987"/>
      <c r="FI23" s="987"/>
      <c r="FJ23" s="987"/>
      <c r="FK23" s="987"/>
      <c r="FL23" s="987"/>
      <c r="FM23" s="987"/>
      <c r="FN23" s="987"/>
      <c r="FO23" s="987"/>
      <c r="FP23" s="987"/>
      <c r="FQ23" s="987"/>
      <c r="FR23" s="987"/>
      <c r="FS23" s="987"/>
      <c r="FT23" s="987"/>
      <c r="FU23" s="987"/>
      <c r="FV23" s="987"/>
      <c r="FW23" s="987"/>
      <c r="FX23" s="987"/>
      <c r="FY23" s="987"/>
      <c r="FZ23" s="987"/>
      <c r="GA23" s="987"/>
      <c r="GB23" s="987"/>
      <c r="GC23" s="987"/>
      <c r="GD23" s="987"/>
      <c r="GE23" s="987"/>
      <c r="GF23" s="987"/>
      <c r="GG23" s="987"/>
      <c r="GH23" s="987"/>
      <c r="GI23" s="987"/>
      <c r="GJ23" s="987"/>
      <c r="GK23" s="987"/>
      <c r="GL23" s="987"/>
      <c r="GM23" s="987"/>
      <c r="GN23" s="987"/>
      <c r="GO23" s="987"/>
      <c r="GP23" s="987"/>
      <c r="GQ23" s="987"/>
      <c r="GR23" s="987"/>
      <c r="GS23" s="987"/>
      <c r="GT23" s="987"/>
      <c r="GU23" s="987"/>
      <c r="GV23" s="987"/>
      <c r="GW23" s="987"/>
      <c r="GX23" s="987"/>
      <c r="GY23" s="987"/>
      <c r="GZ23" s="987"/>
      <c r="HA23" s="987"/>
      <c r="HB23" s="987"/>
      <c r="HC23" s="987"/>
      <c r="HD23" s="987"/>
      <c r="HE23" s="987"/>
      <c r="HF23" s="987"/>
      <c r="HG23" s="987"/>
      <c r="HH23" s="987"/>
      <c r="HI23" s="987"/>
      <c r="HJ23" s="987"/>
      <c r="HK23" s="987"/>
      <c r="HL23" s="987"/>
      <c r="HM23" s="987"/>
      <c r="HN23" s="987"/>
      <c r="HO23" s="987"/>
      <c r="HP23" s="987"/>
      <c r="HQ23" s="987"/>
      <c r="HR23" s="987"/>
      <c r="HS23" s="987"/>
      <c r="HT23" s="987"/>
      <c r="HU23" s="987"/>
      <c r="HV23" s="987"/>
      <c r="HW23" s="987"/>
      <c r="HX23" s="987"/>
      <c r="HY23" s="987"/>
      <c r="HZ23" s="987"/>
      <c r="IA23" s="987"/>
      <c r="IB23" s="987"/>
      <c r="IC23" s="987"/>
      <c r="ID23" s="987"/>
      <c r="IE23" s="987"/>
      <c r="IF23" s="987"/>
      <c r="IG23" s="987"/>
      <c r="IH23" s="987"/>
      <c r="II23" s="987"/>
      <c r="IJ23" s="987"/>
      <c r="IK23" s="987"/>
      <c r="IL23" s="987"/>
      <c r="IM23" s="987"/>
      <c r="IN23" s="987"/>
      <c r="IO23" s="987"/>
      <c r="IP23" s="987"/>
      <c r="IQ23" s="987"/>
      <c r="IR23" s="987"/>
      <c r="IS23" s="987"/>
      <c r="IT23" s="987"/>
      <c r="IU23" s="987"/>
    </row>
    <row r="24" spans="1:255" s="1717" customFormat="1" ht="27" customHeight="1">
      <c r="A24" s="1737" t="s">
        <v>3710</v>
      </c>
      <c r="M24" s="1737" t="s">
        <v>3711</v>
      </c>
      <c r="R24" s="1738"/>
      <c r="S24" s="1739"/>
      <c r="T24" s="1739"/>
      <c r="U24" s="1739"/>
      <c r="V24" s="1739"/>
      <c r="W24" s="1737" t="s">
        <v>3712</v>
      </c>
      <c r="X24" s="1737"/>
      <c r="Y24" s="1737"/>
      <c r="Z24" s="1737"/>
      <c r="AA24" s="1737"/>
      <c r="AB24" s="1740"/>
      <c r="AC24" s="1739"/>
      <c r="AD24" s="1739"/>
      <c r="AE24" s="1739"/>
      <c r="AF24" s="1739"/>
      <c r="AG24" s="1739"/>
      <c r="AH24" s="1739"/>
      <c r="AI24" s="1739"/>
      <c r="AJ24" s="1739"/>
      <c r="AK24" s="1741"/>
      <c r="AL24" s="1739"/>
      <c r="AM24" s="1739"/>
      <c r="AN24" s="1739"/>
      <c r="AO24" s="1739"/>
      <c r="AP24" s="1739"/>
      <c r="AQ24" s="1739"/>
      <c r="AR24" s="1739"/>
    </row>
    <row r="25" spans="1:255" s="1717" customFormat="1" ht="27" customHeight="1">
      <c r="A25" s="1717" t="s">
        <v>3713</v>
      </c>
      <c r="M25" s="1717" t="s">
        <v>3714</v>
      </c>
      <c r="R25" s="1738"/>
      <c r="S25" s="1739"/>
      <c r="T25" s="1739"/>
      <c r="U25" s="1739"/>
      <c r="V25" s="1739"/>
      <c r="W25" s="1717" t="s">
        <v>3715</v>
      </c>
      <c r="AB25" s="1740"/>
      <c r="AC25" s="1739"/>
      <c r="AD25" s="1739"/>
      <c r="AE25" s="1739"/>
      <c r="AF25" s="1739"/>
      <c r="AG25" s="1739"/>
      <c r="AH25" s="1739"/>
      <c r="AI25" s="1739"/>
      <c r="AJ25" s="1739"/>
      <c r="AK25" s="1741"/>
      <c r="AL25" s="1739"/>
      <c r="AM25" s="1739"/>
      <c r="AN25" s="1739"/>
      <c r="AO25" s="1739"/>
      <c r="AP25" s="1739"/>
      <c r="AQ25" s="1739"/>
      <c r="AR25" s="1739"/>
    </row>
    <row r="26" spans="1:255" s="1717" customFormat="1" ht="27" customHeight="1">
      <c r="A26" s="1717" t="s">
        <v>3716</v>
      </c>
      <c r="M26" s="1717" t="s">
        <v>3717</v>
      </c>
      <c r="R26" s="1738"/>
      <c r="S26" s="1739"/>
      <c r="T26" s="1739"/>
      <c r="U26" s="1739"/>
      <c r="V26" s="1739"/>
      <c r="W26" s="1859" t="s">
        <v>3950</v>
      </c>
      <c r="X26" s="1742"/>
      <c r="Y26" s="1742"/>
      <c r="Z26" s="1742"/>
      <c r="AA26" s="1742"/>
      <c r="AB26" s="1740"/>
      <c r="AC26" s="1739"/>
      <c r="AD26" s="1739"/>
      <c r="AE26" s="1739"/>
      <c r="AF26" s="1739"/>
      <c r="AG26" s="1739"/>
      <c r="AH26" s="1739"/>
      <c r="AI26" s="1739"/>
      <c r="AJ26" s="1739"/>
      <c r="AK26" s="1741"/>
      <c r="AL26" s="1739"/>
      <c r="AM26" s="1739"/>
      <c r="AN26" s="1739"/>
      <c r="AO26" s="1739"/>
      <c r="AP26" s="1739"/>
      <c r="AQ26" s="1739"/>
      <c r="AR26" s="1739"/>
    </row>
    <row r="27" spans="1:255" s="1717" customFormat="1" ht="27" customHeight="1">
      <c r="A27" s="1858" t="s">
        <v>3948</v>
      </c>
      <c r="M27" s="1858" t="s">
        <v>3949</v>
      </c>
      <c r="R27" s="1738"/>
      <c r="S27" s="1739"/>
      <c r="T27" s="1739"/>
      <c r="U27" s="1739"/>
      <c r="V27" s="1739"/>
      <c r="W27" s="1858" t="s">
        <v>3951</v>
      </c>
      <c r="AA27" s="1739"/>
      <c r="AB27" s="1740"/>
      <c r="AC27" s="1739"/>
      <c r="AD27" s="1739"/>
      <c r="AE27" s="1739"/>
      <c r="AF27" s="1739"/>
      <c r="AG27" s="1739"/>
      <c r="AH27" s="1739"/>
      <c r="AI27" s="1739"/>
      <c r="AJ27" s="1739"/>
      <c r="AK27" s="1741"/>
      <c r="AL27" s="1739"/>
      <c r="AM27" s="1739"/>
      <c r="AN27" s="1739"/>
      <c r="AO27" s="1739"/>
      <c r="AP27" s="1739"/>
      <c r="AQ27" s="1739"/>
      <c r="AR27" s="1739"/>
    </row>
    <row r="28" spans="1:255" s="1717" customFormat="1" ht="14.4">
      <c r="R28" s="1738"/>
      <c r="S28" s="1739"/>
      <c r="T28" s="1739"/>
      <c r="U28" s="1739"/>
      <c r="V28" s="1739"/>
      <c r="W28" s="1739"/>
      <c r="X28" s="1739"/>
      <c r="Y28" s="1739"/>
      <c r="Z28" s="1739"/>
      <c r="AA28" s="1739"/>
      <c r="AB28" s="1743"/>
      <c r="AC28" s="1739"/>
      <c r="AD28" s="1739"/>
      <c r="AE28" s="1739"/>
      <c r="AF28" s="1739"/>
      <c r="AG28" s="1739"/>
      <c r="AH28" s="1739"/>
      <c r="AI28" s="1739"/>
      <c r="AJ28" s="1739"/>
      <c r="AK28" s="1741"/>
      <c r="AL28" s="1739"/>
      <c r="AM28" s="1739"/>
      <c r="AN28" s="1739"/>
      <c r="AO28" s="1739"/>
      <c r="AP28" s="1739"/>
      <c r="AQ28" s="1739"/>
      <c r="AR28" s="1739"/>
    </row>
    <row r="29" spans="1:255">
      <c r="AB29" s="1744"/>
    </row>
    <row r="30" spans="1:255">
      <c r="AB30" s="1744"/>
    </row>
    <row r="31" spans="1:255">
      <c r="AB31" s="1744"/>
    </row>
  </sheetData>
  <mergeCells count="8">
    <mergeCell ref="AB4:AD4"/>
    <mergeCell ref="AK8:AM8"/>
    <mergeCell ref="E9:Q9"/>
    <mergeCell ref="E6:X6"/>
    <mergeCell ref="A8:AB8"/>
    <mergeCell ref="AC8:AF8"/>
    <mergeCell ref="AG8:AJ8"/>
    <mergeCell ref="Y4:AA4"/>
  </mergeCells>
  <pageMargins left="0.51181102362204722" right="0.23622047244094491" top="0.74803149606299213" bottom="0.23622047244094491" header="0.27559055118110237" footer="0.15748031496062992"/>
  <pageSetup paperSize="9" scale="83" fitToHeight="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0641" r:id="rId4" name="Button 1">
              <controlPr defaultSize="0" print="0" autoFill="0" autoPict="0" macro="[0]!ToMainMenu">
                <anchor>
                  <from>
                    <xdr:col>43</xdr:col>
                    <xdr:colOff>365760</xdr:colOff>
                    <xdr:row>1</xdr:row>
                    <xdr:rowOff>38100</xdr:rowOff>
                  </from>
                  <to>
                    <xdr:col>45</xdr:col>
                    <xdr:colOff>525780</xdr:colOff>
                    <xdr:row>2</xdr:row>
                    <xdr:rowOff>106680</xdr:rowOff>
                  </to>
                </anchor>
              </controlPr>
            </control>
          </mc:Choice>
        </mc:AlternateContent>
        <mc:AlternateContent xmlns:mc="http://schemas.openxmlformats.org/markup-compatibility/2006">
          <mc:Choice Requires="x14">
            <control shapeId="1520643" r:id="rId5" name="Button 3">
              <controlPr defaultSize="0" print="0" autoFill="0" autoPict="0" macro="[0]!PrintPreview">
                <anchor>
                  <from>
                    <xdr:col>43</xdr:col>
                    <xdr:colOff>342900</xdr:colOff>
                    <xdr:row>3</xdr:row>
                    <xdr:rowOff>121920</xdr:rowOff>
                  </from>
                  <to>
                    <xdr:col>45</xdr:col>
                    <xdr:colOff>518160</xdr:colOff>
                    <xdr:row>5</xdr:row>
                    <xdr:rowOff>83820</xdr:rowOff>
                  </to>
                </anchor>
              </controlPr>
            </control>
          </mc:Choice>
        </mc:AlternateContent>
        <mc:AlternateContent xmlns:mc="http://schemas.openxmlformats.org/markup-compatibility/2006">
          <mc:Choice Requires="x14">
            <control shapeId="1520645" r:id="rId6" name="Button 5">
              <controlPr defaultSize="0" print="0" autoFill="0" autoPict="0" macro="[0]!Printsheet">
                <anchor>
                  <from>
                    <xdr:col>43</xdr:col>
                    <xdr:colOff>403860</xdr:colOff>
                    <xdr:row>6</xdr:row>
                    <xdr:rowOff>152400</xdr:rowOff>
                  </from>
                  <to>
                    <xdr:col>45</xdr:col>
                    <xdr:colOff>556260</xdr:colOff>
                    <xdr:row>7</xdr:row>
                    <xdr:rowOff>152400</xdr:rowOff>
                  </to>
                </anchor>
              </controlPr>
            </control>
          </mc:Choice>
        </mc:AlternateContent>
        <mc:AlternateContent xmlns:mc="http://schemas.openxmlformats.org/markup-compatibility/2006">
          <mc:Choice Requires="x14">
            <control shapeId="1520646" r:id="rId7" name="Button 6">
              <controlPr defaultSize="0" print="0" autoFill="0" autoPict="0" macro="[0]!ToDataEntry">
                <anchor>
                  <from>
                    <xdr:col>43</xdr:col>
                    <xdr:colOff>426720</xdr:colOff>
                    <xdr:row>8</xdr:row>
                    <xdr:rowOff>137160</xdr:rowOff>
                  </from>
                  <to>
                    <xdr:col>45</xdr:col>
                    <xdr:colOff>594360</xdr:colOff>
                    <xdr:row>8</xdr:row>
                    <xdr:rowOff>449580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1">
    <tabColor theme="2" tint="-0.749992370372631"/>
  </sheetPr>
  <dimension ref="A1:S25"/>
  <sheetViews>
    <sheetView showGridLines="0" zoomScale="80" zoomScaleNormal="80" zoomScaleSheetLayoutView="80" workbookViewId="0">
      <selection activeCell="V14" sqref="V14"/>
    </sheetView>
  </sheetViews>
  <sheetFormatPr defaultRowHeight="13.2"/>
  <cols>
    <col min="1" max="1" width="3.88671875" style="987" customWidth="1"/>
    <col min="2" max="2" width="16" style="987" customWidth="1"/>
    <col min="3" max="3" width="7" style="987" customWidth="1"/>
    <col min="4" max="4" width="16.88671875" style="987" customWidth="1"/>
    <col min="5" max="5" width="26.88671875" style="987" customWidth="1"/>
    <col min="6" max="6" width="14.109375" style="987" customWidth="1"/>
    <col min="7" max="7" width="12.33203125" style="987" customWidth="1"/>
    <col min="8" max="8" width="14.5546875" style="987" customWidth="1"/>
    <col min="9" max="9" width="10.5546875" style="987" customWidth="1"/>
    <col min="10" max="10" width="14.33203125" style="987" customWidth="1"/>
    <col min="11" max="11" width="10.33203125" style="987" customWidth="1"/>
    <col min="12" max="12" width="10.88671875" style="987" customWidth="1"/>
    <col min="13" max="13" width="9.5546875" style="987" customWidth="1"/>
    <col min="14" max="256" width="8.88671875" style="987"/>
    <col min="257" max="257" width="3.88671875" style="987" customWidth="1"/>
    <col min="258" max="258" width="16" style="987" customWidth="1"/>
    <col min="259" max="259" width="7" style="987" customWidth="1"/>
    <col min="260" max="260" width="16.88671875" style="987" customWidth="1"/>
    <col min="261" max="261" width="26.88671875" style="987" customWidth="1"/>
    <col min="262" max="263" width="12.33203125" style="987" customWidth="1"/>
    <col min="264" max="264" width="14.5546875" style="987" customWidth="1"/>
    <col min="265" max="265" width="10.5546875" style="987" customWidth="1"/>
    <col min="266" max="266" width="14.33203125" style="987" customWidth="1"/>
    <col min="267" max="267" width="10.33203125" style="987" customWidth="1"/>
    <col min="268" max="268" width="10.88671875" style="987" customWidth="1"/>
    <col min="269" max="269" width="9.5546875" style="987" customWidth="1"/>
    <col min="270" max="512" width="8.88671875" style="987"/>
    <col min="513" max="513" width="3.88671875" style="987" customWidth="1"/>
    <col min="514" max="514" width="16" style="987" customWidth="1"/>
    <col min="515" max="515" width="7" style="987" customWidth="1"/>
    <col min="516" max="516" width="16.88671875" style="987" customWidth="1"/>
    <col min="517" max="517" width="26.88671875" style="987" customWidth="1"/>
    <col min="518" max="519" width="12.33203125" style="987" customWidth="1"/>
    <col min="520" max="520" width="14.5546875" style="987" customWidth="1"/>
    <col min="521" max="521" width="10.5546875" style="987" customWidth="1"/>
    <col min="522" max="522" width="14.33203125" style="987" customWidth="1"/>
    <col min="523" max="523" width="10.33203125" style="987" customWidth="1"/>
    <col min="524" max="524" width="10.88671875" style="987" customWidth="1"/>
    <col min="525" max="525" width="9.5546875" style="987" customWidth="1"/>
    <col min="526" max="768" width="8.88671875" style="987"/>
    <col min="769" max="769" width="3.88671875" style="987" customWidth="1"/>
    <col min="770" max="770" width="16" style="987" customWidth="1"/>
    <col min="771" max="771" width="7" style="987" customWidth="1"/>
    <col min="772" max="772" width="16.88671875" style="987" customWidth="1"/>
    <col min="773" max="773" width="26.88671875" style="987" customWidth="1"/>
    <col min="774" max="775" width="12.33203125" style="987" customWidth="1"/>
    <col min="776" max="776" width="14.5546875" style="987" customWidth="1"/>
    <col min="777" max="777" width="10.5546875" style="987" customWidth="1"/>
    <col min="778" max="778" width="14.33203125" style="987" customWidth="1"/>
    <col min="779" max="779" width="10.33203125" style="987" customWidth="1"/>
    <col min="780" max="780" width="10.88671875" style="987" customWidth="1"/>
    <col min="781" max="781" width="9.5546875" style="987" customWidth="1"/>
    <col min="782" max="1024" width="8.88671875" style="987"/>
    <col min="1025" max="1025" width="3.88671875" style="987" customWidth="1"/>
    <col min="1026" max="1026" width="16" style="987" customWidth="1"/>
    <col min="1027" max="1027" width="7" style="987" customWidth="1"/>
    <col min="1028" max="1028" width="16.88671875" style="987" customWidth="1"/>
    <col min="1029" max="1029" width="26.88671875" style="987" customWidth="1"/>
    <col min="1030" max="1031" width="12.33203125" style="987" customWidth="1"/>
    <col min="1032" max="1032" width="14.5546875" style="987" customWidth="1"/>
    <col min="1033" max="1033" width="10.5546875" style="987" customWidth="1"/>
    <col min="1034" max="1034" width="14.33203125" style="987" customWidth="1"/>
    <col min="1035" max="1035" width="10.33203125" style="987" customWidth="1"/>
    <col min="1036" max="1036" width="10.88671875" style="987" customWidth="1"/>
    <col min="1037" max="1037" width="9.5546875" style="987" customWidth="1"/>
    <col min="1038" max="1280" width="8.88671875" style="987"/>
    <col min="1281" max="1281" width="3.88671875" style="987" customWidth="1"/>
    <col min="1282" max="1282" width="16" style="987" customWidth="1"/>
    <col min="1283" max="1283" width="7" style="987" customWidth="1"/>
    <col min="1284" max="1284" width="16.88671875" style="987" customWidth="1"/>
    <col min="1285" max="1285" width="26.88671875" style="987" customWidth="1"/>
    <col min="1286" max="1287" width="12.33203125" style="987" customWidth="1"/>
    <col min="1288" max="1288" width="14.5546875" style="987" customWidth="1"/>
    <col min="1289" max="1289" width="10.5546875" style="987" customWidth="1"/>
    <col min="1290" max="1290" width="14.33203125" style="987" customWidth="1"/>
    <col min="1291" max="1291" width="10.33203125" style="987" customWidth="1"/>
    <col min="1292" max="1292" width="10.88671875" style="987" customWidth="1"/>
    <col min="1293" max="1293" width="9.5546875" style="987" customWidth="1"/>
    <col min="1294" max="1536" width="8.88671875" style="987"/>
    <col min="1537" max="1537" width="3.88671875" style="987" customWidth="1"/>
    <col min="1538" max="1538" width="16" style="987" customWidth="1"/>
    <col min="1539" max="1539" width="7" style="987" customWidth="1"/>
    <col min="1540" max="1540" width="16.88671875" style="987" customWidth="1"/>
    <col min="1541" max="1541" width="26.88671875" style="987" customWidth="1"/>
    <col min="1542" max="1543" width="12.33203125" style="987" customWidth="1"/>
    <col min="1544" max="1544" width="14.5546875" style="987" customWidth="1"/>
    <col min="1545" max="1545" width="10.5546875" style="987" customWidth="1"/>
    <col min="1546" max="1546" width="14.33203125" style="987" customWidth="1"/>
    <col min="1547" max="1547" width="10.33203125" style="987" customWidth="1"/>
    <col min="1548" max="1548" width="10.88671875" style="987" customWidth="1"/>
    <col min="1549" max="1549" width="9.5546875" style="987" customWidth="1"/>
    <col min="1550" max="1792" width="8.88671875" style="987"/>
    <col min="1793" max="1793" width="3.88671875" style="987" customWidth="1"/>
    <col min="1794" max="1794" width="16" style="987" customWidth="1"/>
    <col min="1795" max="1795" width="7" style="987" customWidth="1"/>
    <col min="1796" max="1796" width="16.88671875" style="987" customWidth="1"/>
    <col min="1797" max="1797" width="26.88671875" style="987" customWidth="1"/>
    <col min="1798" max="1799" width="12.33203125" style="987" customWidth="1"/>
    <col min="1800" max="1800" width="14.5546875" style="987" customWidth="1"/>
    <col min="1801" max="1801" width="10.5546875" style="987" customWidth="1"/>
    <col min="1802" max="1802" width="14.33203125" style="987" customWidth="1"/>
    <col min="1803" max="1803" width="10.33203125" style="987" customWidth="1"/>
    <col min="1804" max="1804" width="10.88671875" style="987" customWidth="1"/>
    <col min="1805" max="1805" width="9.5546875" style="987" customWidth="1"/>
    <col min="1806" max="2048" width="8.88671875" style="987"/>
    <col min="2049" max="2049" width="3.88671875" style="987" customWidth="1"/>
    <col min="2050" max="2050" width="16" style="987" customWidth="1"/>
    <col min="2051" max="2051" width="7" style="987" customWidth="1"/>
    <col min="2052" max="2052" width="16.88671875" style="987" customWidth="1"/>
    <col min="2053" max="2053" width="26.88671875" style="987" customWidth="1"/>
    <col min="2054" max="2055" width="12.33203125" style="987" customWidth="1"/>
    <col min="2056" max="2056" width="14.5546875" style="987" customWidth="1"/>
    <col min="2057" max="2057" width="10.5546875" style="987" customWidth="1"/>
    <col min="2058" max="2058" width="14.33203125" style="987" customWidth="1"/>
    <col min="2059" max="2059" width="10.33203125" style="987" customWidth="1"/>
    <col min="2060" max="2060" width="10.88671875" style="987" customWidth="1"/>
    <col min="2061" max="2061" width="9.5546875" style="987" customWidth="1"/>
    <col min="2062" max="2304" width="8.88671875" style="987"/>
    <col min="2305" max="2305" width="3.88671875" style="987" customWidth="1"/>
    <col min="2306" max="2306" width="16" style="987" customWidth="1"/>
    <col min="2307" max="2307" width="7" style="987" customWidth="1"/>
    <col min="2308" max="2308" width="16.88671875" style="987" customWidth="1"/>
    <col min="2309" max="2309" width="26.88671875" style="987" customWidth="1"/>
    <col min="2310" max="2311" width="12.33203125" style="987" customWidth="1"/>
    <col min="2312" max="2312" width="14.5546875" style="987" customWidth="1"/>
    <col min="2313" max="2313" width="10.5546875" style="987" customWidth="1"/>
    <col min="2314" max="2314" width="14.33203125" style="987" customWidth="1"/>
    <col min="2315" max="2315" width="10.33203125" style="987" customWidth="1"/>
    <col min="2316" max="2316" width="10.88671875" style="987" customWidth="1"/>
    <col min="2317" max="2317" width="9.5546875" style="987" customWidth="1"/>
    <col min="2318" max="2560" width="8.88671875" style="987"/>
    <col min="2561" max="2561" width="3.88671875" style="987" customWidth="1"/>
    <col min="2562" max="2562" width="16" style="987" customWidth="1"/>
    <col min="2563" max="2563" width="7" style="987" customWidth="1"/>
    <col min="2564" max="2564" width="16.88671875" style="987" customWidth="1"/>
    <col min="2565" max="2565" width="26.88671875" style="987" customWidth="1"/>
    <col min="2566" max="2567" width="12.33203125" style="987" customWidth="1"/>
    <col min="2568" max="2568" width="14.5546875" style="987" customWidth="1"/>
    <col min="2569" max="2569" width="10.5546875" style="987" customWidth="1"/>
    <col min="2570" max="2570" width="14.33203125" style="987" customWidth="1"/>
    <col min="2571" max="2571" width="10.33203125" style="987" customWidth="1"/>
    <col min="2572" max="2572" width="10.88671875" style="987" customWidth="1"/>
    <col min="2573" max="2573" width="9.5546875" style="987" customWidth="1"/>
    <col min="2574" max="2816" width="8.88671875" style="987"/>
    <col min="2817" max="2817" width="3.88671875" style="987" customWidth="1"/>
    <col min="2818" max="2818" width="16" style="987" customWidth="1"/>
    <col min="2819" max="2819" width="7" style="987" customWidth="1"/>
    <col min="2820" max="2820" width="16.88671875" style="987" customWidth="1"/>
    <col min="2821" max="2821" width="26.88671875" style="987" customWidth="1"/>
    <col min="2822" max="2823" width="12.33203125" style="987" customWidth="1"/>
    <col min="2824" max="2824" width="14.5546875" style="987" customWidth="1"/>
    <col min="2825" max="2825" width="10.5546875" style="987" customWidth="1"/>
    <col min="2826" max="2826" width="14.33203125" style="987" customWidth="1"/>
    <col min="2827" max="2827" width="10.33203125" style="987" customWidth="1"/>
    <col min="2828" max="2828" width="10.88671875" style="987" customWidth="1"/>
    <col min="2829" max="2829" width="9.5546875" style="987" customWidth="1"/>
    <col min="2830" max="3072" width="8.88671875" style="987"/>
    <col min="3073" max="3073" width="3.88671875" style="987" customWidth="1"/>
    <col min="3074" max="3074" width="16" style="987" customWidth="1"/>
    <col min="3075" max="3075" width="7" style="987" customWidth="1"/>
    <col min="3076" max="3076" width="16.88671875" style="987" customWidth="1"/>
    <col min="3077" max="3077" width="26.88671875" style="987" customWidth="1"/>
    <col min="3078" max="3079" width="12.33203125" style="987" customWidth="1"/>
    <col min="3080" max="3080" width="14.5546875" style="987" customWidth="1"/>
    <col min="3081" max="3081" width="10.5546875" style="987" customWidth="1"/>
    <col min="3082" max="3082" width="14.33203125" style="987" customWidth="1"/>
    <col min="3083" max="3083" width="10.33203125" style="987" customWidth="1"/>
    <col min="3084" max="3084" width="10.88671875" style="987" customWidth="1"/>
    <col min="3085" max="3085" width="9.5546875" style="987" customWidth="1"/>
    <col min="3086" max="3328" width="8.88671875" style="987"/>
    <col min="3329" max="3329" width="3.88671875" style="987" customWidth="1"/>
    <col min="3330" max="3330" width="16" style="987" customWidth="1"/>
    <col min="3331" max="3331" width="7" style="987" customWidth="1"/>
    <col min="3332" max="3332" width="16.88671875" style="987" customWidth="1"/>
    <col min="3333" max="3333" width="26.88671875" style="987" customWidth="1"/>
    <col min="3334" max="3335" width="12.33203125" style="987" customWidth="1"/>
    <col min="3336" max="3336" width="14.5546875" style="987" customWidth="1"/>
    <col min="3337" max="3337" width="10.5546875" style="987" customWidth="1"/>
    <col min="3338" max="3338" width="14.33203125" style="987" customWidth="1"/>
    <col min="3339" max="3339" width="10.33203125" style="987" customWidth="1"/>
    <col min="3340" max="3340" width="10.88671875" style="987" customWidth="1"/>
    <col min="3341" max="3341" width="9.5546875" style="987" customWidth="1"/>
    <col min="3342" max="3584" width="8.88671875" style="987"/>
    <col min="3585" max="3585" width="3.88671875" style="987" customWidth="1"/>
    <col min="3586" max="3586" width="16" style="987" customWidth="1"/>
    <col min="3587" max="3587" width="7" style="987" customWidth="1"/>
    <col min="3588" max="3588" width="16.88671875" style="987" customWidth="1"/>
    <col min="3589" max="3589" width="26.88671875" style="987" customWidth="1"/>
    <col min="3590" max="3591" width="12.33203125" style="987" customWidth="1"/>
    <col min="3592" max="3592" width="14.5546875" style="987" customWidth="1"/>
    <col min="3593" max="3593" width="10.5546875" style="987" customWidth="1"/>
    <col min="3594" max="3594" width="14.33203125" style="987" customWidth="1"/>
    <col min="3595" max="3595" width="10.33203125" style="987" customWidth="1"/>
    <col min="3596" max="3596" width="10.88671875" style="987" customWidth="1"/>
    <col min="3597" max="3597" width="9.5546875" style="987" customWidth="1"/>
    <col min="3598" max="3840" width="8.88671875" style="987"/>
    <col min="3841" max="3841" width="3.88671875" style="987" customWidth="1"/>
    <col min="3842" max="3842" width="16" style="987" customWidth="1"/>
    <col min="3843" max="3843" width="7" style="987" customWidth="1"/>
    <col min="3844" max="3844" width="16.88671875" style="987" customWidth="1"/>
    <col min="3845" max="3845" width="26.88671875" style="987" customWidth="1"/>
    <col min="3846" max="3847" width="12.33203125" style="987" customWidth="1"/>
    <col min="3848" max="3848" width="14.5546875" style="987" customWidth="1"/>
    <col min="3849" max="3849" width="10.5546875" style="987" customWidth="1"/>
    <col min="3850" max="3850" width="14.33203125" style="987" customWidth="1"/>
    <col min="3851" max="3851" width="10.33203125" style="987" customWidth="1"/>
    <col min="3852" max="3852" width="10.88671875" style="987" customWidth="1"/>
    <col min="3853" max="3853" width="9.5546875" style="987" customWidth="1"/>
    <col min="3854" max="4096" width="8.88671875" style="987"/>
    <col min="4097" max="4097" width="3.88671875" style="987" customWidth="1"/>
    <col min="4098" max="4098" width="16" style="987" customWidth="1"/>
    <col min="4099" max="4099" width="7" style="987" customWidth="1"/>
    <col min="4100" max="4100" width="16.88671875" style="987" customWidth="1"/>
    <col min="4101" max="4101" width="26.88671875" style="987" customWidth="1"/>
    <col min="4102" max="4103" width="12.33203125" style="987" customWidth="1"/>
    <col min="4104" max="4104" width="14.5546875" style="987" customWidth="1"/>
    <col min="4105" max="4105" width="10.5546875" style="987" customWidth="1"/>
    <col min="4106" max="4106" width="14.33203125" style="987" customWidth="1"/>
    <col min="4107" max="4107" width="10.33203125" style="987" customWidth="1"/>
    <col min="4108" max="4108" width="10.88671875" style="987" customWidth="1"/>
    <col min="4109" max="4109" width="9.5546875" style="987" customWidth="1"/>
    <col min="4110" max="4352" width="8.88671875" style="987"/>
    <col min="4353" max="4353" width="3.88671875" style="987" customWidth="1"/>
    <col min="4354" max="4354" width="16" style="987" customWidth="1"/>
    <col min="4355" max="4355" width="7" style="987" customWidth="1"/>
    <col min="4356" max="4356" width="16.88671875" style="987" customWidth="1"/>
    <col min="4357" max="4357" width="26.88671875" style="987" customWidth="1"/>
    <col min="4358" max="4359" width="12.33203125" style="987" customWidth="1"/>
    <col min="4360" max="4360" width="14.5546875" style="987" customWidth="1"/>
    <col min="4361" max="4361" width="10.5546875" style="987" customWidth="1"/>
    <col min="4362" max="4362" width="14.33203125" style="987" customWidth="1"/>
    <col min="4363" max="4363" width="10.33203125" style="987" customWidth="1"/>
    <col min="4364" max="4364" width="10.88671875" style="987" customWidth="1"/>
    <col min="4365" max="4365" width="9.5546875" style="987" customWidth="1"/>
    <col min="4366" max="4608" width="8.88671875" style="987"/>
    <col min="4609" max="4609" width="3.88671875" style="987" customWidth="1"/>
    <col min="4610" max="4610" width="16" style="987" customWidth="1"/>
    <col min="4611" max="4611" width="7" style="987" customWidth="1"/>
    <col min="4612" max="4612" width="16.88671875" style="987" customWidth="1"/>
    <col min="4613" max="4613" width="26.88671875" style="987" customWidth="1"/>
    <col min="4614" max="4615" width="12.33203125" style="987" customWidth="1"/>
    <col min="4616" max="4616" width="14.5546875" style="987" customWidth="1"/>
    <col min="4617" max="4617" width="10.5546875" style="987" customWidth="1"/>
    <col min="4618" max="4618" width="14.33203125" style="987" customWidth="1"/>
    <col min="4619" max="4619" width="10.33203125" style="987" customWidth="1"/>
    <col min="4620" max="4620" width="10.88671875" style="987" customWidth="1"/>
    <col min="4621" max="4621" width="9.5546875" style="987" customWidth="1"/>
    <col min="4622" max="4864" width="8.88671875" style="987"/>
    <col min="4865" max="4865" width="3.88671875" style="987" customWidth="1"/>
    <col min="4866" max="4866" width="16" style="987" customWidth="1"/>
    <col min="4867" max="4867" width="7" style="987" customWidth="1"/>
    <col min="4868" max="4868" width="16.88671875" style="987" customWidth="1"/>
    <col min="4869" max="4869" width="26.88671875" style="987" customWidth="1"/>
    <col min="4870" max="4871" width="12.33203125" style="987" customWidth="1"/>
    <col min="4872" max="4872" width="14.5546875" style="987" customWidth="1"/>
    <col min="4873" max="4873" width="10.5546875" style="987" customWidth="1"/>
    <col min="4874" max="4874" width="14.33203125" style="987" customWidth="1"/>
    <col min="4875" max="4875" width="10.33203125" style="987" customWidth="1"/>
    <col min="4876" max="4876" width="10.88671875" style="987" customWidth="1"/>
    <col min="4877" max="4877" width="9.5546875" style="987" customWidth="1"/>
    <col min="4878" max="5120" width="8.88671875" style="987"/>
    <col min="5121" max="5121" width="3.88671875" style="987" customWidth="1"/>
    <col min="5122" max="5122" width="16" style="987" customWidth="1"/>
    <col min="5123" max="5123" width="7" style="987" customWidth="1"/>
    <col min="5124" max="5124" width="16.88671875" style="987" customWidth="1"/>
    <col min="5125" max="5125" width="26.88671875" style="987" customWidth="1"/>
    <col min="5126" max="5127" width="12.33203125" style="987" customWidth="1"/>
    <col min="5128" max="5128" width="14.5546875" style="987" customWidth="1"/>
    <col min="5129" max="5129" width="10.5546875" style="987" customWidth="1"/>
    <col min="5130" max="5130" width="14.33203125" style="987" customWidth="1"/>
    <col min="5131" max="5131" width="10.33203125" style="987" customWidth="1"/>
    <col min="5132" max="5132" width="10.88671875" style="987" customWidth="1"/>
    <col min="5133" max="5133" width="9.5546875" style="987" customWidth="1"/>
    <col min="5134" max="5376" width="8.88671875" style="987"/>
    <col min="5377" max="5377" width="3.88671875" style="987" customWidth="1"/>
    <col min="5378" max="5378" width="16" style="987" customWidth="1"/>
    <col min="5379" max="5379" width="7" style="987" customWidth="1"/>
    <col min="5380" max="5380" width="16.88671875" style="987" customWidth="1"/>
    <col min="5381" max="5381" width="26.88671875" style="987" customWidth="1"/>
    <col min="5382" max="5383" width="12.33203125" style="987" customWidth="1"/>
    <col min="5384" max="5384" width="14.5546875" style="987" customWidth="1"/>
    <col min="5385" max="5385" width="10.5546875" style="987" customWidth="1"/>
    <col min="5386" max="5386" width="14.33203125" style="987" customWidth="1"/>
    <col min="5387" max="5387" width="10.33203125" style="987" customWidth="1"/>
    <col min="5388" max="5388" width="10.88671875" style="987" customWidth="1"/>
    <col min="5389" max="5389" width="9.5546875" style="987" customWidth="1"/>
    <col min="5390" max="5632" width="8.88671875" style="987"/>
    <col min="5633" max="5633" width="3.88671875" style="987" customWidth="1"/>
    <col min="5634" max="5634" width="16" style="987" customWidth="1"/>
    <col min="5635" max="5635" width="7" style="987" customWidth="1"/>
    <col min="5636" max="5636" width="16.88671875" style="987" customWidth="1"/>
    <col min="5637" max="5637" width="26.88671875" style="987" customWidth="1"/>
    <col min="5638" max="5639" width="12.33203125" style="987" customWidth="1"/>
    <col min="5640" max="5640" width="14.5546875" style="987" customWidth="1"/>
    <col min="5641" max="5641" width="10.5546875" style="987" customWidth="1"/>
    <col min="5642" max="5642" width="14.33203125" style="987" customWidth="1"/>
    <col min="5643" max="5643" width="10.33203125" style="987" customWidth="1"/>
    <col min="5644" max="5644" width="10.88671875" style="987" customWidth="1"/>
    <col min="5645" max="5645" width="9.5546875" style="987" customWidth="1"/>
    <col min="5646" max="5888" width="8.88671875" style="987"/>
    <col min="5889" max="5889" width="3.88671875" style="987" customWidth="1"/>
    <col min="5890" max="5890" width="16" style="987" customWidth="1"/>
    <col min="5891" max="5891" width="7" style="987" customWidth="1"/>
    <col min="5892" max="5892" width="16.88671875" style="987" customWidth="1"/>
    <col min="5893" max="5893" width="26.88671875" style="987" customWidth="1"/>
    <col min="5894" max="5895" width="12.33203125" style="987" customWidth="1"/>
    <col min="5896" max="5896" width="14.5546875" style="987" customWidth="1"/>
    <col min="5897" max="5897" width="10.5546875" style="987" customWidth="1"/>
    <col min="5898" max="5898" width="14.33203125" style="987" customWidth="1"/>
    <col min="5899" max="5899" width="10.33203125" style="987" customWidth="1"/>
    <col min="5900" max="5900" width="10.88671875" style="987" customWidth="1"/>
    <col min="5901" max="5901" width="9.5546875" style="987" customWidth="1"/>
    <col min="5902" max="6144" width="8.88671875" style="987"/>
    <col min="6145" max="6145" width="3.88671875" style="987" customWidth="1"/>
    <col min="6146" max="6146" width="16" style="987" customWidth="1"/>
    <col min="6147" max="6147" width="7" style="987" customWidth="1"/>
    <col min="6148" max="6148" width="16.88671875" style="987" customWidth="1"/>
    <col min="6149" max="6149" width="26.88671875" style="987" customWidth="1"/>
    <col min="6150" max="6151" width="12.33203125" style="987" customWidth="1"/>
    <col min="6152" max="6152" width="14.5546875" style="987" customWidth="1"/>
    <col min="6153" max="6153" width="10.5546875" style="987" customWidth="1"/>
    <col min="6154" max="6154" width="14.33203125" style="987" customWidth="1"/>
    <col min="6155" max="6155" width="10.33203125" style="987" customWidth="1"/>
    <col min="6156" max="6156" width="10.88671875" style="987" customWidth="1"/>
    <col min="6157" max="6157" width="9.5546875" style="987" customWidth="1"/>
    <col min="6158" max="6400" width="8.88671875" style="987"/>
    <col min="6401" max="6401" width="3.88671875" style="987" customWidth="1"/>
    <col min="6402" max="6402" width="16" style="987" customWidth="1"/>
    <col min="6403" max="6403" width="7" style="987" customWidth="1"/>
    <col min="6404" max="6404" width="16.88671875" style="987" customWidth="1"/>
    <col min="6405" max="6405" width="26.88671875" style="987" customWidth="1"/>
    <col min="6406" max="6407" width="12.33203125" style="987" customWidth="1"/>
    <col min="6408" max="6408" width="14.5546875" style="987" customWidth="1"/>
    <col min="6409" max="6409" width="10.5546875" style="987" customWidth="1"/>
    <col min="6410" max="6410" width="14.33203125" style="987" customWidth="1"/>
    <col min="6411" max="6411" width="10.33203125" style="987" customWidth="1"/>
    <col min="6412" max="6412" width="10.88671875" style="987" customWidth="1"/>
    <col min="6413" max="6413" width="9.5546875" style="987" customWidth="1"/>
    <col min="6414" max="6656" width="8.88671875" style="987"/>
    <col min="6657" max="6657" width="3.88671875" style="987" customWidth="1"/>
    <col min="6658" max="6658" width="16" style="987" customWidth="1"/>
    <col min="6659" max="6659" width="7" style="987" customWidth="1"/>
    <col min="6660" max="6660" width="16.88671875" style="987" customWidth="1"/>
    <col min="6661" max="6661" width="26.88671875" style="987" customWidth="1"/>
    <col min="6662" max="6663" width="12.33203125" style="987" customWidth="1"/>
    <col min="6664" max="6664" width="14.5546875" style="987" customWidth="1"/>
    <col min="6665" max="6665" width="10.5546875" style="987" customWidth="1"/>
    <col min="6666" max="6666" width="14.33203125" style="987" customWidth="1"/>
    <col min="6667" max="6667" width="10.33203125" style="987" customWidth="1"/>
    <col min="6668" max="6668" width="10.88671875" style="987" customWidth="1"/>
    <col min="6669" max="6669" width="9.5546875" style="987" customWidth="1"/>
    <col min="6670" max="6912" width="8.88671875" style="987"/>
    <col min="6913" max="6913" width="3.88671875" style="987" customWidth="1"/>
    <col min="6914" max="6914" width="16" style="987" customWidth="1"/>
    <col min="6915" max="6915" width="7" style="987" customWidth="1"/>
    <col min="6916" max="6916" width="16.88671875" style="987" customWidth="1"/>
    <col min="6917" max="6917" width="26.88671875" style="987" customWidth="1"/>
    <col min="6918" max="6919" width="12.33203125" style="987" customWidth="1"/>
    <col min="6920" max="6920" width="14.5546875" style="987" customWidth="1"/>
    <col min="6921" max="6921" width="10.5546875" style="987" customWidth="1"/>
    <col min="6922" max="6922" width="14.33203125" style="987" customWidth="1"/>
    <col min="6923" max="6923" width="10.33203125" style="987" customWidth="1"/>
    <col min="6924" max="6924" width="10.88671875" style="987" customWidth="1"/>
    <col min="6925" max="6925" width="9.5546875" style="987" customWidth="1"/>
    <col min="6926" max="7168" width="8.88671875" style="987"/>
    <col min="7169" max="7169" width="3.88671875" style="987" customWidth="1"/>
    <col min="7170" max="7170" width="16" style="987" customWidth="1"/>
    <col min="7171" max="7171" width="7" style="987" customWidth="1"/>
    <col min="7172" max="7172" width="16.88671875" style="987" customWidth="1"/>
    <col min="7173" max="7173" width="26.88671875" style="987" customWidth="1"/>
    <col min="7174" max="7175" width="12.33203125" style="987" customWidth="1"/>
    <col min="7176" max="7176" width="14.5546875" style="987" customWidth="1"/>
    <col min="7177" max="7177" width="10.5546875" style="987" customWidth="1"/>
    <col min="7178" max="7178" width="14.33203125" style="987" customWidth="1"/>
    <col min="7179" max="7179" width="10.33203125" style="987" customWidth="1"/>
    <col min="7180" max="7180" width="10.88671875" style="987" customWidth="1"/>
    <col min="7181" max="7181" width="9.5546875" style="987" customWidth="1"/>
    <col min="7182" max="7424" width="8.88671875" style="987"/>
    <col min="7425" max="7425" width="3.88671875" style="987" customWidth="1"/>
    <col min="7426" max="7426" width="16" style="987" customWidth="1"/>
    <col min="7427" max="7427" width="7" style="987" customWidth="1"/>
    <col min="7428" max="7428" width="16.88671875" style="987" customWidth="1"/>
    <col min="7429" max="7429" width="26.88671875" style="987" customWidth="1"/>
    <col min="7430" max="7431" width="12.33203125" style="987" customWidth="1"/>
    <col min="7432" max="7432" width="14.5546875" style="987" customWidth="1"/>
    <col min="7433" max="7433" width="10.5546875" style="987" customWidth="1"/>
    <col min="7434" max="7434" width="14.33203125" style="987" customWidth="1"/>
    <col min="7435" max="7435" width="10.33203125" style="987" customWidth="1"/>
    <col min="7436" max="7436" width="10.88671875" style="987" customWidth="1"/>
    <col min="7437" max="7437" width="9.5546875" style="987" customWidth="1"/>
    <col min="7438" max="7680" width="8.88671875" style="987"/>
    <col min="7681" max="7681" width="3.88671875" style="987" customWidth="1"/>
    <col min="7682" max="7682" width="16" style="987" customWidth="1"/>
    <col min="7683" max="7683" width="7" style="987" customWidth="1"/>
    <col min="7684" max="7684" width="16.88671875" style="987" customWidth="1"/>
    <col min="7685" max="7685" width="26.88671875" style="987" customWidth="1"/>
    <col min="7686" max="7687" width="12.33203125" style="987" customWidth="1"/>
    <col min="7688" max="7688" width="14.5546875" style="987" customWidth="1"/>
    <col min="7689" max="7689" width="10.5546875" style="987" customWidth="1"/>
    <col min="7690" max="7690" width="14.33203125" style="987" customWidth="1"/>
    <col min="7691" max="7691" width="10.33203125" style="987" customWidth="1"/>
    <col min="7692" max="7692" width="10.88671875" style="987" customWidth="1"/>
    <col min="7693" max="7693" width="9.5546875" style="987" customWidth="1"/>
    <col min="7694" max="7936" width="8.88671875" style="987"/>
    <col min="7937" max="7937" width="3.88671875" style="987" customWidth="1"/>
    <col min="7938" max="7938" width="16" style="987" customWidth="1"/>
    <col min="7939" max="7939" width="7" style="987" customWidth="1"/>
    <col min="7940" max="7940" width="16.88671875" style="987" customWidth="1"/>
    <col min="7941" max="7941" width="26.88671875" style="987" customWidth="1"/>
    <col min="7942" max="7943" width="12.33203125" style="987" customWidth="1"/>
    <col min="7944" max="7944" width="14.5546875" style="987" customWidth="1"/>
    <col min="7945" max="7945" width="10.5546875" style="987" customWidth="1"/>
    <col min="7946" max="7946" width="14.33203125" style="987" customWidth="1"/>
    <col min="7947" max="7947" width="10.33203125" style="987" customWidth="1"/>
    <col min="7948" max="7948" width="10.88671875" style="987" customWidth="1"/>
    <col min="7949" max="7949" width="9.5546875" style="987" customWidth="1"/>
    <col min="7950" max="8192" width="8.88671875" style="987"/>
    <col min="8193" max="8193" width="3.88671875" style="987" customWidth="1"/>
    <col min="8194" max="8194" width="16" style="987" customWidth="1"/>
    <col min="8195" max="8195" width="7" style="987" customWidth="1"/>
    <col min="8196" max="8196" width="16.88671875" style="987" customWidth="1"/>
    <col min="8197" max="8197" width="26.88671875" style="987" customWidth="1"/>
    <col min="8198" max="8199" width="12.33203125" style="987" customWidth="1"/>
    <col min="8200" max="8200" width="14.5546875" style="987" customWidth="1"/>
    <col min="8201" max="8201" width="10.5546875" style="987" customWidth="1"/>
    <col min="8202" max="8202" width="14.33203125" style="987" customWidth="1"/>
    <col min="8203" max="8203" width="10.33203125" style="987" customWidth="1"/>
    <col min="8204" max="8204" width="10.88671875" style="987" customWidth="1"/>
    <col min="8205" max="8205" width="9.5546875" style="987" customWidth="1"/>
    <col min="8206" max="8448" width="8.88671875" style="987"/>
    <col min="8449" max="8449" width="3.88671875" style="987" customWidth="1"/>
    <col min="8450" max="8450" width="16" style="987" customWidth="1"/>
    <col min="8451" max="8451" width="7" style="987" customWidth="1"/>
    <col min="8452" max="8452" width="16.88671875" style="987" customWidth="1"/>
    <col min="8453" max="8453" width="26.88671875" style="987" customWidth="1"/>
    <col min="8454" max="8455" width="12.33203125" style="987" customWidth="1"/>
    <col min="8456" max="8456" width="14.5546875" style="987" customWidth="1"/>
    <col min="8457" max="8457" width="10.5546875" style="987" customWidth="1"/>
    <col min="8458" max="8458" width="14.33203125" style="987" customWidth="1"/>
    <col min="8459" max="8459" width="10.33203125" style="987" customWidth="1"/>
    <col min="8460" max="8460" width="10.88671875" style="987" customWidth="1"/>
    <col min="8461" max="8461" width="9.5546875" style="987" customWidth="1"/>
    <col min="8462" max="8704" width="8.88671875" style="987"/>
    <col min="8705" max="8705" width="3.88671875" style="987" customWidth="1"/>
    <col min="8706" max="8706" width="16" style="987" customWidth="1"/>
    <col min="8707" max="8707" width="7" style="987" customWidth="1"/>
    <col min="8708" max="8708" width="16.88671875" style="987" customWidth="1"/>
    <col min="8709" max="8709" width="26.88671875" style="987" customWidth="1"/>
    <col min="8710" max="8711" width="12.33203125" style="987" customWidth="1"/>
    <col min="8712" max="8712" width="14.5546875" style="987" customWidth="1"/>
    <col min="8713" max="8713" width="10.5546875" style="987" customWidth="1"/>
    <col min="8714" max="8714" width="14.33203125" style="987" customWidth="1"/>
    <col min="8715" max="8715" width="10.33203125" style="987" customWidth="1"/>
    <col min="8716" max="8716" width="10.88671875" style="987" customWidth="1"/>
    <col min="8717" max="8717" width="9.5546875" style="987" customWidth="1"/>
    <col min="8718" max="8960" width="8.88671875" style="987"/>
    <col min="8961" max="8961" width="3.88671875" style="987" customWidth="1"/>
    <col min="8962" max="8962" width="16" style="987" customWidth="1"/>
    <col min="8963" max="8963" width="7" style="987" customWidth="1"/>
    <col min="8964" max="8964" width="16.88671875" style="987" customWidth="1"/>
    <col min="8965" max="8965" width="26.88671875" style="987" customWidth="1"/>
    <col min="8966" max="8967" width="12.33203125" style="987" customWidth="1"/>
    <col min="8968" max="8968" width="14.5546875" style="987" customWidth="1"/>
    <col min="8969" max="8969" width="10.5546875" style="987" customWidth="1"/>
    <col min="8970" max="8970" width="14.33203125" style="987" customWidth="1"/>
    <col min="8971" max="8971" width="10.33203125" style="987" customWidth="1"/>
    <col min="8972" max="8972" width="10.88671875" style="987" customWidth="1"/>
    <col min="8973" max="8973" width="9.5546875" style="987" customWidth="1"/>
    <col min="8974" max="9216" width="8.88671875" style="987"/>
    <col min="9217" max="9217" width="3.88671875" style="987" customWidth="1"/>
    <col min="9218" max="9218" width="16" style="987" customWidth="1"/>
    <col min="9219" max="9219" width="7" style="987" customWidth="1"/>
    <col min="9220" max="9220" width="16.88671875" style="987" customWidth="1"/>
    <col min="9221" max="9221" width="26.88671875" style="987" customWidth="1"/>
    <col min="9222" max="9223" width="12.33203125" style="987" customWidth="1"/>
    <col min="9224" max="9224" width="14.5546875" style="987" customWidth="1"/>
    <col min="9225" max="9225" width="10.5546875" style="987" customWidth="1"/>
    <col min="9226" max="9226" width="14.33203125" style="987" customWidth="1"/>
    <col min="9227" max="9227" width="10.33203125" style="987" customWidth="1"/>
    <col min="9228" max="9228" width="10.88671875" style="987" customWidth="1"/>
    <col min="9229" max="9229" width="9.5546875" style="987" customWidth="1"/>
    <col min="9230" max="9472" width="8.88671875" style="987"/>
    <col min="9473" max="9473" width="3.88671875" style="987" customWidth="1"/>
    <col min="9474" max="9474" width="16" style="987" customWidth="1"/>
    <col min="9475" max="9475" width="7" style="987" customWidth="1"/>
    <col min="9476" max="9476" width="16.88671875" style="987" customWidth="1"/>
    <col min="9477" max="9477" width="26.88671875" style="987" customWidth="1"/>
    <col min="9478" max="9479" width="12.33203125" style="987" customWidth="1"/>
    <col min="9480" max="9480" width="14.5546875" style="987" customWidth="1"/>
    <col min="9481" max="9481" width="10.5546875" style="987" customWidth="1"/>
    <col min="9482" max="9482" width="14.33203125" style="987" customWidth="1"/>
    <col min="9483" max="9483" width="10.33203125" style="987" customWidth="1"/>
    <col min="9484" max="9484" width="10.88671875" style="987" customWidth="1"/>
    <col min="9485" max="9485" width="9.5546875" style="987" customWidth="1"/>
    <col min="9486" max="9728" width="8.88671875" style="987"/>
    <col min="9729" max="9729" width="3.88671875" style="987" customWidth="1"/>
    <col min="9730" max="9730" width="16" style="987" customWidth="1"/>
    <col min="9731" max="9731" width="7" style="987" customWidth="1"/>
    <col min="9732" max="9732" width="16.88671875" style="987" customWidth="1"/>
    <col min="9733" max="9733" width="26.88671875" style="987" customWidth="1"/>
    <col min="9734" max="9735" width="12.33203125" style="987" customWidth="1"/>
    <col min="9736" max="9736" width="14.5546875" style="987" customWidth="1"/>
    <col min="9737" max="9737" width="10.5546875" style="987" customWidth="1"/>
    <col min="9738" max="9738" width="14.33203125" style="987" customWidth="1"/>
    <col min="9739" max="9739" width="10.33203125" style="987" customWidth="1"/>
    <col min="9740" max="9740" width="10.88671875" style="987" customWidth="1"/>
    <col min="9741" max="9741" width="9.5546875" style="987" customWidth="1"/>
    <col min="9742" max="9984" width="8.88671875" style="987"/>
    <col min="9985" max="9985" width="3.88671875" style="987" customWidth="1"/>
    <col min="9986" max="9986" width="16" style="987" customWidth="1"/>
    <col min="9987" max="9987" width="7" style="987" customWidth="1"/>
    <col min="9988" max="9988" width="16.88671875" style="987" customWidth="1"/>
    <col min="9989" max="9989" width="26.88671875" style="987" customWidth="1"/>
    <col min="9990" max="9991" width="12.33203125" style="987" customWidth="1"/>
    <col min="9992" max="9992" width="14.5546875" style="987" customWidth="1"/>
    <col min="9993" max="9993" width="10.5546875" style="987" customWidth="1"/>
    <col min="9994" max="9994" width="14.33203125" style="987" customWidth="1"/>
    <col min="9995" max="9995" width="10.33203125" style="987" customWidth="1"/>
    <col min="9996" max="9996" width="10.88671875" style="987" customWidth="1"/>
    <col min="9997" max="9997" width="9.5546875" style="987" customWidth="1"/>
    <col min="9998" max="10240" width="8.88671875" style="987"/>
    <col min="10241" max="10241" width="3.88671875" style="987" customWidth="1"/>
    <col min="10242" max="10242" width="16" style="987" customWidth="1"/>
    <col min="10243" max="10243" width="7" style="987" customWidth="1"/>
    <col min="10244" max="10244" width="16.88671875" style="987" customWidth="1"/>
    <col min="10245" max="10245" width="26.88671875" style="987" customWidth="1"/>
    <col min="10246" max="10247" width="12.33203125" style="987" customWidth="1"/>
    <col min="10248" max="10248" width="14.5546875" style="987" customWidth="1"/>
    <col min="10249" max="10249" width="10.5546875" style="987" customWidth="1"/>
    <col min="10250" max="10250" width="14.33203125" style="987" customWidth="1"/>
    <col min="10251" max="10251" width="10.33203125" style="987" customWidth="1"/>
    <col min="10252" max="10252" width="10.88671875" style="987" customWidth="1"/>
    <col min="10253" max="10253" width="9.5546875" style="987" customWidth="1"/>
    <col min="10254" max="10496" width="8.88671875" style="987"/>
    <col min="10497" max="10497" width="3.88671875" style="987" customWidth="1"/>
    <col min="10498" max="10498" width="16" style="987" customWidth="1"/>
    <col min="10499" max="10499" width="7" style="987" customWidth="1"/>
    <col min="10500" max="10500" width="16.88671875" style="987" customWidth="1"/>
    <col min="10501" max="10501" width="26.88671875" style="987" customWidth="1"/>
    <col min="10502" max="10503" width="12.33203125" style="987" customWidth="1"/>
    <col min="10504" max="10504" width="14.5546875" style="987" customWidth="1"/>
    <col min="10505" max="10505" width="10.5546875" style="987" customWidth="1"/>
    <col min="10506" max="10506" width="14.33203125" style="987" customWidth="1"/>
    <col min="10507" max="10507" width="10.33203125" style="987" customWidth="1"/>
    <col min="10508" max="10508" width="10.88671875" style="987" customWidth="1"/>
    <col min="10509" max="10509" width="9.5546875" style="987" customWidth="1"/>
    <col min="10510" max="10752" width="8.88671875" style="987"/>
    <col min="10753" max="10753" width="3.88671875" style="987" customWidth="1"/>
    <col min="10754" max="10754" width="16" style="987" customWidth="1"/>
    <col min="10755" max="10755" width="7" style="987" customWidth="1"/>
    <col min="10756" max="10756" width="16.88671875" style="987" customWidth="1"/>
    <col min="10757" max="10757" width="26.88671875" style="987" customWidth="1"/>
    <col min="10758" max="10759" width="12.33203125" style="987" customWidth="1"/>
    <col min="10760" max="10760" width="14.5546875" style="987" customWidth="1"/>
    <col min="10761" max="10761" width="10.5546875" style="987" customWidth="1"/>
    <col min="10762" max="10762" width="14.33203125" style="987" customWidth="1"/>
    <col min="10763" max="10763" width="10.33203125" style="987" customWidth="1"/>
    <col min="10764" max="10764" width="10.88671875" style="987" customWidth="1"/>
    <col min="10765" max="10765" width="9.5546875" style="987" customWidth="1"/>
    <col min="10766" max="11008" width="8.88671875" style="987"/>
    <col min="11009" max="11009" width="3.88671875" style="987" customWidth="1"/>
    <col min="11010" max="11010" width="16" style="987" customWidth="1"/>
    <col min="11011" max="11011" width="7" style="987" customWidth="1"/>
    <col min="11012" max="11012" width="16.88671875" style="987" customWidth="1"/>
    <col min="11013" max="11013" width="26.88671875" style="987" customWidth="1"/>
    <col min="11014" max="11015" width="12.33203125" style="987" customWidth="1"/>
    <col min="11016" max="11016" width="14.5546875" style="987" customWidth="1"/>
    <col min="11017" max="11017" width="10.5546875" style="987" customWidth="1"/>
    <col min="11018" max="11018" width="14.33203125" style="987" customWidth="1"/>
    <col min="11019" max="11019" width="10.33203125" style="987" customWidth="1"/>
    <col min="11020" max="11020" width="10.88671875" style="987" customWidth="1"/>
    <col min="11021" max="11021" width="9.5546875" style="987" customWidth="1"/>
    <col min="11022" max="11264" width="8.88671875" style="987"/>
    <col min="11265" max="11265" width="3.88671875" style="987" customWidth="1"/>
    <col min="11266" max="11266" width="16" style="987" customWidth="1"/>
    <col min="11267" max="11267" width="7" style="987" customWidth="1"/>
    <col min="11268" max="11268" width="16.88671875" style="987" customWidth="1"/>
    <col min="11269" max="11269" width="26.88671875" style="987" customWidth="1"/>
    <col min="11270" max="11271" width="12.33203125" style="987" customWidth="1"/>
    <col min="11272" max="11272" width="14.5546875" style="987" customWidth="1"/>
    <col min="11273" max="11273" width="10.5546875" style="987" customWidth="1"/>
    <col min="11274" max="11274" width="14.33203125" style="987" customWidth="1"/>
    <col min="11275" max="11275" width="10.33203125" style="987" customWidth="1"/>
    <col min="11276" max="11276" width="10.88671875" style="987" customWidth="1"/>
    <col min="11277" max="11277" width="9.5546875" style="987" customWidth="1"/>
    <col min="11278" max="11520" width="8.88671875" style="987"/>
    <col min="11521" max="11521" width="3.88671875" style="987" customWidth="1"/>
    <col min="11522" max="11522" width="16" style="987" customWidth="1"/>
    <col min="11523" max="11523" width="7" style="987" customWidth="1"/>
    <col min="11524" max="11524" width="16.88671875" style="987" customWidth="1"/>
    <col min="11525" max="11525" width="26.88671875" style="987" customWidth="1"/>
    <col min="11526" max="11527" width="12.33203125" style="987" customWidth="1"/>
    <col min="11528" max="11528" width="14.5546875" style="987" customWidth="1"/>
    <col min="11529" max="11529" width="10.5546875" style="987" customWidth="1"/>
    <col min="11530" max="11530" width="14.33203125" style="987" customWidth="1"/>
    <col min="11531" max="11531" width="10.33203125" style="987" customWidth="1"/>
    <col min="11532" max="11532" width="10.88671875" style="987" customWidth="1"/>
    <col min="11533" max="11533" width="9.5546875" style="987" customWidth="1"/>
    <col min="11534" max="11776" width="8.88671875" style="987"/>
    <col min="11777" max="11777" width="3.88671875" style="987" customWidth="1"/>
    <col min="11778" max="11778" width="16" style="987" customWidth="1"/>
    <col min="11779" max="11779" width="7" style="987" customWidth="1"/>
    <col min="11780" max="11780" width="16.88671875" style="987" customWidth="1"/>
    <col min="11781" max="11781" width="26.88671875" style="987" customWidth="1"/>
    <col min="11782" max="11783" width="12.33203125" style="987" customWidth="1"/>
    <col min="11784" max="11784" width="14.5546875" style="987" customWidth="1"/>
    <col min="11785" max="11785" width="10.5546875" style="987" customWidth="1"/>
    <col min="11786" max="11786" width="14.33203125" style="987" customWidth="1"/>
    <col min="11787" max="11787" width="10.33203125" style="987" customWidth="1"/>
    <col min="11788" max="11788" width="10.88671875" style="987" customWidth="1"/>
    <col min="11789" max="11789" width="9.5546875" style="987" customWidth="1"/>
    <col min="11790" max="12032" width="8.88671875" style="987"/>
    <col min="12033" max="12033" width="3.88671875" style="987" customWidth="1"/>
    <col min="12034" max="12034" width="16" style="987" customWidth="1"/>
    <col min="12035" max="12035" width="7" style="987" customWidth="1"/>
    <col min="12036" max="12036" width="16.88671875" style="987" customWidth="1"/>
    <col min="12037" max="12037" width="26.88671875" style="987" customWidth="1"/>
    <col min="12038" max="12039" width="12.33203125" style="987" customWidth="1"/>
    <col min="12040" max="12040" width="14.5546875" style="987" customWidth="1"/>
    <col min="12041" max="12041" width="10.5546875" style="987" customWidth="1"/>
    <col min="12042" max="12042" width="14.33203125" style="987" customWidth="1"/>
    <col min="12043" max="12043" width="10.33203125" style="987" customWidth="1"/>
    <col min="12044" max="12044" width="10.88671875" style="987" customWidth="1"/>
    <col min="12045" max="12045" width="9.5546875" style="987" customWidth="1"/>
    <col min="12046" max="12288" width="8.88671875" style="987"/>
    <col min="12289" max="12289" width="3.88671875" style="987" customWidth="1"/>
    <col min="12290" max="12290" width="16" style="987" customWidth="1"/>
    <col min="12291" max="12291" width="7" style="987" customWidth="1"/>
    <col min="12292" max="12292" width="16.88671875" style="987" customWidth="1"/>
    <col min="12293" max="12293" width="26.88671875" style="987" customWidth="1"/>
    <col min="12294" max="12295" width="12.33203125" style="987" customWidth="1"/>
    <col min="12296" max="12296" width="14.5546875" style="987" customWidth="1"/>
    <col min="12297" max="12297" width="10.5546875" style="987" customWidth="1"/>
    <col min="12298" max="12298" width="14.33203125" style="987" customWidth="1"/>
    <col min="12299" max="12299" width="10.33203125" style="987" customWidth="1"/>
    <col min="12300" max="12300" width="10.88671875" style="987" customWidth="1"/>
    <col min="12301" max="12301" width="9.5546875" style="987" customWidth="1"/>
    <col min="12302" max="12544" width="8.88671875" style="987"/>
    <col min="12545" max="12545" width="3.88671875" style="987" customWidth="1"/>
    <col min="12546" max="12546" width="16" style="987" customWidth="1"/>
    <col min="12547" max="12547" width="7" style="987" customWidth="1"/>
    <col min="12548" max="12548" width="16.88671875" style="987" customWidth="1"/>
    <col min="12549" max="12549" width="26.88671875" style="987" customWidth="1"/>
    <col min="12550" max="12551" width="12.33203125" style="987" customWidth="1"/>
    <col min="12552" max="12552" width="14.5546875" style="987" customWidth="1"/>
    <col min="12553" max="12553" width="10.5546875" style="987" customWidth="1"/>
    <col min="12554" max="12554" width="14.33203125" style="987" customWidth="1"/>
    <col min="12555" max="12555" width="10.33203125" style="987" customWidth="1"/>
    <col min="12556" max="12556" width="10.88671875" style="987" customWidth="1"/>
    <col min="12557" max="12557" width="9.5546875" style="987" customWidth="1"/>
    <col min="12558" max="12800" width="8.88671875" style="987"/>
    <col min="12801" max="12801" width="3.88671875" style="987" customWidth="1"/>
    <col min="12802" max="12802" width="16" style="987" customWidth="1"/>
    <col min="12803" max="12803" width="7" style="987" customWidth="1"/>
    <col min="12804" max="12804" width="16.88671875" style="987" customWidth="1"/>
    <col min="12805" max="12805" width="26.88671875" style="987" customWidth="1"/>
    <col min="12806" max="12807" width="12.33203125" style="987" customWidth="1"/>
    <col min="12808" max="12808" width="14.5546875" style="987" customWidth="1"/>
    <col min="12809" max="12809" width="10.5546875" style="987" customWidth="1"/>
    <col min="12810" max="12810" width="14.33203125" style="987" customWidth="1"/>
    <col min="12811" max="12811" width="10.33203125" style="987" customWidth="1"/>
    <col min="12812" max="12812" width="10.88671875" style="987" customWidth="1"/>
    <col min="12813" max="12813" width="9.5546875" style="987" customWidth="1"/>
    <col min="12814" max="13056" width="8.88671875" style="987"/>
    <col min="13057" max="13057" width="3.88671875" style="987" customWidth="1"/>
    <col min="13058" max="13058" width="16" style="987" customWidth="1"/>
    <col min="13059" max="13059" width="7" style="987" customWidth="1"/>
    <col min="13060" max="13060" width="16.88671875" style="987" customWidth="1"/>
    <col min="13061" max="13061" width="26.88671875" style="987" customWidth="1"/>
    <col min="13062" max="13063" width="12.33203125" style="987" customWidth="1"/>
    <col min="13064" max="13064" width="14.5546875" style="987" customWidth="1"/>
    <col min="13065" max="13065" width="10.5546875" style="987" customWidth="1"/>
    <col min="13066" max="13066" width="14.33203125" style="987" customWidth="1"/>
    <col min="13067" max="13067" width="10.33203125" style="987" customWidth="1"/>
    <col min="13068" max="13068" width="10.88671875" style="987" customWidth="1"/>
    <col min="13069" max="13069" width="9.5546875" style="987" customWidth="1"/>
    <col min="13070" max="13312" width="8.88671875" style="987"/>
    <col min="13313" max="13313" width="3.88671875" style="987" customWidth="1"/>
    <col min="13314" max="13314" width="16" style="987" customWidth="1"/>
    <col min="13315" max="13315" width="7" style="987" customWidth="1"/>
    <col min="13316" max="13316" width="16.88671875" style="987" customWidth="1"/>
    <col min="13317" max="13317" width="26.88671875" style="987" customWidth="1"/>
    <col min="13318" max="13319" width="12.33203125" style="987" customWidth="1"/>
    <col min="13320" max="13320" width="14.5546875" style="987" customWidth="1"/>
    <col min="13321" max="13321" width="10.5546875" style="987" customWidth="1"/>
    <col min="13322" max="13322" width="14.33203125" style="987" customWidth="1"/>
    <col min="13323" max="13323" width="10.33203125" style="987" customWidth="1"/>
    <col min="13324" max="13324" width="10.88671875" style="987" customWidth="1"/>
    <col min="13325" max="13325" width="9.5546875" style="987" customWidth="1"/>
    <col min="13326" max="13568" width="8.88671875" style="987"/>
    <col min="13569" max="13569" width="3.88671875" style="987" customWidth="1"/>
    <col min="13570" max="13570" width="16" style="987" customWidth="1"/>
    <col min="13571" max="13571" width="7" style="987" customWidth="1"/>
    <col min="13572" max="13572" width="16.88671875" style="987" customWidth="1"/>
    <col min="13573" max="13573" width="26.88671875" style="987" customWidth="1"/>
    <col min="13574" max="13575" width="12.33203125" style="987" customWidth="1"/>
    <col min="13576" max="13576" width="14.5546875" style="987" customWidth="1"/>
    <col min="13577" max="13577" width="10.5546875" style="987" customWidth="1"/>
    <col min="13578" max="13578" width="14.33203125" style="987" customWidth="1"/>
    <col min="13579" max="13579" width="10.33203125" style="987" customWidth="1"/>
    <col min="13580" max="13580" width="10.88671875" style="987" customWidth="1"/>
    <col min="13581" max="13581" width="9.5546875" style="987" customWidth="1"/>
    <col min="13582" max="13824" width="8.88671875" style="987"/>
    <col min="13825" max="13825" width="3.88671875" style="987" customWidth="1"/>
    <col min="13826" max="13826" width="16" style="987" customWidth="1"/>
    <col min="13827" max="13827" width="7" style="987" customWidth="1"/>
    <col min="13828" max="13828" width="16.88671875" style="987" customWidth="1"/>
    <col min="13829" max="13829" width="26.88671875" style="987" customWidth="1"/>
    <col min="13830" max="13831" width="12.33203125" style="987" customWidth="1"/>
    <col min="13832" max="13832" width="14.5546875" style="987" customWidth="1"/>
    <col min="13833" max="13833" width="10.5546875" style="987" customWidth="1"/>
    <col min="13834" max="13834" width="14.33203125" style="987" customWidth="1"/>
    <col min="13835" max="13835" width="10.33203125" style="987" customWidth="1"/>
    <col min="13836" max="13836" width="10.88671875" style="987" customWidth="1"/>
    <col min="13837" max="13837" width="9.5546875" style="987" customWidth="1"/>
    <col min="13838" max="14080" width="8.88671875" style="987"/>
    <col min="14081" max="14081" width="3.88671875" style="987" customWidth="1"/>
    <col min="14082" max="14082" width="16" style="987" customWidth="1"/>
    <col min="14083" max="14083" width="7" style="987" customWidth="1"/>
    <col min="14084" max="14084" width="16.88671875" style="987" customWidth="1"/>
    <col min="14085" max="14085" width="26.88671875" style="987" customWidth="1"/>
    <col min="14086" max="14087" width="12.33203125" style="987" customWidth="1"/>
    <col min="14088" max="14088" width="14.5546875" style="987" customWidth="1"/>
    <col min="14089" max="14089" width="10.5546875" style="987" customWidth="1"/>
    <col min="14090" max="14090" width="14.33203125" style="987" customWidth="1"/>
    <col min="14091" max="14091" width="10.33203125" style="987" customWidth="1"/>
    <col min="14092" max="14092" width="10.88671875" style="987" customWidth="1"/>
    <col min="14093" max="14093" width="9.5546875" style="987" customWidth="1"/>
    <col min="14094" max="14336" width="8.88671875" style="987"/>
    <col min="14337" max="14337" width="3.88671875" style="987" customWidth="1"/>
    <col min="14338" max="14338" width="16" style="987" customWidth="1"/>
    <col min="14339" max="14339" width="7" style="987" customWidth="1"/>
    <col min="14340" max="14340" width="16.88671875" style="987" customWidth="1"/>
    <col min="14341" max="14341" width="26.88671875" style="987" customWidth="1"/>
    <col min="14342" max="14343" width="12.33203125" style="987" customWidth="1"/>
    <col min="14344" max="14344" width="14.5546875" style="987" customWidth="1"/>
    <col min="14345" max="14345" width="10.5546875" style="987" customWidth="1"/>
    <col min="14346" max="14346" width="14.33203125" style="987" customWidth="1"/>
    <col min="14347" max="14347" width="10.33203125" style="987" customWidth="1"/>
    <col min="14348" max="14348" width="10.88671875" style="987" customWidth="1"/>
    <col min="14349" max="14349" width="9.5546875" style="987" customWidth="1"/>
    <col min="14350" max="14592" width="8.88671875" style="987"/>
    <col min="14593" max="14593" width="3.88671875" style="987" customWidth="1"/>
    <col min="14594" max="14594" width="16" style="987" customWidth="1"/>
    <col min="14595" max="14595" width="7" style="987" customWidth="1"/>
    <col min="14596" max="14596" width="16.88671875" style="987" customWidth="1"/>
    <col min="14597" max="14597" width="26.88671875" style="987" customWidth="1"/>
    <col min="14598" max="14599" width="12.33203125" style="987" customWidth="1"/>
    <col min="14600" max="14600" width="14.5546875" style="987" customWidth="1"/>
    <col min="14601" max="14601" width="10.5546875" style="987" customWidth="1"/>
    <col min="14602" max="14602" width="14.33203125" style="987" customWidth="1"/>
    <col min="14603" max="14603" width="10.33203125" style="987" customWidth="1"/>
    <col min="14604" max="14604" width="10.88671875" style="987" customWidth="1"/>
    <col min="14605" max="14605" width="9.5546875" style="987" customWidth="1"/>
    <col min="14606" max="14848" width="8.88671875" style="987"/>
    <col min="14849" max="14849" width="3.88671875" style="987" customWidth="1"/>
    <col min="14850" max="14850" width="16" style="987" customWidth="1"/>
    <col min="14851" max="14851" width="7" style="987" customWidth="1"/>
    <col min="14852" max="14852" width="16.88671875" style="987" customWidth="1"/>
    <col min="14853" max="14853" width="26.88671875" style="987" customWidth="1"/>
    <col min="14854" max="14855" width="12.33203125" style="987" customWidth="1"/>
    <col min="14856" max="14856" width="14.5546875" style="987" customWidth="1"/>
    <col min="14857" max="14857" width="10.5546875" style="987" customWidth="1"/>
    <col min="14858" max="14858" width="14.33203125" style="987" customWidth="1"/>
    <col min="14859" max="14859" width="10.33203125" style="987" customWidth="1"/>
    <col min="14860" max="14860" width="10.88671875" style="987" customWidth="1"/>
    <col min="14861" max="14861" width="9.5546875" style="987" customWidth="1"/>
    <col min="14862" max="15104" width="8.88671875" style="987"/>
    <col min="15105" max="15105" width="3.88671875" style="987" customWidth="1"/>
    <col min="15106" max="15106" width="16" style="987" customWidth="1"/>
    <col min="15107" max="15107" width="7" style="987" customWidth="1"/>
    <col min="15108" max="15108" width="16.88671875" style="987" customWidth="1"/>
    <col min="15109" max="15109" width="26.88671875" style="987" customWidth="1"/>
    <col min="15110" max="15111" width="12.33203125" style="987" customWidth="1"/>
    <col min="15112" max="15112" width="14.5546875" style="987" customWidth="1"/>
    <col min="15113" max="15113" width="10.5546875" style="987" customWidth="1"/>
    <col min="15114" max="15114" width="14.33203125" style="987" customWidth="1"/>
    <col min="15115" max="15115" width="10.33203125" style="987" customWidth="1"/>
    <col min="15116" max="15116" width="10.88671875" style="987" customWidth="1"/>
    <col min="15117" max="15117" width="9.5546875" style="987" customWidth="1"/>
    <col min="15118" max="15360" width="8.88671875" style="987"/>
    <col min="15361" max="15361" width="3.88671875" style="987" customWidth="1"/>
    <col min="15362" max="15362" width="16" style="987" customWidth="1"/>
    <col min="15363" max="15363" width="7" style="987" customWidth="1"/>
    <col min="15364" max="15364" width="16.88671875" style="987" customWidth="1"/>
    <col min="15365" max="15365" width="26.88671875" style="987" customWidth="1"/>
    <col min="15366" max="15367" width="12.33203125" style="987" customWidth="1"/>
    <col min="15368" max="15368" width="14.5546875" style="987" customWidth="1"/>
    <col min="15369" max="15369" width="10.5546875" style="987" customWidth="1"/>
    <col min="15370" max="15370" width="14.33203125" style="987" customWidth="1"/>
    <col min="15371" max="15371" width="10.33203125" style="987" customWidth="1"/>
    <col min="15372" max="15372" width="10.88671875" style="987" customWidth="1"/>
    <col min="15373" max="15373" width="9.5546875" style="987" customWidth="1"/>
    <col min="15374" max="15616" width="8.88671875" style="987"/>
    <col min="15617" max="15617" width="3.88671875" style="987" customWidth="1"/>
    <col min="15618" max="15618" width="16" style="987" customWidth="1"/>
    <col min="15619" max="15619" width="7" style="987" customWidth="1"/>
    <col min="15620" max="15620" width="16.88671875" style="987" customWidth="1"/>
    <col min="15621" max="15621" width="26.88671875" style="987" customWidth="1"/>
    <col min="15622" max="15623" width="12.33203125" style="987" customWidth="1"/>
    <col min="15624" max="15624" width="14.5546875" style="987" customWidth="1"/>
    <col min="15625" max="15625" width="10.5546875" style="987" customWidth="1"/>
    <col min="15626" max="15626" width="14.33203125" style="987" customWidth="1"/>
    <col min="15627" max="15627" width="10.33203125" style="987" customWidth="1"/>
    <col min="15628" max="15628" width="10.88671875" style="987" customWidth="1"/>
    <col min="15629" max="15629" width="9.5546875" style="987" customWidth="1"/>
    <col min="15630" max="15872" width="8.88671875" style="987"/>
    <col min="15873" max="15873" width="3.88671875" style="987" customWidth="1"/>
    <col min="15874" max="15874" width="16" style="987" customWidth="1"/>
    <col min="15875" max="15875" width="7" style="987" customWidth="1"/>
    <col min="15876" max="15876" width="16.88671875" style="987" customWidth="1"/>
    <col min="15877" max="15877" width="26.88671875" style="987" customWidth="1"/>
    <col min="15878" max="15879" width="12.33203125" style="987" customWidth="1"/>
    <col min="15880" max="15880" width="14.5546875" style="987" customWidth="1"/>
    <col min="15881" max="15881" width="10.5546875" style="987" customWidth="1"/>
    <col min="15882" max="15882" width="14.33203125" style="987" customWidth="1"/>
    <col min="15883" max="15883" width="10.33203125" style="987" customWidth="1"/>
    <col min="15884" max="15884" width="10.88671875" style="987" customWidth="1"/>
    <col min="15885" max="15885" width="9.5546875" style="987" customWidth="1"/>
    <col min="15886" max="16128" width="8.88671875" style="987"/>
    <col min="16129" max="16129" width="3.88671875" style="987" customWidth="1"/>
    <col min="16130" max="16130" width="16" style="987" customWidth="1"/>
    <col min="16131" max="16131" width="7" style="987" customWidth="1"/>
    <col min="16132" max="16132" width="16.88671875" style="987" customWidth="1"/>
    <col min="16133" max="16133" width="26.88671875" style="987" customWidth="1"/>
    <col min="16134" max="16135" width="12.33203125" style="987" customWidth="1"/>
    <col min="16136" max="16136" width="14.5546875" style="987" customWidth="1"/>
    <col min="16137" max="16137" width="10.5546875" style="987" customWidth="1"/>
    <col min="16138" max="16138" width="14.33203125" style="987" customWidth="1"/>
    <col min="16139" max="16139" width="10.33203125" style="987" customWidth="1"/>
    <col min="16140" max="16140" width="10.88671875" style="987" customWidth="1"/>
    <col min="16141" max="16141" width="9.5546875" style="987" customWidth="1"/>
    <col min="16142" max="16384" width="8.88671875" style="987"/>
  </cols>
  <sheetData>
    <row r="1" spans="1:19" ht="18">
      <c r="A1" s="5511" t="s">
        <v>3665</v>
      </c>
      <c r="B1" s="5511"/>
      <c r="C1" s="5511"/>
      <c r="D1" s="5511"/>
      <c r="E1" s="5511"/>
      <c r="F1" s="5511"/>
      <c r="G1" s="5511"/>
      <c r="H1" s="5511"/>
      <c r="I1" s="1698"/>
      <c r="J1" s="1698"/>
      <c r="K1" s="1698"/>
      <c r="L1" s="1698"/>
      <c r="M1" s="1698"/>
      <c r="N1" s="1700"/>
      <c r="O1" s="1700"/>
      <c r="P1" s="1700"/>
      <c r="Q1" s="1702"/>
      <c r="R1" s="1700"/>
      <c r="S1" s="1700"/>
    </row>
    <row r="2" spans="1:19" ht="36.75" customHeight="1">
      <c r="A2" s="5510" t="s">
        <v>3720</v>
      </c>
      <c r="B2" s="5510"/>
      <c r="C2" s="5510"/>
      <c r="D2" s="5510"/>
      <c r="E2" s="5510"/>
      <c r="F2" s="5510"/>
      <c r="G2"/>
      <c r="H2" s="1698"/>
      <c r="I2" s="1698"/>
      <c r="J2" s="1698"/>
      <c r="K2" s="1698"/>
      <c r="L2" s="1698"/>
      <c r="M2" s="1698"/>
      <c r="N2" s="1700"/>
      <c r="O2" s="1700"/>
      <c r="P2" s="1700"/>
      <c r="Q2" s="1702"/>
      <c r="R2" s="1700"/>
      <c r="S2" s="1700"/>
    </row>
    <row r="3" spans="1:19" ht="17.399999999999999">
      <c r="A3" s="1701" t="s">
        <v>3667</v>
      </c>
      <c r="B3" s="1698"/>
      <c r="C3" s="1698"/>
      <c r="D3" s="1856"/>
      <c r="E3" s="1856"/>
      <c r="F3" s="1857"/>
      <c r="H3" s="1701" t="s">
        <v>4004</v>
      </c>
      <c r="J3" s="5499" t="str">
        <f>+'Master Data'!G13</f>
        <v>012345</v>
      </c>
      <c r="K3" s="5499"/>
      <c r="L3" s="1698"/>
      <c r="M3" s="1698"/>
      <c r="N3" s="1701"/>
      <c r="O3" s="1701"/>
      <c r="P3" s="1701"/>
      <c r="Q3" s="1702"/>
      <c r="R3" s="1700"/>
      <c r="S3" s="1700"/>
    </row>
    <row r="4" spans="1:19" ht="9.75" customHeight="1">
      <c r="L4" s="1698"/>
      <c r="M4" s="1698"/>
      <c r="N4" s="1745"/>
      <c r="O4" s="1745"/>
      <c r="P4" s="1702"/>
      <c r="Q4" s="1700"/>
      <c r="R4" s="1700"/>
      <c r="S4" s="1700"/>
    </row>
    <row r="5" spans="1:19" ht="20.25" customHeight="1">
      <c r="A5" s="1701" t="s">
        <v>3669</v>
      </c>
      <c r="B5" s="1698"/>
      <c r="C5" s="1698"/>
      <c r="D5" s="5513" t="str">
        <f>+'Master Data'!E18</f>
        <v>KZN Public Works: 191 Prince Alfred Street</v>
      </c>
      <c r="E5" s="5513"/>
      <c r="F5" s="5513"/>
      <c r="G5" s="1701"/>
      <c r="L5" s="1745"/>
      <c r="M5" s="1702"/>
      <c r="N5" s="1700"/>
      <c r="O5" s="1700"/>
      <c r="P5" s="1700"/>
    </row>
    <row r="6" spans="1:19" ht="19.5" customHeight="1">
      <c r="D6" s="5513"/>
      <c r="E6" s="5513"/>
      <c r="F6" s="5513"/>
    </row>
    <row r="7" spans="1:19" ht="19.5" customHeight="1">
      <c r="D7" s="5513"/>
      <c r="E7" s="5513"/>
      <c r="F7" s="5513"/>
    </row>
    <row r="8" spans="1:19" ht="19.5" customHeight="1">
      <c r="D8" s="5514"/>
      <c r="E8" s="5514"/>
      <c r="F8" s="5514"/>
      <c r="H8" s="1701" t="s">
        <v>3947</v>
      </c>
      <c r="I8" s="1698"/>
      <c r="J8" s="1856"/>
      <c r="K8" s="1856"/>
    </row>
    <row r="9" spans="1:19" ht="29.25" customHeight="1">
      <c r="A9" s="5512" t="s">
        <v>3721</v>
      </c>
      <c r="B9" s="5512"/>
      <c r="C9" s="5512"/>
      <c r="D9" s="5512"/>
      <c r="E9" s="5512"/>
      <c r="F9" s="5512"/>
      <c r="G9" s="5512"/>
      <c r="H9" s="5512"/>
      <c r="I9" s="5512"/>
      <c r="J9" s="5512"/>
      <c r="K9" s="5512"/>
    </row>
    <row r="10" spans="1:19" ht="55.5" customHeight="1">
      <c r="A10" s="1762" t="s">
        <v>3722</v>
      </c>
      <c r="B10" s="1762" t="s">
        <v>3651</v>
      </c>
      <c r="C10" s="1762" t="s">
        <v>3650</v>
      </c>
      <c r="D10" s="1762" t="s">
        <v>3652</v>
      </c>
      <c r="E10" s="1762" t="s">
        <v>3723</v>
      </c>
      <c r="F10" s="1762" t="s">
        <v>3678</v>
      </c>
      <c r="G10" s="1763" t="s">
        <v>3724</v>
      </c>
      <c r="H10" s="1763" t="s">
        <v>3725</v>
      </c>
      <c r="I10" s="1763" t="s">
        <v>3726</v>
      </c>
      <c r="J10" s="1763" t="s">
        <v>3727</v>
      </c>
      <c r="K10" s="1763" t="s">
        <v>3728</v>
      </c>
    </row>
    <row r="11" spans="1:19" ht="21.75" customHeight="1">
      <c r="A11" s="1746">
        <v>1</v>
      </c>
      <c r="B11" s="1747"/>
      <c r="C11" s="1747"/>
      <c r="D11" s="1747"/>
      <c r="E11" s="1747"/>
      <c r="F11" s="1747"/>
      <c r="G11" s="1747"/>
      <c r="H11" s="1747"/>
      <c r="I11" s="1747"/>
      <c r="J11" s="1747"/>
      <c r="K11" s="1747"/>
    </row>
    <row r="12" spans="1:19" ht="21.75" customHeight="1">
      <c r="A12" s="1746">
        <f>A11+1</f>
        <v>2</v>
      </c>
      <c r="B12" s="1747"/>
      <c r="C12" s="1747"/>
      <c r="D12" s="1747"/>
      <c r="E12" s="1747"/>
      <c r="F12" s="1747"/>
      <c r="G12" s="1747"/>
      <c r="H12" s="1747"/>
      <c r="I12" s="1747"/>
      <c r="J12" s="1747"/>
      <c r="K12" s="1747"/>
    </row>
    <row r="13" spans="1:19" ht="21.75" customHeight="1">
      <c r="A13" s="1746">
        <f t="shared" ref="A13:A20" si="0">A12+1</f>
        <v>3</v>
      </c>
      <c r="B13" s="1747"/>
      <c r="C13" s="1747"/>
      <c r="D13" s="1747"/>
      <c r="E13" s="1747"/>
      <c r="F13" s="1747"/>
      <c r="G13" s="1747"/>
      <c r="H13" s="1747"/>
      <c r="I13" s="1747"/>
      <c r="J13" s="1747"/>
      <c r="K13" s="1747"/>
    </row>
    <row r="14" spans="1:19" ht="21.75" customHeight="1">
      <c r="A14" s="1746">
        <f t="shared" si="0"/>
        <v>4</v>
      </c>
      <c r="B14" s="1747"/>
      <c r="C14" s="1747"/>
      <c r="D14" s="1747"/>
      <c r="E14" s="1747"/>
      <c r="F14" s="1747"/>
      <c r="G14" s="1747"/>
      <c r="H14" s="1747"/>
      <c r="I14" s="1747"/>
      <c r="J14" s="1747"/>
      <c r="K14" s="1747"/>
    </row>
    <row r="15" spans="1:19" ht="21.75" customHeight="1">
      <c r="A15" s="1746">
        <f t="shared" si="0"/>
        <v>5</v>
      </c>
      <c r="B15" s="1747"/>
      <c r="C15" s="1747"/>
      <c r="D15" s="1747"/>
      <c r="E15" s="1747"/>
      <c r="F15" s="1747"/>
      <c r="G15" s="1747"/>
      <c r="H15" s="1747"/>
      <c r="I15" s="1747"/>
      <c r="J15" s="1747"/>
      <c r="K15" s="1747"/>
    </row>
    <row r="16" spans="1:19" ht="21.75" customHeight="1">
      <c r="A16" s="1746">
        <f t="shared" si="0"/>
        <v>6</v>
      </c>
      <c r="B16" s="1747"/>
      <c r="C16" s="1747"/>
      <c r="D16" s="1747"/>
      <c r="E16" s="1747"/>
      <c r="F16" s="1747"/>
      <c r="G16" s="1747"/>
      <c r="H16" s="1747"/>
      <c r="I16" s="1747"/>
      <c r="J16" s="1747"/>
      <c r="K16" s="1747"/>
    </row>
    <row r="17" spans="1:14" ht="21.75" customHeight="1">
      <c r="A17" s="1746">
        <f t="shared" si="0"/>
        <v>7</v>
      </c>
      <c r="B17" s="1747"/>
      <c r="C17" s="1747"/>
      <c r="D17" s="1747"/>
      <c r="E17" s="1747"/>
      <c r="F17" s="1747"/>
      <c r="G17" s="1747"/>
      <c r="H17" s="1747"/>
      <c r="I17" s="1747"/>
      <c r="J17" s="1747"/>
      <c r="K17" s="1747"/>
    </row>
    <row r="18" spans="1:14" ht="21.75" customHeight="1">
      <c r="A18" s="1746">
        <f t="shared" si="0"/>
        <v>8</v>
      </c>
      <c r="B18" s="1747"/>
      <c r="C18" s="1747"/>
      <c r="D18" s="1747"/>
      <c r="E18" s="1747"/>
      <c r="F18" s="1747"/>
      <c r="G18" s="1747"/>
      <c r="H18" s="1747"/>
      <c r="I18" s="1747"/>
      <c r="J18" s="1747"/>
      <c r="K18" s="1747"/>
    </row>
    <row r="19" spans="1:14" ht="21.75" customHeight="1">
      <c r="A19" s="1746">
        <f t="shared" si="0"/>
        <v>9</v>
      </c>
      <c r="B19" s="1747"/>
      <c r="C19" s="1747"/>
      <c r="D19" s="1747"/>
      <c r="E19" s="1747"/>
      <c r="F19" s="1747"/>
      <c r="G19" s="1747"/>
      <c r="H19" s="1747"/>
      <c r="I19" s="1747"/>
      <c r="J19" s="1747"/>
      <c r="K19" s="1747"/>
    </row>
    <row r="20" spans="1:14" ht="21.75" customHeight="1">
      <c r="A20" s="1746">
        <f t="shared" si="0"/>
        <v>10</v>
      </c>
      <c r="B20" s="1747"/>
      <c r="C20" s="1747"/>
      <c r="D20" s="1747"/>
      <c r="E20" s="1747"/>
      <c r="F20" s="1747"/>
      <c r="G20" s="1747"/>
      <c r="H20" s="1747"/>
      <c r="I20" s="1747"/>
      <c r="J20" s="1747"/>
      <c r="K20" s="1747"/>
    </row>
    <row r="21" spans="1:14">
      <c r="A21" s="1748"/>
    </row>
    <row r="22" spans="1:14" s="1717" customFormat="1" ht="14.4">
      <c r="A22" s="1737" t="s">
        <v>3729</v>
      </c>
      <c r="E22" s="1737" t="s">
        <v>3730</v>
      </c>
      <c r="G22" s="1737"/>
      <c r="I22" s="1737" t="s">
        <v>3731</v>
      </c>
      <c r="L22" s="1739"/>
      <c r="M22" s="1740"/>
    </row>
    <row r="23" spans="1:14" s="1717" customFormat="1" ht="14.4">
      <c r="A23" s="1717" t="s">
        <v>3732</v>
      </c>
      <c r="E23" s="1717" t="s">
        <v>3714</v>
      </c>
      <c r="I23" s="1717" t="s">
        <v>3733</v>
      </c>
      <c r="M23" s="1739"/>
      <c r="N23" s="1739"/>
    </row>
    <row r="24" spans="1:14" s="1717" customFormat="1" ht="14.4">
      <c r="A24" s="1717" t="s">
        <v>3718</v>
      </c>
      <c r="E24" s="1717" t="s">
        <v>3718</v>
      </c>
      <c r="I24" s="1742" t="s">
        <v>3718</v>
      </c>
      <c r="M24" s="1739"/>
      <c r="N24" s="1739"/>
    </row>
    <row r="25" spans="1:14">
      <c r="A25" s="987" t="s">
        <v>3734</v>
      </c>
      <c r="E25" s="987" t="s">
        <v>3719</v>
      </c>
      <c r="I25" s="987" t="s">
        <v>3719</v>
      </c>
    </row>
  </sheetData>
  <mergeCells count="5">
    <mergeCell ref="A2:F2"/>
    <mergeCell ref="A1:H1"/>
    <mergeCell ref="A9:K9"/>
    <mergeCell ref="J3:K3"/>
    <mergeCell ref="D5:F8"/>
  </mergeCells>
  <pageMargins left="0.51181102362204722" right="0.23622047244094491" top="0.74803149606299213" bottom="0.23622047244094491" header="0.27559055118110237" footer="0.15748031496062992"/>
  <pageSetup paperSize="9" scale="83" fitToHeight="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68417" r:id="rId4" name="Button 1">
              <controlPr defaultSize="0" print="0" autoFill="0" autoPict="0" macro="[0]!ToMainMenu">
                <anchor>
                  <from>
                    <xdr:col>11</xdr:col>
                    <xdr:colOff>670560</xdr:colOff>
                    <xdr:row>1</xdr:row>
                    <xdr:rowOff>38100</xdr:rowOff>
                  </from>
                  <to>
                    <xdr:col>14</xdr:col>
                    <xdr:colOff>68580</xdr:colOff>
                    <xdr:row>1</xdr:row>
                    <xdr:rowOff>335280</xdr:rowOff>
                  </to>
                </anchor>
              </controlPr>
            </control>
          </mc:Choice>
        </mc:AlternateContent>
        <mc:AlternateContent xmlns:mc="http://schemas.openxmlformats.org/markup-compatibility/2006">
          <mc:Choice Requires="x14">
            <control shapeId="1468418" r:id="rId5" name="Button 2">
              <controlPr defaultSize="0" print="0" autoFill="0" autoPict="0" macro="[0]!Printsheet">
                <anchor>
                  <from>
                    <xdr:col>11</xdr:col>
                    <xdr:colOff>670560</xdr:colOff>
                    <xdr:row>5</xdr:row>
                    <xdr:rowOff>22860</xdr:rowOff>
                  </from>
                  <to>
                    <xdr:col>14</xdr:col>
                    <xdr:colOff>68580</xdr:colOff>
                    <xdr:row>6</xdr:row>
                    <xdr:rowOff>45720</xdr:rowOff>
                  </to>
                </anchor>
              </controlPr>
            </control>
          </mc:Choice>
        </mc:AlternateContent>
        <mc:AlternateContent xmlns:mc="http://schemas.openxmlformats.org/markup-compatibility/2006">
          <mc:Choice Requires="x14">
            <control shapeId="1468419" r:id="rId6" name="Button 3">
              <controlPr defaultSize="0" print="0" autoFill="0" autoPict="0" macro="[0]!PrintPreview">
                <anchor>
                  <from>
                    <xdr:col>11</xdr:col>
                    <xdr:colOff>670560</xdr:colOff>
                    <xdr:row>1</xdr:row>
                    <xdr:rowOff>365760</xdr:rowOff>
                  </from>
                  <to>
                    <xdr:col>14</xdr:col>
                    <xdr:colOff>68580</xdr:colOff>
                    <xdr:row>2</xdr:row>
                    <xdr:rowOff>198120</xdr:rowOff>
                  </to>
                </anchor>
              </controlPr>
            </control>
          </mc:Choice>
        </mc:AlternateContent>
        <mc:AlternateContent xmlns:mc="http://schemas.openxmlformats.org/markup-compatibility/2006">
          <mc:Choice Requires="x14">
            <control shapeId="1468420" r:id="rId7" name="Button 4">
              <controlPr defaultSize="0" print="0" autoFill="0" autoPict="0" macro="[0]!ToDataEntry">
                <anchor>
                  <from>
                    <xdr:col>11</xdr:col>
                    <xdr:colOff>670560</xdr:colOff>
                    <xdr:row>6</xdr:row>
                    <xdr:rowOff>83820</xdr:rowOff>
                  </from>
                  <to>
                    <xdr:col>14</xdr:col>
                    <xdr:colOff>68580</xdr:colOff>
                    <xdr:row>7</xdr:row>
                    <xdr:rowOff>160020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2">
    <tabColor theme="2" tint="-0.749992370372631"/>
  </sheetPr>
  <dimension ref="A1:O30"/>
  <sheetViews>
    <sheetView showGridLines="0" zoomScale="60" zoomScaleNormal="60" zoomScaleSheetLayoutView="70" workbookViewId="0">
      <selection activeCell="V14" sqref="V14"/>
    </sheetView>
  </sheetViews>
  <sheetFormatPr defaultRowHeight="13.2"/>
  <cols>
    <col min="1" max="1" width="4.109375" style="987" customWidth="1"/>
    <col min="2" max="2" width="16" style="987" customWidth="1"/>
    <col min="3" max="3" width="17.33203125" style="987" customWidth="1"/>
    <col min="4" max="5" width="20.33203125" style="987" customWidth="1"/>
    <col min="6" max="6" width="22.88671875" style="987" customWidth="1"/>
    <col min="7" max="7" width="15.88671875" style="987" customWidth="1"/>
    <col min="8" max="8" width="14.5546875" style="987" customWidth="1"/>
    <col min="9" max="9" width="15.5546875" style="987" customWidth="1"/>
    <col min="10" max="10" width="18.33203125" style="987" customWidth="1"/>
    <col min="11" max="11" width="15.33203125" style="987" customWidth="1"/>
    <col min="12" max="12" width="18.6640625" style="987" customWidth="1"/>
    <col min="13" max="13" width="8.88671875" style="987"/>
    <col min="14" max="14" width="12.109375" style="987" customWidth="1"/>
    <col min="15" max="15" width="14.44140625" style="987" customWidth="1"/>
    <col min="16" max="256" width="8.88671875" style="987"/>
    <col min="257" max="257" width="4.109375" style="987" customWidth="1"/>
    <col min="258" max="258" width="16" style="987" customWidth="1"/>
    <col min="259" max="259" width="17.33203125" style="987" customWidth="1"/>
    <col min="260" max="261" width="20.33203125" style="987" customWidth="1"/>
    <col min="262" max="262" width="22.88671875" style="987" customWidth="1"/>
    <col min="263" max="263" width="15.88671875" style="987" customWidth="1"/>
    <col min="264" max="264" width="14.5546875" style="987" customWidth="1"/>
    <col min="265" max="265" width="15.5546875" style="987" customWidth="1"/>
    <col min="266" max="266" width="18.33203125" style="987" customWidth="1"/>
    <col min="267" max="267" width="15.33203125" style="987" customWidth="1"/>
    <col min="268" max="268" width="18.6640625" style="987" customWidth="1"/>
    <col min="269" max="269" width="8.88671875" style="987"/>
    <col min="270" max="270" width="12.109375" style="987" customWidth="1"/>
    <col min="271" max="271" width="14.44140625" style="987" customWidth="1"/>
    <col min="272" max="512" width="8.88671875" style="987"/>
    <col min="513" max="513" width="4.109375" style="987" customWidth="1"/>
    <col min="514" max="514" width="16" style="987" customWidth="1"/>
    <col min="515" max="515" width="17.33203125" style="987" customWidth="1"/>
    <col min="516" max="517" width="20.33203125" style="987" customWidth="1"/>
    <col min="518" max="518" width="22.88671875" style="987" customWidth="1"/>
    <col min="519" max="519" width="15.88671875" style="987" customWidth="1"/>
    <col min="520" max="520" width="14.5546875" style="987" customWidth="1"/>
    <col min="521" max="521" width="15.5546875" style="987" customWidth="1"/>
    <col min="522" max="522" width="18.33203125" style="987" customWidth="1"/>
    <col min="523" max="523" width="15.33203125" style="987" customWidth="1"/>
    <col min="524" max="524" width="18.6640625" style="987" customWidth="1"/>
    <col min="525" max="525" width="8.88671875" style="987"/>
    <col min="526" max="526" width="12.109375" style="987" customWidth="1"/>
    <col min="527" max="527" width="14.44140625" style="987" customWidth="1"/>
    <col min="528" max="768" width="8.88671875" style="987"/>
    <col min="769" max="769" width="4.109375" style="987" customWidth="1"/>
    <col min="770" max="770" width="16" style="987" customWidth="1"/>
    <col min="771" max="771" width="17.33203125" style="987" customWidth="1"/>
    <col min="772" max="773" width="20.33203125" style="987" customWidth="1"/>
    <col min="774" max="774" width="22.88671875" style="987" customWidth="1"/>
    <col min="775" max="775" width="15.88671875" style="987" customWidth="1"/>
    <col min="776" max="776" width="14.5546875" style="987" customWidth="1"/>
    <col min="777" max="777" width="15.5546875" style="987" customWidth="1"/>
    <col min="778" max="778" width="18.33203125" style="987" customWidth="1"/>
    <col min="779" max="779" width="15.33203125" style="987" customWidth="1"/>
    <col min="780" max="780" width="18.6640625" style="987" customWidth="1"/>
    <col min="781" max="781" width="8.88671875" style="987"/>
    <col min="782" max="782" width="12.109375" style="987" customWidth="1"/>
    <col min="783" max="783" width="14.44140625" style="987" customWidth="1"/>
    <col min="784" max="1024" width="8.88671875" style="987"/>
    <col min="1025" max="1025" width="4.109375" style="987" customWidth="1"/>
    <col min="1026" max="1026" width="16" style="987" customWidth="1"/>
    <col min="1027" max="1027" width="17.33203125" style="987" customWidth="1"/>
    <col min="1028" max="1029" width="20.33203125" style="987" customWidth="1"/>
    <col min="1030" max="1030" width="22.88671875" style="987" customWidth="1"/>
    <col min="1031" max="1031" width="15.88671875" style="987" customWidth="1"/>
    <col min="1032" max="1032" width="14.5546875" style="987" customWidth="1"/>
    <col min="1033" max="1033" width="15.5546875" style="987" customWidth="1"/>
    <col min="1034" max="1034" width="18.33203125" style="987" customWidth="1"/>
    <col min="1035" max="1035" width="15.33203125" style="987" customWidth="1"/>
    <col min="1036" max="1036" width="18.6640625" style="987" customWidth="1"/>
    <col min="1037" max="1037" width="8.88671875" style="987"/>
    <col min="1038" max="1038" width="12.109375" style="987" customWidth="1"/>
    <col min="1039" max="1039" width="14.44140625" style="987" customWidth="1"/>
    <col min="1040" max="1280" width="8.88671875" style="987"/>
    <col min="1281" max="1281" width="4.109375" style="987" customWidth="1"/>
    <col min="1282" max="1282" width="16" style="987" customWidth="1"/>
    <col min="1283" max="1283" width="17.33203125" style="987" customWidth="1"/>
    <col min="1284" max="1285" width="20.33203125" style="987" customWidth="1"/>
    <col min="1286" max="1286" width="22.88671875" style="987" customWidth="1"/>
    <col min="1287" max="1287" width="15.88671875" style="987" customWidth="1"/>
    <col min="1288" max="1288" width="14.5546875" style="987" customWidth="1"/>
    <col min="1289" max="1289" width="15.5546875" style="987" customWidth="1"/>
    <col min="1290" max="1290" width="18.33203125" style="987" customWidth="1"/>
    <col min="1291" max="1291" width="15.33203125" style="987" customWidth="1"/>
    <col min="1292" max="1292" width="18.6640625" style="987" customWidth="1"/>
    <col min="1293" max="1293" width="8.88671875" style="987"/>
    <col min="1294" max="1294" width="12.109375" style="987" customWidth="1"/>
    <col min="1295" max="1295" width="14.44140625" style="987" customWidth="1"/>
    <col min="1296" max="1536" width="8.88671875" style="987"/>
    <col min="1537" max="1537" width="4.109375" style="987" customWidth="1"/>
    <col min="1538" max="1538" width="16" style="987" customWidth="1"/>
    <col min="1539" max="1539" width="17.33203125" style="987" customWidth="1"/>
    <col min="1540" max="1541" width="20.33203125" style="987" customWidth="1"/>
    <col min="1542" max="1542" width="22.88671875" style="987" customWidth="1"/>
    <col min="1543" max="1543" width="15.88671875" style="987" customWidth="1"/>
    <col min="1544" max="1544" width="14.5546875" style="987" customWidth="1"/>
    <col min="1545" max="1545" width="15.5546875" style="987" customWidth="1"/>
    <col min="1546" max="1546" width="18.33203125" style="987" customWidth="1"/>
    <col min="1547" max="1547" width="15.33203125" style="987" customWidth="1"/>
    <col min="1548" max="1548" width="18.6640625" style="987" customWidth="1"/>
    <col min="1549" max="1549" width="8.88671875" style="987"/>
    <col min="1550" max="1550" width="12.109375" style="987" customWidth="1"/>
    <col min="1551" max="1551" width="14.44140625" style="987" customWidth="1"/>
    <col min="1552" max="1792" width="8.88671875" style="987"/>
    <col min="1793" max="1793" width="4.109375" style="987" customWidth="1"/>
    <col min="1794" max="1794" width="16" style="987" customWidth="1"/>
    <col min="1795" max="1795" width="17.33203125" style="987" customWidth="1"/>
    <col min="1796" max="1797" width="20.33203125" style="987" customWidth="1"/>
    <col min="1798" max="1798" width="22.88671875" style="987" customWidth="1"/>
    <col min="1799" max="1799" width="15.88671875" style="987" customWidth="1"/>
    <col min="1800" max="1800" width="14.5546875" style="987" customWidth="1"/>
    <col min="1801" max="1801" width="15.5546875" style="987" customWidth="1"/>
    <col min="1802" max="1802" width="18.33203125" style="987" customWidth="1"/>
    <col min="1803" max="1803" width="15.33203125" style="987" customWidth="1"/>
    <col min="1804" max="1804" width="18.6640625" style="987" customWidth="1"/>
    <col min="1805" max="1805" width="8.88671875" style="987"/>
    <col min="1806" max="1806" width="12.109375" style="987" customWidth="1"/>
    <col min="1807" max="1807" width="14.44140625" style="987" customWidth="1"/>
    <col min="1808" max="2048" width="8.88671875" style="987"/>
    <col min="2049" max="2049" width="4.109375" style="987" customWidth="1"/>
    <col min="2050" max="2050" width="16" style="987" customWidth="1"/>
    <col min="2051" max="2051" width="17.33203125" style="987" customWidth="1"/>
    <col min="2052" max="2053" width="20.33203125" style="987" customWidth="1"/>
    <col min="2054" max="2054" width="22.88671875" style="987" customWidth="1"/>
    <col min="2055" max="2055" width="15.88671875" style="987" customWidth="1"/>
    <col min="2056" max="2056" width="14.5546875" style="987" customWidth="1"/>
    <col min="2057" max="2057" width="15.5546875" style="987" customWidth="1"/>
    <col min="2058" max="2058" width="18.33203125" style="987" customWidth="1"/>
    <col min="2059" max="2059" width="15.33203125" style="987" customWidth="1"/>
    <col min="2060" max="2060" width="18.6640625" style="987" customWidth="1"/>
    <col min="2061" max="2061" width="8.88671875" style="987"/>
    <col min="2062" max="2062" width="12.109375" style="987" customWidth="1"/>
    <col min="2063" max="2063" width="14.44140625" style="987" customWidth="1"/>
    <col min="2064" max="2304" width="8.88671875" style="987"/>
    <col min="2305" max="2305" width="4.109375" style="987" customWidth="1"/>
    <col min="2306" max="2306" width="16" style="987" customWidth="1"/>
    <col min="2307" max="2307" width="17.33203125" style="987" customWidth="1"/>
    <col min="2308" max="2309" width="20.33203125" style="987" customWidth="1"/>
    <col min="2310" max="2310" width="22.88671875" style="987" customWidth="1"/>
    <col min="2311" max="2311" width="15.88671875" style="987" customWidth="1"/>
    <col min="2312" max="2312" width="14.5546875" style="987" customWidth="1"/>
    <col min="2313" max="2313" width="15.5546875" style="987" customWidth="1"/>
    <col min="2314" max="2314" width="18.33203125" style="987" customWidth="1"/>
    <col min="2315" max="2315" width="15.33203125" style="987" customWidth="1"/>
    <col min="2316" max="2316" width="18.6640625" style="987" customWidth="1"/>
    <col min="2317" max="2317" width="8.88671875" style="987"/>
    <col min="2318" max="2318" width="12.109375" style="987" customWidth="1"/>
    <col min="2319" max="2319" width="14.44140625" style="987" customWidth="1"/>
    <col min="2320" max="2560" width="8.88671875" style="987"/>
    <col min="2561" max="2561" width="4.109375" style="987" customWidth="1"/>
    <col min="2562" max="2562" width="16" style="987" customWidth="1"/>
    <col min="2563" max="2563" width="17.33203125" style="987" customWidth="1"/>
    <col min="2564" max="2565" width="20.33203125" style="987" customWidth="1"/>
    <col min="2566" max="2566" width="22.88671875" style="987" customWidth="1"/>
    <col min="2567" max="2567" width="15.88671875" style="987" customWidth="1"/>
    <col min="2568" max="2568" width="14.5546875" style="987" customWidth="1"/>
    <col min="2569" max="2569" width="15.5546875" style="987" customWidth="1"/>
    <col min="2570" max="2570" width="18.33203125" style="987" customWidth="1"/>
    <col min="2571" max="2571" width="15.33203125" style="987" customWidth="1"/>
    <col min="2572" max="2572" width="18.6640625" style="987" customWidth="1"/>
    <col min="2573" max="2573" width="8.88671875" style="987"/>
    <col min="2574" max="2574" width="12.109375" style="987" customWidth="1"/>
    <col min="2575" max="2575" width="14.44140625" style="987" customWidth="1"/>
    <col min="2576" max="2816" width="8.88671875" style="987"/>
    <col min="2817" max="2817" width="4.109375" style="987" customWidth="1"/>
    <col min="2818" max="2818" width="16" style="987" customWidth="1"/>
    <col min="2819" max="2819" width="17.33203125" style="987" customWidth="1"/>
    <col min="2820" max="2821" width="20.33203125" style="987" customWidth="1"/>
    <col min="2822" max="2822" width="22.88671875" style="987" customWidth="1"/>
    <col min="2823" max="2823" width="15.88671875" style="987" customWidth="1"/>
    <col min="2824" max="2824" width="14.5546875" style="987" customWidth="1"/>
    <col min="2825" max="2825" width="15.5546875" style="987" customWidth="1"/>
    <col min="2826" max="2826" width="18.33203125" style="987" customWidth="1"/>
    <col min="2827" max="2827" width="15.33203125" style="987" customWidth="1"/>
    <col min="2828" max="2828" width="18.6640625" style="987" customWidth="1"/>
    <col min="2829" max="2829" width="8.88671875" style="987"/>
    <col min="2830" max="2830" width="12.109375" style="987" customWidth="1"/>
    <col min="2831" max="2831" width="14.44140625" style="987" customWidth="1"/>
    <col min="2832" max="3072" width="8.88671875" style="987"/>
    <col min="3073" max="3073" width="4.109375" style="987" customWidth="1"/>
    <col min="3074" max="3074" width="16" style="987" customWidth="1"/>
    <col min="3075" max="3075" width="17.33203125" style="987" customWidth="1"/>
    <col min="3076" max="3077" width="20.33203125" style="987" customWidth="1"/>
    <col min="3078" max="3078" width="22.88671875" style="987" customWidth="1"/>
    <col min="3079" max="3079" width="15.88671875" style="987" customWidth="1"/>
    <col min="3080" max="3080" width="14.5546875" style="987" customWidth="1"/>
    <col min="3081" max="3081" width="15.5546875" style="987" customWidth="1"/>
    <col min="3082" max="3082" width="18.33203125" style="987" customWidth="1"/>
    <col min="3083" max="3083" width="15.33203125" style="987" customWidth="1"/>
    <col min="3084" max="3084" width="18.6640625" style="987" customWidth="1"/>
    <col min="3085" max="3085" width="8.88671875" style="987"/>
    <col min="3086" max="3086" width="12.109375" style="987" customWidth="1"/>
    <col min="3087" max="3087" width="14.44140625" style="987" customWidth="1"/>
    <col min="3088" max="3328" width="8.88671875" style="987"/>
    <col min="3329" max="3329" width="4.109375" style="987" customWidth="1"/>
    <col min="3330" max="3330" width="16" style="987" customWidth="1"/>
    <col min="3331" max="3331" width="17.33203125" style="987" customWidth="1"/>
    <col min="3332" max="3333" width="20.33203125" style="987" customWidth="1"/>
    <col min="3334" max="3334" width="22.88671875" style="987" customWidth="1"/>
    <col min="3335" max="3335" width="15.88671875" style="987" customWidth="1"/>
    <col min="3336" max="3336" width="14.5546875" style="987" customWidth="1"/>
    <col min="3337" max="3337" width="15.5546875" style="987" customWidth="1"/>
    <col min="3338" max="3338" width="18.33203125" style="987" customWidth="1"/>
    <col min="3339" max="3339" width="15.33203125" style="987" customWidth="1"/>
    <col min="3340" max="3340" width="18.6640625" style="987" customWidth="1"/>
    <col min="3341" max="3341" width="8.88671875" style="987"/>
    <col min="3342" max="3342" width="12.109375" style="987" customWidth="1"/>
    <col min="3343" max="3343" width="14.44140625" style="987" customWidth="1"/>
    <col min="3344" max="3584" width="8.88671875" style="987"/>
    <col min="3585" max="3585" width="4.109375" style="987" customWidth="1"/>
    <col min="3586" max="3586" width="16" style="987" customWidth="1"/>
    <col min="3587" max="3587" width="17.33203125" style="987" customWidth="1"/>
    <col min="3588" max="3589" width="20.33203125" style="987" customWidth="1"/>
    <col min="3590" max="3590" width="22.88671875" style="987" customWidth="1"/>
    <col min="3591" max="3591" width="15.88671875" style="987" customWidth="1"/>
    <col min="3592" max="3592" width="14.5546875" style="987" customWidth="1"/>
    <col min="3593" max="3593" width="15.5546875" style="987" customWidth="1"/>
    <col min="3594" max="3594" width="18.33203125" style="987" customWidth="1"/>
    <col min="3595" max="3595" width="15.33203125" style="987" customWidth="1"/>
    <col min="3596" max="3596" width="18.6640625" style="987" customWidth="1"/>
    <col min="3597" max="3597" width="8.88671875" style="987"/>
    <col min="3598" max="3598" width="12.109375" style="987" customWidth="1"/>
    <col min="3599" max="3599" width="14.44140625" style="987" customWidth="1"/>
    <col min="3600" max="3840" width="8.88671875" style="987"/>
    <col min="3841" max="3841" width="4.109375" style="987" customWidth="1"/>
    <col min="3842" max="3842" width="16" style="987" customWidth="1"/>
    <col min="3843" max="3843" width="17.33203125" style="987" customWidth="1"/>
    <col min="3844" max="3845" width="20.33203125" style="987" customWidth="1"/>
    <col min="3846" max="3846" width="22.88671875" style="987" customWidth="1"/>
    <col min="3847" max="3847" width="15.88671875" style="987" customWidth="1"/>
    <col min="3848" max="3848" width="14.5546875" style="987" customWidth="1"/>
    <col min="3849" max="3849" width="15.5546875" style="987" customWidth="1"/>
    <col min="3850" max="3850" width="18.33203125" style="987" customWidth="1"/>
    <col min="3851" max="3851" width="15.33203125" style="987" customWidth="1"/>
    <col min="3852" max="3852" width="18.6640625" style="987" customWidth="1"/>
    <col min="3853" max="3853" width="8.88671875" style="987"/>
    <col min="3854" max="3854" width="12.109375" style="987" customWidth="1"/>
    <col min="3855" max="3855" width="14.44140625" style="987" customWidth="1"/>
    <col min="3856" max="4096" width="8.88671875" style="987"/>
    <col min="4097" max="4097" width="4.109375" style="987" customWidth="1"/>
    <col min="4098" max="4098" width="16" style="987" customWidth="1"/>
    <col min="4099" max="4099" width="17.33203125" style="987" customWidth="1"/>
    <col min="4100" max="4101" width="20.33203125" style="987" customWidth="1"/>
    <col min="4102" max="4102" width="22.88671875" style="987" customWidth="1"/>
    <col min="4103" max="4103" width="15.88671875" style="987" customWidth="1"/>
    <col min="4104" max="4104" width="14.5546875" style="987" customWidth="1"/>
    <col min="4105" max="4105" width="15.5546875" style="987" customWidth="1"/>
    <col min="4106" max="4106" width="18.33203125" style="987" customWidth="1"/>
    <col min="4107" max="4107" width="15.33203125" style="987" customWidth="1"/>
    <col min="4108" max="4108" width="18.6640625" style="987" customWidth="1"/>
    <col min="4109" max="4109" width="8.88671875" style="987"/>
    <col min="4110" max="4110" width="12.109375" style="987" customWidth="1"/>
    <col min="4111" max="4111" width="14.44140625" style="987" customWidth="1"/>
    <col min="4112" max="4352" width="8.88671875" style="987"/>
    <col min="4353" max="4353" width="4.109375" style="987" customWidth="1"/>
    <col min="4354" max="4354" width="16" style="987" customWidth="1"/>
    <col min="4355" max="4355" width="17.33203125" style="987" customWidth="1"/>
    <col min="4356" max="4357" width="20.33203125" style="987" customWidth="1"/>
    <col min="4358" max="4358" width="22.88671875" style="987" customWidth="1"/>
    <col min="4359" max="4359" width="15.88671875" style="987" customWidth="1"/>
    <col min="4360" max="4360" width="14.5546875" style="987" customWidth="1"/>
    <col min="4361" max="4361" width="15.5546875" style="987" customWidth="1"/>
    <col min="4362" max="4362" width="18.33203125" style="987" customWidth="1"/>
    <col min="4363" max="4363" width="15.33203125" style="987" customWidth="1"/>
    <col min="4364" max="4364" width="18.6640625" style="987" customWidth="1"/>
    <col min="4365" max="4365" width="8.88671875" style="987"/>
    <col min="4366" max="4366" width="12.109375" style="987" customWidth="1"/>
    <col min="4367" max="4367" width="14.44140625" style="987" customWidth="1"/>
    <col min="4368" max="4608" width="8.88671875" style="987"/>
    <col min="4609" max="4609" width="4.109375" style="987" customWidth="1"/>
    <col min="4610" max="4610" width="16" style="987" customWidth="1"/>
    <col min="4611" max="4611" width="17.33203125" style="987" customWidth="1"/>
    <col min="4612" max="4613" width="20.33203125" style="987" customWidth="1"/>
    <col min="4614" max="4614" width="22.88671875" style="987" customWidth="1"/>
    <col min="4615" max="4615" width="15.88671875" style="987" customWidth="1"/>
    <col min="4616" max="4616" width="14.5546875" style="987" customWidth="1"/>
    <col min="4617" max="4617" width="15.5546875" style="987" customWidth="1"/>
    <col min="4618" max="4618" width="18.33203125" style="987" customWidth="1"/>
    <col min="4619" max="4619" width="15.33203125" style="987" customWidth="1"/>
    <col min="4620" max="4620" width="18.6640625" style="987" customWidth="1"/>
    <col min="4621" max="4621" width="8.88671875" style="987"/>
    <col min="4622" max="4622" width="12.109375" style="987" customWidth="1"/>
    <col min="4623" max="4623" width="14.44140625" style="987" customWidth="1"/>
    <col min="4624" max="4864" width="8.88671875" style="987"/>
    <col min="4865" max="4865" width="4.109375" style="987" customWidth="1"/>
    <col min="4866" max="4866" width="16" style="987" customWidth="1"/>
    <col min="4867" max="4867" width="17.33203125" style="987" customWidth="1"/>
    <col min="4868" max="4869" width="20.33203125" style="987" customWidth="1"/>
    <col min="4870" max="4870" width="22.88671875" style="987" customWidth="1"/>
    <col min="4871" max="4871" width="15.88671875" style="987" customWidth="1"/>
    <col min="4872" max="4872" width="14.5546875" style="987" customWidth="1"/>
    <col min="4873" max="4873" width="15.5546875" style="987" customWidth="1"/>
    <col min="4874" max="4874" width="18.33203125" style="987" customWidth="1"/>
    <col min="4875" max="4875" width="15.33203125" style="987" customWidth="1"/>
    <col min="4876" max="4876" width="18.6640625" style="987" customWidth="1"/>
    <col min="4877" max="4877" width="8.88671875" style="987"/>
    <col min="4878" max="4878" width="12.109375" style="987" customWidth="1"/>
    <col min="4879" max="4879" width="14.44140625" style="987" customWidth="1"/>
    <col min="4880" max="5120" width="8.88671875" style="987"/>
    <col min="5121" max="5121" width="4.109375" style="987" customWidth="1"/>
    <col min="5122" max="5122" width="16" style="987" customWidth="1"/>
    <col min="5123" max="5123" width="17.33203125" style="987" customWidth="1"/>
    <col min="5124" max="5125" width="20.33203125" style="987" customWidth="1"/>
    <col min="5126" max="5126" width="22.88671875" style="987" customWidth="1"/>
    <col min="5127" max="5127" width="15.88671875" style="987" customWidth="1"/>
    <col min="5128" max="5128" width="14.5546875" style="987" customWidth="1"/>
    <col min="5129" max="5129" width="15.5546875" style="987" customWidth="1"/>
    <col min="5130" max="5130" width="18.33203125" style="987" customWidth="1"/>
    <col min="5131" max="5131" width="15.33203125" style="987" customWidth="1"/>
    <col min="5132" max="5132" width="18.6640625" style="987" customWidth="1"/>
    <col min="5133" max="5133" width="8.88671875" style="987"/>
    <col min="5134" max="5134" width="12.109375" style="987" customWidth="1"/>
    <col min="5135" max="5135" width="14.44140625" style="987" customWidth="1"/>
    <col min="5136" max="5376" width="8.88671875" style="987"/>
    <col min="5377" max="5377" width="4.109375" style="987" customWidth="1"/>
    <col min="5378" max="5378" width="16" style="987" customWidth="1"/>
    <col min="5379" max="5379" width="17.33203125" style="987" customWidth="1"/>
    <col min="5380" max="5381" width="20.33203125" style="987" customWidth="1"/>
    <col min="5382" max="5382" width="22.88671875" style="987" customWidth="1"/>
    <col min="5383" max="5383" width="15.88671875" style="987" customWidth="1"/>
    <col min="5384" max="5384" width="14.5546875" style="987" customWidth="1"/>
    <col min="5385" max="5385" width="15.5546875" style="987" customWidth="1"/>
    <col min="5386" max="5386" width="18.33203125" style="987" customWidth="1"/>
    <col min="5387" max="5387" width="15.33203125" style="987" customWidth="1"/>
    <col min="5388" max="5388" width="18.6640625" style="987" customWidth="1"/>
    <col min="5389" max="5389" width="8.88671875" style="987"/>
    <col min="5390" max="5390" width="12.109375" style="987" customWidth="1"/>
    <col min="5391" max="5391" width="14.44140625" style="987" customWidth="1"/>
    <col min="5392" max="5632" width="8.88671875" style="987"/>
    <col min="5633" max="5633" width="4.109375" style="987" customWidth="1"/>
    <col min="5634" max="5634" width="16" style="987" customWidth="1"/>
    <col min="5635" max="5635" width="17.33203125" style="987" customWidth="1"/>
    <col min="5636" max="5637" width="20.33203125" style="987" customWidth="1"/>
    <col min="5638" max="5638" width="22.88671875" style="987" customWidth="1"/>
    <col min="5639" max="5639" width="15.88671875" style="987" customWidth="1"/>
    <col min="5640" max="5640" width="14.5546875" style="987" customWidth="1"/>
    <col min="5641" max="5641" width="15.5546875" style="987" customWidth="1"/>
    <col min="5642" max="5642" width="18.33203125" style="987" customWidth="1"/>
    <col min="5643" max="5643" width="15.33203125" style="987" customWidth="1"/>
    <col min="5644" max="5644" width="18.6640625" style="987" customWidth="1"/>
    <col min="5645" max="5645" width="8.88671875" style="987"/>
    <col min="5646" max="5646" width="12.109375" style="987" customWidth="1"/>
    <col min="5647" max="5647" width="14.44140625" style="987" customWidth="1"/>
    <col min="5648" max="5888" width="8.88671875" style="987"/>
    <col min="5889" max="5889" width="4.109375" style="987" customWidth="1"/>
    <col min="5890" max="5890" width="16" style="987" customWidth="1"/>
    <col min="5891" max="5891" width="17.33203125" style="987" customWidth="1"/>
    <col min="5892" max="5893" width="20.33203125" style="987" customWidth="1"/>
    <col min="5894" max="5894" width="22.88671875" style="987" customWidth="1"/>
    <col min="5895" max="5895" width="15.88671875" style="987" customWidth="1"/>
    <col min="5896" max="5896" width="14.5546875" style="987" customWidth="1"/>
    <col min="5897" max="5897" width="15.5546875" style="987" customWidth="1"/>
    <col min="5898" max="5898" width="18.33203125" style="987" customWidth="1"/>
    <col min="5899" max="5899" width="15.33203125" style="987" customWidth="1"/>
    <col min="5900" max="5900" width="18.6640625" style="987" customWidth="1"/>
    <col min="5901" max="5901" width="8.88671875" style="987"/>
    <col min="5902" max="5902" width="12.109375" style="987" customWidth="1"/>
    <col min="5903" max="5903" width="14.44140625" style="987" customWidth="1"/>
    <col min="5904" max="6144" width="8.88671875" style="987"/>
    <col min="6145" max="6145" width="4.109375" style="987" customWidth="1"/>
    <col min="6146" max="6146" width="16" style="987" customWidth="1"/>
    <col min="6147" max="6147" width="17.33203125" style="987" customWidth="1"/>
    <col min="6148" max="6149" width="20.33203125" style="987" customWidth="1"/>
    <col min="6150" max="6150" width="22.88671875" style="987" customWidth="1"/>
    <col min="6151" max="6151" width="15.88671875" style="987" customWidth="1"/>
    <col min="6152" max="6152" width="14.5546875" style="987" customWidth="1"/>
    <col min="6153" max="6153" width="15.5546875" style="987" customWidth="1"/>
    <col min="6154" max="6154" width="18.33203125" style="987" customWidth="1"/>
    <col min="6155" max="6155" width="15.33203125" style="987" customWidth="1"/>
    <col min="6156" max="6156" width="18.6640625" style="987" customWidth="1"/>
    <col min="6157" max="6157" width="8.88671875" style="987"/>
    <col min="6158" max="6158" width="12.109375" style="987" customWidth="1"/>
    <col min="6159" max="6159" width="14.44140625" style="987" customWidth="1"/>
    <col min="6160" max="6400" width="8.88671875" style="987"/>
    <col min="6401" max="6401" width="4.109375" style="987" customWidth="1"/>
    <col min="6402" max="6402" width="16" style="987" customWidth="1"/>
    <col min="6403" max="6403" width="17.33203125" style="987" customWidth="1"/>
    <col min="6404" max="6405" width="20.33203125" style="987" customWidth="1"/>
    <col min="6406" max="6406" width="22.88671875" style="987" customWidth="1"/>
    <col min="6407" max="6407" width="15.88671875" style="987" customWidth="1"/>
    <col min="6408" max="6408" width="14.5546875" style="987" customWidth="1"/>
    <col min="6409" max="6409" width="15.5546875" style="987" customWidth="1"/>
    <col min="6410" max="6410" width="18.33203125" style="987" customWidth="1"/>
    <col min="6411" max="6411" width="15.33203125" style="987" customWidth="1"/>
    <col min="6412" max="6412" width="18.6640625" style="987" customWidth="1"/>
    <col min="6413" max="6413" width="8.88671875" style="987"/>
    <col min="6414" max="6414" width="12.109375" style="987" customWidth="1"/>
    <col min="6415" max="6415" width="14.44140625" style="987" customWidth="1"/>
    <col min="6416" max="6656" width="8.88671875" style="987"/>
    <col min="6657" max="6657" width="4.109375" style="987" customWidth="1"/>
    <col min="6658" max="6658" width="16" style="987" customWidth="1"/>
    <col min="6659" max="6659" width="17.33203125" style="987" customWidth="1"/>
    <col min="6660" max="6661" width="20.33203125" style="987" customWidth="1"/>
    <col min="6662" max="6662" width="22.88671875" style="987" customWidth="1"/>
    <col min="6663" max="6663" width="15.88671875" style="987" customWidth="1"/>
    <col min="6664" max="6664" width="14.5546875" style="987" customWidth="1"/>
    <col min="6665" max="6665" width="15.5546875" style="987" customWidth="1"/>
    <col min="6666" max="6666" width="18.33203125" style="987" customWidth="1"/>
    <col min="6667" max="6667" width="15.33203125" style="987" customWidth="1"/>
    <col min="6668" max="6668" width="18.6640625" style="987" customWidth="1"/>
    <col min="6669" max="6669" width="8.88671875" style="987"/>
    <col min="6670" max="6670" width="12.109375" style="987" customWidth="1"/>
    <col min="6671" max="6671" width="14.44140625" style="987" customWidth="1"/>
    <col min="6672" max="6912" width="8.88671875" style="987"/>
    <col min="6913" max="6913" width="4.109375" style="987" customWidth="1"/>
    <col min="6914" max="6914" width="16" style="987" customWidth="1"/>
    <col min="6915" max="6915" width="17.33203125" style="987" customWidth="1"/>
    <col min="6916" max="6917" width="20.33203125" style="987" customWidth="1"/>
    <col min="6918" max="6918" width="22.88671875" style="987" customWidth="1"/>
    <col min="6919" max="6919" width="15.88671875" style="987" customWidth="1"/>
    <col min="6920" max="6920" width="14.5546875" style="987" customWidth="1"/>
    <col min="6921" max="6921" width="15.5546875" style="987" customWidth="1"/>
    <col min="6922" max="6922" width="18.33203125" style="987" customWidth="1"/>
    <col min="6923" max="6923" width="15.33203125" style="987" customWidth="1"/>
    <col min="6924" max="6924" width="18.6640625" style="987" customWidth="1"/>
    <col min="6925" max="6925" width="8.88671875" style="987"/>
    <col min="6926" max="6926" width="12.109375" style="987" customWidth="1"/>
    <col min="6927" max="6927" width="14.44140625" style="987" customWidth="1"/>
    <col min="6928" max="7168" width="8.88671875" style="987"/>
    <col min="7169" max="7169" width="4.109375" style="987" customWidth="1"/>
    <col min="7170" max="7170" width="16" style="987" customWidth="1"/>
    <col min="7171" max="7171" width="17.33203125" style="987" customWidth="1"/>
    <col min="7172" max="7173" width="20.33203125" style="987" customWidth="1"/>
    <col min="7174" max="7174" width="22.88671875" style="987" customWidth="1"/>
    <col min="7175" max="7175" width="15.88671875" style="987" customWidth="1"/>
    <col min="7176" max="7176" width="14.5546875" style="987" customWidth="1"/>
    <col min="7177" max="7177" width="15.5546875" style="987" customWidth="1"/>
    <col min="7178" max="7178" width="18.33203125" style="987" customWidth="1"/>
    <col min="7179" max="7179" width="15.33203125" style="987" customWidth="1"/>
    <col min="7180" max="7180" width="18.6640625" style="987" customWidth="1"/>
    <col min="7181" max="7181" width="8.88671875" style="987"/>
    <col min="7182" max="7182" width="12.109375" style="987" customWidth="1"/>
    <col min="7183" max="7183" width="14.44140625" style="987" customWidth="1"/>
    <col min="7184" max="7424" width="8.88671875" style="987"/>
    <col min="7425" max="7425" width="4.109375" style="987" customWidth="1"/>
    <col min="7426" max="7426" width="16" style="987" customWidth="1"/>
    <col min="7427" max="7427" width="17.33203125" style="987" customWidth="1"/>
    <col min="7428" max="7429" width="20.33203125" style="987" customWidth="1"/>
    <col min="7430" max="7430" width="22.88671875" style="987" customWidth="1"/>
    <col min="7431" max="7431" width="15.88671875" style="987" customWidth="1"/>
    <col min="7432" max="7432" width="14.5546875" style="987" customWidth="1"/>
    <col min="7433" max="7433" width="15.5546875" style="987" customWidth="1"/>
    <col min="7434" max="7434" width="18.33203125" style="987" customWidth="1"/>
    <col min="7435" max="7435" width="15.33203125" style="987" customWidth="1"/>
    <col min="7436" max="7436" width="18.6640625" style="987" customWidth="1"/>
    <col min="7437" max="7437" width="8.88671875" style="987"/>
    <col min="7438" max="7438" width="12.109375" style="987" customWidth="1"/>
    <col min="7439" max="7439" width="14.44140625" style="987" customWidth="1"/>
    <col min="7440" max="7680" width="8.88671875" style="987"/>
    <col min="7681" max="7681" width="4.109375" style="987" customWidth="1"/>
    <col min="7682" max="7682" width="16" style="987" customWidth="1"/>
    <col min="7683" max="7683" width="17.33203125" style="987" customWidth="1"/>
    <col min="7684" max="7685" width="20.33203125" style="987" customWidth="1"/>
    <col min="7686" max="7686" width="22.88671875" style="987" customWidth="1"/>
    <col min="7687" max="7687" width="15.88671875" style="987" customWidth="1"/>
    <col min="7688" max="7688" width="14.5546875" style="987" customWidth="1"/>
    <col min="7689" max="7689" width="15.5546875" style="987" customWidth="1"/>
    <col min="7690" max="7690" width="18.33203125" style="987" customWidth="1"/>
    <col min="7691" max="7691" width="15.33203125" style="987" customWidth="1"/>
    <col min="7692" max="7692" width="18.6640625" style="987" customWidth="1"/>
    <col min="7693" max="7693" width="8.88671875" style="987"/>
    <col min="7694" max="7694" width="12.109375" style="987" customWidth="1"/>
    <col min="7695" max="7695" width="14.44140625" style="987" customWidth="1"/>
    <col min="7696" max="7936" width="8.88671875" style="987"/>
    <col min="7937" max="7937" width="4.109375" style="987" customWidth="1"/>
    <col min="7938" max="7938" width="16" style="987" customWidth="1"/>
    <col min="7939" max="7939" width="17.33203125" style="987" customWidth="1"/>
    <col min="7940" max="7941" width="20.33203125" style="987" customWidth="1"/>
    <col min="7942" max="7942" width="22.88671875" style="987" customWidth="1"/>
    <col min="7943" max="7943" width="15.88671875" style="987" customWidth="1"/>
    <col min="7944" max="7944" width="14.5546875" style="987" customWidth="1"/>
    <col min="7945" max="7945" width="15.5546875" style="987" customWidth="1"/>
    <col min="7946" max="7946" width="18.33203125" style="987" customWidth="1"/>
    <col min="7947" max="7947" width="15.33203125" style="987" customWidth="1"/>
    <col min="7948" max="7948" width="18.6640625" style="987" customWidth="1"/>
    <col min="7949" max="7949" width="8.88671875" style="987"/>
    <col min="7950" max="7950" width="12.109375" style="987" customWidth="1"/>
    <col min="7951" max="7951" width="14.44140625" style="987" customWidth="1"/>
    <col min="7952" max="8192" width="8.88671875" style="987"/>
    <col min="8193" max="8193" width="4.109375" style="987" customWidth="1"/>
    <col min="8194" max="8194" width="16" style="987" customWidth="1"/>
    <col min="8195" max="8195" width="17.33203125" style="987" customWidth="1"/>
    <col min="8196" max="8197" width="20.33203125" style="987" customWidth="1"/>
    <col min="8198" max="8198" width="22.88671875" style="987" customWidth="1"/>
    <col min="8199" max="8199" width="15.88671875" style="987" customWidth="1"/>
    <col min="8200" max="8200" width="14.5546875" style="987" customWidth="1"/>
    <col min="8201" max="8201" width="15.5546875" style="987" customWidth="1"/>
    <col min="8202" max="8202" width="18.33203125" style="987" customWidth="1"/>
    <col min="8203" max="8203" width="15.33203125" style="987" customWidth="1"/>
    <col min="8204" max="8204" width="18.6640625" style="987" customWidth="1"/>
    <col min="8205" max="8205" width="8.88671875" style="987"/>
    <col min="8206" max="8206" width="12.109375" style="987" customWidth="1"/>
    <col min="8207" max="8207" width="14.44140625" style="987" customWidth="1"/>
    <col min="8208" max="8448" width="8.88671875" style="987"/>
    <col min="8449" max="8449" width="4.109375" style="987" customWidth="1"/>
    <col min="8450" max="8450" width="16" style="987" customWidth="1"/>
    <col min="8451" max="8451" width="17.33203125" style="987" customWidth="1"/>
    <col min="8452" max="8453" width="20.33203125" style="987" customWidth="1"/>
    <col min="8454" max="8454" width="22.88671875" style="987" customWidth="1"/>
    <col min="8455" max="8455" width="15.88671875" style="987" customWidth="1"/>
    <col min="8456" max="8456" width="14.5546875" style="987" customWidth="1"/>
    <col min="8457" max="8457" width="15.5546875" style="987" customWidth="1"/>
    <col min="8458" max="8458" width="18.33203125" style="987" customWidth="1"/>
    <col min="8459" max="8459" width="15.33203125" style="987" customWidth="1"/>
    <col min="8460" max="8460" width="18.6640625" style="987" customWidth="1"/>
    <col min="8461" max="8461" width="8.88671875" style="987"/>
    <col min="8462" max="8462" width="12.109375" style="987" customWidth="1"/>
    <col min="8463" max="8463" width="14.44140625" style="987" customWidth="1"/>
    <col min="8464" max="8704" width="8.88671875" style="987"/>
    <col min="8705" max="8705" width="4.109375" style="987" customWidth="1"/>
    <col min="8706" max="8706" width="16" style="987" customWidth="1"/>
    <col min="8707" max="8707" width="17.33203125" style="987" customWidth="1"/>
    <col min="8708" max="8709" width="20.33203125" style="987" customWidth="1"/>
    <col min="8710" max="8710" width="22.88671875" style="987" customWidth="1"/>
    <col min="8711" max="8711" width="15.88671875" style="987" customWidth="1"/>
    <col min="8712" max="8712" width="14.5546875" style="987" customWidth="1"/>
    <col min="8713" max="8713" width="15.5546875" style="987" customWidth="1"/>
    <col min="8714" max="8714" width="18.33203125" style="987" customWidth="1"/>
    <col min="8715" max="8715" width="15.33203125" style="987" customWidth="1"/>
    <col min="8716" max="8716" width="18.6640625" style="987" customWidth="1"/>
    <col min="8717" max="8717" width="8.88671875" style="987"/>
    <col min="8718" max="8718" width="12.109375" style="987" customWidth="1"/>
    <col min="8719" max="8719" width="14.44140625" style="987" customWidth="1"/>
    <col min="8720" max="8960" width="8.88671875" style="987"/>
    <col min="8961" max="8961" width="4.109375" style="987" customWidth="1"/>
    <col min="8962" max="8962" width="16" style="987" customWidth="1"/>
    <col min="8963" max="8963" width="17.33203125" style="987" customWidth="1"/>
    <col min="8964" max="8965" width="20.33203125" style="987" customWidth="1"/>
    <col min="8966" max="8966" width="22.88671875" style="987" customWidth="1"/>
    <col min="8967" max="8967" width="15.88671875" style="987" customWidth="1"/>
    <col min="8968" max="8968" width="14.5546875" style="987" customWidth="1"/>
    <col min="8969" max="8969" width="15.5546875" style="987" customWidth="1"/>
    <col min="8970" max="8970" width="18.33203125" style="987" customWidth="1"/>
    <col min="8971" max="8971" width="15.33203125" style="987" customWidth="1"/>
    <col min="8972" max="8972" width="18.6640625" style="987" customWidth="1"/>
    <col min="8973" max="8973" width="8.88671875" style="987"/>
    <col min="8974" max="8974" width="12.109375" style="987" customWidth="1"/>
    <col min="8975" max="8975" width="14.44140625" style="987" customWidth="1"/>
    <col min="8976" max="9216" width="8.88671875" style="987"/>
    <col min="9217" max="9217" width="4.109375" style="987" customWidth="1"/>
    <col min="9218" max="9218" width="16" style="987" customWidth="1"/>
    <col min="9219" max="9219" width="17.33203125" style="987" customWidth="1"/>
    <col min="9220" max="9221" width="20.33203125" style="987" customWidth="1"/>
    <col min="9222" max="9222" width="22.88671875" style="987" customWidth="1"/>
    <col min="9223" max="9223" width="15.88671875" style="987" customWidth="1"/>
    <col min="9224" max="9224" width="14.5546875" style="987" customWidth="1"/>
    <col min="9225" max="9225" width="15.5546875" style="987" customWidth="1"/>
    <col min="9226" max="9226" width="18.33203125" style="987" customWidth="1"/>
    <col min="9227" max="9227" width="15.33203125" style="987" customWidth="1"/>
    <col min="9228" max="9228" width="18.6640625" style="987" customWidth="1"/>
    <col min="9229" max="9229" width="8.88671875" style="987"/>
    <col min="9230" max="9230" width="12.109375" style="987" customWidth="1"/>
    <col min="9231" max="9231" width="14.44140625" style="987" customWidth="1"/>
    <col min="9232" max="9472" width="8.88671875" style="987"/>
    <col min="9473" max="9473" width="4.109375" style="987" customWidth="1"/>
    <col min="9474" max="9474" width="16" style="987" customWidth="1"/>
    <col min="9475" max="9475" width="17.33203125" style="987" customWidth="1"/>
    <col min="9476" max="9477" width="20.33203125" style="987" customWidth="1"/>
    <col min="9478" max="9478" width="22.88671875" style="987" customWidth="1"/>
    <col min="9479" max="9479" width="15.88671875" style="987" customWidth="1"/>
    <col min="9480" max="9480" width="14.5546875" style="987" customWidth="1"/>
    <col min="9481" max="9481" width="15.5546875" style="987" customWidth="1"/>
    <col min="9482" max="9482" width="18.33203125" style="987" customWidth="1"/>
    <col min="9483" max="9483" width="15.33203125" style="987" customWidth="1"/>
    <col min="9484" max="9484" width="18.6640625" style="987" customWidth="1"/>
    <col min="9485" max="9485" width="8.88671875" style="987"/>
    <col min="9486" max="9486" width="12.109375" style="987" customWidth="1"/>
    <col min="9487" max="9487" width="14.44140625" style="987" customWidth="1"/>
    <col min="9488" max="9728" width="8.88671875" style="987"/>
    <col min="9729" max="9729" width="4.109375" style="987" customWidth="1"/>
    <col min="9730" max="9730" width="16" style="987" customWidth="1"/>
    <col min="9731" max="9731" width="17.33203125" style="987" customWidth="1"/>
    <col min="9732" max="9733" width="20.33203125" style="987" customWidth="1"/>
    <col min="9734" max="9734" width="22.88671875" style="987" customWidth="1"/>
    <col min="9735" max="9735" width="15.88671875" style="987" customWidth="1"/>
    <col min="9736" max="9736" width="14.5546875" style="987" customWidth="1"/>
    <col min="9737" max="9737" width="15.5546875" style="987" customWidth="1"/>
    <col min="9738" max="9738" width="18.33203125" style="987" customWidth="1"/>
    <col min="9739" max="9739" width="15.33203125" style="987" customWidth="1"/>
    <col min="9740" max="9740" width="18.6640625" style="987" customWidth="1"/>
    <col min="9741" max="9741" width="8.88671875" style="987"/>
    <col min="9742" max="9742" width="12.109375" style="987" customWidth="1"/>
    <col min="9743" max="9743" width="14.44140625" style="987" customWidth="1"/>
    <col min="9744" max="9984" width="8.88671875" style="987"/>
    <col min="9985" max="9985" width="4.109375" style="987" customWidth="1"/>
    <col min="9986" max="9986" width="16" style="987" customWidth="1"/>
    <col min="9987" max="9987" width="17.33203125" style="987" customWidth="1"/>
    <col min="9988" max="9989" width="20.33203125" style="987" customWidth="1"/>
    <col min="9990" max="9990" width="22.88671875" style="987" customWidth="1"/>
    <col min="9991" max="9991" width="15.88671875" style="987" customWidth="1"/>
    <col min="9992" max="9992" width="14.5546875" style="987" customWidth="1"/>
    <col min="9993" max="9993" width="15.5546875" style="987" customWidth="1"/>
    <col min="9994" max="9994" width="18.33203125" style="987" customWidth="1"/>
    <col min="9995" max="9995" width="15.33203125" style="987" customWidth="1"/>
    <col min="9996" max="9996" width="18.6640625" style="987" customWidth="1"/>
    <col min="9997" max="9997" width="8.88671875" style="987"/>
    <col min="9998" max="9998" width="12.109375" style="987" customWidth="1"/>
    <col min="9999" max="9999" width="14.44140625" style="987" customWidth="1"/>
    <col min="10000" max="10240" width="8.88671875" style="987"/>
    <col min="10241" max="10241" width="4.109375" style="987" customWidth="1"/>
    <col min="10242" max="10242" width="16" style="987" customWidth="1"/>
    <col min="10243" max="10243" width="17.33203125" style="987" customWidth="1"/>
    <col min="10244" max="10245" width="20.33203125" style="987" customWidth="1"/>
    <col min="10246" max="10246" width="22.88671875" style="987" customWidth="1"/>
    <col min="10247" max="10247" width="15.88671875" style="987" customWidth="1"/>
    <col min="10248" max="10248" width="14.5546875" style="987" customWidth="1"/>
    <col min="10249" max="10249" width="15.5546875" style="987" customWidth="1"/>
    <col min="10250" max="10250" width="18.33203125" style="987" customWidth="1"/>
    <col min="10251" max="10251" width="15.33203125" style="987" customWidth="1"/>
    <col min="10252" max="10252" width="18.6640625" style="987" customWidth="1"/>
    <col min="10253" max="10253" width="8.88671875" style="987"/>
    <col min="10254" max="10254" width="12.109375" style="987" customWidth="1"/>
    <col min="10255" max="10255" width="14.44140625" style="987" customWidth="1"/>
    <col min="10256" max="10496" width="8.88671875" style="987"/>
    <col min="10497" max="10497" width="4.109375" style="987" customWidth="1"/>
    <col min="10498" max="10498" width="16" style="987" customWidth="1"/>
    <col min="10499" max="10499" width="17.33203125" style="987" customWidth="1"/>
    <col min="10500" max="10501" width="20.33203125" style="987" customWidth="1"/>
    <col min="10502" max="10502" width="22.88671875" style="987" customWidth="1"/>
    <col min="10503" max="10503" width="15.88671875" style="987" customWidth="1"/>
    <col min="10504" max="10504" width="14.5546875" style="987" customWidth="1"/>
    <col min="10505" max="10505" width="15.5546875" style="987" customWidth="1"/>
    <col min="10506" max="10506" width="18.33203125" style="987" customWidth="1"/>
    <col min="10507" max="10507" width="15.33203125" style="987" customWidth="1"/>
    <col min="10508" max="10508" width="18.6640625" style="987" customWidth="1"/>
    <col min="10509" max="10509" width="8.88671875" style="987"/>
    <col min="10510" max="10510" width="12.109375" style="987" customWidth="1"/>
    <col min="10511" max="10511" width="14.44140625" style="987" customWidth="1"/>
    <col min="10512" max="10752" width="8.88671875" style="987"/>
    <col min="10753" max="10753" width="4.109375" style="987" customWidth="1"/>
    <col min="10754" max="10754" width="16" style="987" customWidth="1"/>
    <col min="10755" max="10755" width="17.33203125" style="987" customWidth="1"/>
    <col min="10756" max="10757" width="20.33203125" style="987" customWidth="1"/>
    <col min="10758" max="10758" width="22.88671875" style="987" customWidth="1"/>
    <col min="10759" max="10759" width="15.88671875" style="987" customWidth="1"/>
    <col min="10760" max="10760" width="14.5546875" style="987" customWidth="1"/>
    <col min="10761" max="10761" width="15.5546875" style="987" customWidth="1"/>
    <col min="10762" max="10762" width="18.33203125" style="987" customWidth="1"/>
    <col min="10763" max="10763" width="15.33203125" style="987" customWidth="1"/>
    <col min="10764" max="10764" width="18.6640625" style="987" customWidth="1"/>
    <col min="10765" max="10765" width="8.88671875" style="987"/>
    <col min="10766" max="10766" width="12.109375" style="987" customWidth="1"/>
    <col min="10767" max="10767" width="14.44140625" style="987" customWidth="1"/>
    <col min="10768" max="11008" width="8.88671875" style="987"/>
    <col min="11009" max="11009" width="4.109375" style="987" customWidth="1"/>
    <col min="11010" max="11010" width="16" style="987" customWidth="1"/>
    <col min="11011" max="11011" width="17.33203125" style="987" customWidth="1"/>
    <col min="11012" max="11013" width="20.33203125" style="987" customWidth="1"/>
    <col min="11014" max="11014" width="22.88671875" style="987" customWidth="1"/>
    <col min="11015" max="11015" width="15.88671875" style="987" customWidth="1"/>
    <col min="11016" max="11016" width="14.5546875" style="987" customWidth="1"/>
    <col min="11017" max="11017" width="15.5546875" style="987" customWidth="1"/>
    <col min="11018" max="11018" width="18.33203125" style="987" customWidth="1"/>
    <col min="11019" max="11019" width="15.33203125" style="987" customWidth="1"/>
    <col min="11020" max="11020" width="18.6640625" style="987" customWidth="1"/>
    <col min="11021" max="11021" width="8.88671875" style="987"/>
    <col min="11022" max="11022" width="12.109375" style="987" customWidth="1"/>
    <col min="11023" max="11023" width="14.44140625" style="987" customWidth="1"/>
    <col min="11024" max="11264" width="8.88671875" style="987"/>
    <col min="11265" max="11265" width="4.109375" style="987" customWidth="1"/>
    <col min="11266" max="11266" width="16" style="987" customWidth="1"/>
    <col min="11267" max="11267" width="17.33203125" style="987" customWidth="1"/>
    <col min="11268" max="11269" width="20.33203125" style="987" customWidth="1"/>
    <col min="11270" max="11270" width="22.88671875" style="987" customWidth="1"/>
    <col min="11271" max="11271" width="15.88671875" style="987" customWidth="1"/>
    <col min="11272" max="11272" width="14.5546875" style="987" customWidth="1"/>
    <col min="11273" max="11273" width="15.5546875" style="987" customWidth="1"/>
    <col min="11274" max="11274" width="18.33203125" style="987" customWidth="1"/>
    <col min="11275" max="11275" width="15.33203125" style="987" customWidth="1"/>
    <col min="11276" max="11276" width="18.6640625" style="987" customWidth="1"/>
    <col min="11277" max="11277" width="8.88671875" style="987"/>
    <col min="11278" max="11278" width="12.109375" style="987" customWidth="1"/>
    <col min="11279" max="11279" width="14.44140625" style="987" customWidth="1"/>
    <col min="11280" max="11520" width="8.88671875" style="987"/>
    <col min="11521" max="11521" width="4.109375" style="987" customWidth="1"/>
    <col min="11522" max="11522" width="16" style="987" customWidth="1"/>
    <col min="11523" max="11523" width="17.33203125" style="987" customWidth="1"/>
    <col min="11524" max="11525" width="20.33203125" style="987" customWidth="1"/>
    <col min="11526" max="11526" width="22.88671875" style="987" customWidth="1"/>
    <col min="11527" max="11527" width="15.88671875" style="987" customWidth="1"/>
    <col min="11528" max="11528" width="14.5546875" style="987" customWidth="1"/>
    <col min="11529" max="11529" width="15.5546875" style="987" customWidth="1"/>
    <col min="11530" max="11530" width="18.33203125" style="987" customWidth="1"/>
    <col min="11531" max="11531" width="15.33203125" style="987" customWidth="1"/>
    <col min="11532" max="11532" width="18.6640625" style="987" customWidth="1"/>
    <col min="11533" max="11533" width="8.88671875" style="987"/>
    <col min="11534" max="11534" width="12.109375" style="987" customWidth="1"/>
    <col min="11535" max="11535" width="14.44140625" style="987" customWidth="1"/>
    <col min="11536" max="11776" width="8.88671875" style="987"/>
    <col min="11777" max="11777" width="4.109375" style="987" customWidth="1"/>
    <col min="11778" max="11778" width="16" style="987" customWidth="1"/>
    <col min="11779" max="11779" width="17.33203125" style="987" customWidth="1"/>
    <col min="11780" max="11781" width="20.33203125" style="987" customWidth="1"/>
    <col min="11782" max="11782" width="22.88671875" style="987" customWidth="1"/>
    <col min="11783" max="11783" width="15.88671875" style="987" customWidth="1"/>
    <col min="11784" max="11784" width="14.5546875" style="987" customWidth="1"/>
    <col min="11785" max="11785" width="15.5546875" style="987" customWidth="1"/>
    <col min="11786" max="11786" width="18.33203125" style="987" customWidth="1"/>
    <col min="11787" max="11787" width="15.33203125" style="987" customWidth="1"/>
    <col min="11788" max="11788" width="18.6640625" style="987" customWidth="1"/>
    <col min="11789" max="11789" width="8.88671875" style="987"/>
    <col min="11790" max="11790" width="12.109375" style="987" customWidth="1"/>
    <col min="11791" max="11791" width="14.44140625" style="987" customWidth="1"/>
    <col min="11792" max="12032" width="8.88671875" style="987"/>
    <col min="12033" max="12033" width="4.109375" style="987" customWidth="1"/>
    <col min="12034" max="12034" width="16" style="987" customWidth="1"/>
    <col min="12035" max="12035" width="17.33203125" style="987" customWidth="1"/>
    <col min="12036" max="12037" width="20.33203125" style="987" customWidth="1"/>
    <col min="12038" max="12038" width="22.88671875" style="987" customWidth="1"/>
    <col min="12039" max="12039" width="15.88671875" style="987" customWidth="1"/>
    <col min="12040" max="12040" width="14.5546875" style="987" customWidth="1"/>
    <col min="12041" max="12041" width="15.5546875" style="987" customWidth="1"/>
    <col min="12042" max="12042" width="18.33203125" style="987" customWidth="1"/>
    <col min="12043" max="12043" width="15.33203125" style="987" customWidth="1"/>
    <col min="12044" max="12044" width="18.6640625" style="987" customWidth="1"/>
    <col min="12045" max="12045" width="8.88671875" style="987"/>
    <col min="12046" max="12046" width="12.109375" style="987" customWidth="1"/>
    <col min="12047" max="12047" width="14.44140625" style="987" customWidth="1"/>
    <col min="12048" max="12288" width="8.88671875" style="987"/>
    <col min="12289" max="12289" width="4.109375" style="987" customWidth="1"/>
    <col min="12290" max="12290" width="16" style="987" customWidth="1"/>
    <col min="12291" max="12291" width="17.33203125" style="987" customWidth="1"/>
    <col min="12292" max="12293" width="20.33203125" style="987" customWidth="1"/>
    <col min="12294" max="12294" width="22.88671875" style="987" customWidth="1"/>
    <col min="12295" max="12295" width="15.88671875" style="987" customWidth="1"/>
    <col min="12296" max="12296" width="14.5546875" style="987" customWidth="1"/>
    <col min="12297" max="12297" width="15.5546875" style="987" customWidth="1"/>
    <col min="12298" max="12298" width="18.33203125" style="987" customWidth="1"/>
    <col min="12299" max="12299" width="15.33203125" style="987" customWidth="1"/>
    <col min="12300" max="12300" width="18.6640625" style="987" customWidth="1"/>
    <col min="12301" max="12301" width="8.88671875" style="987"/>
    <col min="12302" max="12302" width="12.109375" style="987" customWidth="1"/>
    <col min="12303" max="12303" width="14.44140625" style="987" customWidth="1"/>
    <col min="12304" max="12544" width="8.88671875" style="987"/>
    <col min="12545" max="12545" width="4.109375" style="987" customWidth="1"/>
    <col min="12546" max="12546" width="16" style="987" customWidth="1"/>
    <col min="12547" max="12547" width="17.33203125" style="987" customWidth="1"/>
    <col min="12548" max="12549" width="20.33203125" style="987" customWidth="1"/>
    <col min="12550" max="12550" width="22.88671875" style="987" customWidth="1"/>
    <col min="12551" max="12551" width="15.88671875" style="987" customWidth="1"/>
    <col min="12552" max="12552" width="14.5546875" style="987" customWidth="1"/>
    <col min="12553" max="12553" width="15.5546875" style="987" customWidth="1"/>
    <col min="12554" max="12554" width="18.33203125" style="987" customWidth="1"/>
    <col min="12555" max="12555" width="15.33203125" style="987" customWidth="1"/>
    <col min="12556" max="12556" width="18.6640625" style="987" customWidth="1"/>
    <col min="12557" max="12557" width="8.88671875" style="987"/>
    <col min="12558" max="12558" width="12.109375" style="987" customWidth="1"/>
    <col min="12559" max="12559" width="14.44140625" style="987" customWidth="1"/>
    <col min="12560" max="12800" width="8.88671875" style="987"/>
    <col min="12801" max="12801" width="4.109375" style="987" customWidth="1"/>
    <col min="12802" max="12802" width="16" style="987" customWidth="1"/>
    <col min="12803" max="12803" width="17.33203125" style="987" customWidth="1"/>
    <col min="12804" max="12805" width="20.33203125" style="987" customWidth="1"/>
    <col min="12806" max="12806" width="22.88671875" style="987" customWidth="1"/>
    <col min="12807" max="12807" width="15.88671875" style="987" customWidth="1"/>
    <col min="12808" max="12808" width="14.5546875" style="987" customWidth="1"/>
    <col min="12809" max="12809" width="15.5546875" style="987" customWidth="1"/>
    <col min="12810" max="12810" width="18.33203125" style="987" customWidth="1"/>
    <col min="12811" max="12811" width="15.33203125" style="987" customWidth="1"/>
    <col min="12812" max="12812" width="18.6640625" style="987" customWidth="1"/>
    <col min="12813" max="12813" width="8.88671875" style="987"/>
    <col min="12814" max="12814" width="12.109375" style="987" customWidth="1"/>
    <col min="12815" max="12815" width="14.44140625" style="987" customWidth="1"/>
    <col min="12816" max="13056" width="8.88671875" style="987"/>
    <col min="13057" max="13057" width="4.109375" style="987" customWidth="1"/>
    <col min="13058" max="13058" width="16" style="987" customWidth="1"/>
    <col min="13059" max="13059" width="17.33203125" style="987" customWidth="1"/>
    <col min="13060" max="13061" width="20.33203125" style="987" customWidth="1"/>
    <col min="13062" max="13062" width="22.88671875" style="987" customWidth="1"/>
    <col min="13063" max="13063" width="15.88671875" style="987" customWidth="1"/>
    <col min="13064" max="13064" width="14.5546875" style="987" customWidth="1"/>
    <col min="13065" max="13065" width="15.5546875" style="987" customWidth="1"/>
    <col min="13066" max="13066" width="18.33203125" style="987" customWidth="1"/>
    <col min="13067" max="13067" width="15.33203125" style="987" customWidth="1"/>
    <col min="13068" max="13068" width="18.6640625" style="987" customWidth="1"/>
    <col min="13069" max="13069" width="8.88671875" style="987"/>
    <col min="13070" max="13070" width="12.109375" style="987" customWidth="1"/>
    <col min="13071" max="13071" width="14.44140625" style="987" customWidth="1"/>
    <col min="13072" max="13312" width="8.88671875" style="987"/>
    <col min="13313" max="13313" width="4.109375" style="987" customWidth="1"/>
    <col min="13314" max="13314" width="16" style="987" customWidth="1"/>
    <col min="13315" max="13315" width="17.33203125" style="987" customWidth="1"/>
    <col min="13316" max="13317" width="20.33203125" style="987" customWidth="1"/>
    <col min="13318" max="13318" width="22.88671875" style="987" customWidth="1"/>
    <col min="13319" max="13319" width="15.88671875" style="987" customWidth="1"/>
    <col min="13320" max="13320" width="14.5546875" style="987" customWidth="1"/>
    <col min="13321" max="13321" width="15.5546875" style="987" customWidth="1"/>
    <col min="13322" max="13322" width="18.33203125" style="987" customWidth="1"/>
    <col min="13323" max="13323" width="15.33203125" style="987" customWidth="1"/>
    <col min="13324" max="13324" width="18.6640625" style="987" customWidth="1"/>
    <col min="13325" max="13325" width="8.88671875" style="987"/>
    <col min="13326" max="13326" width="12.109375" style="987" customWidth="1"/>
    <col min="13327" max="13327" width="14.44140625" style="987" customWidth="1"/>
    <col min="13328" max="13568" width="8.88671875" style="987"/>
    <col min="13569" max="13569" width="4.109375" style="987" customWidth="1"/>
    <col min="13570" max="13570" width="16" style="987" customWidth="1"/>
    <col min="13571" max="13571" width="17.33203125" style="987" customWidth="1"/>
    <col min="13572" max="13573" width="20.33203125" style="987" customWidth="1"/>
    <col min="13574" max="13574" width="22.88671875" style="987" customWidth="1"/>
    <col min="13575" max="13575" width="15.88671875" style="987" customWidth="1"/>
    <col min="13576" max="13576" width="14.5546875" style="987" customWidth="1"/>
    <col min="13577" max="13577" width="15.5546875" style="987" customWidth="1"/>
    <col min="13578" max="13578" width="18.33203125" style="987" customWidth="1"/>
    <col min="13579" max="13579" width="15.33203125" style="987" customWidth="1"/>
    <col min="13580" max="13580" width="18.6640625" style="987" customWidth="1"/>
    <col min="13581" max="13581" width="8.88671875" style="987"/>
    <col min="13582" max="13582" width="12.109375" style="987" customWidth="1"/>
    <col min="13583" max="13583" width="14.44140625" style="987" customWidth="1"/>
    <col min="13584" max="13824" width="8.88671875" style="987"/>
    <col min="13825" max="13825" width="4.109375" style="987" customWidth="1"/>
    <col min="13826" max="13826" width="16" style="987" customWidth="1"/>
    <col min="13827" max="13827" width="17.33203125" style="987" customWidth="1"/>
    <col min="13828" max="13829" width="20.33203125" style="987" customWidth="1"/>
    <col min="13830" max="13830" width="22.88671875" style="987" customWidth="1"/>
    <col min="13831" max="13831" width="15.88671875" style="987" customWidth="1"/>
    <col min="13832" max="13832" width="14.5546875" style="987" customWidth="1"/>
    <col min="13833" max="13833" width="15.5546875" style="987" customWidth="1"/>
    <col min="13834" max="13834" width="18.33203125" style="987" customWidth="1"/>
    <col min="13835" max="13835" width="15.33203125" style="987" customWidth="1"/>
    <col min="13836" max="13836" width="18.6640625" style="987" customWidth="1"/>
    <col min="13837" max="13837" width="8.88671875" style="987"/>
    <col min="13838" max="13838" width="12.109375" style="987" customWidth="1"/>
    <col min="13839" max="13839" width="14.44140625" style="987" customWidth="1"/>
    <col min="13840" max="14080" width="8.88671875" style="987"/>
    <col min="14081" max="14081" width="4.109375" style="987" customWidth="1"/>
    <col min="14082" max="14082" width="16" style="987" customWidth="1"/>
    <col min="14083" max="14083" width="17.33203125" style="987" customWidth="1"/>
    <col min="14084" max="14085" width="20.33203125" style="987" customWidth="1"/>
    <col min="14086" max="14086" width="22.88671875" style="987" customWidth="1"/>
    <col min="14087" max="14087" width="15.88671875" style="987" customWidth="1"/>
    <col min="14088" max="14088" width="14.5546875" style="987" customWidth="1"/>
    <col min="14089" max="14089" width="15.5546875" style="987" customWidth="1"/>
    <col min="14090" max="14090" width="18.33203125" style="987" customWidth="1"/>
    <col min="14091" max="14091" width="15.33203125" style="987" customWidth="1"/>
    <col min="14092" max="14092" width="18.6640625" style="987" customWidth="1"/>
    <col min="14093" max="14093" width="8.88671875" style="987"/>
    <col min="14094" max="14094" width="12.109375" style="987" customWidth="1"/>
    <col min="14095" max="14095" width="14.44140625" style="987" customWidth="1"/>
    <col min="14096" max="14336" width="8.88671875" style="987"/>
    <col min="14337" max="14337" width="4.109375" style="987" customWidth="1"/>
    <col min="14338" max="14338" width="16" style="987" customWidth="1"/>
    <col min="14339" max="14339" width="17.33203125" style="987" customWidth="1"/>
    <col min="14340" max="14341" width="20.33203125" style="987" customWidth="1"/>
    <col min="14342" max="14342" width="22.88671875" style="987" customWidth="1"/>
    <col min="14343" max="14343" width="15.88671875" style="987" customWidth="1"/>
    <col min="14344" max="14344" width="14.5546875" style="987" customWidth="1"/>
    <col min="14345" max="14345" width="15.5546875" style="987" customWidth="1"/>
    <col min="14346" max="14346" width="18.33203125" style="987" customWidth="1"/>
    <col min="14347" max="14347" width="15.33203125" style="987" customWidth="1"/>
    <col min="14348" max="14348" width="18.6640625" style="987" customWidth="1"/>
    <col min="14349" max="14349" width="8.88671875" style="987"/>
    <col min="14350" max="14350" width="12.109375" style="987" customWidth="1"/>
    <col min="14351" max="14351" width="14.44140625" style="987" customWidth="1"/>
    <col min="14352" max="14592" width="8.88671875" style="987"/>
    <col min="14593" max="14593" width="4.109375" style="987" customWidth="1"/>
    <col min="14594" max="14594" width="16" style="987" customWidth="1"/>
    <col min="14595" max="14595" width="17.33203125" style="987" customWidth="1"/>
    <col min="14596" max="14597" width="20.33203125" style="987" customWidth="1"/>
    <col min="14598" max="14598" width="22.88671875" style="987" customWidth="1"/>
    <col min="14599" max="14599" width="15.88671875" style="987" customWidth="1"/>
    <col min="14600" max="14600" width="14.5546875" style="987" customWidth="1"/>
    <col min="14601" max="14601" width="15.5546875" style="987" customWidth="1"/>
    <col min="14602" max="14602" width="18.33203125" style="987" customWidth="1"/>
    <col min="14603" max="14603" width="15.33203125" style="987" customWidth="1"/>
    <col min="14604" max="14604" width="18.6640625" style="987" customWidth="1"/>
    <col min="14605" max="14605" width="8.88671875" style="987"/>
    <col min="14606" max="14606" width="12.109375" style="987" customWidth="1"/>
    <col min="14607" max="14607" width="14.44140625" style="987" customWidth="1"/>
    <col min="14608" max="14848" width="8.88671875" style="987"/>
    <col min="14849" max="14849" width="4.109375" style="987" customWidth="1"/>
    <col min="14850" max="14850" width="16" style="987" customWidth="1"/>
    <col min="14851" max="14851" width="17.33203125" style="987" customWidth="1"/>
    <col min="14852" max="14853" width="20.33203125" style="987" customWidth="1"/>
    <col min="14854" max="14854" width="22.88671875" style="987" customWidth="1"/>
    <col min="14855" max="14855" width="15.88671875" style="987" customWidth="1"/>
    <col min="14856" max="14856" width="14.5546875" style="987" customWidth="1"/>
    <col min="14857" max="14857" width="15.5546875" style="987" customWidth="1"/>
    <col min="14858" max="14858" width="18.33203125" style="987" customWidth="1"/>
    <col min="14859" max="14859" width="15.33203125" style="987" customWidth="1"/>
    <col min="14860" max="14860" width="18.6640625" style="987" customWidth="1"/>
    <col min="14861" max="14861" width="8.88671875" style="987"/>
    <col min="14862" max="14862" width="12.109375" style="987" customWidth="1"/>
    <col min="14863" max="14863" width="14.44140625" style="987" customWidth="1"/>
    <col min="14864" max="15104" width="8.88671875" style="987"/>
    <col min="15105" max="15105" width="4.109375" style="987" customWidth="1"/>
    <col min="15106" max="15106" width="16" style="987" customWidth="1"/>
    <col min="15107" max="15107" width="17.33203125" style="987" customWidth="1"/>
    <col min="15108" max="15109" width="20.33203125" style="987" customWidth="1"/>
    <col min="15110" max="15110" width="22.88671875" style="987" customWidth="1"/>
    <col min="15111" max="15111" width="15.88671875" style="987" customWidth="1"/>
    <col min="15112" max="15112" width="14.5546875" style="987" customWidth="1"/>
    <col min="15113" max="15113" width="15.5546875" style="987" customWidth="1"/>
    <col min="15114" max="15114" width="18.33203125" style="987" customWidth="1"/>
    <col min="15115" max="15115" width="15.33203125" style="987" customWidth="1"/>
    <col min="15116" max="15116" width="18.6640625" style="987" customWidth="1"/>
    <col min="15117" max="15117" width="8.88671875" style="987"/>
    <col min="15118" max="15118" width="12.109375" style="987" customWidth="1"/>
    <col min="15119" max="15119" width="14.44140625" style="987" customWidth="1"/>
    <col min="15120" max="15360" width="8.88671875" style="987"/>
    <col min="15361" max="15361" width="4.109375" style="987" customWidth="1"/>
    <col min="15362" max="15362" width="16" style="987" customWidth="1"/>
    <col min="15363" max="15363" width="17.33203125" style="987" customWidth="1"/>
    <col min="15364" max="15365" width="20.33203125" style="987" customWidth="1"/>
    <col min="15366" max="15366" width="22.88671875" style="987" customWidth="1"/>
    <col min="15367" max="15367" width="15.88671875" style="987" customWidth="1"/>
    <col min="15368" max="15368" width="14.5546875" style="987" customWidth="1"/>
    <col min="15369" max="15369" width="15.5546875" style="987" customWidth="1"/>
    <col min="15370" max="15370" width="18.33203125" style="987" customWidth="1"/>
    <col min="15371" max="15371" width="15.33203125" style="987" customWidth="1"/>
    <col min="15372" max="15372" width="18.6640625" style="987" customWidth="1"/>
    <col min="15373" max="15373" width="8.88671875" style="987"/>
    <col min="15374" max="15374" width="12.109375" style="987" customWidth="1"/>
    <col min="15375" max="15375" width="14.44140625" style="987" customWidth="1"/>
    <col min="15376" max="15616" width="8.88671875" style="987"/>
    <col min="15617" max="15617" width="4.109375" style="987" customWidth="1"/>
    <col min="15618" max="15618" width="16" style="987" customWidth="1"/>
    <col min="15619" max="15619" width="17.33203125" style="987" customWidth="1"/>
    <col min="15620" max="15621" width="20.33203125" style="987" customWidth="1"/>
    <col min="15622" max="15622" width="22.88671875" style="987" customWidth="1"/>
    <col min="15623" max="15623" width="15.88671875" style="987" customWidth="1"/>
    <col min="15624" max="15624" width="14.5546875" style="987" customWidth="1"/>
    <col min="15625" max="15625" width="15.5546875" style="987" customWidth="1"/>
    <col min="15626" max="15626" width="18.33203125" style="987" customWidth="1"/>
    <col min="15627" max="15627" width="15.33203125" style="987" customWidth="1"/>
    <col min="15628" max="15628" width="18.6640625" style="987" customWidth="1"/>
    <col min="15629" max="15629" width="8.88671875" style="987"/>
    <col min="15630" max="15630" width="12.109375" style="987" customWidth="1"/>
    <col min="15631" max="15631" width="14.44140625" style="987" customWidth="1"/>
    <col min="15632" max="15872" width="8.88671875" style="987"/>
    <col min="15873" max="15873" width="4.109375" style="987" customWidth="1"/>
    <col min="15874" max="15874" width="16" style="987" customWidth="1"/>
    <col min="15875" max="15875" width="17.33203125" style="987" customWidth="1"/>
    <col min="15876" max="15877" width="20.33203125" style="987" customWidth="1"/>
    <col min="15878" max="15878" width="22.88671875" style="987" customWidth="1"/>
    <col min="15879" max="15879" width="15.88671875" style="987" customWidth="1"/>
    <col min="15880" max="15880" width="14.5546875" style="987" customWidth="1"/>
    <col min="15881" max="15881" width="15.5546875" style="987" customWidth="1"/>
    <col min="15882" max="15882" width="18.33203125" style="987" customWidth="1"/>
    <col min="15883" max="15883" width="15.33203125" style="987" customWidth="1"/>
    <col min="15884" max="15884" width="18.6640625" style="987" customWidth="1"/>
    <col min="15885" max="15885" width="8.88671875" style="987"/>
    <col min="15886" max="15886" width="12.109375" style="987" customWidth="1"/>
    <col min="15887" max="15887" width="14.44140625" style="987" customWidth="1"/>
    <col min="15888" max="16128" width="8.88671875" style="987"/>
    <col min="16129" max="16129" width="4.109375" style="987" customWidth="1"/>
    <col min="16130" max="16130" width="16" style="987" customWidth="1"/>
    <col min="16131" max="16131" width="17.33203125" style="987" customWidth="1"/>
    <col min="16132" max="16133" width="20.33203125" style="987" customWidth="1"/>
    <col min="16134" max="16134" width="22.88671875" style="987" customWidth="1"/>
    <col min="16135" max="16135" width="15.88671875" style="987" customWidth="1"/>
    <col min="16136" max="16136" width="14.5546875" style="987" customWidth="1"/>
    <col min="16137" max="16137" width="15.5546875" style="987" customWidth="1"/>
    <col min="16138" max="16138" width="18.33203125" style="987" customWidth="1"/>
    <col min="16139" max="16139" width="15.33203125" style="987" customWidth="1"/>
    <col min="16140" max="16140" width="18.6640625" style="987" customWidth="1"/>
    <col min="16141" max="16141" width="8.88671875" style="987"/>
    <col min="16142" max="16142" width="12.109375" style="987" customWidth="1"/>
    <col min="16143" max="16143" width="14.44140625" style="987" customWidth="1"/>
    <col min="16144" max="16384" width="8.88671875" style="987"/>
  </cols>
  <sheetData>
    <row r="1" spans="1:15" ht="18">
      <c r="A1" s="1692" t="s">
        <v>3665</v>
      </c>
      <c r="B1" s="1692"/>
      <c r="C1" s="1698"/>
      <c r="D1" s="1698"/>
      <c r="E1" s="1698"/>
      <c r="F1" s="1698"/>
      <c r="G1" s="1698"/>
      <c r="H1" s="1698"/>
      <c r="I1" s="1698"/>
      <c r="J1" s="1698"/>
    </row>
    <row r="2" spans="1:15" ht="18">
      <c r="A2" s="1697" t="s">
        <v>3735</v>
      </c>
      <c r="B2" s="1697"/>
      <c r="C2" s="1698"/>
      <c r="D2" s="1698"/>
      <c r="E2" s="1698"/>
      <c r="F2" s="1698"/>
      <c r="G2" s="1698"/>
      <c r="H2"/>
      <c r="I2" s="1698"/>
      <c r="J2" s="1698"/>
    </row>
    <row r="3" spans="1:15" ht="14.25" customHeight="1">
      <c r="A3" s="1698"/>
      <c r="B3" s="1698"/>
      <c r="C3" s="1698"/>
      <c r="D3" s="1697"/>
      <c r="E3" s="1697"/>
      <c r="F3" s="1698"/>
      <c r="G3" s="1698"/>
      <c r="H3" s="1698"/>
      <c r="I3" s="1698"/>
      <c r="J3" s="1698"/>
    </row>
    <row r="4" spans="1:15" ht="17.399999999999999">
      <c r="A4" s="1701" t="s">
        <v>3667</v>
      </c>
      <c r="B4" s="1701"/>
      <c r="C4" s="1698"/>
      <c r="D4" s="1856"/>
      <c r="E4" s="1856"/>
      <c r="F4" s="1856"/>
      <c r="G4" s="1857"/>
      <c r="H4" s="1698"/>
      <c r="I4" s="1701" t="s">
        <v>4004</v>
      </c>
      <c r="K4" s="5499" t="str">
        <f>+'Master Data'!G13</f>
        <v>012345</v>
      </c>
      <c r="L4" s="5499"/>
    </row>
    <row r="5" spans="1:15" ht="17.399999999999999">
      <c r="A5" s="1701" t="s">
        <v>3669</v>
      </c>
      <c r="B5" s="1701"/>
      <c r="C5" s="1698"/>
      <c r="D5" s="5515" t="str">
        <f>+'Master Data'!E18</f>
        <v>KZN Public Works: 191 Prince Alfred Street</v>
      </c>
      <c r="E5" s="5515"/>
      <c r="F5" s="5515"/>
      <c r="G5" s="5515"/>
      <c r="H5" s="1698"/>
      <c r="J5" s="1698"/>
    </row>
    <row r="6" spans="1:15" ht="20.25" customHeight="1">
      <c r="D6" s="5513"/>
      <c r="E6" s="5513"/>
      <c r="F6" s="5513"/>
      <c r="G6" s="5513"/>
    </row>
    <row r="7" spans="1:15" ht="20.25" customHeight="1">
      <c r="D7" s="5513"/>
      <c r="E7" s="5513"/>
      <c r="F7" s="5513"/>
      <c r="G7" s="5513"/>
    </row>
    <row r="8" spans="1:15" ht="20.25" customHeight="1">
      <c r="D8" s="5514"/>
      <c r="E8" s="5514"/>
      <c r="F8" s="5514"/>
      <c r="G8" s="5514"/>
      <c r="I8" s="1701" t="s">
        <v>3947</v>
      </c>
      <c r="K8" s="5516"/>
      <c r="L8" s="5516"/>
    </row>
    <row r="9" spans="1:15" ht="27" customHeight="1">
      <c r="A9" s="5520" t="s">
        <v>2180</v>
      </c>
      <c r="B9" s="5512"/>
      <c r="C9" s="5512"/>
      <c r="D9" s="5512"/>
      <c r="E9" s="5512"/>
      <c r="F9" s="5512"/>
      <c r="G9" s="5512"/>
      <c r="H9" s="5512"/>
      <c r="I9" s="5512"/>
      <c r="J9" s="5512"/>
      <c r="K9" s="5512"/>
      <c r="L9" s="5512"/>
      <c r="M9" s="5512"/>
      <c r="N9" s="5512"/>
      <c r="O9" s="5512"/>
    </row>
    <row r="10" spans="1:15" s="1766" customFormat="1" ht="76.5" customHeight="1">
      <c r="A10" s="1762" t="s">
        <v>596</v>
      </c>
      <c r="B10" s="1762" t="s">
        <v>542</v>
      </c>
      <c r="C10" s="1762" t="s">
        <v>3652</v>
      </c>
      <c r="D10" s="1763" t="s">
        <v>3736</v>
      </c>
      <c r="E10" s="1763" t="s">
        <v>3684</v>
      </c>
      <c r="F10" s="1763" t="s">
        <v>3737</v>
      </c>
      <c r="G10" s="1763" t="s">
        <v>3738</v>
      </c>
      <c r="H10" s="1763" t="s">
        <v>3739</v>
      </c>
      <c r="I10" s="1763" t="s">
        <v>3740</v>
      </c>
      <c r="J10" s="1763" t="s">
        <v>3741</v>
      </c>
      <c r="K10" s="1763" t="s">
        <v>3742</v>
      </c>
      <c r="L10" s="1763" t="s">
        <v>3743</v>
      </c>
      <c r="M10" s="1763" t="s">
        <v>3744</v>
      </c>
      <c r="N10" s="1763" t="s">
        <v>3745</v>
      </c>
      <c r="O10" s="1763" t="s">
        <v>3746</v>
      </c>
    </row>
    <row r="11" spans="1:15" ht="30.75" customHeight="1">
      <c r="A11" s="1746">
        <v>1</v>
      </c>
      <c r="B11" s="1747"/>
      <c r="C11" s="1747"/>
      <c r="D11" s="1747"/>
      <c r="E11" s="1747"/>
      <c r="F11" s="1749"/>
      <c r="G11" s="1747"/>
      <c r="H11" s="1747"/>
      <c r="I11" s="1747"/>
      <c r="J11" s="1747"/>
      <c r="K11" s="1747"/>
      <c r="L11" s="1747"/>
      <c r="M11" s="1747"/>
      <c r="N11" s="1747"/>
      <c r="O11" s="1747"/>
    </row>
    <row r="12" spans="1:15" ht="30.75" customHeight="1">
      <c r="A12" s="1746">
        <f>A11+1</f>
        <v>2</v>
      </c>
      <c r="B12" s="1747"/>
      <c r="C12" s="1747"/>
      <c r="D12" s="1749"/>
      <c r="E12" s="1749"/>
      <c r="F12" s="1749"/>
      <c r="G12" s="1747"/>
      <c r="H12" s="1747"/>
      <c r="I12" s="1747"/>
      <c r="J12" s="1747"/>
      <c r="K12" s="1747"/>
      <c r="L12" s="1747"/>
      <c r="M12" s="1747"/>
      <c r="N12" s="1747"/>
      <c r="O12" s="1747"/>
    </row>
    <row r="13" spans="1:15" ht="30.75" customHeight="1">
      <c r="A13" s="1746">
        <f t="shared" ref="A13:A25" si="0">A12+1</f>
        <v>3</v>
      </c>
      <c r="B13" s="1747"/>
      <c r="C13" s="1747"/>
      <c r="D13" s="1749"/>
      <c r="E13" s="1749"/>
      <c r="F13" s="1749"/>
      <c r="G13" s="1747"/>
      <c r="H13" s="1747"/>
      <c r="I13" s="1747"/>
      <c r="J13" s="1747"/>
      <c r="K13" s="1747"/>
      <c r="L13" s="1747"/>
      <c r="M13" s="1747"/>
      <c r="N13" s="1747"/>
      <c r="O13" s="1747"/>
    </row>
    <row r="14" spans="1:15" ht="30.75" customHeight="1">
      <c r="A14" s="1746">
        <f t="shared" si="0"/>
        <v>4</v>
      </c>
      <c r="B14" s="1747"/>
      <c r="C14" s="1747"/>
      <c r="D14" s="1749"/>
      <c r="E14" s="1749"/>
      <c r="F14" s="1749"/>
      <c r="G14" s="1747"/>
      <c r="H14" s="1747"/>
      <c r="I14" s="1747"/>
      <c r="J14" s="1747"/>
      <c r="K14" s="1747"/>
      <c r="L14" s="1747"/>
      <c r="M14" s="1747"/>
      <c r="N14" s="1747"/>
      <c r="O14" s="1747"/>
    </row>
    <row r="15" spans="1:15" ht="30.75" customHeight="1">
      <c r="A15" s="1746">
        <f t="shared" si="0"/>
        <v>5</v>
      </c>
      <c r="B15" s="1747"/>
      <c r="C15" s="1747"/>
      <c r="D15" s="1749"/>
      <c r="E15" s="1749"/>
      <c r="F15" s="1749"/>
      <c r="G15" s="1747"/>
      <c r="H15" s="1747"/>
      <c r="I15" s="1747"/>
      <c r="J15" s="1747"/>
      <c r="K15" s="1747"/>
      <c r="L15" s="1747"/>
      <c r="M15" s="1747"/>
      <c r="N15" s="1747"/>
      <c r="O15" s="1747"/>
    </row>
    <row r="16" spans="1:15" ht="30.75" customHeight="1">
      <c r="A16" s="1746">
        <f t="shared" si="0"/>
        <v>6</v>
      </c>
      <c r="B16" s="1747"/>
      <c r="C16" s="1747"/>
      <c r="D16" s="1747"/>
      <c r="E16" s="1747"/>
      <c r="F16" s="1749"/>
      <c r="G16" s="1747"/>
      <c r="H16" s="1747"/>
      <c r="I16" s="1747"/>
      <c r="J16" s="1747"/>
      <c r="K16" s="1747"/>
      <c r="L16" s="1747"/>
      <c r="M16" s="1747"/>
      <c r="N16" s="1747"/>
      <c r="O16" s="1747"/>
    </row>
    <row r="17" spans="1:15" ht="30.75" customHeight="1">
      <c r="A17" s="1746">
        <f t="shared" si="0"/>
        <v>7</v>
      </c>
      <c r="B17" s="1747"/>
      <c r="C17" s="1747"/>
      <c r="D17" s="1747"/>
      <c r="E17" s="1747"/>
      <c r="F17" s="1747"/>
      <c r="G17" s="1747"/>
      <c r="H17" s="1747"/>
      <c r="I17" s="1747"/>
      <c r="J17" s="1747"/>
      <c r="K17" s="1747"/>
      <c r="L17" s="1747"/>
      <c r="M17" s="1747"/>
      <c r="N17" s="1747"/>
      <c r="O17" s="1747"/>
    </row>
    <row r="18" spans="1:15" ht="30.75" customHeight="1">
      <c r="A18" s="1746">
        <f t="shared" si="0"/>
        <v>8</v>
      </c>
      <c r="B18" s="1747"/>
      <c r="C18" s="1747"/>
      <c r="D18" s="1747"/>
      <c r="E18" s="1747"/>
      <c r="F18" s="1747"/>
      <c r="G18" s="1747"/>
      <c r="H18" s="1747"/>
      <c r="I18" s="1747"/>
      <c r="J18" s="1747"/>
      <c r="K18" s="1747"/>
      <c r="L18" s="1747"/>
      <c r="M18" s="1747"/>
      <c r="N18" s="1747"/>
      <c r="O18" s="1747"/>
    </row>
    <row r="19" spans="1:15" ht="30.75" customHeight="1">
      <c r="A19" s="1746">
        <f t="shared" si="0"/>
        <v>9</v>
      </c>
      <c r="B19" s="1747"/>
      <c r="C19" s="1747"/>
      <c r="D19" s="1747"/>
      <c r="E19" s="1747"/>
      <c r="F19" s="1747"/>
      <c r="G19" s="1747"/>
      <c r="H19" s="1747"/>
      <c r="I19" s="1747"/>
      <c r="J19" s="1747"/>
      <c r="K19" s="1747"/>
      <c r="L19" s="1747"/>
      <c r="M19" s="1747"/>
      <c r="N19" s="1747"/>
      <c r="O19" s="1747"/>
    </row>
    <row r="20" spans="1:15" ht="30.75" customHeight="1">
      <c r="A20" s="1746">
        <f t="shared" si="0"/>
        <v>10</v>
      </c>
      <c r="B20" s="1747"/>
      <c r="C20" s="1747"/>
      <c r="D20" s="1747"/>
      <c r="E20" s="1747"/>
      <c r="F20" s="1747"/>
      <c r="G20" s="1747"/>
      <c r="H20" s="1747"/>
      <c r="I20" s="1747"/>
      <c r="J20" s="1747"/>
      <c r="K20" s="1747"/>
      <c r="L20" s="1747"/>
      <c r="M20" s="1747"/>
      <c r="N20" s="1747"/>
      <c r="O20" s="1747"/>
    </row>
    <row r="21" spans="1:15" ht="30.75" customHeight="1">
      <c r="A21" s="1746">
        <f t="shared" si="0"/>
        <v>11</v>
      </c>
      <c r="B21" s="1747"/>
      <c r="C21" s="1747"/>
      <c r="D21" s="1747"/>
      <c r="E21" s="1747"/>
      <c r="F21" s="1747"/>
      <c r="G21" s="1747"/>
      <c r="H21" s="1747"/>
      <c r="I21" s="1747"/>
      <c r="J21" s="1747"/>
      <c r="K21" s="1747"/>
      <c r="L21" s="1747"/>
    </row>
    <row r="22" spans="1:15" ht="30.75" customHeight="1">
      <c r="A22" s="1746">
        <f t="shared" si="0"/>
        <v>12</v>
      </c>
      <c r="B22" s="1747"/>
      <c r="C22" s="1747"/>
      <c r="D22" s="1747"/>
      <c r="E22" s="1747"/>
      <c r="F22" s="1747"/>
      <c r="G22" s="1747"/>
      <c r="H22" s="1747"/>
      <c r="I22" s="1747"/>
      <c r="J22" s="1747"/>
      <c r="K22" s="1747"/>
      <c r="L22" s="1747"/>
    </row>
    <row r="23" spans="1:15" ht="30.75" customHeight="1">
      <c r="A23" s="1746">
        <f t="shared" si="0"/>
        <v>13</v>
      </c>
      <c r="B23" s="1747"/>
      <c r="C23" s="1747"/>
      <c r="D23" s="1747"/>
      <c r="E23" s="1747"/>
      <c r="F23" s="1747"/>
      <c r="G23" s="1747"/>
      <c r="H23" s="1747"/>
      <c r="I23" s="1747"/>
      <c r="J23" s="1747"/>
      <c r="K23" s="1747"/>
      <c r="L23" s="1747"/>
    </row>
    <row r="24" spans="1:15" ht="30.75" customHeight="1">
      <c r="A24" s="1746">
        <f t="shared" si="0"/>
        <v>14</v>
      </c>
      <c r="B24" s="1747"/>
      <c r="C24" s="1747"/>
      <c r="D24" s="1747"/>
      <c r="E24" s="1747"/>
      <c r="F24" s="1747"/>
      <c r="G24" s="1747"/>
      <c r="H24" s="1747"/>
      <c r="I24" s="1747"/>
      <c r="J24" s="1747"/>
      <c r="K24" s="1747"/>
      <c r="L24" s="1747"/>
    </row>
    <row r="25" spans="1:15" ht="30.75" customHeight="1">
      <c r="A25" s="1746">
        <f t="shared" si="0"/>
        <v>15</v>
      </c>
      <c r="B25" s="1747"/>
      <c r="C25" s="1747"/>
      <c r="D25" s="1747"/>
      <c r="E25" s="1747"/>
      <c r="F25" s="1747"/>
      <c r="G25" s="1747"/>
      <c r="H25" s="1747"/>
      <c r="I25" s="1747"/>
      <c r="J25" s="1747"/>
      <c r="K25" s="1747"/>
      <c r="L25" s="1747"/>
    </row>
    <row r="27" spans="1:15" ht="34.5" customHeight="1">
      <c r="A27" s="5517" t="s">
        <v>4118</v>
      </c>
      <c r="B27" s="5517"/>
      <c r="C27" s="5517"/>
      <c r="D27" s="3459"/>
      <c r="E27" s="1717"/>
      <c r="F27" s="5517" t="s">
        <v>4122</v>
      </c>
      <c r="G27" s="5517"/>
      <c r="H27" s="3459"/>
      <c r="I27" s="3459"/>
      <c r="J27" s="1717"/>
      <c r="K27" s="5517" t="s">
        <v>4126</v>
      </c>
      <c r="L27" s="5517"/>
      <c r="M27" s="3459"/>
      <c r="N27" s="3459"/>
    </row>
    <row r="28" spans="1:15" ht="34.5" customHeight="1">
      <c r="A28" s="5518" t="s">
        <v>4119</v>
      </c>
      <c r="B28" s="5519"/>
      <c r="C28" s="5519"/>
      <c r="D28" s="3459"/>
      <c r="E28" s="1717"/>
      <c r="F28" s="5518" t="s">
        <v>4123</v>
      </c>
      <c r="G28" s="5519"/>
      <c r="H28" s="3459"/>
      <c r="I28" s="3459"/>
      <c r="J28" s="1717"/>
      <c r="K28" s="5518" t="s">
        <v>4127</v>
      </c>
      <c r="L28" s="5519"/>
      <c r="M28" s="3459"/>
      <c r="N28" s="3459"/>
    </row>
    <row r="29" spans="1:15" ht="34.5" customHeight="1">
      <c r="A29" s="5518" t="s">
        <v>4120</v>
      </c>
      <c r="B29" s="5519"/>
      <c r="C29" s="5519"/>
      <c r="D29" s="3459"/>
      <c r="E29" s="1717"/>
      <c r="F29" s="5518" t="s">
        <v>4124</v>
      </c>
      <c r="G29" s="5519"/>
      <c r="H29" s="3459"/>
      <c r="I29" s="3459"/>
      <c r="J29" s="1717"/>
      <c r="K29" s="5518" t="s">
        <v>4128</v>
      </c>
      <c r="L29" s="5519"/>
      <c r="M29" s="3459"/>
      <c r="N29" s="3459"/>
    </row>
    <row r="30" spans="1:15" ht="34.5" customHeight="1">
      <c r="A30" s="5518" t="s">
        <v>4121</v>
      </c>
      <c r="B30" s="5519"/>
      <c r="C30" s="5519"/>
      <c r="D30" s="3459"/>
      <c r="E30" s="1717"/>
      <c r="F30" s="5518" t="s">
        <v>4125</v>
      </c>
      <c r="G30" s="5519"/>
      <c r="H30" s="3459"/>
      <c r="I30" s="3459"/>
      <c r="K30" s="5518" t="s">
        <v>4129</v>
      </c>
      <c r="L30" s="5519"/>
      <c r="M30" s="3459"/>
      <c r="N30" s="3459"/>
    </row>
  </sheetData>
  <mergeCells count="16">
    <mergeCell ref="F28:I28"/>
    <mergeCell ref="F29:I29"/>
    <mergeCell ref="F30:I30"/>
    <mergeCell ref="A9:O9"/>
    <mergeCell ref="K28:N28"/>
    <mergeCell ref="K29:N29"/>
    <mergeCell ref="K30:N30"/>
    <mergeCell ref="A28:D28"/>
    <mergeCell ref="A29:D29"/>
    <mergeCell ref="A30:D30"/>
    <mergeCell ref="D5:G8"/>
    <mergeCell ref="K8:L8"/>
    <mergeCell ref="K4:L4"/>
    <mergeCell ref="A27:D27"/>
    <mergeCell ref="K27:N27"/>
    <mergeCell ref="F27:I27"/>
  </mergeCells>
  <pageMargins left="0.51181102362204722" right="0.23622047244094491" top="0.74803149606299213" bottom="0.23622047244094491" header="0.27559055118110237" footer="0.15748031496062992"/>
  <pageSetup paperSize="9" scale="83" fitToHeight="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69441" r:id="rId4" name="Button 1">
              <controlPr defaultSize="0" print="0" autoFill="0" autoPict="0" macro="[0]!ToMainMenu">
                <anchor>
                  <from>
                    <xdr:col>15</xdr:col>
                    <xdr:colOff>426720</xdr:colOff>
                    <xdr:row>1</xdr:row>
                    <xdr:rowOff>99060</xdr:rowOff>
                  </from>
                  <to>
                    <xdr:col>18</xdr:col>
                    <xdr:colOff>99060</xdr:colOff>
                    <xdr:row>3</xdr:row>
                    <xdr:rowOff>7620</xdr:rowOff>
                  </to>
                </anchor>
              </controlPr>
            </control>
          </mc:Choice>
        </mc:AlternateContent>
        <mc:AlternateContent xmlns:mc="http://schemas.openxmlformats.org/markup-compatibility/2006">
          <mc:Choice Requires="x14">
            <control shapeId="1469442" r:id="rId5" name="Button 2">
              <controlPr defaultSize="0" print="0" autoFill="0" autoPict="0" macro="[0]!Printsheet">
                <anchor>
                  <from>
                    <xdr:col>15</xdr:col>
                    <xdr:colOff>426720</xdr:colOff>
                    <xdr:row>6</xdr:row>
                    <xdr:rowOff>0</xdr:rowOff>
                  </from>
                  <to>
                    <xdr:col>18</xdr:col>
                    <xdr:colOff>99060</xdr:colOff>
                    <xdr:row>6</xdr:row>
                    <xdr:rowOff>236220</xdr:rowOff>
                  </to>
                </anchor>
              </controlPr>
            </control>
          </mc:Choice>
        </mc:AlternateContent>
        <mc:AlternateContent xmlns:mc="http://schemas.openxmlformats.org/markup-compatibility/2006">
          <mc:Choice Requires="x14">
            <control shapeId="1469443" r:id="rId6" name="Button 3">
              <controlPr defaultSize="0" print="0" autoFill="0" autoPict="0" macro="[0]!PrintPreview">
                <anchor>
                  <from>
                    <xdr:col>15</xdr:col>
                    <xdr:colOff>426720</xdr:colOff>
                    <xdr:row>3</xdr:row>
                    <xdr:rowOff>38100</xdr:rowOff>
                  </from>
                  <to>
                    <xdr:col>18</xdr:col>
                    <xdr:colOff>99060</xdr:colOff>
                    <xdr:row>4</xdr:row>
                    <xdr:rowOff>76200</xdr:rowOff>
                  </to>
                </anchor>
              </controlPr>
            </control>
          </mc:Choice>
        </mc:AlternateContent>
        <mc:AlternateContent xmlns:mc="http://schemas.openxmlformats.org/markup-compatibility/2006">
          <mc:Choice Requires="x14">
            <control shapeId="1469444" r:id="rId7" name="Button 4">
              <controlPr defaultSize="0" print="0" autoFill="0" autoPict="0" macro="[0]!ToDataEntry">
                <anchor>
                  <from>
                    <xdr:col>15</xdr:col>
                    <xdr:colOff>426720</xdr:colOff>
                    <xdr:row>7</xdr:row>
                    <xdr:rowOff>106680</xdr:rowOff>
                  </from>
                  <to>
                    <xdr:col>18</xdr:col>
                    <xdr:colOff>99060</xdr:colOff>
                    <xdr:row>8</xdr:row>
                    <xdr:rowOff>99060</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3">
    <tabColor theme="2" tint="-0.749992370372631"/>
  </sheetPr>
  <dimension ref="A1:B9"/>
  <sheetViews>
    <sheetView showGridLines="0" zoomScaleNormal="100" workbookViewId="0">
      <selection activeCell="V14" sqref="V14"/>
    </sheetView>
  </sheetViews>
  <sheetFormatPr defaultRowHeight="13.2"/>
  <cols>
    <col min="1" max="1" width="25.109375" style="987" customWidth="1"/>
    <col min="2" max="2" width="41.5546875" style="987" customWidth="1"/>
    <col min="3" max="256" width="8.88671875" style="987"/>
    <col min="257" max="257" width="25.109375" style="987" customWidth="1"/>
    <col min="258" max="258" width="41.5546875" style="987" customWidth="1"/>
    <col min="259" max="512" width="8.88671875" style="987"/>
    <col min="513" max="513" width="25.109375" style="987" customWidth="1"/>
    <col min="514" max="514" width="41.5546875" style="987" customWidth="1"/>
    <col min="515" max="768" width="8.88671875" style="987"/>
    <col min="769" max="769" width="25.109375" style="987" customWidth="1"/>
    <col min="770" max="770" width="41.5546875" style="987" customWidth="1"/>
    <col min="771" max="1024" width="8.88671875" style="987"/>
    <col min="1025" max="1025" width="25.109375" style="987" customWidth="1"/>
    <col min="1026" max="1026" width="41.5546875" style="987" customWidth="1"/>
    <col min="1027" max="1280" width="8.88671875" style="987"/>
    <col min="1281" max="1281" width="25.109375" style="987" customWidth="1"/>
    <col min="1282" max="1282" width="41.5546875" style="987" customWidth="1"/>
    <col min="1283" max="1536" width="8.88671875" style="987"/>
    <col min="1537" max="1537" width="25.109375" style="987" customWidth="1"/>
    <col min="1538" max="1538" width="41.5546875" style="987" customWidth="1"/>
    <col min="1539" max="1792" width="8.88671875" style="987"/>
    <col min="1793" max="1793" width="25.109375" style="987" customWidth="1"/>
    <col min="1794" max="1794" width="41.5546875" style="987" customWidth="1"/>
    <col min="1795" max="2048" width="8.88671875" style="987"/>
    <col min="2049" max="2049" width="25.109375" style="987" customWidth="1"/>
    <col min="2050" max="2050" width="41.5546875" style="987" customWidth="1"/>
    <col min="2051" max="2304" width="8.88671875" style="987"/>
    <col min="2305" max="2305" width="25.109375" style="987" customWidth="1"/>
    <col min="2306" max="2306" width="41.5546875" style="987" customWidth="1"/>
    <col min="2307" max="2560" width="8.88671875" style="987"/>
    <col min="2561" max="2561" width="25.109375" style="987" customWidth="1"/>
    <col min="2562" max="2562" width="41.5546875" style="987" customWidth="1"/>
    <col min="2563" max="2816" width="8.88671875" style="987"/>
    <col min="2817" max="2817" width="25.109375" style="987" customWidth="1"/>
    <col min="2818" max="2818" width="41.5546875" style="987" customWidth="1"/>
    <col min="2819" max="3072" width="8.88671875" style="987"/>
    <col min="3073" max="3073" width="25.109375" style="987" customWidth="1"/>
    <col min="3074" max="3074" width="41.5546875" style="987" customWidth="1"/>
    <col min="3075" max="3328" width="8.88671875" style="987"/>
    <col min="3329" max="3329" width="25.109375" style="987" customWidth="1"/>
    <col min="3330" max="3330" width="41.5546875" style="987" customWidth="1"/>
    <col min="3331" max="3584" width="8.88671875" style="987"/>
    <col min="3585" max="3585" width="25.109375" style="987" customWidth="1"/>
    <col min="3586" max="3586" width="41.5546875" style="987" customWidth="1"/>
    <col min="3587" max="3840" width="8.88671875" style="987"/>
    <col min="3841" max="3841" width="25.109375" style="987" customWidth="1"/>
    <col min="3842" max="3842" width="41.5546875" style="987" customWidth="1"/>
    <col min="3843" max="4096" width="8.88671875" style="987"/>
    <col min="4097" max="4097" width="25.109375" style="987" customWidth="1"/>
    <col min="4098" max="4098" width="41.5546875" style="987" customWidth="1"/>
    <col min="4099" max="4352" width="8.88671875" style="987"/>
    <col min="4353" max="4353" width="25.109375" style="987" customWidth="1"/>
    <col min="4354" max="4354" width="41.5546875" style="987" customWidth="1"/>
    <col min="4355" max="4608" width="8.88671875" style="987"/>
    <col min="4609" max="4609" width="25.109375" style="987" customWidth="1"/>
    <col min="4610" max="4610" width="41.5546875" style="987" customWidth="1"/>
    <col min="4611" max="4864" width="8.88671875" style="987"/>
    <col min="4865" max="4865" width="25.109375" style="987" customWidth="1"/>
    <col min="4866" max="4866" width="41.5546875" style="987" customWidth="1"/>
    <col min="4867" max="5120" width="8.88671875" style="987"/>
    <col min="5121" max="5121" width="25.109375" style="987" customWidth="1"/>
    <col min="5122" max="5122" width="41.5546875" style="987" customWidth="1"/>
    <col min="5123" max="5376" width="8.88671875" style="987"/>
    <col min="5377" max="5377" width="25.109375" style="987" customWidth="1"/>
    <col min="5378" max="5378" width="41.5546875" style="987" customWidth="1"/>
    <col min="5379" max="5632" width="8.88671875" style="987"/>
    <col min="5633" max="5633" width="25.109375" style="987" customWidth="1"/>
    <col min="5634" max="5634" width="41.5546875" style="987" customWidth="1"/>
    <col min="5635" max="5888" width="8.88671875" style="987"/>
    <col min="5889" max="5889" width="25.109375" style="987" customWidth="1"/>
    <col min="5890" max="5890" width="41.5546875" style="987" customWidth="1"/>
    <col min="5891" max="6144" width="8.88671875" style="987"/>
    <col min="6145" max="6145" width="25.109375" style="987" customWidth="1"/>
    <col min="6146" max="6146" width="41.5546875" style="987" customWidth="1"/>
    <col min="6147" max="6400" width="8.88671875" style="987"/>
    <col min="6401" max="6401" width="25.109375" style="987" customWidth="1"/>
    <col min="6402" max="6402" width="41.5546875" style="987" customWidth="1"/>
    <col min="6403" max="6656" width="8.88671875" style="987"/>
    <col min="6657" max="6657" width="25.109375" style="987" customWidth="1"/>
    <col min="6658" max="6658" width="41.5546875" style="987" customWidth="1"/>
    <col min="6659" max="6912" width="8.88671875" style="987"/>
    <col min="6913" max="6913" width="25.109375" style="987" customWidth="1"/>
    <col min="6914" max="6914" width="41.5546875" style="987" customWidth="1"/>
    <col min="6915" max="7168" width="8.88671875" style="987"/>
    <col min="7169" max="7169" width="25.109375" style="987" customWidth="1"/>
    <col min="7170" max="7170" width="41.5546875" style="987" customWidth="1"/>
    <col min="7171" max="7424" width="8.88671875" style="987"/>
    <col min="7425" max="7425" width="25.109375" style="987" customWidth="1"/>
    <col min="7426" max="7426" width="41.5546875" style="987" customWidth="1"/>
    <col min="7427" max="7680" width="8.88671875" style="987"/>
    <col min="7681" max="7681" width="25.109375" style="987" customWidth="1"/>
    <col min="7682" max="7682" width="41.5546875" style="987" customWidth="1"/>
    <col min="7683" max="7936" width="8.88671875" style="987"/>
    <col min="7937" max="7937" width="25.109375" style="987" customWidth="1"/>
    <col min="7938" max="7938" width="41.5546875" style="987" customWidth="1"/>
    <col min="7939" max="8192" width="8.88671875" style="987"/>
    <col min="8193" max="8193" width="25.109375" style="987" customWidth="1"/>
    <col min="8194" max="8194" width="41.5546875" style="987" customWidth="1"/>
    <col min="8195" max="8448" width="8.88671875" style="987"/>
    <col min="8449" max="8449" width="25.109375" style="987" customWidth="1"/>
    <col min="8450" max="8450" width="41.5546875" style="987" customWidth="1"/>
    <col min="8451" max="8704" width="8.88671875" style="987"/>
    <col min="8705" max="8705" width="25.109375" style="987" customWidth="1"/>
    <col min="8706" max="8706" width="41.5546875" style="987" customWidth="1"/>
    <col min="8707" max="8960" width="8.88671875" style="987"/>
    <col min="8961" max="8961" width="25.109375" style="987" customWidth="1"/>
    <col min="8962" max="8962" width="41.5546875" style="987" customWidth="1"/>
    <col min="8963" max="9216" width="8.88671875" style="987"/>
    <col min="9217" max="9217" width="25.109375" style="987" customWidth="1"/>
    <col min="9218" max="9218" width="41.5546875" style="987" customWidth="1"/>
    <col min="9219" max="9472" width="8.88671875" style="987"/>
    <col min="9473" max="9473" width="25.109375" style="987" customWidth="1"/>
    <col min="9474" max="9474" width="41.5546875" style="987" customWidth="1"/>
    <col min="9475" max="9728" width="8.88671875" style="987"/>
    <col min="9729" max="9729" width="25.109375" style="987" customWidth="1"/>
    <col min="9730" max="9730" width="41.5546875" style="987" customWidth="1"/>
    <col min="9731" max="9984" width="8.88671875" style="987"/>
    <col min="9985" max="9985" width="25.109375" style="987" customWidth="1"/>
    <col min="9986" max="9986" width="41.5546875" style="987" customWidth="1"/>
    <col min="9987" max="10240" width="8.88671875" style="987"/>
    <col min="10241" max="10241" width="25.109375" style="987" customWidth="1"/>
    <col min="10242" max="10242" width="41.5546875" style="987" customWidth="1"/>
    <col min="10243" max="10496" width="8.88671875" style="987"/>
    <col min="10497" max="10497" width="25.109375" style="987" customWidth="1"/>
    <col min="10498" max="10498" width="41.5546875" style="987" customWidth="1"/>
    <col min="10499" max="10752" width="8.88671875" style="987"/>
    <col min="10753" max="10753" width="25.109375" style="987" customWidth="1"/>
    <col min="10754" max="10754" width="41.5546875" style="987" customWidth="1"/>
    <col min="10755" max="11008" width="8.88671875" style="987"/>
    <col min="11009" max="11009" width="25.109375" style="987" customWidth="1"/>
    <col min="11010" max="11010" width="41.5546875" style="987" customWidth="1"/>
    <col min="11011" max="11264" width="8.88671875" style="987"/>
    <col min="11265" max="11265" width="25.109375" style="987" customWidth="1"/>
    <col min="11266" max="11266" width="41.5546875" style="987" customWidth="1"/>
    <col min="11267" max="11520" width="8.88671875" style="987"/>
    <col min="11521" max="11521" width="25.109375" style="987" customWidth="1"/>
    <col min="11522" max="11522" width="41.5546875" style="987" customWidth="1"/>
    <col min="11523" max="11776" width="8.88671875" style="987"/>
    <col min="11777" max="11777" width="25.109375" style="987" customWidth="1"/>
    <col min="11778" max="11778" width="41.5546875" style="987" customWidth="1"/>
    <col min="11779" max="12032" width="8.88671875" style="987"/>
    <col min="12033" max="12033" width="25.109375" style="987" customWidth="1"/>
    <col min="12034" max="12034" width="41.5546875" style="987" customWidth="1"/>
    <col min="12035" max="12288" width="8.88671875" style="987"/>
    <col min="12289" max="12289" width="25.109375" style="987" customWidth="1"/>
    <col min="12290" max="12290" width="41.5546875" style="987" customWidth="1"/>
    <col min="12291" max="12544" width="8.88671875" style="987"/>
    <col min="12545" max="12545" width="25.109375" style="987" customWidth="1"/>
    <col min="12546" max="12546" width="41.5546875" style="987" customWidth="1"/>
    <col min="12547" max="12800" width="8.88671875" style="987"/>
    <col min="12801" max="12801" width="25.109375" style="987" customWidth="1"/>
    <col min="12802" max="12802" width="41.5546875" style="987" customWidth="1"/>
    <col min="12803" max="13056" width="8.88671875" style="987"/>
    <col min="13057" max="13057" width="25.109375" style="987" customWidth="1"/>
    <col min="13058" max="13058" width="41.5546875" style="987" customWidth="1"/>
    <col min="13059" max="13312" width="8.88671875" style="987"/>
    <col min="13313" max="13313" width="25.109375" style="987" customWidth="1"/>
    <col min="13314" max="13314" width="41.5546875" style="987" customWidth="1"/>
    <col min="13315" max="13568" width="8.88671875" style="987"/>
    <col min="13569" max="13569" width="25.109375" style="987" customWidth="1"/>
    <col min="13570" max="13570" width="41.5546875" style="987" customWidth="1"/>
    <col min="13571" max="13824" width="8.88671875" style="987"/>
    <col min="13825" max="13825" width="25.109375" style="987" customWidth="1"/>
    <col min="13826" max="13826" width="41.5546875" style="987" customWidth="1"/>
    <col min="13827" max="14080" width="8.88671875" style="987"/>
    <col min="14081" max="14081" width="25.109375" style="987" customWidth="1"/>
    <col min="14082" max="14082" width="41.5546875" style="987" customWidth="1"/>
    <col min="14083" max="14336" width="8.88671875" style="987"/>
    <col min="14337" max="14337" width="25.109375" style="987" customWidth="1"/>
    <col min="14338" max="14338" width="41.5546875" style="987" customWidth="1"/>
    <col min="14339" max="14592" width="8.88671875" style="987"/>
    <col min="14593" max="14593" width="25.109375" style="987" customWidth="1"/>
    <col min="14594" max="14594" width="41.5546875" style="987" customWidth="1"/>
    <col min="14595" max="14848" width="8.88671875" style="987"/>
    <col min="14849" max="14849" width="25.109375" style="987" customWidth="1"/>
    <col min="14850" max="14850" width="41.5546875" style="987" customWidth="1"/>
    <col min="14851" max="15104" width="8.88671875" style="987"/>
    <col min="15105" max="15105" width="25.109375" style="987" customWidth="1"/>
    <col min="15106" max="15106" width="41.5546875" style="987" customWidth="1"/>
    <col min="15107" max="15360" width="8.88671875" style="987"/>
    <col min="15361" max="15361" width="25.109375" style="987" customWidth="1"/>
    <col min="15362" max="15362" width="41.5546875" style="987" customWidth="1"/>
    <col min="15363" max="15616" width="8.88671875" style="987"/>
    <col min="15617" max="15617" width="25.109375" style="987" customWidth="1"/>
    <col min="15618" max="15618" width="41.5546875" style="987" customWidth="1"/>
    <col min="15619" max="15872" width="8.88671875" style="987"/>
    <col min="15873" max="15873" width="25.109375" style="987" customWidth="1"/>
    <col min="15874" max="15874" width="41.5546875" style="987" customWidth="1"/>
    <col min="15875" max="16128" width="8.88671875" style="987"/>
    <col min="16129" max="16129" width="25.109375" style="987" customWidth="1"/>
    <col min="16130" max="16130" width="41.5546875" style="987" customWidth="1"/>
    <col min="16131" max="16384" width="8.88671875" style="987"/>
  </cols>
  <sheetData>
    <row r="1" spans="1:2" ht="28.5" customHeight="1">
      <c r="A1" s="5512" t="s">
        <v>3747</v>
      </c>
      <c r="B1" s="5512"/>
    </row>
    <row r="2" spans="1:2" ht="20.25" customHeight="1">
      <c r="A2" s="1750" t="s">
        <v>3748</v>
      </c>
      <c r="B2" s="1747"/>
    </row>
    <row r="3" spans="1:2" ht="20.25" customHeight="1">
      <c r="A3" s="1750" t="s">
        <v>3749</v>
      </c>
      <c r="B3" s="1747"/>
    </row>
    <row r="4" spans="1:2" ht="20.25" customHeight="1">
      <c r="A4" s="1750" t="s">
        <v>3750</v>
      </c>
      <c r="B4" s="1747"/>
    </row>
    <row r="5" spans="1:2" ht="20.25" customHeight="1">
      <c r="A5" s="1750" t="s">
        <v>3751</v>
      </c>
      <c r="B5" s="1747"/>
    </row>
    <row r="6" spans="1:2" ht="20.25" customHeight="1">
      <c r="A6" s="1750" t="s">
        <v>3752</v>
      </c>
      <c r="B6" s="1747"/>
    </row>
    <row r="7" spans="1:2" ht="20.25" customHeight="1">
      <c r="A7" s="1750" t="s">
        <v>3753</v>
      </c>
      <c r="B7" s="1747"/>
    </row>
    <row r="8" spans="1:2" ht="20.25" customHeight="1">
      <c r="A8" s="1750" t="s">
        <v>3754</v>
      </c>
      <c r="B8" s="1747"/>
    </row>
    <row r="9" spans="1:2" ht="20.25" customHeight="1">
      <c r="A9" s="1750" t="s">
        <v>3755</v>
      </c>
      <c r="B9" s="1747"/>
    </row>
  </sheetData>
  <mergeCells count="1">
    <mergeCell ref="A1:B1"/>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0465" r:id="rId4" name="Button 1">
              <controlPr defaultSize="0" print="0" autoFill="0" autoPict="0" macro="[0]!ToMainMenu">
                <anchor>
                  <from>
                    <xdr:col>4</xdr:col>
                    <xdr:colOff>45720</xdr:colOff>
                    <xdr:row>0</xdr:row>
                    <xdr:rowOff>236220</xdr:rowOff>
                  </from>
                  <to>
                    <xdr:col>6</xdr:col>
                    <xdr:colOff>190500</xdr:colOff>
                    <xdr:row>1</xdr:row>
                    <xdr:rowOff>190500</xdr:rowOff>
                  </to>
                </anchor>
              </controlPr>
            </control>
          </mc:Choice>
        </mc:AlternateContent>
        <mc:AlternateContent xmlns:mc="http://schemas.openxmlformats.org/markup-compatibility/2006">
          <mc:Choice Requires="x14">
            <control shapeId="1470466" r:id="rId5" name="Button 2">
              <controlPr defaultSize="0" print="0" autoFill="0" autoPict="0" macro="[0]!Printsheet">
                <anchor>
                  <from>
                    <xdr:col>4</xdr:col>
                    <xdr:colOff>45720</xdr:colOff>
                    <xdr:row>4</xdr:row>
                    <xdr:rowOff>198120</xdr:rowOff>
                  </from>
                  <to>
                    <xdr:col>6</xdr:col>
                    <xdr:colOff>190500</xdr:colOff>
                    <xdr:row>6</xdr:row>
                    <xdr:rowOff>30480</xdr:rowOff>
                  </to>
                </anchor>
              </controlPr>
            </control>
          </mc:Choice>
        </mc:AlternateContent>
        <mc:AlternateContent xmlns:mc="http://schemas.openxmlformats.org/markup-compatibility/2006">
          <mc:Choice Requires="x14">
            <control shapeId="1470467" r:id="rId6" name="Button 3">
              <controlPr defaultSize="0" print="0" autoFill="0" autoPict="0" macro="[0]!PrintPreview">
                <anchor>
                  <from>
                    <xdr:col>4</xdr:col>
                    <xdr:colOff>45720</xdr:colOff>
                    <xdr:row>2</xdr:row>
                    <xdr:rowOff>22860</xdr:rowOff>
                  </from>
                  <to>
                    <xdr:col>6</xdr:col>
                    <xdr:colOff>190500</xdr:colOff>
                    <xdr:row>3</xdr:row>
                    <xdr:rowOff>60960</xdr:rowOff>
                  </to>
                </anchor>
              </controlPr>
            </control>
          </mc:Choice>
        </mc:AlternateContent>
        <mc:AlternateContent xmlns:mc="http://schemas.openxmlformats.org/markup-compatibility/2006">
          <mc:Choice Requires="x14">
            <control shapeId="1470468" r:id="rId7" name="Button 4">
              <controlPr defaultSize="0" print="0" autoFill="0" autoPict="0" macro="[0]!ToDataEntry">
                <anchor>
                  <from>
                    <xdr:col>4</xdr:col>
                    <xdr:colOff>45720</xdr:colOff>
                    <xdr:row>6</xdr:row>
                    <xdr:rowOff>68580</xdr:rowOff>
                  </from>
                  <to>
                    <xdr:col>6</xdr:col>
                    <xdr:colOff>190500</xdr:colOff>
                    <xdr:row>7</xdr:row>
                    <xdr:rowOff>106680</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1328-638E-4499-834B-0A971C396720}">
  <sheetPr>
    <tabColor rgb="FF7030A0"/>
  </sheetPr>
  <dimension ref="A1:DA108"/>
  <sheetViews>
    <sheetView zoomScaleNormal="100" workbookViewId="0"/>
  </sheetViews>
  <sheetFormatPr defaultColWidth="9.21875" defaultRowHeight="11.4"/>
  <cols>
    <col min="1" max="1" width="2.77734375" style="2407" customWidth="1"/>
    <col min="2" max="2" width="1.77734375" style="2407" customWidth="1"/>
    <col min="3" max="8" width="3.77734375" style="2407" customWidth="1"/>
    <col min="9" max="9" width="4.77734375" style="2407" customWidth="1"/>
    <col min="10" max="25" width="3.77734375" style="2407" customWidth="1"/>
    <col min="26" max="27" width="1.77734375" style="2407" customWidth="1"/>
    <col min="28" max="29" width="9.21875" style="2407"/>
    <col min="30" max="30" width="49.44140625" style="2407" customWidth="1"/>
    <col min="31" max="16384" width="9.21875" style="2407"/>
  </cols>
  <sheetData>
    <row r="1" spans="1:26" ht="12" thickBot="1">
      <c r="A1" s="2406"/>
    </row>
    <row r="2" spans="1:26" ht="12" customHeight="1">
      <c r="B2" s="5524" t="s">
        <v>5016</v>
      </c>
      <c r="C2" s="5525"/>
      <c r="D2" s="5525"/>
      <c r="E2" s="5525"/>
      <c r="F2" s="5525"/>
      <c r="G2" s="5525"/>
      <c r="H2" s="5525"/>
      <c r="I2" s="5525"/>
      <c r="J2" s="5525"/>
      <c r="K2" s="5525"/>
      <c r="L2" s="5525"/>
      <c r="M2" s="5525"/>
      <c r="N2" s="5525"/>
      <c r="O2" s="5525"/>
      <c r="P2" s="5525"/>
      <c r="Q2" s="5525"/>
      <c r="R2" s="5525"/>
      <c r="S2" s="5525"/>
      <c r="T2" s="5525"/>
      <c r="U2" s="5525"/>
      <c r="V2" s="5525"/>
      <c r="W2" s="5525"/>
      <c r="X2" s="5525"/>
      <c r="Y2" s="5525"/>
      <c r="Z2" s="5526"/>
    </row>
    <row r="3" spans="1:26" ht="4.05" customHeight="1">
      <c r="B3" s="5527"/>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9"/>
    </row>
    <row r="4" spans="1:26" ht="18.600000000000001" customHeight="1" thickBot="1">
      <c r="B4" s="5530"/>
      <c r="C4" s="5531"/>
      <c r="D4" s="5531"/>
      <c r="E4" s="5531"/>
      <c r="F4" s="5531"/>
      <c r="G4" s="5531"/>
      <c r="H4" s="5531"/>
      <c r="I4" s="5531"/>
      <c r="J4" s="5531"/>
      <c r="K4" s="5531"/>
      <c r="L4" s="5531"/>
      <c r="M4" s="5531"/>
      <c r="N4" s="5531"/>
      <c r="O4" s="5531"/>
      <c r="P4" s="5531"/>
      <c r="Q4" s="5531"/>
      <c r="R4" s="5531"/>
      <c r="S4" s="5531"/>
      <c r="T4" s="5531"/>
      <c r="U4" s="5531"/>
      <c r="V4" s="5531"/>
      <c r="W4" s="5531"/>
      <c r="X4" s="5531"/>
      <c r="Y4" s="5531"/>
      <c r="Z4" s="5532"/>
    </row>
    <row r="5" spans="1:26" s="2406" customFormat="1" ht="4.05" customHeight="1" thickBot="1">
      <c r="B5" s="2494"/>
      <c r="Z5" s="2470"/>
    </row>
    <row r="6" spans="1:26" s="2411" customFormat="1" ht="12.75" customHeight="1" thickBot="1">
      <c r="B6" s="5533" t="s">
        <v>4960</v>
      </c>
      <c r="C6" s="5534"/>
      <c r="D6" s="5534"/>
      <c r="E6" s="5534"/>
      <c r="F6" s="5534"/>
      <c r="G6" s="5534"/>
      <c r="H6" s="5534"/>
      <c r="I6" s="5534"/>
      <c r="J6" s="5534"/>
      <c r="K6" s="5534"/>
      <c r="L6" s="5534"/>
      <c r="M6" s="5534"/>
      <c r="N6" s="5534"/>
      <c r="O6" s="5534"/>
      <c r="P6" s="5534"/>
      <c r="Q6" s="5534"/>
      <c r="R6" s="5534"/>
      <c r="S6" s="5534"/>
      <c r="T6" s="5534"/>
      <c r="U6" s="5534"/>
      <c r="V6" s="5534"/>
      <c r="W6" s="5534"/>
      <c r="X6" s="5534"/>
      <c r="Y6" s="5534"/>
      <c r="Z6" s="5535"/>
    </row>
    <row r="7" spans="1:26" s="2411" customFormat="1" ht="4.05" customHeight="1">
      <c r="B7" s="2412"/>
      <c r="Z7" s="2413"/>
    </row>
    <row r="8" spans="1:26" s="2414" customFormat="1">
      <c r="B8" s="2415"/>
      <c r="I8" s="2416" t="s">
        <v>4961</v>
      </c>
      <c r="J8" s="2417"/>
      <c r="K8" s="2417"/>
      <c r="L8" s="2417"/>
      <c r="M8" s="2417"/>
      <c r="N8" s="2417"/>
      <c r="O8" s="2417"/>
      <c r="P8" s="2417"/>
      <c r="Q8" s="2417"/>
      <c r="Z8" s="2418"/>
    </row>
    <row r="9" spans="1:26" s="2411" customFormat="1" ht="4.05" customHeight="1">
      <c r="B9" s="2412"/>
      <c r="Z9" s="2413"/>
    </row>
    <row r="10" spans="1:26" s="2414" customFormat="1">
      <c r="B10" s="2415"/>
      <c r="I10" s="2416" t="s">
        <v>4962</v>
      </c>
      <c r="J10" s="2419"/>
      <c r="K10" s="2420"/>
      <c r="L10" s="2420"/>
      <c r="M10" s="2420"/>
      <c r="N10" s="2420"/>
      <c r="O10" s="2420"/>
      <c r="P10" s="2420"/>
      <c r="Q10" s="2420"/>
      <c r="R10" s="2420"/>
      <c r="S10" s="2420"/>
      <c r="T10" s="2420"/>
      <c r="U10" s="2420"/>
      <c r="V10" s="2420"/>
      <c r="W10" s="2420"/>
      <c r="X10" s="2420"/>
      <c r="Y10" s="2421"/>
      <c r="Z10" s="2418"/>
    </row>
    <row r="11" spans="1:26" s="2411" customFormat="1" ht="4.05" customHeight="1">
      <c r="B11" s="2412"/>
      <c r="Z11" s="2413"/>
    </row>
    <row r="12" spans="1:26" s="2411" customFormat="1">
      <c r="B12" s="2412"/>
      <c r="J12" s="2422"/>
      <c r="K12" s="2423"/>
      <c r="L12" s="2423"/>
      <c r="M12" s="2423"/>
      <c r="N12" s="2423"/>
      <c r="O12" s="2423"/>
      <c r="P12" s="2423"/>
      <c r="Q12" s="2423"/>
      <c r="R12" s="2423"/>
      <c r="S12" s="2423"/>
      <c r="T12" s="2423"/>
      <c r="U12" s="2423"/>
      <c r="V12" s="2423"/>
      <c r="W12" s="2423"/>
      <c r="X12" s="2423"/>
      <c r="Y12" s="2424"/>
      <c r="Z12" s="2413"/>
    </row>
    <row r="13" spans="1:26" s="2411" customFormat="1" ht="4.05" customHeight="1" thickBot="1">
      <c r="B13" s="2412"/>
      <c r="Z13" s="2413"/>
    </row>
    <row r="14" spans="1:26" ht="12.75" customHeight="1" thickBot="1">
      <c r="B14" s="5521" t="s">
        <v>5017</v>
      </c>
      <c r="C14" s="5522"/>
      <c r="D14" s="5522"/>
      <c r="E14" s="5522"/>
      <c r="F14" s="5522"/>
      <c r="G14" s="5522"/>
      <c r="H14" s="5522"/>
      <c r="I14" s="5522"/>
      <c r="J14" s="5522"/>
      <c r="K14" s="5522"/>
      <c r="L14" s="5522"/>
      <c r="M14" s="5522"/>
      <c r="N14" s="5522"/>
      <c r="O14" s="5522"/>
      <c r="P14" s="5522"/>
      <c r="Q14" s="5522"/>
      <c r="R14" s="5522"/>
      <c r="S14" s="5522"/>
      <c r="T14" s="5522"/>
      <c r="U14" s="5522"/>
      <c r="V14" s="5522"/>
      <c r="W14" s="5522"/>
      <c r="X14" s="5522"/>
      <c r="Y14" s="5522"/>
      <c r="Z14" s="5523"/>
    </row>
    <row r="15" spans="1:26" ht="4.05" customHeight="1">
      <c r="B15" s="2495"/>
      <c r="C15" s="2496"/>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7"/>
    </row>
    <row r="16" spans="1:26" ht="12" customHeight="1">
      <c r="B16" s="2450"/>
      <c r="C16" s="2406"/>
      <c r="D16" s="2406"/>
      <c r="E16" s="2406"/>
      <c r="F16" s="2406"/>
      <c r="G16" s="2406"/>
      <c r="H16" s="2406"/>
      <c r="I16" s="2498" t="s">
        <v>4977</v>
      </c>
      <c r="J16" s="2499"/>
      <c r="K16" s="2499"/>
      <c r="L16" s="2499"/>
      <c r="M16" s="2499"/>
      <c r="N16" s="2499"/>
      <c r="O16" s="2499"/>
      <c r="P16" s="2499"/>
      <c r="Q16" s="2499"/>
      <c r="R16" s="2406"/>
      <c r="S16" s="2406"/>
      <c r="T16" s="2406"/>
      <c r="U16" s="2406"/>
      <c r="V16" s="2406"/>
      <c r="W16" s="2406"/>
      <c r="X16" s="2406"/>
      <c r="Y16" s="2406"/>
      <c r="Z16" s="2451"/>
    </row>
    <row r="17" spans="2:26" ht="4.05" customHeight="1">
      <c r="B17" s="2450"/>
      <c r="C17" s="2406"/>
      <c r="D17" s="2406"/>
      <c r="E17" s="2406"/>
      <c r="F17" s="2406"/>
      <c r="G17" s="2406"/>
      <c r="H17" s="2406"/>
      <c r="I17" s="2498"/>
      <c r="J17" s="2406"/>
      <c r="K17" s="2406"/>
      <c r="L17" s="2406"/>
      <c r="M17" s="2406"/>
      <c r="N17" s="2406"/>
      <c r="O17" s="2406"/>
      <c r="P17" s="2406"/>
      <c r="Q17" s="2406"/>
      <c r="R17" s="2406"/>
      <c r="S17" s="2406"/>
      <c r="T17" s="2406"/>
      <c r="U17" s="2406"/>
      <c r="V17" s="2406"/>
      <c r="W17" s="2406"/>
      <c r="X17" s="2406"/>
      <c r="Y17" s="2406"/>
      <c r="Z17" s="2451"/>
    </row>
    <row r="18" spans="2:26" s="2455" customFormat="1">
      <c r="B18" s="2500"/>
      <c r="C18" s="2501"/>
      <c r="D18" s="2501"/>
      <c r="E18" s="2501"/>
      <c r="F18" s="2501"/>
      <c r="G18" s="2501"/>
      <c r="H18" s="2501"/>
      <c r="I18" s="2502" t="s">
        <v>4978</v>
      </c>
      <c r="J18" s="2503"/>
      <c r="K18" s="2504"/>
      <c r="L18" s="2504"/>
      <c r="M18" s="2504"/>
      <c r="N18" s="2504"/>
      <c r="O18" s="2504"/>
      <c r="P18" s="2504"/>
      <c r="Q18" s="2504"/>
      <c r="R18" s="2504"/>
      <c r="S18" s="2504"/>
      <c r="T18" s="2504"/>
      <c r="U18" s="2504"/>
      <c r="V18" s="2504"/>
      <c r="W18" s="2504"/>
      <c r="X18" s="2504"/>
      <c r="Y18" s="2505"/>
      <c r="Z18" s="2506"/>
    </row>
    <row r="19" spans="2:26" ht="4.5" customHeight="1">
      <c r="B19" s="2450"/>
      <c r="C19" s="2406"/>
      <c r="D19" s="2406"/>
      <c r="E19" s="2406"/>
      <c r="F19" s="2406"/>
      <c r="G19" s="2406"/>
      <c r="H19" s="2406"/>
      <c r="I19" s="2406"/>
      <c r="J19" s="2406"/>
      <c r="K19" s="2406"/>
      <c r="L19" s="2406"/>
      <c r="M19" s="2406"/>
      <c r="N19" s="2406"/>
      <c r="O19" s="2406"/>
      <c r="P19" s="2406"/>
      <c r="Q19" s="2406"/>
      <c r="R19" s="2406"/>
      <c r="S19" s="2406"/>
      <c r="T19" s="2406"/>
      <c r="U19" s="2406"/>
      <c r="V19" s="2406"/>
      <c r="W19" s="2406"/>
      <c r="X19" s="2406"/>
      <c r="Y19" s="2406"/>
      <c r="Z19" s="2451"/>
    </row>
    <row r="20" spans="2:26" ht="12.75" customHeight="1">
      <c r="B20" s="2507"/>
      <c r="C20" s="2475"/>
      <c r="D20" s="2475"/>
      <c r="E20" s="2475"/>
      <c r="F20" s="2475"/>
      <c r="G20" s="2475"/>
      <c r="H20" s="2475"/>
      <c r="I20" s="2498" t="s">
        <v>4991</v>
      </c>
      <c r="J20" s="2508"/>
      <c r="K20" s="2508"/>
      <c r="L20" s="2508"/>
      <c r="M20" s="2508"/>
      <c r="N20" s="2508"/>
      <c r="O20" s="2508"/>
      <c r="P20" s="2508"/>
      <c r="Q20" s="2508"/>
      <c r="R20" s="2508"/>
      <c r="S20" s="2508"/>
      <c r="T20" s="2508"/>
      <c r="U20" s="2508"/>
      <c r="V20" s="2508"/>
      <c r="W20" s="2508"/>
      <c r="X20" s="2508"/>
      <c r="Y20" s="2508"/>
      <c r="Z20" s="2509"/>
    </row>
    <row r="21" spans="2:26" ht="4.5" customHeight="1">
      <c r="B21" s="2450"/>
      <c r="C21" s="2406"/>
      <c r="D21" s="2406"/>
      <c r="E21" s="2406"/>
      <c r="F21" s="2406"/>
      <c r="G21" s="2406"/>
      <c r="H21" s="2406"/>
      <c r="I21" s="2406"/>
      <c r="J21" s="2406"/>
      <c r="K21" s="2406"/>
      <c r="L21" s="2406"/>
      <c r="M21" s="2406"/>
      <c r="N21" s="2406"/>
      <c r="O21" s="2406"/>
      <c r="P21" s="2406"/>
      <c r="Q21" s="2406"/>
      <c r="R21" s="2406"/>
      <c r="S21" s="2406"/>
      <c r="T21" s="2406"/>
      <c r="U21" s="2406"/>
      <c r="V21" s="2406"/>
      <c r="W21" s="2406"/>
      <c r="X21" s="2406"/>
      <c r="Y21" s="2406"/>
      <c r="Z21" s="2451"/>
    </row>
    <row r="22" spans="2:26" ht="12.75" customHeight="1">
      <c r="B22" s="2507"/>
      <c r="C22" s="2510"/>
      <c r="D22" s="2510"/>
      <c r="E22" s="2510"/>
      <c r="F22" s="2510"/>
      <c r="G22" s="2510"/>
      <c r="H22" s="2510"/>
      <c r="I22" s="2498" t="s">
        <v>5018</v>
      </c>
      <c r="J22" s="2499"/>
      <c r="K22" s="2499"/>
      <c r="L22" s="2499"/>
      <c r="M22" s="2499"/>
      <c r="N22" s="2499"/>
      <c r="O22" s="2499"/>
      <c r="P22" s="2499"/>
      <c r="Q22" s="2499"/>
      <c r="R22" s="2406"/>
      <c r="S22" s="2475"/>
      <c r="T22" s="2475"/>
      <c r="U22" s="2475"/>
      <c r="V22" s="2475"/>
      <c r="W22" s="2475"/>
      <c r="X22" s="2475"/>
      <c r="Y22" s="2475"/>
      <c r="Z22" s="2509"/>
    </row>
    <row r="23" spans="2:26" ht="3.6" customHeight="1">
      <c r="B23" s="2507"/>
      <c r="C23" s="2510"/>
      <c r="D23" s="2510"/>
      <c r="E23" s="2510"/>
      <c r="F23" s="2510"/>
      <c r="G23" s="2510"/>
      <c r="H23" s="2510"/>
      <c r="I23" s="2498"/>
      <c r="J23" s="2501"/>
      <c r="K23" s="2501"/>
      <c r="L23" s="2501"/>
      <c r="M23" s="2501"/>
      <c r="N23" s="2501"/>
      <c r="O23" s="2501"/>
      <c r="P23" s="2501"/>
      <c r="Q23" s="2501"/>
      <c r="R23" s="2406"/>
      <c r="S23" s="2475"/>
      <c r="T23" s="2475"/>
      <c r="U23" s="2475"/>
      <c r="V23" s="2475"/>
      <c r="W23" s="2475"/>
      <c r="X23" s="2475"/>
      <c r="Y23" s="2475"/>
      <c r="Z23" s="2509"/>
    </row>
    <row r="24" spans="2:26" ht="3" customHeight="1" thickBot="1">
      <c r="B24" s="2450"/>
      <c r="C24" s="2406"/>
      <c r="D24" s="2406"/>
      <c r="E24" s="2406"/>
      <c r="F24" s="2406"/>
      <c r="G24" s="2406"/>
      <c r="H24" s="2406"/>
      <c r="I24" s="2406"/>
      <c r="J24" s="2406"/>
      <c r="K24" s="2511"/>
      <c r="L24" s="2511"/>
      <c r="M24" s="2406"/>
      <c r="N24" s="2406"/>
      <c r="O24" s="2406"/>
      <c r="P24" s="2406"/>
      <c r="Q24" s="2406"/>
      <c r="R24" s="2406"/>
      <c r="S24" s="2406"/>
      <c r="T24" s="2406"/>
      <c r="U24" s="2406"/>
      <c r="V24" s="2406"/>
      <c r="W24" s="2406"/>
      <c r="X24" s="2406"/>
      <c r="Y24" s="2406"/>
      <c r="Z24" s="2451"/>
    </row>
    <row r="25" spans="2:26" ht="12.75" customHeight="1" thickBot="1">
      <c r="B25" s="5521" t="s">
        <v>5019</v>
      </c>
      <c r="C25" s="5522"/>
      <c r="D25" s="5522"/>
      <c r="E25" s="5522"/>
      <c r="F25" s="5522"/>
      <c r="G25" s="5522"/>
      <c r="H25" s="5522"/>
      <c r="I25" s="5522"/>
      <c r="J25" s="5522"/>
      <c r="K25" s="5522"/>
      <c r="L25" s="5522"/>
      <c r="M25" s="5522"/>
      <c r="N25" s="5522"/>
      <c r="O25" s="5522"/>
      <c r="P25" s="5522"/>
      <c r="Q25" s="5522"/>
      <c r="R25" s="5522"/>
      <c r="S25" s="5522"/>
      <c r="T25" s="5522"/>
      <c r="U25" s="5522"/>
      <c r="V25" s="5522"/>
      <c r="W25" s="5522"/>
      <c r="X25" s="5522"/>
      <c r="Y25" s="5522"/>
      <c r="Z25" s="5523"/>
    </row>
    <row r="26" spans="2:26" s="2406" customFormat="1" ht="4.05" customHeight="1">
      <c r="B26" s="2512"/>
      <c r="C26" s="2513"/>
      <c r="D26" s="2513"/>
      <c r="E26" s="2513"/>
      <c r="F26" s="2513"/>
      <c r="G26" s="2513"/>
      <c r="H26" s="2513"/>
      <c r="I26" s="2513"/>
      <c r="J26" s="2513"/>
      <c r="K26" s="2513"/>
      <c r="L26" s="2513"/>
      <c r="M26" s="2513"/>
      <c r="N26" s="2513"/>
      <c r="O26" s="2513"/>
      <c r="P26" s="2513"/>
      <c r="Q26" s="2513"/>
      <c r="R26" s="2513"/>
      <c r="S26" s="2513"/>
      <c r="T26" s="2513"/>
      <c r="U26" s="2513"/>
      <c r="V26" s="2513"/>
      <c r="W26" s="2513"/>
      <c r="X26" s="2513"/>
      <c r="Y26" s="2513"/>
      <c r="Z26" s="2514"/>
    </row>
    <row r="27" spans="2:26" ht="12" customHeight="1">
      <c r="B27" s="2450"/>
      <c r="C27" s="2406"/>
      <c r="D27" s="2406"/>
      <c r="E27" s="2406"/>
      <c r="F27" s="2406"/>
      <c r="G27" s="2406"/>
      <c r="H27" s="2498" t="s">
        <v>5020</v>
      </c>
      <c r="I27" s="2515" t="s">
        <v>1094</v>
      </c>
      <c r="J27" s="2499"/>
      <c r="K27" s="2499"/>
      <c r="L27" s="2516"/>
      <c r="M27" s="2517"/>
      <c r="N27" s="2517"/>
      <c r="O27" s="2517"/>
      <c r="P27" s="2516"/>
      <c r="Q27" s="2499"/>
      <c r="R27" s="2499"/>
      <c r="S27" s="2499"/>
      <c r="T27" s="2406"/>
      <c r="U27" s="2499"/>
      <c r="V27" s="2499"/>
      <c r="W27" s="2499"/>
      <c r="X27" s="2518" t="s">
        <v>5021</v>
      </c>
      <c r="Y27" s="2406"/>
      <c r="Z27" s="2451"/>
    </row>
    <row r="28" spans="2:26" ht="4.05" customHeight="1">
      <c r="B28" s="2450"/>
      <c r="C28" s="2406"/>
      <c r="D28" s="2406"/>
      <c r="E28" s="2406"/>
      <c r="F28" s="2406"/>
      <c r="G28" s="2406"/>
      <c r="H28" s="2406"/>
      <c r="I28" s="2498"/>
      <c r="J28" s="2406"/>
      <c r="K28" s="2406"/>
      <c r="L28" s="2406"/>
      <c r="M28" s="2406"/>
      <c r="N28" s="2406"/>
      <c r="O28" s="2406"/>
      <c r="P28" s="2406"/>
      <c r="Q28" s="2406"/>
      <c r="R28" s="2406"/>
      <c r="S28" s="2406"/>
      <c r="T28" s="2406"/>
      <c r="U28" s="2406"/>
      <c r="V28" s="2406"/>
      <c r="W28" s="2406"/>
      <c r="X28" s="2406"/>
      <c r="Y28" s="2406"/>
      <c r="Z28" s="2451"/>
    </row>
    <row r="29" spans="2:26">
      <c r="B29" s="2450"/>
      <c r="C29" s="2406"/>
      <c r="D29" s="2406"/>
      <c r="E29" s="2406"/>
      <c r="F29" s="2406"/>
      <c r="G29" s="2406"/>
      <c r="H29" s="2406"/>
      <c r="I29" s="2406"/>
      <c r="J29" s="2406"/>
      <c r="K29" s="2406"/>
      <c r="L29" s="2498" t="s">
        <v>5022</v>
      </c>
      <c r="M29" s="2499"/>
      <c r="N29" s="2499"/>
      <c r="O29" s="2406"/>
      <c r="P29" s="2406"/>
      <c r="Q29" s="2406"/>
      <c r="R29" s="2406"/>
      <c r="S29" s="2406"/>
      <c r="T29" s="2406"/>
      <c r="U29" s="2406"/>
      <c r="V29" s="2406"/>
      <c r="W29" s="2406"/>
      <c r="X29" s="2406"/>
      <c r="Y29" s="2406"/>
      <c r="Z29" s="2451"/>
    </row>
    <row r="30" spans="2:26" ht="4.05" customHeight="1">
      <c r="B30" s="2450"/>
      <c r="C30" s="2406"/>
      <c r="D30" s="2406"/>
      <c r="E30" s="2406"/>
      <c r="F30" s="2406"/>
      <c r="G30" s="2406"/>
      <c r="H30" s="2406"/>
      <c r="I30" s="2498"/>
      <c r="J30" s="2406"/>
      <c r="K30" s="2406"/>
      <c r="L30" s="2406"/>
      <c r="M30" s="2406"/>
      <c r="N30" s="2406"/>
      <c r="O30" s="2406"/>
      <c r="P30" s="2406"/>
      <c r="Q30" s="2406"/>
      <c r="R30" s="2406"/>
      <c r="S30" s="2406"/>
      <c r="T30" s="2406"/>
      <c r="U30" s="2406"/>
      <c r="V30" s="2406"/>
      <c r="W30" s="2406"/>
      <c r="X30" s="2406"/>
      <c r="Y30" s="2406"/>
      <c r="Z30" s="2451"/>
    </row>
    <row r="31" spans="2:26" ht="12">
      <c r="B31" s="2450"/>
      <c r="C31" s="2406"/>
      <c r="D31" s="2406"/>
      <c r="E31" s="2406"/>
      <c r="F31" s="2406"/>
      <c r="G31" s="2406"/>
      <c r="H31" s="2406"/>
      <c r="I31" s="2406"/>
      <c r="J31" s="2406"/>
      <c r="K31" s="2406"/>
      <c r="L31" s="2406"/>
      <c r="M31" s="2498" t="s">
        <v>5023</v>
      </c>
      <c r="N31" s="2518"/>
      <c r="O31" s="5536" t="s">
        <v>5024</v>
      </c>
      <c r="P31" s="5536"/>
      <c r="Q31" s="2519"/>
      <c r="R31" s="2406"/>
      <c r="S31" s="2406"/>
      <c r="T31" s="2406"/>
      <c r="U31" s="2406"/>
      <c r="V31" s="2406"/>
      <c r="W31" s="2406"/>
      <c r="X31" s="2406"/>
      <c r="Y31" s="2406"/>
      <c r="Z31" s="2451"/>
    </row>
    <row r="32" spans="2:26" ht="4.05" customHeight="1">
      <c r="B32" s="2450"/>
      <c r="C32" s="2406"/>
      <c r="D32" s="2406"/>
      <c r="E32" s="2406"/>
      <c r="F32" s="2406"/>
      <c r="G32" s="2406"/>
      <c r="H32" s="2406"/>
      <c r="I32" s="2406"/>
      <c r="J32" s="2406"/>
      <c r="K32" s="2406"/>
      <c r="L32" s="2406"/>
      <c r="M32" s="2406"/>
      <c r="N32" s="2406"/>
      <c r="O32" s="2406"/>
      <c r="P32" s="2406"/>
      <c r="Q32" s="2406"/>
      <c r="R32" s="2406"/>
      <c r="S32" s="2406"/>
      <c r="T32" s="2406"/>
      <c r="U32" s="2406"/>
      <c r="V32" s="2406"/>
      <c r="W32" s="2406"/>
      <c r="X32" s="2406"/>
      <c r="Y32" s="2406"/>
      <c r="Z32" s="2451"/>
    </row>
    <row r="33" spans="2:26" ht="12">
      <c r="B33" s="2450"/>
      <c r="C33" s="2406"/>
      <c r="D33" s="2406"/>
      <c r="E33" s="2406"/>
      <c r="F33" s="2406"/>
      <c r="G33" s="2406"/>
      <c r="H33" s="2406"/>
      <c r="I33" s="2406"/>
      <c r="J33" s="2406"/>
      <c r="K33" s="2498" t="s">
        <v>5025</v>
      </c>
      <c r="L33" s="2515" t="s">
        <v>1094</v>
      </c>
      <c r="M33" s="2499"/>
      <c r="N33" s="2499"/>
      <c r="O33" s="2499"/>
      <c r="P33" s="2516"/>
      <c r="Q33" s="2517"/>
      <c r="R33" s="2517"/>
      <c r="S33" s="2517"/>
      <c r="T33" s="2516"/>
      <c r="U33" s="2499"/>
      <c r="V33" s="2499"/>
      <c r="W33" s="2499"/>
      <c r="X33" s="2518" t="s">
        <v>5021</v>
      </c>
      <c r="Y33" s="2406"/>
      <c r="Z33" s="2451"/>
    </row>
    <row r="34" spans="2:26" ht="4.05" customHeight="1" thickBot="1">
      <c r="B34" s="2450"/>
      <c r="C34" s="2406"/>
      <c r="D34" s="2406"/>
      <c r="E34" s="2406"/>
      <c r="F34" s="2406"/>
      <c r="G34" s="2406"/>
      <c r="H34" s="2406"/>
      <c r="I34" s="2406"/>
      <c r="J34" s="2406"/>
      <c r="K34" s="2406"/>
      <c r="L34" s="2406"/>
      <c r="M34" s="2406"/>
      <c r="N34" s="2406"/>
      <c r="O34" s="2406"/>
      <c r="P34" s="2406"/>
      <c r="Q34" s="2406"/>
      <c r="R34" s="2406"/>
      <c r="S34" s="2406"/>
      <c r="T34" s="2406"/>
      <c r="U34" s="2406"/>
      <c r="V34" s="2406"/>
      <c r="W34" s="2406"/>
      <c r="X34" s="2406"/>
      <c r="Y34" s="2406"/>
      <c r="Z34" s="2451"/>
    </row>
    <row r="35" spans="2:26" ht="12.75" customHeight="1" thickBot="1">
      <c r="B35" s="5521" t="s">
        <v>5026</v>
      </c>
      <c r="C35" s="5522"/>
      <c r="D35" s="5522"/>
      <c r="E35" s="5522"/>
      <c r="F35" s="5522"/>
      <c r="G35" s="5522"/>
      <c r="H35" s="5522"/>
      <c r="I35" s="5522"/>
      <c r="J35" s="5522"/>
      <c r="K35" s="5522"/>
      <c r="L35" s="5522"/>
      <c r="M35" s="5522"/>
      <c r="N35" s="5522"/>
      <c r="O35" s="5522"/>
      <c r="P35" s="5522"/>
      <c r="Q35" s="5522"/>
      <c r="R35" s="5522"/>
      <c r="S35" s="5522"/>
      <c r="T35" s="5522"/>
      <c r="U35" s="5522"/>
      <c r="V35" s="5522"/>
      <c r="W35" s="5522"/>
      <c r="X35" s="5522"/>
      <c r="Y35" s="5522"/>
      <c r="Z35" s="5523"/>
    </row>
    <row r="36" spans="2:26" s="2406" customFormat="1" ht="4.05" customHeight="1">
      <c r="B36" s="2512"/>
      <c r="C36" s="2513"/>
      <c r="D36" s="2513"/>
      <c r="E36" s="2513"/>
      <c r="F36" s="2513"/>
      <c r="G36" s="2513"/>
      <c r="H36" s="2513"/>
      <c r="I36" s="2513"/>
      <c r="J36" s="2513"/>
      <c r="K36" s="2513"/>
      <c r="L36" s="2513"/>
      <c r="M36" s="2513"/>
      <c r="N36" s="2513"/>
      <c r="O36" s="2513"/>
      <c r="P36" s="2513"/>
      <c r="Q36" s="2513"/>
      <c r="R36" s="2513"/>
      <c r="S36" s="2513"/>
      <c r="T36" s="2513"/>
      <c r="U36" s="2513"/>
      <c r="V36" s="2513"/>
      <c r="W36" s="2513"/>
      <c r="X36" s="2513"/>
      <c r="Y36" s="2513"/>
      <c r="Z36" s="2514"/>
    </row>
    <row r="37" spans="2:26" ht="12" customHeight="1">
      <c r="B37" s="2450"/>
      <c r="C37" s="2406"/>
      <c r="D37" s="2406"/>
      <c r="E37" s="2406"/>
      <c r="F37" s="2406"/>
      <c r="G37" s="2406"/>
      <c r="H37" s="2498" t="s">
        <v>5020</v>
      </c>
      <c r="I37" s="2515" t="s">
        <v>1094</v>
      </c>
      <c r="J37" s="2499"/>
      <c r="K37" s="2499"/>
      <c r="L37" s="2516"/>
      <c r="M37" s="2517"/>
      <c r="N37" s="2517"/>
      <c r="O37" s="2517"/>
      <c r="P37" s="2516"/>
      <c r="Q37" s="2499"/>
      <c r="R37" s="2499"/>
      <c r="S37" s="2499"/>
      <c r="T37" s="2406"/>
      <c r="U37" s="2499"/>
      <c r="V37" s="2499"/>
      <c r="W37" s="2499"/>
      <c r="X37" s="2518" t="s">
        <v>5021</v>
      </c>
      <c r="Y37" s="2406"/>
      <c r="Z37" s="2451"/>
    </row>
    <row r="38" spans="2:26" ht="4.05" customHeight="1">
      <c r="B38" s="2450"/>
      <c r="C38" s="2406"/>
      <c r="D38" s="2406"/>
      <c r="E38" s="2406"/>
      <c r="F38" s="2406"/>
      <c r="G38" s="2406"/>
      <c r="H38" s="2406"/>
      <c r="I38" s="2498"/>
      <c r="J38" s="2406"/>
      <c r="K38" s="2406"/>
      <c r="L38" s="2406"/>
      <c r="M38" s="2406"/>
      <c r="N38" s="2406"/>
      <c r="O38" s="2406"/>
      <c r="P38" s="2406"/>
      <c r="Q38" s="2406"/>
      <c r="R38" s="2406"/>
      <c r="S38" s="2406"/>
      <c r="T38" s="2406"/>
      <c r="U38" s="2406"/>
      <c r="V38" s="2406"/>
      <c r="W38" s="2406"/>
      <c r="X38" s="2406"/>
      <c r="Y38" s="2406"/>
      <c r="Z38" s="2451"/>
    </row>
    <row r="39" spans="2:26">
      <c r="B39" s="2450"/>
      <c r="C39" s="2406"/>
      <c r="D39" s="2406"/>
      <c r="E39" s="2406"/>
      <c r="F39" s="2406"/>
      <c r="G39" s="2406"/>
      <c r="H39" s="2406"/>
      <c r="I39" s="2406"/>
      <c r="J39" s="2406"/>
      <c r="K39" s="2406"/>
      <c r="L39" s="2498" t="s">
        <v>5022</v>
      </c>
      <c r="M39" s="2499"/>
      <c r="N39" s="2499"/>
      <c r="O39" s="2406"/>
      <c r="P39" s="2406"/>
      <c r="Q39" s="2406"/>
      <c r="R39" s="2406"/>
      <c r="S39" s="2406"/>
      <c r="T39" s="2406"/>
      <c r="U39" s="2406"/>
      <c r="V39" s="2406"/>
      <c r="W39" s="2406"/>
      <c r="X39" s="2406"/>
      <c r="Y39" s="2406"/>
      <c r="Z39" s="2451"/>
    </row>
    <row r="40" spans="2:26" ht="4.05" customHeight="1">
      <c r="B40" s="2450"/>
      <c r="C40" s="2406"/>
      <c r="D40" s="2406"/>
      <c r="E40" s="2406"/>
      <c r="F40" s="2406"/>
      <c r="G40" s="2406"/>
      <c r="H40" s="2406"/>
      <c r="I40" s="2498"/>
      <c r="J40" s="2406"/>
      <c r="K40" s="2406"/>
      <c r="L40" s="2406"/>
      <c r="M40" s="2406"/>
      <c r="N40" s="2406"/>
      <c r="O40" s="2406"/>
      <c r="P40" s="2406"/>
      <c r="Q40" s="2406"/>
      <c r="R40" s="2406"/>
      <c r="S40" s="2406"/>
      <c r="T40" s="2406"/>
      <c r="U40" s="2406"/>
      <c r="V40" s="2406"/>
      <c r="W40" s="2406"/>
      <c r="X40" s="2406"/>
      <c r="Y40" s="2406"/>
      <c r="Z40" s="2451"/>
    </row>
    <row r="41" spans="2:26" ht="12">
      <c r="B41" s="2450"/>
      <c r="C41" s="2406"/>
      <c r="D41" s="2406"/>
      <c r="E41" s="2406"/>
      <c r="F41" s="2406"/>
      <c r="G41" s="2406"/>
      <c r="H41" s="2406"/>
      <c r="I41" s="2406"/>
      <c r="J41" s="2406"/>
      <c r="K41" s="2406"/>
      <c r="L41" s="2406"/>
      <c r="M41" s="2498" t="s">
        <v>5027</v>
      </c>
      <c r="N41" s="2518"/>
      <c r="O41" s="2499"/>
      <c r="P41" s="2499"/>
      <c r="Q41" s="2499"/>
      <c r="R41" s="2476"/>
      <c r="S41" s="2406"/>
      <c r="T41" s="2406"/>
      <c r="U41" s="2406"/>
      <c r="V41" s="2406"/>
      <c r="W41" s="2406"/>
      <c r="X41" s="2406"/>
      <c r="Y41" s="2406"/>
      <c r="Z41" s="2451"/>
    </row>
    <row r="42" spans="2:26" ht="4.05" customHeight="1">
      <c r="B42" s="2450"/>
      <c r="C42" s="2406"/>
      <c r="D42" s="2406"/>
      <c r="E42" s="2406"/>
      <c r="F42" s="2406"/>
      <c r="G42" s="2406"/>
      <c r="H42" s="2406"/>
      <c r="I42" s="2406"/>
      <c r="J42" s="2406"/>
      <c r="K42" s="2406"/>
      <c r="L42" s="2406"/>
      <c r="M42" s="2406"/>
      <c r="N42" s="2406"/>
      <c r="O42" s="2406"/>
      <c r="P42" s="2406"/>
      <c r="Q42" s="2406"/>
      <c r="R42" s="2406"/>
      <c r="S42" s="2406"/>
      <c r="T42" s="2406"/>
      <c r="U42" s="2406"/>
      <c r="V42" s="2406"/>
      <c r="W42" s="2406"/>
      <c r="X42" s="2406"/>
      <c r="Y42" s="2406"/>
      <c r="Z42" s="2451"/>
    </row>
    <row r="43" spans="2:26" ht="12">
      <c r="B43" s="2450"/>
      <c r="C43" s="2406"/>
      <c r="D43" s="2406"/>
      <c r="E43" s="2406"/>
      <c r="F43" s="2406"/>
      <c r="G43" s="2406"/>
      <c r="H43" s="2406"/>
      <c r="I43" s="2406"/>
      <c r="J43" s="2406"/>
      <c r="K43" s="2498" t="s">
        <v>5028</v>
      </c>
      <c r="L43" s="2515" t="s">
        <v>1094</v>
      </c>
      <c r="M43" s="2499"/>
      <c r="N43" s="2499"/>
      <c r="O43" s="2499"/>
      <c r="P43" s="2516"/>
      <c r="Q43" s="2517"/>
      <c r="R43" s="2517"/>
      <c r="S43" s="2517"/>
      <c r="T43" s="2516"/>
      <c r="U43" s="2499"/>
      <c r="V43" s="2499"/>
      <c r="W43" s="2499"/>
      <c r="X43" s="2518" t="s">
        <v>5021</v>
      </c>
      <c r="Y43" s="2406"/>
      <c r="Z43" s="2451"/>
    </row>
    <row r="44" spans="2:26" ht="4.05" customHeight="1" thickBot="1">
      <c r="B44" s="2450"/>
      <c r="Z44" s="2451"/>
    </row>
    <row r="45" spans="2:26" ht="12.75" customHeight="1" thickBot="1">
      <c r="B45" s="5521" t="s">
        <v>5029</v>
      </c>
      <c r="C45" s="5522"/>
      <c r="D45" s="5522"/>
      <c r="E45" s="5522"/>
      <c r="F45" s="5522"/>
      <c r="G45" s="5522"/>
      <c r="H45" s="5522"/>
      <c r="I45" s="5522"/>
      <c r="J45" s="5522"/>
      <c r="K45" s="5522"/>
      <c r="L45" s="5522"/>
      <c r="M45" s="5522"/>
      <c r="N45" s="5522"/>
      <c r="O45" s="5522"/>
      <c r="P45" s="5522"/>
      <c r="Q45" s="5522"/>
      <c r="R45" s="5522"/>
      <c r="S45" s="5522"/>
      <c r="T45" s="5522"/>
      <c r="U45" s="5522"/>
      <c r="V45" s="5522"/>
      <c r="W45" s="5522"/>
      <c r="X45" s="5522"/>
      <c r="Y45" s="5522"/>
      <c r="Z45" s="5523"/>
    </row>
    <row r="46" spans="2:26" s="2406" customFormat="1" ht="4.05" customHeight="1">
      <c r="B46" s="2512"/>
      <c r="C46" s="2513"/>
      <c r="D46" s="2513"/>
      <c r="E46" s="2513"/>
      <c r="F46" s="2513"/>
      <c r="G46" s="2513"/>
      <c r="H46" s="2513"/>
      <c r="I46" s="2513"/>
      <c r="J46" s="2513"/>
      <c r="K46" s="2513"/>
      <c r="L46" s="2513"/>
      <c r="M46" s="2513"/>
      <c r="N46" s="2513"/>
      <c r="O46" s="2513"/>
      <c r="P46" s="2513"/>
      <c r="Q46" s="2513"/>
      <c r="R46" s="2513"/>
      <c r="S46" s="2513"/>
      <c r="T46" s="2513"/>
      <c r="U46" s="2513"/>
      <c r="V46" s="2513"/>
      <c r="W46" s="2513"/>
      <c r="X46" s="2513"/>
      <c r="Y46" s="2513"/>
      <c r="Z46" s="2514"/>
    </row>
    <row r="47" spans="2:26" ht="12" customHeight="1">
      <c r="B47" s="2450"/>
      <c r="C47" s="2406"/>
      <c r="D47" s="2406"/>
      <c r="E47" s="2406"/>
      <c r="F47" s="2406"/>
      <c r="G47" s="2406"/>
      <c r="H47" s="2498" t="s">
        <v>5020</v>
      </c>
      <c r="I47" s="2515" t="s">
        <v>1094</v>
      </c>
      <c r="J47" s="2499"/>
      <c r="K47" s="2499"/>
      <c r="L47" s="2516"/>
      <c r="M47" s="2517"/>
      <c r="N47" s="2517"/>
      <c r="O47" s="2517"/>
      <c r="P47" s="2516"/>
      <c r="Q47" s="2499"/>
      <c r="R47" s="2499"/>
      <c r="S47" s="2499"/>
      <c r="T47" s="2406"/>
      <c r="U47" s="2499"/>
      <c r="V47" s="2499"/>
      <c r="W47" s="2499"/>
      <c r="X47" s="2518" t="s">
        <v>5021</v>
      </c>
      <c r="Y47" s="2406"/>
      <c r="Z47" s="2451"/>
    </row>
    <row r="48" spans="2:26" ht="4.05" customHeight="1">
      <c r="B48" s="2450"/>
      <c r="C48" s="2406"/>
      <c r="D48" s="2406"/>
      <c r="E48" s="2406"/>
      <c r="F48" s="2406"/>
      <c r="G48" s="2406"/>
      <c r="H48" s="2406"/>
      <c r="I48" s="2498"/>
      <c r="J48" s="2406"/>
      <c r="K48" s="2406"/>
      <c r="L48" s="2406"/>
      <c r="M48" s="2406"/>
      <c r="N48" s="2406"/>
      <c r="O48" s="2406"/>
      <c r="P48" s="2406"/>
      <c r="Q48" s="2406"/>
      <c r="R48" s="2406"/>
      <c r="S48" s="2406"/>
      <c r="T48" s="2406"/>
      <c r="U48" s="2406"/>
      <c r="V48" s="2406"/>
      <c r="W48" s="2406"/>
      <c r="X48" s="2406"/>
      <c r="Y48" s="2406"/>
      <c r="Z48" s="2451"/>
    </row>
    <row r="49" spans="2:26">
      <c r="B49" s="2450"/>
      <c r="C49" s="2406"/>
      <c r="D49" s="2406"/>
      <c r="E49" s="2406"/>
      <c r="F49" s="2406"/>
      <c r="G49" s="2406"/>
      <c r="H49" s="2406"/>
      <c r="I49" s="2406"/>
      <c r="J49" s="2406"/>
      <c r="K49" s="2406"/>
      <c r="L49" s="2498" t="s">
        <v>5022</v>
      </c>
      <c r="M49" s="2499"/>
      <c r="N49" s="2499"/>
      <c r="O49" s="2406"/>
      <c r="P49" s="2406"/>
      <c r="Q49" s="2406"/>
      <c r="R49" s="2406"/>
      <c r="S49" s="2406"/>
      <c r="T49" s="2406"/>
      <c r="U49" s="2406"/>
      <c r="V49" s="2406"/>
      <c r="W49" s="2406"/>
      <c r="X49" s="2406"/>
      <c r="Y49" s="2406"/>
      <c r="Z49" s="2451"/>
    </row>
    <row r="50" spans="2:26" ht="4.05" customHeight="1">
      <c r="B50" s="2450"/>
      <c r="C50" s="2406"/>
      <c r="D50" s="2406"/>
      <c r="E50" s="2406"/>
      <c r="F50" s="2406"/>
      <c r="G50" s="2406"/>
      <c r="H50" s="2406"/>
      <c r="I50" s="2498"/>
      <c r="J50" s="2406"/>
      <c r="K50" s="2406"/>
      <c r="L50" s="2406"/>
      <c r="M50" s="2406"/>
      <c r="N50" s="2406"/>
      <c r="O50" s="2406"/>
      <c r="P50" s="2406"/>
      <c r="Q50" s="2406"/>
      <c r="R50" s="2406"/>
      <c r="S50" s="2406"/>
      <c r="T50" s="2406"/>
      <c r="U50" s="2406"/>
      <c r="V50" s="2406"/>
      <c r="W50" s="2406"/>
      <c r="X50" s="2406"/>
      <c r="Y50" s="2406"/>
      <c r="Z50" s="2451"/>
    </row>
    <row r="51" spans="2:26" ht="12">
      <c r="B51" s="2450"/>
      <c r="C51" s="2406"/>
      <c r="D51" s="2406"/>
      <c r="E51" s="2406"/>
      <c r="F51" s="2406"/>
      <c r="G51" s="2406"/>
      <c r="H51" s="2406"/>
      <c r="I51" s="2406"/>
      <c r="J51" s="2406"/>
      <c r="K51" s="2406"/>
      <c r="L51" s="2406"/>
      <c r="M51" s="2498" t="s">
        <v>5030</v>
      </c>
      <c r="N51" s="2518"/>
      <c r="O51" s="5537">
        <v>0.05</v>
      </c>
      <c r="P51" s="5536"/>
      <c r="Q51" s="2501"/>
      <c r="R51" s="2406"/>
      <c r="S51" s="2406"/>
      <c r="T51" s="2406"/>
      <c r="U51" s="2406"/>
      <c r="V51" s="2406"/>
      <c r="W51" s="2406"/>
      <c r="X51" s="2406"/>
      <c r="Y51" s="2406"/>
      <c r="Z51" s="2451"/>
    </row>
    <row r="52" spans="2:26" ht="4.05" customHeight="1">
      <c r="B52" s="2450"/>
      <c r="C52" s="2406"/>
      <c r="D52" s="2406"/>
      <c r="E52" s="2406"/>
      <c r="F52" s="2406"/>
      <c r="G52" s="2406"/>
      <c r="H52" s="2406"/>
      <c r="I52" s="2406"/>
      <c r="J52" s="2406"/>
      <c r="K52" s="2406"/>
      <c r="L52" s="2406"/>
      <c r="M52" s="2406"/>
      <c r="N52" s="2406"/>
      <c r="O52" s="2406"/>
      <c r="P52" s="2406"/>
      <c r="Q52" s="2406"/>
      <c r="R52" s="2406"/>
      <c r="S52" s="2406"/>
      <c r="T52" s="2406"/>
      <c r="U52" s="2406"/>
      <c r="V52" s="2406"/>
      <c r="W52" s="2406"/>
      <c r="X52" s="2406"/>
      <c r="Y52" s="2406"/>
      <c r="Z52" s="2451"/>
    </row>
    <row r="53" spans="2:26" ht="12">
      <c r="B53" s="2450"/>
      <c r="C53" s="2406"/>
      <c r="D53" s="2406"/>
      <c r="E53" s="2406"/>
      <c r="F53" s="2406"/>
      <c r="G53" s="2406"/>
      <c r="H53" s="2406"/>
      <c r="I53" s="2406"/>
      <c r="J53" s="2406"/>
      <c r="K53" s="2498" t="s">
        <v>5031</v>
      </c>
      <c r="L53" s="2515" t="s">
        <v>1094</v>
      </c>
      <c r="M53" s="2499"/>
      <c r="N53" s="2499"/>
      <c r="O53" s="2499"/>
      <c r="P53" s="2516"/>
      <c r="Q53" s="2517"/>
      <c r="R53" s="2517"/>
      <c r="S53" s="2517"/>
      <c r="T53" s="2516"/>
      <c r="U53" s="2499"/>
      <c r="V53" s="2499"/>
      <c r="W53" s="2499"/>
      <c r="X53" s="2518" t="s">
        <v>5021</v>
      </c>
      <c r="Y53" s="2406"/>
      <c r="Z53" s="2451"/>
    </row>
    <row r="54" spans="2:26" ht="3" customHeight="1" thickBot="1">
      <c r="B54" s="2450"/>
      <c r="C54" s="2406"/>
      <c r="D54" s="2406"/>
      <c r="E54" s="2406"/>
      <c r="F54" s="2406"/>
      <c r="G54" s="2406"/>
      <c r="H54" s="2406"/>
      <c r="I54" s="2406"/>
      <c r="J54" s="2406"/>
      <c r="K54" s="2498"/>
      <c r="L54" s="2515"/>
      <c r="M54" s="2501"/>
      <c r="N54" s="2501"/>
      <c r="O54" s="2501"/>
      <c r="P54" s="2516"/>
      <c r="Q54" s="2516"/>
      <c r="R54" s="2516"/>
      <c r="S54" s="2516"/>
      <c r="T54" s="2516"/>
      <c r="U54" s="2501"/>
      <c r="V54" s="2501"/>
      <c r="W54" s="2501"/>
      <c r="X54" s="2518"/>
      <c r="Y54" s="2406"/>
      <c r="Z54" s="2451"/>
    </row>
    <row r="55" spans="2:26" ht="12" customHeight="1" thickBot="1">
      <c r="B55" s="5533" t="s">
        <v>5032</v>
      </c>
      <c r="C55" s="5534"/>
      <c r="D55" s="5534"/>
      <c r="E55" s="5534"/>
      <c r="F55" s="5534"/>
      <c r="G55" s="5534"/>
      <c r="H55" s="5534"/>
      <c r="I55" s="5534"/>
      <c r="J55" s="5534"/>
      <c r="K55" s="5534"/>
      <c r="L55" s="5534"/>
      <c r="M55" s="5534"/>
      <c r="N55" s="5534"/>
      <c r="O55" s="5534"/>
      <c r="P55" s="5534"/>
      <c r="Q55" s="5534"/>
      <c r="R55" s="5534"/>
      <c r="S55" s="5534"/>
      <c r="T55" s="5534"/>
      <c r="U55" s="5534"/>
      <c r="V55" s="5534"/>
      <c r="W55" s="5534"/>
      <c r="X55" s="5534"/>
      <c r="Y55" s="5534"/>
      <c r="Z55" s="5535"/>
    </row>
    <row r="56" spans="2:26" ht="3" customHeight="1">
      <c r="B56" s="2512"/>
      <c r="C56" s="2513"/>
      <c r="D56" s="2513"/>
      <c r="E56" s="2513"/>
      <c r="F56" s="2513"/>
      <c r="G56" s="2513"/>
      <c r="H56" s="2513"/>
      <c r="I56" s="2513"/>
      <c r="J56" s="2513"/>
      <c r="K56" s="2513"/>
      <c r="L56" s="2513"/>
      <c r="M56" s="2513"/>
      <c r="N56" s="2513"/>
      <c r="O56" s="2513"/>
      <c r="P56" s="2513"/>
      <c r="Q56" s="2513"/>
      <c r="R56" s="2513"/>
      <c r="S56" s="2513"/>
      <c r="T56" s="2513"/>
      <c r="U56" s="2513"/>
      <c r="V56" s="2513"/>
      <c r="W56" s="2513"/>
      <c r="X56" s="2513"/>
      <c r="Y56" s="2513"/>
      <c r="Z56" s="2514"/>
    </row>
    <row r="57" spans="2:26" ht="12" customHeight="1">
      <c r="B57" s="2494"/>
      <c r="C57" s="2406"/>
      <c r="D57" s="2406" t="s">
        <v>5033</v>
      </c>
      <c r="F57" s="2406"/>
      <c r="G57" s="2406"/>
      <c r="H57" s="2406"/>
      <c r="I57" s="2406"/>
      <c r="J57" s="2432" t="s">
        <v>3649</v>
      </c>
      <c r="K57" s="2419"/>
      <c r="L57" s="2421"/>
      <c r="M57" s="2407" t="s">
        <v>5034</v>
      </c>
      <c r="O57" s="2417"/>
      <c r="P57" s="2417"/>
      <c r="Q57" s="2406"/>
      <c r="R57" s="2406" t="s">
        <v>5035</v>
      </c>
      <c r="T57" s="2419"/>
      <c r="U57" s="2420"/>
      <c r="V57" s="2420"/>
      <c r="W57" s="2420"/>
      <c r="X57" s="2420"/>
      <c r="Y57" s="2421"/>
      <c r="Z57" s="2470"/>
    </row>
    <row r="58" spans="2:26" ht="3" customHeight="1">
      <c r="B58" s="2494"/>
      <c r="C58" s="2406"/>
      <c r="D58" s="2406"/>
      <c r="E58" s="2406"/>
      <c r="F58" s="2406"/>
      <c r="G58" s="2406"/>
      <c r="H58" s="2406"/>
      <c r="I58" s="2406"/>
      <c r="J58" s="2406"/>
      <c r="K58" s="2406"/>
      <c r="L58" s="2406"/>
      <c r="M58" s="2406"/>
      <c r="N58" s="2406"/>
      <c r="O58" s="2406"/>
      <c r="P58" s="2406"/>
      <c r="Q58" s="2406"/>
      <c r="R58" s="2406"/>
      <c r="S58" s="2406"/>
      <c r="T58" s="2406"/>
      <c r="U58" s="2406"/>
      <c r="V58" s="2406"/>
      <c r="W58" s="2406"/>
      <c r="X58" s="2406"/>
      <c r="Y58" s="2406"/>
      <c r="Z58" s="2470"/>
    </row>
    <row r="59" spans="2:26" ht="12" customHeight="1">
      <c r="B59" s="2494"/>
      <c r="C59" s="2406"/>
      <c r="D59" s="2406"/>
      <c r="E59" s="2406"/>
      <c r="F59" s="2406"/>
      <c r="G59" s="2406"/>
      <c r="H59" s="2406"/>
      <c r="I59" s="2406" t="s">
        <v>5036</v>
      </c>
      <c r="J59" s="2406"/>
      <c r="K59" s="2476"/>
      <c r="L59" s="2476"/>
      <c r="M59" s="2476"/>
      <c r="N59" s="2476"/>
      <c r="O59" s="2476"/>
      <c r="P59" s="2476"/>
      <c r="Q59" s="2476"/>
      <c r="R59" s="2476"/>
      <c r="S59" s="2476"/>
      <c r="T59" s="2476"/>
      <c r="U59" s="2476"/>
      <c r="V59" s="2476"/>
      <c r="W59" s="2476"/>
      <c r="X59" s="2476"/>
      <c r="Y59" s="2476"/>
      <c r="Z59" s="2470"/>
    </row>
    <row r="60" spans="2:26" ht="3" customHeight="1">
      <c r="B60" s="2494"/>
      <c r="C60" s="2406"/>
      <c r="D60" s="2406"/>
      <c r="E60" s="2406"/>
      <c r="F60" s="2406"/>
      <c r="G60" s="2406"/>
      <c r="H60" s="2406"/>
      <c r="I60" s="2406"/>
      <c r="J60" s="2406"/>
      <c r="K60" s="2406"/>
      <c r="L60" s="2406"/>
      <c r="M60" s="2406"/>
      <c r="N60" s="2406"/>
      <c r="O60" s="2406"/>
      <c r="P60" s="2406"/>
      <c r="Q60" s="2406"/>
      <c r="R60" s="2406"/>
      <c r="S60" s="2406"/>
      <c r="T60" s="2406"/>
      <c r="U60" s="2406"/>
      <c r="V60" s="2406"/>
      <c r="W60" s="2406"/>
      <c r="X60" s="2406"/>
      <c r="Y60" s="2406"/>
      <c r="Z60" s="2470"/>
    </row>
    <row r="61" spans="2:26" ht="12" customHeight="1">
      <c r="B61" s="2494"/>
      <c r="C61" s="2406"/>
      <c r="D61" s="2406"/>
      <c r="E61" s="2406"/>
      <c r="F61" s="2406"/>
      <c r="G61" s="2406"/>
      <c r="H61" s="2406"/>
      <c r="I61" s="2406"/>
      <c r="J61" s="2406"/>
      <c r="K61" s="2476"/>
      <c r="L61" s="2476"/>
      <c r="M61" s="2476"/>
      <c r="N61" s="2476"/>
      <c r="O61" s="2476"/>
      <c r="P61" s="2476"/>
      <c r="Q61" s="2476"/>
      <c r="R61" s="2476"/>
      <c r="S61" s="2476"/>
      <c r="T61" s="2476"/>
      <c r="U61" s="2476"/>
      <c r="V61" s="2476"/>
      <c r="W61" s="2476"/>
      <c r="X61" s="2476"/>
      <c r="Y61" s="2476"/>
      <c r="Z61" s="2470"/>
    </row>
    <row r="62" spans="2:26" ht="3" customHeight="1">
      <c r="B62" s="2494"/>
      <c r="C62" s="2406"/>
      <c r="D62" s="2406"/>
      <c r="E62" s="2406"/>
      <c r="F62" s="2406"/>
      <c r="G62" s="2406"/>
      <c r="H62" s="2406"/>
      <c r="J62" s="2406"/>
      <c r="K62" s="2406"/>
      <c r="L62" s="2406"/>
      <c r="M62" s="2406"/>
      <c r="N62" s="2406"/>
      <c r="O62" s="2406"/>
      <c r="P62" s="2406"/>
      <c r="Q62" s="2406"/>
      <c r="R62" s="2406"/>
      <c r="S62" s="2406"/>
      <c r="T62" s="2406"/>
      <c r="U62" s="2406"/>
      <c r="V62" s="2406"/>
      <c r="W62" s="2406"/>
      <c r="X62" s="2406"/>
      <c r="Y62" s="2406"/>
      <c r="Z62" s="2470"/>
    </row>
    <row r="63" spans="2:26" ht="12" customHeight="1">
      <c r="B63" s="2494"/>
      <c r="C63" s="2406"/>
      <c r="D63" s="2406"/>
      <c r="E63" s="2406"/>
      <c r="F63" s="2406"/>
      <c r="G63" s="2406"/>
      <c r="H63" s="2406"/>
      <c r="I63" s="2406" t="s">
        <v>5037</v>
      </c>
      <c r="J63" s="2406"/>
      <c r="K63" s="2433">
        <v>0</v>
      </c>
      <c r="L63" s="2417"/>
      <c r="M63" s="2417"/>
      <c r="N63" s="2435" t="s">
        <v>1382</v>
      </c>
      <c r="O63" s="2417"/>
      <c r="P63" s="2417"/>
      <c r="Q63" s="2417"/>
      <c r="R63" s="2435" t="s">
        <v>1382</v>
      </c>
      <c r="S63" s="2417"/>
      <c r="T63" s="2417"/>
      <c r="U63" s="2417"/>
      <c r="V63" s="2417"/>
      <c r="W63" s="2406"/>
      <c r="X63" s="2406"/>
      <c r="Y63" s="2406"/>
      <c r="Z63" s="2470"/>
    </row>
    <row r="64" spans="2:26" ht="3" customHeight="1">
      <c r="B64" s="2494"/>
      <c r="C64" s="2406"/>
      <c r="D64" s="2406"/>
      <c r="E64" s="2406"/>
      <c r="F64" s="2406"/>
      <c r="J64" s="2406"/>
      <c r="K64" s="2438"/>
      <c r="L64" s="2414"/>
      <c r="M64" s="2414"/>
      <c r="N64" s="2435"/>
      <c r="O64" s="2414"/>
      <c r="P64" s="2414"/>
      <c r="Q64" s="2414"/>
      <c r="R64" s="2435"/>
      <c r="S64" s="2414"/>
      <c r="T64" s="2414"/>
      <c r="U64" s="2414"/>
      <c r="V64" s="2414"/>
      <c r="W64" s="2406"/>
      <c r="X64" s="2406"/>
      <c r="Y64" s="2406"/>
      <c r="Z64" s="2470"/>
    </row>
    <row r="65" spans="2:26" ht="12" customHeight="1">
      <c r="B65" s="2494"/>
      <c r="C65" s="2406"/>
      <c r="D65" s="2406"/>
      <c r="E65" s="2406"/>
      <c r="F65" s="2406"/>
      <c r="G65" s="2406" t="s">
        <v>5038</v>
      </c>
      <c r="H65" s="2406"/>
      <c r="I65" s="2406"/>
      <c r="J65" s="2406"/>
      <c r="K65" s="2433">
        <v>0</v>
      </c>
      <c r="L65" s="2417"/>
      <c r="M65" s="2417"/>
      <c r="N65" s="2435" t="s">
        <v>1382</v>
      </c>
      <c r="O65" s="2417"/>
      <c r="P65" s="2417"/>
      <c r="Q65" s="2417"/>
      <c r="R65" s="2435" t="s">
        <v>1382</v>
      </c>
      <c r="S65" s="2417"/>
      <c r="T65" s="2417"/>
      <c r="U65" s="2417"/>
      <c r="V65" s="2417"/>
      <c r="W65" s="2406"/>
      <c r="X65" s="2406"/>
      <c r="Y65" s="2406"/>
      <c r="Z65" s="2470"/>
    </row>
    <row r="66" spans="2:26" ht="3" customHeight="1" thickBot="1">
      <c r="B66" s="2494"/>
      <c r="C66" s="2406"/>
      <c r="D66" s="2406"/>
      <c r="E66" s="2406"/>
      <c r="F66" s="2406"/>
      <c r="G66" s="2406"/>
      <c r="H66" s="2406"/>
      <c r="I66" s="2406"/>
      <c r="J66" s="2406"/>
      <c r="K66" s="2406"/>
      <c r="L66" s="2406"/>
      <c r="M66" s="2406"/>
      <c r="N66" s="2406"/>
      <c r="O66" s="2406"/>
      <c r="P66" s="2406"/>
      <c r="Q66" s="2406"/>
      <c r="R66" s="2406"/>
      <c r="S66" s="2406"/>
      <c r="T66" s="2406"/>
      <c r="U66" s="2406"/>
      <c r="V66" s="2406"/>
      <c r="W66" s="2406"/>
      <c r="X66" s="2406"/>
      <c r="Y66" s="2406"/>
      <c r="Z66" s="2470"/>
    </row>
    <row r="67" spans="2:26" s="2411" customFormat="1" ht="12.75" customHeight="1" thickBot="1">
      <c r="B67" s="5533" t="s">
        <v>5039</v>
      </c>
      <c r="C67" s="5534"/>
      <c r="D67" s="5534"/>
      <c r="E67" s="5534"/>
      <c r="F67" s="5534"/>
      <c r="G67" s="5534"/>
      <c r="H67" s="5534"/>
      <c r="I67" s="5534"/>
      <c r="J67" s="5534"/>
      <c r="K67" s="5534"/>
      <c r="L67" s="5534"/>
      <c r="M67" s="5534"/>
      <c r="N67" s="5534"/>
      <c r="O67" s="5534"/>
      <c r="P67" s="5534"/>
      <c r="Q67" s="5534"/>
      <c r="R67" s="5534"/>
      <c r="S67" s="5534"/>
      <c r="T67" s="5534"/>
      <c r="U67" s="5534"/>
      <c r="V67" s="5534"/>
      <c r="W67" s="5534"/>
      <c r="X67" s="5534"/>
      <c r="Y67" s="5534"/>
      <c r="Z67" s="5535"/>
    </row>
    <row r="68" spans="2:26" s="2411" customFormat="1" ht="4.05" customHeight="1">
      <c r="B68" s="2412"/>
      <c r="Z68" s="2413"/>
    </row>
    <row r="69" spans="2:26" s="2411" customFormat="1">
      <c r="B69" s="2412"/>
      <c r="I69" s="2432" t="s">
        <v>5007</v>
      </c>
      <c r="J69" s="2432" t="s">
        <v>3649</v>
      </c>
      <c r="K69" s="2419"/>
      <c r="L69" s="2421"/>
      <c r="M69" s="2414"/>
      <c r="N69" s="2432" t="s">
        <v>3650</v>
      </c>
      <c r="O69" s="2417"/>
      <c r="P69" s="2417"/>
      <c r="R69" s="2414"/>
      <c r="S69" s="2432" t="s">
        <v>3652</v>
      </c>
      <c r="T69" s="2419"/>
      <c r="U69" s="2420"/>
      <c r="V69" s="2420"/>
      <c r="W69" s="2420"/>
      <c r="X69" s="2420"/>
      <c r="Y69" s="2421"/>
      <c r="Z69" s="2413"/>
    </row>
    <row r="70" spans="2:26" s="2411" customFormat="1" ht="4.05" customHeight="1">
      <c r="B70" s="2412"/>
      <c r="Z70" s="2413"/>
    </row>
    <row r="71" spans="2:26" s="2411" customFormat="1">
      <c r="B71" s="2412"/>
      <c r="I71" s="2432" t="s">
        <v>1316</v>
      </c>
      <c r="J71" s="2422"/>
      <c r="K71" s="2423"/>
      <c r="L71" s="2423"/>
      <c r="M71" s="2423"/>
      <c r="N71" s="2423"/>
      <c r="O71" s="2423"/>
      <c r="P71" s="2423"/>
      <c r="Q71" s="2423"/>
      <c r="R71" s="2423"/>
      <c r="S71" s="2423"/>
      <c r="T71" s="2423"/>
      <c r="U71" s="2423"/>
      <c r="V71" s="2423"/>
      <c r="W71" s="2423"/>
      <c r="X71" s="2423"/>
      <c r="Y71" s="2424"/>
      <c r="Z71" s="2413"/>
    </row>
    <row r="72" spans="2:26" s="2411" customFormat="1" ht="4.05" customHeight="1">
      <c r="B72" s="2412"/>
      <c r="Z72" s="2413"/>
    </row>
    <row r="73" spans="2:26" s="2411" customFormat="1">
      <c r="B73" s="2412"/>
      <c r="I73" s="2432" t="s">
        <v>4973</v>
      </c>
      <c r="J73" s="2433"/>
      <c r="K73" s="2417"/>
      <c r="L73" s="2417"/>
      <c r="M73" s="2434"/>
      <c r="N73" s="2417"/>
      <c r="O73" s="2417"/>
      <c r="P73" s="2417"/>
      <c r="Q73" s="2434"/>
      <c r="R73" s="2417"/>
      <c r="S73" s="2417"/>
      <c r="T73" s="2417"/>
      <c r="U73" s="2417"/>
      <c r="V73" s="2429"/>
      <c r="W73" s="2429"/>
      <c r="X73" s="2429"/>
      <c r="Y73" s="2429"/>
      <c r="Z73" s="2413"/>
    </row>
    <row r="74" spans="2:26" s="2411" customFormat="1" ht="4.05" customHeight="1">
      <c r="B74" s="2412"/>
      <c r="Z74" s="2413"/>
    </row>
    <row r="75" spans="2:26" s="2411" customFormat="1">
      <c r="B75" s="2412"/>
      <c r="I75" s="2432"/>
      <c r="J75" s="2433"/>
      <c r="K75" s="2417"/>
      <c r="L75" s="2417"/>
      <c r="M75" s="2434"/>
      <c r="N75" s="2417"/>
      <c r="O75" s="2417"/>
      <c r="P75" s="2417"/>
      <c r="Q75" s="2434"/>
      <c r="R75" s="2417"/>
      <c r="S75" s="2417"/>
      <c r="T75" s="2417"/>
      <c r="U75" s="2417"/>
      <c r="V75" s="2429"/>
      <c r="W75" s="2429"/>
      <c r="X75" s="2429"/>
      <c r="Y75" s="2429"/>
      <c r="Z75" s="2413"/>
    </row>
    <row r="76" spans="2:26" s="2411" customFormat="1" ht="4.05" customHeight="1">
      <c r="B76" s="2412"/>
      <c r="Z76" s="2413"/>
    </row>
    <row r="77" spans="2:26" s="2411" customFormat="1">
      <c r="B77" s="2412"/>
      <c r="I77" s="2432" t="s">
        <v>4974</v>
      </c>
      <c r="J77" s="2433">
        <v>0</v>
      </c>
      <c r="K77" s="2417"/>
      <c r="L77" s="2417"/>
      <c r="M77" s="2435" t="s">
        <v>1382</v>
      </c>
      <c r="N77" s="2417"/>
      <c r="O77" s="2417"/>
      <c r="P77" s="2417"/>
      <c r="Q77" s="2435" t="s">
        <v>1382</v>
      </c>
      <c r="R77" s="2417"/>
      <c r="S77" s="2417"/>
      <c r="T77" s="2417"/>
      <c r="U77" s="2417"/>
      <c r="Z77" s="2413"/>
    </row>
    <row r="78" spans="2:26" s="2411" customFormat="1" ht="4.05" customHeight="1">
      <c r="B78" s="2412"/>
      <c r="Z78" s="2413"/>
    </row>
    <row r="79" spans="2:26" s="2411" customFormat="1">
      <c r="B79" s="2412"/>
      <c r="I79" s="2432" t="s">
        <v>4975</v>
      </c>
      <c r="J79" s="2433">
        <v>0</v>
      </c>
      <c r="K79" s="2417"/>
      <c r="L79" s="2417"/>
      <c r="M79" s="2435" t="s">
        <v>1382</v>
      </c>
      <c r="N79" s="2417"/>
      <c r="O79" s="2417"/>
      <c r="P79" s="2417"/>
      <c r="Q79" s="2435" t="s">
        <v>1382</v>
      </c>
      <c r="R79" s="2417"/>
      <c r="S79" s="2417"/>
      <c r="T79" s="2417"/>
      <c r="U79" s="2417"/>
      <c r="Z79" s="2413"/>
    </row>
    <row r="80" spans="2:26" s="2411" customFormat="1" ht="4.05" customHeight="1">
      <c r="B80" s="2412"/>
      <c r="I80" s="2432"/>
      <c r="J80" s="2438"/>
      <c r="K80" s="2414"/>
      <c r="L80" s="2414"/>
      <c r="M80" s="2435"/>
      <c r="N80" s="2414"/>
      <c r="O80" s="2414"/>
      <c r="P80" s="2414"/>
      <c r="Q80" s="2435"/>
      <c r="R80" s="2414"/>
      <c r="S80" s="2414"/>
      <c r="T80" s="2414"/>
      <c r="U80" s="2414"/>
      <c r="Z80" s="2413"/>
    </row>
    <row r="81" spans="1:105" s="2411" customFormat="1" ht="12">
      <c r="B81" s="2412"/>
      <c r="I81" s="2432" t="s">
        <v>370</v>
      </c>
      <c r="J81" s="2520" t="s">
        <v>5004</v>
      </c>
      <c r="K81" s="2520" t="s">
        <v>5004</v>
      </c>
      <c r="L81" s="2520" t="s">
        <v>5004</v>
      </c>
      <c r="M81" s="2520" t="s">
        <v>5004</v>
      </c>
      <c r="N81" s="2521" t="s">
        <v>1382</v>
      </c>
      <c r="O81" s="2520" t="s">
        <v>4193</v>
      </c>
      <c r="P81" s="2520" t="s">
        <v>4193</v>
      </c>
      <c r="Q81" s="2521" t="s">
        <v>1382</v>
      </c>
      <c r="R81" s="2520" t="s">
        <v>5005</v>
      </c>
      <c r="S81" s="2520" t="s">
        <v>5005</v>
      </c>
      <c r="T81" s="2414"/>
      <c r="U81" s="2414"/>
      <c r="Z81" s="2413"/>
    </row>
    <row r="82" spans="1:105" s="2411" customFormat="1" ht="4.05" customHeight="1">
      <c r="B82" s="2412"/>
      <c r="I82" s="2432"/>
      <c r="J82" s="2438"/>
      <c r="K82" s="2414"/>
      <c r="L82" s="2414"/>
      <c r="M82" s="2435"/>
      <c r="N82" s="2414"/>
      <c r="O82" s="2414"/>
      <c r="P82" s="2414"/>
      <c r="Q82" s="2435"/>
      <c r="R82" s="2414"/>
      <c r="S82" s="2414"/>
      <c r="T82" s="2414"/>
      <c r="U82" s="2414"/>
      <c r="Z82" s="2413"/>
    </row>
    <row r="83" spans="1:105" s="2411" customFormat="1" ht="48" customHeight="1">
      <c r="B83" s="2412"/>
      <c r="C83" s="5538" t="s">
        <v>5040</v>
      </c>
      <c r="D83" s="5538"/>
      <c r="E83" s="5538"/>
      <c r="F83" s="5538"/>
      <c r="G83" s="5538"/>
      <c r="H83" s="5538"/>
      <c r="I83" s="5538"/>
      <c r="J83" s="5538"/>
      <c r="K83" s="5538"/>
      <c r="L83" s="5538"/>
      <c r="M83" s="5538"/>
      <c r="N83" s="5538"/>
      <c r="O83" s="5538"/>
      <c r="P83" s="5538"/>
      <c r="Q83" s="5538"/>
      <c r="R83" s="5538"/>
      <c r="S83" s="5538"/>
      <c r="T83" s="5538"/>
      <c r="U83" s="5538"/>
      <c r="V83" s="5538"/>
      <c r="W83" s="5538"/>
      <c r="X83" s="5538"/>
      <c r="Y83" s="5538"/>
      <c r="Z83" s="2413"/>
    </row>
    <row r="84" spans="1:105" s="2411" customFormat="1" ht="4.05" customHeight="1">
      <c r="B84" s="2412"/>
      <c r="Z84" s="2413"/>
    </row>
    <row r="85" spans="1:105" s="2411" customFormat="1">
      <c r="B85" s="2412"/>
      <c r="I85" s="2416" t="s">
        <v>369</v>
      </c>
      <c r="J85" s="2522"/>
      <c r="K85" s="2523"/>
      <c r="L85" s="2523"/>
      <c r="M85" s="2523"/>
      <c r="N85" s="2523"/>
      <c r="O85" s="2523"/>
      <c r="P85" s="2523"/>
      <c r="Q85" s="2523"/>
      <c r="R85" s="2523"/>
      <c r="S85" s="2524"/>
      <c r="T85" s="2525"/>
      <c r="U85" s="2525"/>
      <c r="V85" s="2525"/>
      <c r="W85" s="2525"/>
      <c r="X85" s="2525"/>
      <c r="Y85" s="2525"/>
      <c r="Z85" s="2413"/>
    </row>
    <row r="86" spans="1:105" s="2411" customFormat="1" ht="4.05" customHeight="1">
      <c r="B86" s="2412"/>
      <c r="J86" s="2526"/>
      <c r="S86" s="2527"/>
      <c r="T86" s="2525"/>
      <c r="U86" s="2525"/>
      <c r="V86" s="2525"/>
      <c r="W86" s="2525"/>
      <c r="X86" s="2525"/>
      <c r="Y86" s="2525"/>
      <c r="Z86" s="2413"/>
    </row>
    <row r="87" spans="1:105" s="2411" customFormat="1">
      <c r="B87" s="2412"/>
      <c r="J87" s="2526"/>
      <c r="S87" s="2527"/>
      <c r="T87" s="2525"/>
      <c r="U87" s="2525"/>
      <c r="V87" s="2525"/>
      <c r="W87" s="2525"/>
      <c r="X87" s="2525"/>
      <c r="Y87" s="2525"/>
      <c r="Z87" s="2413"/>
    </row>
    <row r="88" spans="1:105" s="2411" customFormat="1" ht="4.05" customHeight="1">
      <c r="B88" s="2412"/>
      <c r="J88" s="2526"/>
      <c r="S88" s="2527"/>
      <c r="T88" s="2525"/>
      <c r="U88" s="2525"/>
      <c r="V88" s="2525"/>
      <c r="W88" s="2525"/>
      <c r="X88" s="2525"/>
      <c r="Y88" s="2525"/>
      <c r="Z88" s="2413"/>
    </row>
    <row r="89" spans="1:105" s="2411" customFormat="1">
      <c r="B89" s="2412"/>
      <c r="J89" s="2528"/>
      <c r="K89" s="2529"/>
      <c r="L89" s="2529"/>
      <c r="M89" s="2529"/>
      <c r="N89" s="2529"/>
      <c r="O89" s="2529"/>
      <c r="P89" s="2529"/>
      <c r="Q89" s="2529"/>
      <c r="R89" s="2529"/>
      <c r="S89" s="2530"/>
      <c r="T89" s="2525"/>
      <c r="U89" s="2525"/>
      <c r="V89" s="2525"/>
      <c r="W89" s="2525"/>
      <c r="X89" s="2525"/>
      <c r="Y89" s="2525"/>
      <c r="Z89" s="2413"/>
    </row>
    <row r="90" spans="1:105" s="2411" customFormat="1" ht="4.05" customHeight="1">
      <c r="B90" s="2412"/>
      <c r="P90" s="2531"/>
      <c r="Q90" s="2531"/>
      <c r="R90" s="2531"/>
      <c r="S90" s="2525"/>
      <c r="T90" s="2525"/>
      <c r="U90" s="2525"/>
      <c r="V90" s="2525"/>
      <c r="W90" s="2525"/>
      <c r="X90" s="2525"/>
      <c r="Y90" s="2525"/>
      <c r="Z90" s="2413"/>
    </row>
    <row r="91" spans="1:105" s="2411" customFormat="1" ht="12">
      <c r="B91" s="2412"/>
      <c r="I91" s="2416" t="s">
        <v>1022</v>
      </c>
      <c r="J91" s="2520" t="s">
        <v>5004</v>
      </c>
      <c r="K91" s="2520" t="s">
        <v>5004</v>
      </c>
      <c r="L91" s="2520" t="s">
        <v>5004</v>
      </c>
      <c r="M91" s="2520" t="s">
        <v>5004</v>
      </c>
      <c r="N91" s="2521" t="s">
        <v>1382</v>
      </c>
      <c r="O91" s="2520" t="s">
        <v>4193</v>
      </c>
      <c r="P91" s="2520" t="s">
        <v>4193</v>
      </c>
      <c r="Q91" s="2521" t="s">
        <v>1382</v>
      </c>
      <c r="R91" s="2520" t="s">
        <v>5005</v>
      </c>
      <c r="S91" s="2520" t="s">
        <v>5005</v>
      </c>
      <c r="Z91" s="2413"/>
    </row>
    <row r="92" spans="1:105" s="2411" customFormat="1" ht="12">
      <c r="B92" s="2412"/>
      <c r="I92" s="2416"/>
      <c r="J92" s="2532"/>
      <c r="K92" s="2532"/>
      <c r="L92" s="2532"/>
      <c r="M92" s="2532"/>
      <c r="N92" s="2521"/>
      <c r="O92" s="2532"/>
      <c r="P92" s="2532"/>
      <c r="Q92" s="2521"/>
      <c r="R92" s="2532"/>
      <c r="S92" s="2532"/>
      <c r="Z92" s="2413"/>
    </row>
    <row r="93" spans="1:105" s="2411" customFormat="1" ht="4.05" customHeight="1" thickBot="1">
      <c r="B93" s="2442"/>
      <c r="C93" s="2443"/>
      <c r="D93" s="2443"/>
      <c r="E93" s="2443"/>
      <c r="F93" s="2443"/>
      <c r="G93" s="2443"/>
      <c r="H93" s="2443"/>
      <c r="I93" s="2443"/>
      <c r="J93" s="2443"/>
      <c r="K93" s="2443"/>
      <c r="L93" s="2443"/>
      <c r="M93" s="2443"/>
      <c r="N93" s="2443"/>
      <c r="O93" s="2443"/>
      <c r="P93" s="2443"/>
      <c r="Q93" s="2443"/>
      <c r="R93" s="2443"/>
      <c r="S93" s="2443"/>
      <c r="T93" s="2443"/>
      <c r="U93" s="2443"/>
      <c r="V93" s="2443"/>
      <c r="W93" s="2443"/>
      <c r="X93" s="2443"/>
      <c r="Y93" s="2443"/>
      <c r="Z93" s="2444"/>
    </row>
    <row r="94" spans="1:105" ht="4.05" customHeight="1" thickBot="1">
      <c r="B94" s="2450"/>
      <c r="Z94" s="2451"/>
    </row>
    <row r="95" spans="1:105" ht="12.75" customHeight="1" thickBot="1">
      <c r="A95" s="2406"/>
      <c r="B95" s="5521" t="s">
        <v>5041</v>
      </c>
      <c r="C95" s="5522"/>
      <c r="D95" s="5522"/>
      <c r="E95" s="5522"/>
      <c r="F95" s="5522"/>
      <c r="G95" s="5522"/>
      <c r="H95" s="5522"/>
      <c r="I95" s="5522"/>
      <c r="J95" s="5522"/>
      <c r="K95" s="5522"/>
      <c r="L95" s="5522"/>
      <c r="M95" s="5522"/>
      <c r="N95" s="5522"/>
      <c r="O95" s="5522"/>
      <c r="P95" s="5522"/>
      <c r="Q95" s="5522"/>
      <c r="R95" s="5522"/>
      <c r="S95" s="5522"/>
      <c r="T95" s="5522"/>
      <c r="U95" s="5522"/>
      <c r="V95" s="5522"/>
      <c r="W95" s="5522"/>
      <c r="X95" s="5522"/>
      <c r="Y95" s="5522"/>
      <c r="Z95" s="5523"/>
      <c r="AA95" s="2406"/>
      <c r="AB95" s="2406"/>
      <c r="AC95" s="2406"/>
      <c r="AD95" s="2406"/>
      <c r="AE95" s="2406"/>
      <c r="AF95" s="2406"/>
      <c r="AG95" s="2406"/>
      <c r="AH95" s="2406"/>
      <c r="AI95" s="2406"/>
      <c r="AJ95" s="2406"/>
      <c r="AK95" s="2406"/>
      <c r="AL95" s="2406"/>
      <c r="AM95" s="2406"/>
      <c r="AN95" s="2406"/>
      <c r="AO95" s="2406"/>
      <c r="AP95" s="2406"/>
      <c r="AQ95" s="2406"/>
      <c r="AR95" s="2406"/>
      <c r="AS95" s="2406"/>
      <c r="AT95" s="2406"/>
      <c r="AU95" s="2406"/>
      <c r="AV95" s="2406"/>
      <c r="AW95" s="2406"/>
      <c r="AX95" s="2406"/>
      <c r="AY95" s="2406"/>
      <c r="AZ95" s="2406"/>
      <c r="BA95" s="2406"/>
      <c r="BB95" s="2406"/>
      <c r="BC95" s="2406"/>
      <c r="BD95" s="2406"/>
      <c r="BE95" s="2406"/>
      <c r="BF95" s="2406"/>
      <c r="BG95" s="2406"/>
      <c r="BH95" s="2406"/>
      <c r="BI95" s="2406"/>
      <c r="BJ95" s="2406"/>
      <c r="BK95" s="2406"/>
      <c r="BL95" s="2406"/>
      <c r="BM95" s="2406"/>
      <c r="BN95" s="2406"/>
      <c r="BO95" s="2406"/>
      <c r="BP95" s="2406"/>
      <c r="BQ95" s="2406"/>
      <c r="BR95" s="2406"/>
      <c r="BS95" s="2406"/>
      <c r="BT95" s="2406"/>
      <c r="BU95" s="2406"/>
      <c r="BV95" s="2406"/>
      <c r="BW95" s="2406"/>
      <c r="BX95" s="2406"/>
      <c r="BY95" s="2406"/>
      <c r="BZ95" s="2406"/>
      <c r="CA95" s="2406"/>
      <c r="CB95" s="2406"/>
      <c r="CC95" s="2406"/>
      <c r="CD95" s="2406"/>
      <c r="CE95" s="2406"/>
      <c r="CF95" s="2406"/>
      <c r="CG95" s="2406"/>
      <c r="CH95" s="2406"/>
      <c r="CI95" s="2406"/>
      <c r="CJ95" s="2406"/>
      <c r="CK95" s="2406"/>
      <c r="CL95" s="2406"/>
      <c r="CM95" s="2406"/>
      <c r="CN95" s="2406"/>
      <c r="CO95" s="2406"/>
      <c r="CP95" s="2406"/>
      <c r="CQ95" s="2406"/>
      <c r="CR95" s="2406"/>
      <c r="CS95" s="2406"/>
      <c r="CT95" s="2406"/>
      <c r="CU95" s="2406"/>
      <c r="CV95" s="2406"/>
      <c r="CW95" s="2406"/>
      <c r="CX95" s="2406"/>
      <c r="CY95" s="2406"/>
      <c r="CZ95" s="2406"/>
      <c r="DA95" s="2406"/>
    </row>
    <row r="96" spans="1:105" ht="4.05" customHeight="1">
      <c r="A96" s="2406"/>
      <c r="B96" s="2495"/>
      <c r="C96" s="2496"/>
      <c r="D96" s="2496"/>
      <c r="E96" s="2496"/>
      <c r="F96" s="2496"/>
      <c r="G96" s="2496"/>
      <c r="H96" s="2496"/>
      <c r="I96" s="2496"/>
      <c r="J96" s="2496"/>
      <c r="K96" s="2496"/>
      <c r="L96" s="2496"/>
      <c r="M96" s="2496"/>
      <c r="N96" s="2496"/>
      <c r="O96" s="2496"/>
      <c r="P96" s="2496"/>
      <c r="Q96" s="2496"/>
      <c r="R96" s="2496"/>
      <c r="S96" s="2496"/>
      <c r="T96" s="2496"/>
      <c r="U96" s="2496"/>
      <c r="V96" s="2496"/>
      <c r="W96" s="2496"/>
      <c r="X96" s="2496"/>
      <c r="Y96" s="2496"/>
      <c r="Z96" s="2497"/>
      <c r="AA96" s="2406"/>
      <c r="AB96" s="2406"/>
      <c r="AC96" s="2406"/>
      <c r="AD96" s="2406"/>
      <c r="AE96" s="2406"/>
      <c r="AF96" s="2406"/>
      <c r="AG96" s="2406"/>
      <c r="AH96" s="2406"/>
      <c r="AI96" s="2406"/>
      <c r="AJ96" s="2406"/>
      <c r="AK96" s="2406"/>
      <c r="AL96" s="2406"/>
      <c r="AM96" s="2406"/>
      <c r="AN96" s="2406"/>
      <c r="AO96" s="2406"/>
      <c r="AP96" s="2406"/>
      <c r="AQ96" s="2406"/>
      <c r="AR96" s="2406"/>
      <c r="AS96" s="2406"/>
      <c r="AT96" s="2406"/>
      <c r="AU96" s="2406"/>
      <c r="AV96" s="2406"/>
      <c r="AW96" s="2406"/>
      <c r="AX96" s="2406"/>
      <c r="AY96" s="2406"/>
      <c r="AZ96" s="2406"/>
      <c r="BA96" s="2406"/>
      <c r="BB96" s="2406"/>
      <c r="BC96" s="2406"/>
      <c r="BD96" s="2406"/>
      <c r="BE96" s="2406"/>
      <c r="BF96" s="2406"/>
      <c r="BG96" s="2406"/>
      <c r="BH96" s="2406"/>
      <c r="BI96" s="2406"/>
      <c r="BJ96" s="2406"/>
      <c r="BK96" s="2406"/>
      <c r="BL96" s="2406"/>
      <c r="BM96" s="2406"/>
      <c r="BN96" s="2406"/>
      <c r="BO96" s="2406"/>
      <c r="BP96" s="2406"/>
      <c r="BQ96" s="2406"/>
      <c r="BR96" s="2406"/>
      <c r="BS96" s="2406"/>
      <c r="BT96" s="2406"/>
      <c r="BU96" s="2406"/>
      <c r="BV96" s="2406"/>
      <c r="BW96" s="2406"/>
      <c r="BX96" s="2406"/>
      <c r="BY96" s="2406"/>
      <c r="BZ96" s="2406"/>
      <c r="CA96" s="2406"/>
      <c r="CB96" s="2406"/>
      <c r="CC96" s="2406"/>
      <c r="CD96" s="2406"/>
      <c r="CE96" s="2406"/>
      <c r="CF96" s="2406"/>
      <c r="CG96" s="2406"/>
      <c r="CH96" s="2406"/>
      <c r="CI96" s="2406"/>
      <c r="CJ96" s="2406"/>
      <c r="CK96" s="2406"/>
      <c r="CL96" s="2406"/>
      <c r="CM96" s="2406"/>
      <c r="CN96" s="2406"/>
      <c r="CO96" s="2406"/>
      <c r="CP96" s="2406"/>
      <c r="CQ96" s="2406"/>
      <c r="CR96" s="2406"/>
      <c r="CS96" s="2406"/>
      <c r="CT96" s="2406"/>
      <c r="CU96" s="2406"/>
      <c r="CV96" s="2406"/>
      <c r="CW96" s="2406"/>
      <c r="CX96" s="2406"/>
      <c r="CY96" s="2406"/>
      <c r="CZ96" s="2406"/>
      <c r="DA96" s="2406"/>
    </row>
    <row r="97" spans="2:26" ht="12" customHeight="1">
      <c r="B97" s="2450"/>
      <c r="C97" s="2493" t="s">
        <v>5042</v>
      </c>
      <c r="Z97" s="2451"/>
    </row>
    <row r="98" spans="2:26" ht="4.05" customHeight="1">
      <c r="B98" s="2450"/>
      <c r="Z98" s="2451"/>
    </row>
    <row r="99" spans="2:26" ht="12" customHeight="1">
      <c r="B99" s="2450"/>
      <c r="C99" s="2533"/>
      <c r="D99" s="2534"/>
      <c r="E99" s="2534"/>
      <c r="F99" s="2534"/>
      <c r="G99" s="2534"/>
      <c r="H99" s="2534"/>
      <c r="I99" s="2534"/>
      <c r="J99" s="2534"/>
      <c r="K99" s="2534"/>
      <c r="L99" s="2534"/>
      <c r="M99" s="2534"/>
      <c r="N99" s="2534"/>
      <c r="O99" s="2534"/>
      <c r="P99" s="2534"/>
      <c r="Q99" s="2534"/>
      <c r="R99" s="2534"/>
      <c r="S99" s="2534"/>
      <c r="T99" s="2534"/>
      <c r="U99" s="2534"/>
      <c r="V99" s="2534"/>
      <c r="W99" s="2534"/>
      <c r="X99" s="2534"/>
      <c r="Y99" s="2535"/>
      <c r="Z99" s="2451"/>
    </row>
    <row r="100" spans="2:26" ht="12" customHeight="1">
      <c r="B100" s="2450"/>
      <c r="C100" s="2533"/>
      <c r="D100" s="2534"/>
      <c r="E100" s="2534"/>
      <c r="F100" s="2534"/>
      <c r="G100" s="2534"/>
      <c r="H100" s="2534"/>
      <c r="I100" s="2534"/>
      <c r="J100" s="2534"/>
      <c r="K100" s="2534"/>
      <c r="L100" s="2534"/>
      <c r="M100" s="2534"/>
      <c r="N100" s="2534"/>
      <c r="O100" s="2534"/>
      <c r="P100" s="2534"/>
      <c r="Q100" s="2534"/>
      <c r="R100" s="2534"/>
      <c r="S100" s="2534"/>
      <c r="T100" s="2534"/>
      <c r="U100" s="2534"/>
      <c r="V100" s="2534"/>
      <c r="W100" s="2534"/>
      <c r="X100" s="2534"/>
      <c r="Y100" s="2535"/>
      <c r="Z100" s="2451"/>
    </row>
    <row r="101" spans="2:26" ht="12" customHeight="1">
      <c r="B101" s="2450"/>
      <c r="C101" s="2533"/>
      <c r="D101" s="2534"/>
      <c r="E101" s="2534"/>
      <c r="F101" s="2534"/>
      <c r="G101" s="2534"/>
      <c r="H101" s="2534"/>
      <c r="I101" s="2534"/>
      <c r="J101" s="2534"/>
      <c r="K101" s="2534"/>
      <c r="L101" s="2534"/>
      <c r="M101" s="2534"/>
      <c r="N101" s="2534"/>
      <c r="O101" s="2534"/>
      <c r="P101" s="2534"/>
      <c r="Q101" s="2534"/>
      <c r="R101" s="2534"/>
      <c r="S101" s="2534"/>
      <c r="T101" s="2534"/>
      <c r="U101" s="2534"/>
      <c r="V101" s="2534"/>
      <c r="W101" s="2534"/>
      <c r="X101" s="2534"/>
      <c r="Y101" s="2535"/>
      <c r="Z101" s="2451"/>
    </row>
    <row r="102" spans="2:26" ht="12" customHeight="1">
      <c r="B102" s="2450"/>
      <c r="C102" s="2533"/>
      <c r="D102" s="2534"/>
      <c r="E102" s="2534"/>
      <c r="F102" s="2534"/>
      <c r="G102" s="2534"/>
      <c r="H102" s="2534"/>
      <c r="I102" s="2534"/>
      <c r="J102" s="2534"/>
      <c r="K102" s="2534"/>
      <c r="L102" s="2534"/>
      <c r="M102" s="2534"/>
      <c r="N102" s="2534"/>
      <c r="O102" s="2534"/>
      <c r="P102" s="2534"/>
      <c r="Q102" s="2534"/>
      <c r="R102" s="2534"/>
      <c r="S102" s="2534"/>
      <c r="T102" s="2534"/>
      <c r="U102" s="2534"/>
      <c r="V102" s="2534"/>
      <c r="W102" s="2534"/>
      <c r="X102" s="2534"/>
      <c r="Y102" s="2535"/>
      <c r="Z102" s="2451"/>
    </row>
    <row r="103" spans="2:26" ht="12" customHeight="1">
      <c r="B103" s="2450"/>
      <c r="C103" s="2533"/>
      <c r="D103" s="2534"/>
      <c r="E103" s="2534"/>
      <c r="F103" s="2534"/>
      <c r="G103" s="2534"/>
      <c r="H103" s="2534"/>
      <c r="I103" s="2534"/>
      <c r="J103" s="2534"/>
      <c r="K103" s="2534"/>
      <c r="L103" s="2534"/>
      <c r="M103" s="2534"/>
      <c r="N103" s="2534"/>
      <c r="O103" s="2534"/>
      <c r="P103" s="2534"/>
      <c r="Q103" s="2534"/>
      <c r="R103" s="2534"/>
      <c r="S103" s="2534"/>
      <c r="T103" s="2534"/>
      <c r="U103" s="2534"/>
      <c r="V103" s="2534"/>
      <c r="W103" s="2534"/>
      <c r="X103" s="2534"/>
      <c r="Y103" s="2535"/>
      <c r="Z103" s="2451"/>
    </row>
    <row r="104" spans="2:26" ht="12" customHeight="1">
      <c r="B104" s="2450"/>
      <c r="C104" s="2533"/>
      <c r="D104" s="2534"/>
      <c r="E104" s="2534"/>
      <c r="F104" s="2534"/>
      <c r="G104" s="2534"/>
      <c r="H104" s="2534"/>
      <c r="I104" s="2534"/>
      <c r="J104" s="2534"/>
      <c r="K104" s="2534"/>
      <c r="L104" s="2534"/>
      <c r="M104" s="2534"/>
      <c r="N104" s="2534"/>
      <c r="O104" s="2534"/>
      <c r="P104" s="2534"/>
      <c r="Q104" s="2534"/>
      <c r="R104" s="2534"/>
      <c r="S104" s="2534"/>
      <c r="T104" s="2534"/>
      <c r="U104" s="2534"/>
      <c r="V104" s="2534"/>
      <c r="W104" s="2534"/>
      <c r="X104" s="2534"/>
      <c r="Y104" s="2535"/>
      <c r="Z104" s="2451"/>
    </row>
    <row r="105" spans="2:26" ht="12" customHeight="1">
      <c r="B105" s="2450"/>
      <c r="C105" s="2533"/>
      <c r="D105" s="2534"/>
      <c r="E105" s="2534"/>
      <c r="F105" s="2534"/>
      <c r="G105" s="2534"/>
      <c r="H105" s="2534"/>
      <c r="I105" s="2534"/>
      <c r="J105" s="2534"/>
      <c r="K105" s="2534"/>
      <c r="L105" s="2534"/>
      <c r="M105" s="2534"/>
      <c r="N105" s="2534"/>
      <c r="O105" s="2534"/>
      <c r="P105" s="2534"/>
      <c r="Q105" s="2534"/>
      <c r="R105" s="2534"/>
      <c r="S105" s="2534"/>
      <c r="T105" s="2534"/>
      <c r="U105" s="2534"/>
      <c r="V105" s="2534"/>
      <c r="W105" s="2534"/>
      <c r="X105" s="2534"/>
      <c r="Y105" s="2535"/>
      <c r="Z105" s="2451"/>
    </row>
    <row r="106" spans="2:26" ht="12" customHeight="1">
      <c r="B106" s="2450"/>
      <c r="C106" s="2533"/>
      <c r="D106" s="2534"/>
      <c r="E106" s="2534"/>
      <c r="F106" s="2534"/>
      <c r="G106" s="2534"/>
      <c r="H106" s="2534"/>
      <c r="I106" s="2534"/>
      <c r="J106" s="2534"/>
      <c r="K106" s="2534"/>
      <c r="L106" s="2534"/>
      <c r="M106" s="2534"/>
      <c r="N106" s="2534"/>
      <c r="O106" s="2534"/>
      <c r="P106" s="2534"/>
      <c r="Q106" s="2534"/>
      <c r="R106" s="2534"/>
      <c r="S106" s="2534"/>
      <c r="T106" s="2534"/>
      <c r="U106" s="2534"/>
      <c r="V106" s="2534"/>
      <c r="W106" s="2534"/>
      <c r="X106" s="2534"/>
      <c r="Y106" s="2535"/>
      <c r="Z106" s="2451"/>
    </row>
    <row r="107" spans="2:26" ht="4.05" customHeight="1" thickBot="1">
      <c r="B107" s="2490"/>
      <c r="C107" s="2491"/>
      <c r="D107" s="2491"/>
      <c r="E107" s="2491"/>
      <c r="F107" s="2491"/>
      <c r="G107" s="2491"/>
      <c r="H107" s="2491"/>
      <c r="I107" s="2491"/>
      <c r="J107" s="2491"/>
      <c r="K107" s="2491"/>
      <c r="L107" s="2491"/>
      <c r="M107" s="2491"/>
      <c r="N107" s="2491"/>
      <c r="O107" s="2491"/>
      <c r="P107" s="2491"/>
      <c r="Q107" s="2491"/>
      <c r="R107" s="2491"/>
      <c r="S107" s="2491"/>
      <c r="T107" s="2491"/>
      <c r="U107" s="2491"/>
      <c r="V107" s="2491"/>
      <c r="W107" s="2491"/>
      <c r="X107" s="2491"/>
      <c r="Y107" s="2491"/>
      <c r="Z107" s="2492"/>
    </row>
    <row r="108" spans="2:26" s="2405" customFormat="1" ht="12.75" customHeight="1"/>
  </sheetData>
  <mergeCells count="12">
    <mergeCell ref="B95:Z95"/>
    <mergeCell ref="B2:Z4"/>
    <mergeCell ref="B6:Z6"/>
    <mergeCell ref="B14:Z14"/>
    <mergeCell ref="B25:Z25"/>
    <mergeCell ref="O31:P31"/>
    <mergeCell ref="B35:Z35"/>
    <mergeCell ref="B45:Z45"/>
    <mergeCell ref="O51:P51"/>
    <mergeCell ref="B55:Z55"/>
    <mergeCell ref="B67:Z67"/>
    <mergeCell ref="C83:Y83"/>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8ACF8-7D6E-40DC-BB26-C1EA8781D874}">
  <sheetPr>
    <tabColor rgb="FF7030A0"/>
  </sheetPr>
  <dimension ref="A1:DB424"/>
  <sheetViews>
    <sheetView zoomScaleNormal="100" workbookViewId="0">
      <selection activeCell="V14" sqref="V14"/>
    </sheetView>
  </sheetViews>
  <sheetFormatPr defaultRowHeight="11.4"/>
  <cols>
    <col min="1" max="1" width="2.33203125" style="2405" customWidth="1"/>
    <col min="2" max="2" width="6.5546875" style="2449" customWidth="1"/>
    <col min="3" max="8" width="3.77734375" style="2449" customWidth="1"/>
    <col min="9" max="9" width="5.109375" style="2449" customWidth="1"/>
    <col min="10" max="25" width="3.77734375" style="2449" customWidth="1"/>
    <col min="26" max="26" width="1.77734375" style="2449" customWidth="1"/>
    <col min="27" max="106" width="8.88671875" style="2405"/>
    <col min="107" max="256" width="8.88671875" style="2449"/>
    <col min="257" max="257" width="2.77734375" style="2449" customWidth="1"/>
    <col min="258" max="258" width="1.77734375" style="2449" customWidth="1"/>
    <col min="259" max="281" width="3.77734375" style="2449" customWidth="1"/>
    <col min="282" max="282" width="1.77734375" style="2449" customWidth="1"/>
    <col min="283" max="512" width="8.88671875" style="2449"/>
    <col min="513" max="513" width="2.77734375" style="2449" customWidth="1"/>
    <col min="514" max="514" width="1.77734375" style="2449" customWidth="1"/>
    <col min="515" max="537" width="3.77734375" style="2449" customWidth="1"/>
    <col min="538" max="538" width="1.77734375" style="2449" customWidth="1"/>
    <col min="539" max="768" width="8.88671875" style="2449"/>
    <col min="769" max="769" width="2.77734375" style="2449" customWidth="1"/>
    <col min="770" max="770" width="1.77734375" style="2449" customWidth="1"/>
    <col min="771" max="793" width="3.77734375" style="2449" customWidth="1"/>
    <col min="794" max="794" width="1.77734375" style="2449" customWidth="1"/>
    <col min="795" max="1024" width="8.88671875" style="2449"/>
    <col min="1025" max="1025" width="2.77734375" style="2449" customWidth="1"/>
    <col min="1026" max="1026" width="1.77734375" style="2449" customWidth="1"/>
    <col min="1027" max="1049" width="3.77734375" style="2449" customWidth="1"/>
    <col min="1050" max="1050" width="1.77734375" style="2449" customWidth="1"/>
    <col min="1051" max="1280" width="8.88671875" style="2449"/>
    <col min="1281" max="1281" width="2.77734375" style="2449" customWidth="1"/>
    <col min="1282" max="1282" width="1.77734375" style="2449" customWidth="1"/>
    <col min="1283" max="1305" width="3.77734375" style="2449" customWidth="1"/>
    <col min="1306" max="1306" width="1.77734375" style="2449" customWidth="1"/>
    <col min="1307" max="1536" width="8.88671875" style="2449"/>
    <col min="1537" max="1537" width="2.77734375" style="2449" customWidth="1"/>
    <col min="1538" max="1538" width="1.77734375" style="2449" customWidth="1"/>
    <col min="1539" max="1561" width="3.77734375" style="2449" customWidth="1"/>
    <col min="1562" max="1562" width="1.77734375" style="2449" customWidth="1"/>
    <col min="1563" max="1792" width="8.88671875" style="2449"/>
    <col min="1793" max="1793" width="2.77734375" style="2449" customWidth="1"/>
    <col min="1794" max="1794" width="1.77734375" style="2449" customWidth="1"/>
    <col min="1795" max="1817" width="3.77734375" style="2449" customWidth="1"/>
    <col min="1818" max="1818" width="1.77734375" style="2449" customWidth="1"/>
    <col min="1819" max="2048" width="8.88671875" style="2449"/>
    <col min="2049" max="2049" width="2.77734375" style="2449" customWidth="1"/>
    <col min="2050" max="2050" width="1.77734375" style="2449" customWidth="1"/>
    <col min="2051" max="2073" width="3.77734375" style="2449" customWidth="1"/>
    <col min="2074" max="2074" width="1.77734375" style="2449" customWidth="1"/>
    <col min="2075" max="2304" width="8.88671875" style="2449"/>
    <col min="2305" max="2305" width="2.77734375" style="2449" customWidth="1"/>
    <col min="2306" max="2306" width="1.77734375" style="2449" customWidth="1"/>
    <col min="2307" max="2329" width="3.77734375" style="2449" customWidth="1"/>
    <col min="2330" max="2330" width="1.77734375" style="2449" customWidth="1"/>
    <col min="2331" max="2560" width="8.88671875" style="2449"/>
    <col min="2561" max="2561" width="2.77734375" style="2449" customWidth="1"/>
    <col min="2562" max="2562" width="1.77734375" style="2449" customWidth="1"/>
    <col min="2563" max="2585" width="3.77734375" style="2449" customWidth="1"/>
    <col min="2586" max="2586" width="1.77734375" style="2449" customWidth="1"/>
    <col min="2587" max="2816" width="8.88671875" style="2449"/>
    <col min="2817" max="2817" width="2.77734375" style="2449" customWidth="1"/>
    <col min="2818" max="2818" width="1.77734375" style="2449" customWidth="1"/>
    <col min="2819" max="2841" width="3.77734375" style="2449" customWidth="1"/>
    <col min="2842" max="2842" width="1.77734375" style="2449" customWidth="1"/>
    <col min="2843" max="3072" width="8.88671875" style="2449"/>
    <col min="3073" max="3073" width="2.77734375" style="2449" customWidth="1"/>
    <col min="3074" max="3074" width="1.77734375" style="2449" customWidth="1"/>
    <col min="3075" max="3097" width="3.77734375" style="2449" customWidth="1"/>
    <col min="3098" max="3098" width="1.77734375" style="2449" customWidth="1"/>
    <col min="3099" max="3328" width="8.88671875" style="2449"/>
    <col min="3329" max="3329" width="2.77734375" style="2449" customWidth="1"/>
    <col min="3330" max="3330" width="1.77734375" style="2449" customWidth="1"/>
    <col min="3331" max="3353" width="3.77734375" style="2449" customWidth="1"/>
    <col min="3354" max="3354" width="1.77734375" style="2449" customWidth="1"/>
    <col min="3355" max="3584" width="8.88671875" style="2449"/>
    <col min="3585" max="3585" width="2.77734375" style="2449" customWidth="1"/>
    <col min="3586" max="3586" width="1.77734375" style="2449" customWidth="1"/>
    <col min="3587" max="3609" width="3.77734375" style="2449" customWidth="1"/>
    <col min="3610" max="3610" width="1.77734375" style="2449" customWidth="1"/>
    <col min="3611" max="3840" width="8.88671875" style="2449"/>
    <col min="3841" max="3841" width="2.77734375" style="2449" customWidth="1"/>
    <col min="3842" max="3842" width="1.77734375" style="2449" customWidth="1"/>
    <col min="3843" max="3865" width="3.77734375" style="2449" customWidth="1"/>
    <col min="3866" max="3866" width="1.77734375" style="2449" customWidth="1"/>
    <col min="3867" max="4096" width="8.88671875" style="2449"/>
    <col min="4097" max="4097" width="2.77734375" style="2449" customWidth="1"/>
    <col min="4098" max="4098" width="1.77734375" style="2449" customWidth="1"/>
    <col min="4099" max="4121" width="3.77734375" style="2449" customWidth="1"/>
    <col min="4122" max="4122" width="1.77734375" style="2449" customWidth="1"/>
    <col min="4123" max="4352" width="8.88671875" style="2449"/>
    <col min="4353" max="4353" width="2.77734375" style="2449" customWidth="1"/>
    <col min="4354" max="4354" width="1.77734375" style="2449" customWidth="1"/>
    <col min="4355" max="4377" width="3.77734375" style="2449" customWidth="1"/>
    <col min="4378" max="4378" width="1.77734375" style="2449" customWidth="1"/>
    <col min="4379" max="4608" width="8.88671875" style="2449"/>
    <col min="4609" max="4609" width="2.77734375" style="2449" customWidth="1"/>
    <col min="4610" max="4610" width="1.77734375" style="2449" customWidth="1"/>
    <col min="4611" max="4633" width="3.77734375" style="2449" customWidth="1"/>
    <col min="4634" max="4634" width="1.77734375" style="2449" customWidth="1"/>
    <col min="4635" max="4864" width="8.88671875" style="2449"/>
    <col min="4865" max="4865" width="2.77734375" style="2449" customWidth="1"/>
    <col min="4866" max="4866" width="1.77734375" style="2449" customWidth="1"/>
    <col min="4867" max="4889" width="3.77734375" style="2449" customWidth="1"/>
    <col min="4890" max="4890" width="1.77734375" style="2449" customWidth="1"/>
    <col min="4891" max="5120" width="8.88671875" style="2449"/>
    <col min="5121" max="5121" width="2.77734375" style="2449" customWidth="1"/>
    <col min="5122" max="5122" width="1.77734375" style="2449" customWidth="1"/>
    <col min="5123" max="5145" width="3.77734375" style="2449" customWidth="1"/>
    <col min="5146" max="5146" width="1.77734375" style="2449" customWidth="1"/>
    <col min="5147" max="5376" width="8.88671875" style="2449"/>
    <col min="5377" max="5377" width="2.77734375" style="2449" customWidth="1"/>
    <col min="5378" max="5378" width="1.77734375" style="2449" customWidth="1"/>
    <col min="5379" max="5401" width="3.77734375" style="2449" customWidth="1"/>
    <col min="5402" max="5402" width="1.77734375" style="2449" customWidth="1"/>
    <col min="5403" max="5632" width="8.88671875" style="2449"/>
    <col min="5633" max="5633" width="2.77734375" style="2449" customWidth="1"/>
    <col min="5634" max="5634" width="1.77734375" style="2449" customWidth="1"/>
    <col min="5635" max="5657" width="3.77734375" style="2449" customWidth="1"/>
    <col min="5658" max="5658" width="1.77734375" style="2449" customWidth="1"/>
    <col min="5659" max="5888" width="8.88671875" style="2449"/>
    <col min="5889" max="5889" width="2.77734375" style="2449" customWidth="1"/>
    <col min="5890" max="5890" width="1.77734375" style="2449" customWidth="1"/>
    <col min="5891" max="5913" width="3.77734375" style="2449" customWidth="1"/>
    <col min="5914" max="5914" width="1.77734375" style="2449" customWidth="1"/>
    <col min="5915" max="6144" width="8.88671875" style="2449"/>
    <col min="6145" max="6145" width="2.77734375" style="2449" customWidth="1"/>
    <col min="6146" max="6146" width="1.77734375" style="2449" customWidth="1"/>
    <col min="6147" max="6169" width="3.77734375" style="2449" customWidth="1"/>
    <col min="6170" max="6170" width="1.77734375" style="2449" customWidth="1"/>
    <col min="6171" max="6400" width="8.88671875" style="2449"/>
    <col min="6401" max="6401" width="2.77734375" style="2449" customWidth="1"/>
    <col min="6402" max="6402" width="1.77734375" style="2449" customWidth="1"/>
    <col min="6403" max="6425" width="3.77734375" style="2449" customWidth="1"/>
    <col min="6426" max="6426" width="1.77734375" style="2449" customWidth="1"/>
    <col min="6427" max="6656" width="8.88671875" style="2449"/>
    <col min="6657" max="6657" width="2.77734375" style="2449" customWidth="1"/>
    <col min="6658" max="6658" width="1.77734375" style="2449" customWidth="1"/>
    <col min="6659" max="6681" width="3.77734375" style="2449" customWidth="1"/>
    <col min="6682" max="6682" width="1.77734375" style="2449" customWidth="1"/>
    <col min="6683" max="6912" width="8.88671875" style="2449"/>
    <col min="6913" max="6913" width="2.77734375" style="2449" customWidth="1"/>
    <col min="6914" max="6914" width="1.77734375" style="2449" customWidth="1"/>
    <col min="6915" max="6937" width="3.77734375" style="2449" customWidth="1"/>
    <col min="6938" max="6938" width="1.77734375" style="2449" customWidth="1"/>
    <col min="6939" max="7168" width="8.88671875" style="2449"/>
    <col min="7169" max="7169" width="2.77734375" style="2449" customWidth="1"/>
    <col min="7170" max="7170" width="1.77734375" style="2449" customWidth="1"/>
    <col min="7171" max="7193" width="3.77734375" style="2449" customWidth="1"/>
    <col min="7194" max="7194" width="1.77734375" style="2449" customWidth="1"/>
    <col min="7195" max="7424" width="8.88671875" style="2449"/>
    <col min="7425" max="7425" width="2.77734375" style="2449" customWidth="1"/>
    <col min="7426" max="7426" width="1.77734375" style="2449" customWidth="1"/>
    <col min="7427" max="7449" width="3.77734375" style="2449" customWidth="1"/>
    <col min="7450" max="7450" width="1.77734375" style="2449" customWidth="1"/>
    <col min="7451" max="7680" width="8.88671875" style="2449"/>
    <col min="7681" max="7681" width="2.77734375" style="2449" customWidth="1"/>
    <col min="7682" max="7682" width="1.77734375" style="2449" customWidth="1"/>
    <col min="7683" max="7705" width="3.77734375" style="2449" customWidth="1"/>
    <col min="7706" max="7706" width="1.77734375" style="2449" customWidth="1"/>
    <col min="7707" max="7936" width="8.88671875" style="2449"/>
    <col min="7937" max="7937" width="2.77734375" style="2449" customWidth="1"/>
    <col min="7938" max="7938" width="1.77734375" style="2449" customWidth="1"/>
    <col min="7939" max="7961" width="3.77734375" style="2449" customWidth="1"/>
    <col min="7962" max="7962" width="1.77734375" style="2449" customWidth="1"/>
    <col min="7963" max="8192" width="8.88671875" style="2449"/>
    <col min="8193" max="8193" width="2.77734375" style="2449" customWidth="1"/>
    <col min="8194" max="8194" width="1.77734375" style="2449" customWidth="1"/>
    <col min="8195" max="8217" width="3.77734375" style="2449" customWidth="1"/>
    <col min="8218" max="8218" width="1.77734375" style="2449" customWidth="1"/>
    <col min="8219" max="8448" width="8.88671875" style="2449"/>
    <col min="8449" max="8449" width="2.77734375" style="2449" customWidth="1"/>
    <col min="8450" max="8450" width="1.77734375" style="2449" customWidth="1"/>
    <col min="8451" max="8473" width="3.77734375" style="2449" customWidth="1"/>
    <col min="8474" max="8474" width="1.77734375" style="2449" customWidth="1"/>
    <col min="8475" max="8704" width="8.88671875" style="2449"/>
    <col min="8705" max="8705" width="2.77734375" style="2449" customWidth="1"/>
    <col min="8706" max="8706" width="1.77734375" style="2449" customWidth="1"/>
    <col min="8707" max="8729" width="3.77734375" style="2449" customWidth="1"/>
    <col min="8730" max="8730" width="1.77734375" style="2449" customWidth="1"/>
    <col min="8731" max="8960" width="8.88671875" style="2449"/>
    <col min="8961" max="8961" width="2.77734375" style="2449" customWidth="1"/>
    <col min="8962" max="8962" width="1.77734375" style="2449" customWidth="1"/>
    <col min="8963" max="8985" width="3.77734375" style="2449" customWidth="1"/>
    <col min="8986" max="8986" width="1.77734375" style="2449" customWidth="1"/>
    <col min="8987" max="9216" width="8.88671875" style="2449"/>
    <col min="9217" max="9217" width="2.77734375" style="2449" customWidth="1"/>
    <col min="9218" max="9218" width="1.77734375" style="2449" customWidth="1"/>
    <col min="9219" max="9241" width="3.77734375" style="2449" customWidth="1"/>
    <col min="9242" max="9242" width="1.77734375" style="2449" customWidth="1"/>
    <col min="9243" max="9472" width="8.88671875" style="2449"/>
    <col min="9473" max="9473" width="2.77734375" style="2449" customWidth="1"/>
    <col min="9474" max="9474" width="1.77734375" style="2449" customWidth="1"/>
    <col min="9475" max="9497" width="3.77734375" style="2449" customWidth="1"/>
    <col min="9498" max="9498" width="1.77734375" style="2449" customWidth="1"/>
    <col min="9499" max="9728" width="8.88671875" style="2449"/>
    <col min="9729" max="9729" width="2.77734375" style="2449" customWidth="1"/>
    <col min="9730" max="9730" width="1.77734375" style="2449" customWidth="1"/>
    <col min="9731" max="9753" width="3.77734375" style="2449" customWidth="1"/>
    <col min="9754" max="9754" width="1.77734375" style="2449" customWidth="1"/>
    <col min="9755" max="9984" width="8.88671875" style="2449"/>
    <col min="9985" max="9985" width="2.77734375" style="2449" customWidth="1"/>
    <col min="9986" max="9986" width="1.77734375" style="2449" customWidth="1"/>
    <col min="9987" max="10009" width="3.77734375" style="2449" customWidth="1"/>
    <col min="10010" max="10010" width="1.77734375" style="2449" customWidth="1"/>
    <col min="10011" max="10240" width="8.88671875" style="2449"/>
    <col min="10241" max="10241" width="2.77734375" style="2449" customWidth="1"/>
    <col min="10242" max="10242" width="1.77734375" style="2449" customWidth="1"/>
    <col min="10243" max="10265" width="3.77734375" style="2449" customWidth="1"/>
    <col min="10266" max="10266" width="1.77734375" style="2449" customWidth="1"/>
    <col min="10267" max="10496" width="8.88671875" style="2449"/>
    <col min="10497" max="10497" width="2.77734375" style="2449" customWidth="1"/>
    <col min="10498" max="10498" width="1.77734375" style="2449" customWidth="1"/>
    <col min="10499" max="10521" width="3.77734375" style="2449" customWidth="1"/>
    <col min="10522" max="10522" width="1.77734375" style="2449" customWidth="1"/>
    <col min="10523" max="10752" width="8.88671875" style="2449"/>
    <col min="10753" max="10753" width="2.77734375" style="2449" customWidth="1"/>
    <col min="10754" max="10754" width="1.77734375" style="2449" customWidth="1"/>
    <col min="10755" max="10777" width="3.77734375" style="2449" customWidth="1"/>
    <col min="10778" max="10778" width="1.77734375" style="2449" customWidth="1"/>
    <col min="10779" max="11008" width="8.88671875" style="2449"/>
    <col min="11009" max="11009" width="2.77734375" style="2449" customWidth="1"/>
    <col min="11010" max="11010" width="1.77734375" style="2449" customWidth="1"/>
    <col min="11011" max="11033" width="3.77734375" style="2449" customWidth="1"/>
    <col min="11034" max="11034" width="1.77734375" style="2449" customWidth="1"/>
    <col min="11035" max="11264" width="8.88671875" style="2449"/>
    <col min="11265" max="11265" width="2.77734375" style="2449" customWidth="1"/>
    <col min="11266" max="11266" width="1.77734375" style="2449" customWidth="1"/>
    <col min="11267" max="11289" width="3.77734375" style="2449" customWidth="1"/>
    <col min="11290" max="11290" width="1.77734375" style="2449" customWidth="1"/>
    <col min="11291" max="11520" width="8.88671875" style="2449"/>
    <col min="11521" max="11521" width="2.77734375" style="2449" customWidth="1"/>
    <col min="11522" max="11522" width="1.77734375" style="2449" customWidth="1"/>
    <col min="11523" max="11545" width="3.77734375" style="2449" customWidth="1"/>
    <col min="11546" max="11546" width="1.77734375" style="2449" customWidth="1"/>
    <col min="11547" max="11776" width="8.88671875" style="2449"/>
    <col min="11777" max="11777" width="2.77734375" style="2449" customWidth="1"/>
    <col min="11778" max="11778" width="1.77734375" style="2449" customWidth="1"/>
    <col min="11779" max="11801" width="3.77734375" style="2449" customWidth="1"/>
    <col min="11802" max="11802" width="1.77734375" style="2449" customWidth="1"/>
    <col min="11803" max="12032" width="8.88671875" style="2449"/>
    <col min="12033" max="12033" width="2.77734375" style="2449" customWidth="1"/>
    <col min="12034" max="12034" width="1.77734375" style="2449" customWidth="1"/>
    <col min="12035" max="12057" width="3.77734375" style="2449" customWidth="1"/>
    <col min="12058" max="12058" width="1.77734375" style="2449" customWidth="1"/>
    <col min="12059" max="12288" width="8.88671875" style="2449"/>
    <col min="12289" max="12289" width="2.77734375" style="2449" customWidth="1"/>
    <col min="12290" max="12290" width="1.77734375" style="2449" customWidth="1"/>
    <col min="12291" max="12313" width="3.77734375" style="2449" customWidth="1"/>
    <col min="12314" max="12314" width="1.77734375" style="2449" customWidth="1"/>
    <col min="12315" max="12544" width="8.88671875" style="2449"/>
    <col min="12545" max="12545" width="2.77734375" style="2449" customWidth="1"/>
    <col min="12546" max="12546" width="1.77734375" style="2449" customWidth="1"/>
    <col min="12547" max="12569" width="3.77734375" style="2449" customWidth="1"/>
    <col min="12570" max="12570" width="1.77734375" style="2449" customWidth="1"/>
    <col min="12571" max="12800" width="8.88671875" style="2449"/>
    <col min="12801" max="12801" width="2.77734375" style="2449" customWidth="1"/>
    <col min="12802" max="12802" width="1.77734375" style="2449" customWidth="1"/>
    <col min="12803" max="12825" width="3.77734375" style="2449" customWidth="1"/>
    <col min="12826" max="12826" width="1.77734375" style="2449" customWidth="1"/>
    <col min="12827" max="13056" width="8.88671875" style="2449"/>
    <col min="13057" max="13057" width="2.77734375" style="2449" customWidth="1"/>
    <col min="13058" max="13058" width="1.77734375" style="2449" customWidth="1"/>
    <col min="13059" max="13081" width="3.77734375" style="2449" customWidth="1"/>
    <col min="13082" max="13082" width="1.77734375" style="2449" customWidth="1"/>
    <col min="13083" max="13312" width="8.88671875" style="2449"/>
    <col min="13313" max="13313" width="2.77734375" style="2449" customWidth="1"/>
    <col min="13314" max="13314" width="1.77734375" style="2449" customWidth="1"/>
    <col min="13315" max="13337" width="3.77734375" style="2449" customWidth="1"/>
    <col min="13338" max="13338" width="1.77734375" style="2449" customWidth="1"/>
    <col min="13339" max="13568" width="8.88671875" style="2449"/>
    <col min="13569" max="13569" width="2.77734375" style="2449" customWidth="1"/>
    <col min="13570" max="13570" width="1.77734375" style="2449" customWidth="1"/>
    <col min="13571" max="13593" width="3.77734375" style="2449" customWidth="1"/>
    <col min="13594" max="13594" width="1.77734375" style="2449" customWidth="1"/>
    <col min="13595" max="13824" width="8.88671875" style="2449"/>
    <col min="13825" max="13825" width="2.77734375" style="2449" customWidth="1"/>
    <col min="13826" max="13826" width="1.77734375" style="2449" customWidth="1"/>
    <col min="13827" max="13849" width="3.77734375" style="2449" customWidth="1"/>
    <col min="13850" max="13850" width="1.77734375" style="2449" customWidth="1"/>
    <col min="13851" max="14080" width="8.88671875" style="2449"/>
    <col min="14081" max="14081" width="2.77734375" style="2449" customWidth="1"/>
    <col min="14082" max="14082" width="1.77734375" style="2449" customWidth="1"/>
    <col min="14083" max="14105" width="3.77734375" style="2449" customWidth="1"/>
    <col min="14106" max="14106" width="1.77734375" style="2449" customWidth="1"/>
    <col min="14107" max="14336" width="8.88671875" style="2449"/>
    <col min="14337" max="14337" width="2.77734375" style="2449" customWidth="1"/>
    <col min="14338" max="14338" width="1.77734375" style="2449" customWidth="1"/>
    <col min="14339" max="14361" width="3.77734375" style="2449" customWidth="1"/>
    <col min="14362" max="14362" width="1.77734375" style="2449" customWidth="1"/>
    <col min="14363" max="14592" width="8.88671875" style="2449"/>
    <col min="14593" max="14593" width="2.77734375" style="2449" customWidth="1"/>
    <col min="14594" max="14594" width="1.77734375" style="2449" customWidth="1"/>
    <col min="14595" max="14617" width="3.77734375" style="2449" customWidth="1"/>
    <col min="14618" max="14618" width="1.77734375" style="2449" customWidth="1"/>
    <col min="14619" max="14848" width="8.88671875" style="2449"/>
    <col min="14849" max="14849" width="2.77734375" style="2449" customWidth="1"/>
    <col min="14850" max="14850" width="1.77734375" style="2449" customWidth="1"/>
    <col min="14851" max="14873" width="3.77734375" style="2449" customWidth="1"/>
    <col min="14874" max="14874" width="1.77734375" style="2449" customWidth="1"/>
    <col min="14875" max="15104" width="8.88671875" style="2449"/>
    <col min="15105" max="15105" width="2.77734375" style="2449" customWidth="1"/>
    <col min="15106" max="15106" width="1.77734375" style="2449" customWidth="1"/>
    <col min="15107" max="15129" width="3.77734375" style="2449" customWidth="1"/>
    <col min="15130" max="15130" width="1.77734375" style="2449" customWidth="1"/>
    <col min="15131" max="15360" width="8.88671875" style="2449"/>
    <col min="15361" max="15361" width="2.77734375" style="2449" customWidth="1"/>
    <col min="15362" max="15362" width="1.77734375" style="2449" customWidth="1"/>
    <col min="15363" max="15385" width="3.77734375" style="2449" customWidth="1"/>
    <col min="15386" max="15386" width="1.77734375" style="2449" customWidth="1"/>
    <col min="15387" max="15616" width="8.88671875" style="2449"/>
    <col min="15617" max="15617" width="2.77734375" style="2449" customWidth="1"/>
    <col min="15618" max="15618" width="1.77734375" style="2449" customWidth="1"/>
    <col min="15619" max="15641" width="3.77734375" style="2449" customWidth="1"/>
    <col min="15642" max="15642" width="1.77734375" style="2449" customWidth="1"/>
    <col min="15643" max="15872" width="8.88671875" style="2449"/>
    <col min="15873" max="15873" width="2.77734375" style="2449" customWidth="1"/>
    <col min="15874" max="15874" width="1.77734375" style="2449" customWidth="1"/>
    <col min="15875" max="15897" width="3.77734375" style="2449" customWidth="1"/>
    <col min="15898" max="15898" width="1.77734375" style="2449" customWidth="1"/>
    <col min="15899" max="16128" width="8.88671875" style="2449"/>
    <col min="16129" max="16129" width="2.77734375" style="2449" customWidth="1"/>
    <col min="16130" max="16130" width="1.77734375" style="2449" customWidth="1"/>
    <col min="16131" max="16153" width="3.77734375" style="2449" customWidth="1"/>
    <col min="16154" max="16154" width="1.77734375" style="2449" customWidth="1"/>
    <col min="16155" max="16384" width="8.88671875" style="2449"/>
  </cols>
  <sheetData>
    <row r="1" spans="1:106" s="2405" customFormat="1" ht="12.75" customHeight="1" thickBot="1">
      <c r="A1" s="2403"/>
      <c r="B1" s="2404"/>
      <c r="C1" s="2404"/>
      <c r="D1" s="2404"/>
      <c r="E1" s="2404"/>
      <c r="F1" s="2404"/>
      <c r="G1" s="2404"/>
      <c r="H1" s="2404"/>
      <c r="I1" s="2404"/>
      <c r="J1" s="2404"/>
      <c r="K1" s="2404"/>
      <c r="L1" s="2404"/>
      <c r="M1" s="2404"/>
      <c r="N1" s="2404"/>
      <c r="O1" s="2404"/>
      <c r="P1" s="2404"/>
      <c r="Q1" s="2404"/>
      <c r="R1" s="2404"/>
      <c r="S1" s="2404"/>
      <c r="T1" s="2404"/>
      <c r="U1" s="2404"/>
      <c r="V1" s="2404"/>
      <c r="W1" s="2404"/>
    </row>
    <row r="2" spans="1:106" s="2407" customFormat="1" ht="12" customHeight="1">
      <c r="A2" s="2406"/>
      <c r="B2" s="5524" t="s">
        <v>5043</v>
      </c>
      <c r="C2" s="5525"/>
      <c r="D2" s="5525"/>
      <c r="E2" s="5525"/>
      <c r="F2" s="5525"/>
      <c r="G2" s="5525"/>
      <c r="H2" s="5525"/>
      <c r="I2" s="5525"/>
      <c r="J2" s="5525"/>
      <c r="K2" s="5525"/>
      <c r="L2" s="5525"/>
      <c r="M2" s="5525"/>
      <c r="N2" s="5525"/>
      <c r="O2" s="5525"/>
      <c r="P2" s="5525"/>
      <c r="Q2" s="5525"/>
      <c r="R2" s="5525"/>
      <c r="S2" s="5525"/>
      <c r="T2" s="5525"/>
      <c r="U2" s="5525"/>
      <c r="V2" s="5525"/>
      <c r="W2" s="5525"/>
      <c r="X2" s="5525"/>
      <c r="Y2" s="5525"/>
      <c r="Z2" s="5526"/>
      <c r="AA2" s="2406"/>
      <c r="AB2" s="2406"/>
      <c r="AC2" s="2406"/>
      <c r="AD2" s="2406"/>
      <c r="AE2" s="2406"/>
      <c r="AF2" s="2406"/>
      <c r="AG2" s="2406"/>
      <c r="AH2" s="2406"/>
      <c r="AI2" s="2406"/>
      <c r="AJ2" s="2406"/>
      <c r="AK2" s="2406"/>
      <c r="AL2" s="2406"/>
      <c r="AM2" s="2406"/>
      <c r="AN2" s="2406"/>
      <c r="AO2" s="2406"/>
      <c r="AP2" s="2406"/>
      <c r="AQ2" s="2406"/>
      <c r="AR2" s="2406"/>
      <c r="AS2" s="2406"/>
      <c r="AT2" s="2406"/>
      <c r="AU2" s="2406"/>
      <c r="AV2" s="2406"/>
      <c r="AW2" s="2406"/>
      <c r="AX2" s="2406"/>
      <c r="AY2" s="2406"/>
      <c r="AZ2" s="2406"/>
      <c r="BA2" s="2406"/>
      <c r="BB2" s="2406"/>
      <c r="BC2" s="2406"/>
      <c r="BD2" s="2406"/>
      <c r="BE2" s="2406"/>
      <c r="BF2" s="2406"/>
      <c r="BG2" s="2406"/>
      <c r="BH2" s="2406"/>
      <c r="BI2" s="2406"/>
      <c r="BJ2" s="2406"/>
      <c r="BK2" s="2406"/>
      <c r="BL2" s="2406"/>
      <c r="BM2" s="2406"/>
      <c r="BN2" s="2406"/>
      <c r="BO2" s="2406"/>
      <c r="BP2" s="2406"/>
      <c r="BQ2" s="2406"/>
      <c r="BR2" s="2406"/>
      <c r="BS2" s="2406"/>
      <c r="BT2" s="2406"/>
      <c r="BU2" s="2406"/>
      <c r="BV2" s="2406"/>
      <c r="BW2" s="2406"/>
      <c r="BX2" s="2406"/>
      <c r="BY2" s="2406"/>
      <c r="BZ2" s="2406"/>
      <c r="CA2" s="2406"/>
      <c r="CB2" s="2406"/>
      <c r="CC2" s="2406"/>
      <c r="CD2" s="2406"/>
      <c r="CE2" s="2406"/>
      <c r="CF2" s="2406"/>
      <c r="CG2" s="2406"/>
      <c r="CH2" s="2406"/>
      <c r="CI2" s="2406"/>
      <c r="CJ2" s="2406"/>
      <c r="CK2" s="2406"/>
      <c r="CL2" s="2406"/>
      <c r="CM2" s="2406"/>
      <c r="CN2" s="2406"/>
      <c r="CO2" s="2406"/>
      <c r="CP2" s="2406"/>
      <c r="CQ2" s="2406"/>
      <c r="CR2" s="2406"/>
      <c r="CS2" s="2406"/>
      <c r="CT2" s="2406"/>
      <c r="CU2" s="2406"/>
      <c r="CV2" s="2406"/>
      <c r="CW2" s="2406"/>
      <c r="CX2" s="2406"/>
      <c r="CY2" s="2406"/>
      <c r="CZ2" s="2406"/>
      <c r="DA2" s="2406"/>
      <c r="DB2" s="2406"/>
    </row>
    <row r="3" spans="1:106" s="2407" customFormat="1" ht="4.05" customHeight="1">
      <c r="A3" s="2406"/>
      <c r="B3" s="5527"/>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9"/>
      <c r="AA3" s="2406"/>
      <c r="AB3" s="2406"/>
      <c r="AC3" s="2406"/>
      <c r="AD3" s="2406"/>
      <c r="AE3" s="2406"/>
      <c r="AF3" s="2406"/>
      <c r="AG3" s="2406"/>
      <c r="AH3" s="2406"/>
      <c r="AI3" s="2406"/>
      <c r="AJ3" s="2406"/>
      <c r="AK3" s="2406"/>
      <c r="AL3" s="2406"/>
      <c r="AM3" s="2406"/>
      <c r="AN3" s="2406"/>
      <c r="AO3" s="2406"/>
      <c r="AP3" s="2406"/>
      <c r="AQ3" s="2406"/>
      <c r="AR3" s="2406"/>
      <c r="AS3" s="2406"/>
      <c r="AT3" s="2406"/>
      <c r="AU3" s="2406"/>
      <c r="AV3" s="2406"/>
      <c r="AW3" s="2406"/>
      <c r="AX3" s="2406"/>
      <c r="AY3" s="2406"/>
      <c r="AZ3" s="2406"/>
      <c r="BA3" s="2406"/>
      <c r="BB3" s="2406"/>
      <c r="BC3" s="2406"/>
      <c r="BD3" s="2406"/>
      <c r="BE3" s="2406"/>
      <c r="BF3" s="2406"/>
      <c r="BG3" s="2406"/>
      <c r="BH3" s="2406"/>
      <c r="BI3" s="2406"/>
      <c r="BJ3" s="2406"/>
      <c r="BK3" s="2406"/>
      <c r="BL3" s="2406"/>
      <c r="BM3" s="2406"/>
      <c r="BN3" s="2406"/>
      <c r="BO3" s="2406"/>
      <c r="BP3" s="2406"/>
      <c r="BQ3" s="2406"/>
      <c r="BR3" s="2406"/>
      <c r="BS3" s="2406"/>
      <c r="BT3" s="2406"/>
      <c r="BU3" s="2406"/>
      <c r="BV3" s="2406"/>
      <c r="BW3" s="2406"/>
      <c r="BX3" s="2406"/>
      <c r="BY3" s="2406"/>
      <c r="BZ3" s="2406"/>
      <c r="CA3" s="2406"/>
      <c r="CB3" s="2406"/>
      <c r="CC3" s="2406"/>
      <c r="CD3" s="2406"/>
      <c r="CE3" s="2406"/>
      <c r="CF3" s="2406"/>
      <c r="CG3" s="2406"/>
      <c r="CH3" s="2406"/>
      <c r="CI3" s="2406"/>
      <c r="CJ3" s="2406"/>
      <c r="CK3" s="2406"/>
      <c r="CL3" s="2406"/>
      <c r="CM3" s="2406"/>
      <c r="CN3" s="2406"/>
      <c r="CO3" s="2406"/>
      <c r="CP3" s="2406"/>
      <c r="CQ3" s="2406"/>
      <c r="CR3" s="2406"/>
      <c r="CS3" s="2406"/>
      <c r="CT3" s="2406"/>
      <c r="CU3" s="2406"/>
      <c r="CV3" s="2406"/>
      <c r="CW3" s="2406"/>
      <c r="CX3" s="2406"/>
      <c r="CY3" s="2406"/>
      <c r="CZ3" s="2406"/>
      <c r="DA3" s="2406"/>
      <c r="DB3" s="2406"/>
    </row>
    <row r="4" spans="1:106" s="2407" customFormat="1" ht="12.75" customHeight="1">
      <c r="A4" s="2406"/>
      <c r="B4" s="5527"/>
      <c r="C4" s="5528"/>
      <c r="D4" s="5528"/>
      <c r="E4" s="5528"/>
      <c r="F4" s="5528"/>
      <c r="G4" s="5528"/>
      <c r="H4" s="5528"/>
      <c r="I4" s="5528"/>
      <c r="J4" s="5528"/>
      <c r="K4" s="5528"/>
      <c r="L4" s="5528"/>
      <c r="M4" s="5528"/>
      <c r="N4" s="5528"/>
      <c r="O4" s="5528"/>
      <c r="P4" s="5528"/>
      <c r="Q4" s="5528"/>
      <c r="R4" s="5528"/>
      <c r="S4" s="5528"/>
      <c r="T4" s="5528"/>
      <c r="U4" s="5528"/>
      <c r="V4" s="5528"/>
      <c r="W4" s="5528"/>
      <c r="X4" s="5528"/>
      <c r="Y4" s="5528"/>
      <c r="Z4" s="5529"/>
      <c r="AA4" s="2406"/>
      <c r="AB4" s="2406"/>
      <c r="AC4" s="2406"/>
      <c r="AD4" s="2406"/>
      <c r="AE4" s="2406"/>
      <c r="AF4" s="2406"/>
      <c r="AG4" s="2406"/>
      <c r="AH4" s="2406"/>
      <c r="AI4" s="2406"/>
      <c r="AJ4" s="2406"/>
      <c r="AK4" s="2406"/>
      <c r="AL4" s="2406"/>
      <c r="AM4" s="2406"/>
      <c r="AN4" s="2406"/>
      <c r="AO4" s="2406"/>
      <c r="AP4" s="2406"/>
      <c r="AQ4" s="2406"/>
      <c r="AR4" s="2406"/>
      <c r="AS4" s="2406"/>
      <c r="AT4" s="2406"/>
      <c r="AU4" s="2406"/>
      <c r="AV4" s="2406"/>
      <c r="AW4" s="2406"/>
      <c r="AX4" s="2406"/>
      <c r="AY4" s="2406"/>
      <c r="AZ4" s="2406"/>
      <c r="BA4" s="2406"/>
      <c r="BB4" s="2406"/>
      <c r="BC4" s="2406"/>
      <c r="BD4" s="2406"/>
      <c r="BE4" s="2406"/>
      <c r="BF4" s="2406"/>
      <c r="BG4" s="2406"/>
      <c r="BH4" s="2406"/>
      <c r="BI4" s="2406"/>
      <c r="BJ4" s="2406"/>
      <c r="BK4" s="2406"/>
      <c r="BL4" s="2406"/>
      <c r="BM4" s="2406"/>
      <c r="BN4" s="2406"/>
      <c r="BO4" s="2406"/>
      <c r="BP4" s="2406"/>
      <c r="BQ4" s="2406"/>
      <c r="BR4" s="2406"/>
      <c r="BS4" s="2406"/>
      <c r="BT4" s="2406"/>
      <c r="BU4" s="2406"/>
      <c r="BV4" s="2406"/>
      <c r="BW4" s="2406"/>
      <c r="BX4" s="2406"/>
      <c r="BY4" s="2406"/>
      <c r="BZ4" s="2406"/>
      <c r="CA4" s="2406"/>
      <c r="CB4" s="2406"/>
      <c r="CC4" s="2406"/>
      <c r="CD4" s="2406"/>
      <c r="CE4" s="2406"/>
      <c r="CF4" s="2406"/>
      <c r="CG4" s="2406"/>
      <c r="CH4" s="2406"/>
      <c r="CI4" s="2406"/>
      <c r="CJ4" s="2406"/>
      <c r="CK4" s="2406"/>
      <c r="CL4" s="2406"/>
      <c r="CM4" s="2406"/>
      <c r="CN4" s="2406"/>
      <c r="CO4" s="2406"/>
      <c r="CP4" s="2406"/>
      <c r="CQ4" s="2406"/>
      <c r="CR4" s="2406"/>
      <c r="CS4" s="2406"/>
      <c r="CT4" s="2406"/>
      <c r="CU4" s="2406"/>
      <c r="CV4" s="2406"/>
      <c r="CW4" s="2406"/>
      <c r="CX4" s="2406"/>
      <c r="CY4" s="2406"/>
      <c r="CZ4" s="2406"/>
      <c r="DA4" s="2406"/>
      <c r="DB4" s="2406"/>
    </row>
    <row r="5" spans="1:106" s="2407" customFormat="1" ht="4.05" customHeight="1">
      <c r="A5" s="2406"/>
      <c r="B5" s="5527"/>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9"/>
      <c r="AA5" s="2406"/>
      <c r="AB5" s="2406"/>
      <c r="AC5" s="2406"/>
      <c r="AD5" s="2406"/>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6"/>
      <c r="BR5" s="2406"/>
      <c r="BS5" s="2406"/>
      <c r="BT5" s="2406"/>
      <c r="BU5" s="2406"/>
      <c r="BV5" s="2406"/>
      <c r="BW5" s="2406"/>
      <c r="BX5" s="2406"/>
      <c r="BY5" s="2406"/>
      <c r="BZ5" s="2406"/>
      <c r="CA5" s="2406"/>
      <c r="CB5" s="2406"/>
      <c r="CC5" s="2406"/>
      <c r="CD5" s="2406"/>
      <c r="CE5" s="2406"/>
      <c r="CF5" s="2406"/>
      <c r="CG5" s="2406"/>
      <c r="CH5" s="2406"/>
      <c r="CI5" s="2406"/>
      <c r="CJ5" s="2406"/>
      <c r="CK5" s="2406"/>
      <c r="CL5" s="2406"/>
      <c r="CM5" s="2406"/>
      <c r="CN5" s="2406"/>
      <c r="CO5" s="2406"/>
      <c r="CP5" s="2406"/>
      <c r="CQ5" s="2406"/>
      <c r="CR5" s="2406"/>
      <c r="CS5" s="2406"/>
      <c r="CT5" s="2406"/>
      <c r="CU5" s="2406"/>
      <c r="CV5" s="2406"/>
      <c r="CW5" s="2406"/>
      <c r="CX5" s="2406"/>
      <c r="CY5" s="2406"/>
      <c r="CZ5" s="2406"/>
      <c r="DA5" s="2406"/>
      <c r="DB5" s="2406"/>
    </row>
    <row r="6" spans="1:106" s="2407" customFormat="1" ht="12.75" customHeight="1" thickBot="1">
      <c r="A6" s="2406"/>
      <c r="B6" s="5530"/>
      <c r="C6" s="5531"/>
      <c r="D6" s="5531"/>
      <c r="E6" s="5531"/>
      <c r="F6" s="5531"/>
      <c r="G6" s="5531"/>
      <c r="H6" s="5531"/>
      <c r="I6" s="5531"/>
      <c r="J6" s="5531"/>
      <c r="K6" s="5531"/>
      <c r="L6" s="5531"/>
      <c r="M6" s="5531"/>
      <c r="N6" s="5531"/>
      <c r="O6" s="5531"/>
      <c r="P6" s="5531"/>
      <c r="Q6" s="5531"/>
      <c r="R6" s="5531"/>
      <c r="S6" s="5531"/>
      <c r="T6" s="5531"/>
      <c r="U6" s="5531"/>
      <c r="V6" s="5531"/>
      <c r="W6" s="5531"/>
      <c r="X6" s="5531"/>
      <c r="Y6" s="5531"/>
      <c r="Z6" s="5532"/>
      <c r="AA6" s="2406"/>
      <c r="AB6" s="2406"/>
      <c r="AC6" s="2406"/>
      <c r="AD6" s="2406"/>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6"/>
      <c r="BT6" s="2406"/>
      <c r="BU6" s="2406"/>
      <c r="BV6" s="2406"/>
      <c r="BW6" s="2406"/>
      <c r="BX6" s="2406"/>
      <c r="BY6" s="2406"/>
      <c r="BZ6" s="2406"/>
      <c r="CA6" s="2406"/>
      <c r="CB6" s="2406"/>
      <c r="CC6" s="2406"/>
      <c r="CD6" s="2406"/>
      <c r="CE6" s="2406"/>
      <c r="CF6" s="2406"/>
      <c r="CG6" s="2406"/>
      <c r="CH6" s="2406"/>
      <c r="CI6" s="2406"/>
      <c r="CJ6" s="2406"/>
      <c r="CK6" s="2406"/>
      <c r="CL6" s="2406"/>
      <c r="CM6" s="2406"/>
      <c r="CN6" s="2406"/>
      <c r="CO6" s="2406"/>
      <c r="CP6" s="2406"/>
      <c r="CQ6" s="2406"/>
      <c r="CR6" s="2406"/>
      <c r="CS6" s="2406"/>
      <c r="CT6" s="2406"/>
      <c r="CU6" s="2406"/>
      <c r="CV6" s="2406"/>
      <c r="CW6" s="2406"/>
      <c r="CX6" s="2406"/>
      <c r="CY6" s="2406"/>
      <c r="CZ6" s="2406"/>
      <c r="DA6" s="2406"/>
      <c r="DB6" s="2406"/>
    </row>
    <row r="7" spans="1:106" s="2405" customFormat="1" ht="3.75" customHeight="1" thickBot="1">
      <c r="B7" s="2408"/>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10"/>
    </row>
    <row r="8" spans="1:106" s="2411" customFormat="1" ht="12.75" customHeight="1" thickBot="1">
      <c r="B8" s="5533" t="s">
        <v>4960</v>
      </c>
      <c r="C8" s="5534"/>
      <c r="D8" s="5534"/>
      <c r="E8" s="5534"/>
      <c r="F8" s="5534"/>
      <c r="G8" s="5534"/>
      <c r="H8" s="5534"/>
      <c r="I8" s="5534"/>
      <c r="J8" s="5534"/>
      <c r="K8" s="5534"/>
      <c r="L8" s="5534"/>
      <c r="M8" s="5534"/>
      <c r="N8" s="5534"/>
      <c r="O8" s="5534"/>
      <c r="P8" s="5534"/>
      <c r="Q8" s="5534"/>
      <c r="R8" s="5534"/>
      <c r="S8" s="5534"/>
      <c r="T8" s="5534"/>
      <c r="U8" s="5534"/>
      <c r="V8" s="5534"/>
      <c r="W8" s="5534"/>
      <c r="X8" s="5534"/>
      <c r="Y8" s="5534"/>
      <c r="Z8" s="5535"/>
    </row>
    <row r="9" spans="1:106" s="2411" customFormat="1" ht="4.05" customHeight="1">
      <c r="B9" s="2412"/>
      <c r="Z9" s="2413"/>
    </row>
    <row r="10" spans="1:106" s="2414" customFormat="1">
      <c r="B10" s="2415"/>
      <c r="I10" s="2416" t="s">
        <v>4961</v>
      </c>
      <c r="J10" s="2536"/>
      <c r="K10" s="2536"/>
      <c r="L10" s="2536"/>
      <c r="M10" s="2536"/>
      <c r="N10" s="2536"/>
      <c r="O10" s="2536"/>
      <c r="P10" s="2536"/>
      <c r="Q10" s="2536"/>
      <c r="Z10" s="2418"/>
    </row>
    <row r="11" spans="1:106" s="2411" customFormat="1" ht="4.05" customHeight="1">
      <c r="B11" s="2412"/>
      <c r="Z11" s="2413"/>
    </row>
    <row r="12" spans="1:106" s="2414" customFormat="1">
      <c r="B12" s="2415"/>
      <c r="I12" s="2416" t="s">
        <v>4962</v>
      </c>
      <c r="J12" s="2537"/>
      <c r="K12" s="2538"/>
      <c r="L12" s="2538"/>
      <c r="M12" s="2538"/>
      <c r="N12" s="2538"/>
      <c r="O12" s="2538"/>
      <c r="P12" s="2538"/>
      <c r="Q12" s="2538"/>
      <c r="R12" s="2538"/>
      <c r="S12" s="2538"/>
      <c r="T12" s="2538"/>
      <c r="U12" s="2538"/>
      <c r="V12" s="2538"/>
      <c r="W12" s="2538"/>
      <c r="X12" s="2538"/>
      <c r="Y12" s="2539"/>
      <c r="Z12" s="2418"/>
    </row>
    <row r="13" spans="1:106" s="2411" customFormat="1" ht="4.05" customHeight="1">
      <c r="B13" s="2412"/>
      <c r="Z13" s="2413"/>
    </row>
    <row r="14" spans="1:106" s="2411" customFormat="1">
      <c r="B14" s="2412"/>
      <c r="J14" s="2540"/>
      <c r="K14" s="2541"/>
      <c r="L14" s="2541"/>
      <c r="M14" s="2541"/>
      <c r="N14" s="2541"/>
      <c r="O14" s="2541"/>
      <c r="P14" s="2541"/>
      <c r="Q14" s="2541"/>
      <c r="R14" s="2541"/>
      <c r="S14" s="2541"/>
      <c r="T14" s="2541"/>
      <c r="U14" s="2541"/>
      <c r="V14" s="2541"/>
      <c r="W14" s="2541"/>
      <c r="X14" s="2541"/>
      <c r="Y14" s="2542"/>
      <c r="Z14" s="2413"/>
    </row>
    <row r="15" spans="1:106" s="2411" customFormat="1" ht="4.05" customHeight="1" thickBot="1">
      <c r="B15" s="2412"/>
      <c r="Z15" s="2413"/>
    </row>
    <row r="16" spans="1:106" s="2411" customFormat="1" ht="12.75" customHeight="1" thickBot="1">
      <c r="B16" s="5533" t="s">
        <v>5044</v>
      </c>
      <c r="C16" s="5534"/>
      <c r="D16" s="5534"/>
      <c r="E16" s="5534"/>
      <c r="F16" s="5534"/>
      <c r="G16" s="5534"/>
      <c r="H16" s="5534"/>
      <c r="I16" s="5534"/>
      <c r="J16" s="5534"/>
      <c r="K16" s="5534"/>
      <c r="L16" s="5534"/>
      <c r="M16" s="5534"/>
      <c r="N16" s="5534"/>
      <c r="O16" s="5534"/>
      <c r="P16" s="5534"/>
      <c r="Q16" s="5534"/>
      <c r="R16" s="5534"/>
      <c r="S16" s="5534"/>
      <c r="T16" s="5534"/>
      <c r="U16" s="5534"/>
      <c r="V16" s="5534"/>
      <c r="W16" s="5534"/>
      <c r="X16" s="5534"/>
      <c r="Y16" s="5534"/>
      <c r="Z16" s="5535"/>
    </row>
    <row r="17" spans="2:26" s="2411" customFormat="1" ht="3.75" customHeight="1">
      <c r="B17" s="2412"/>
      <c r="Z17" s="2413"/>
    </row>
    <row r="18" spans="2:26" s="2411" customFormat="1" ht="23.25" customHeight="1">
      <c r="B18" s="2412"/>
      <c r="C18" s="5541" t="s">
        <v>4964</v>
      </c>
      <c r="D18" s="5541"/>
      <c r="E18" s="5541"/>
      <c r="F18" s="5541"/>
      <c r="G18" s="5541"/>
      <c r="H18" s="5541"/>
      <c r="I18" s="5542"/>
      <c r="J18" s="2536"/>
      <c r="K18" s="2536"/>
      <c r="L18" s="2536"/>
      <c r="M18" s="2536"/>
      <c r="N18" s="2536"/>
      <c r="O18" s="2536"/>
      <c r="P18" s="2536"/>
      <c r="Q18" s="2536"/>
      <c r="Z18" s="2413"/>
    </row>
    <row r="19" spans="2:26" s="2411" customFormat="1" ht="3.75" customHeight="1">
      <c r="B19" s="2412"/>
      <c r="Z19" s="2413"/>
    </row>
    <row r="20" spans="2:26" s="2411" customFormat="1">
      <c r="B20" s="2412"/>
      <c r="I20" s="2416" t="s">
        <v>4965</v>
      </c>
      <c r="J20" s="2540"/>
      <c r="K20" s="2541"/>
      <c r="L20" s="2541"/>
      <c r="M20" s="2541"/>
      <c r="N20" s="2541"/>
      <c r="O20" s="2541"/>
      <c r="P20" s="2541"/>
      <c r="Q20" s="2541"/>
      <c r="R20" s="2541"/>
      <c r="S20" s="2541"/>
      <c r="T20" s="2541"/>
      <c r="U20" s="2541"/>
      <c r="V20" s="2541"/>
      <c r="W20" s="2541"/>
      <c r="X20" s="2541"/>
      <c r="Y20" s="2542"/>
      <c r="Z20" s="2413"/>
    </row>
    <row r="21" spans="2:26" s="2411" customFormat="1" ht="3.45" customHeight="1">
      <c r="B21" s="2412"/>
      <c r="Z21" s="2413"/>
    </row>
    <row r="22" spans="2:26" s="2411" customFormat="1" ht="23.25" customHeight="1">
      <c r="B22" s="2412"/>
      <c r="C22" s="5541" t="s">
        <v>4966</v>
      </c>
      <c r="D22" s="5541"/>
      <c r="E22" s="5541"/>
      <c r="F22" s="5541"/>
      <c r="G22" s="5541"/>
      <c r="H22" s="5541"/>
      <c r="I22" s="5542"/>
      <c r="J22" s="2536"/>
      <c r="K22" s="2536"/>
      <c r="L22" s="2536"/>
      <c r="M22" s="2536"/>
      <c r="N22" s="2536"/>
      <c r="O22" s="2536"/>
      <c r="P22" s="2536"/>
      <c r="Q22" s="2536"/>
      <c r="Z22" s="2413"/>
    </row>
    <row r="23" spans="2:26" s="2411" customFormat="1" ht="3.75" customHeight="1">
      <c r="B23" s="2412"/>
      <c r="Z23" s="2413"/>
    </row>
    <row r="24" spans="2:26" s="2411" customFormat="1">
      <c r="B24" s="2412"/>
      <c r="I24" s="2416" t="s">
        <v>4967</v>
      </c>
      <c r="J24" s="2540"/>
      <c r="K24" s="2541"/>
      <c r="L24" s="2541"/>
      <c r="M24" s="2541"/>
      <c r="N24" s="2541"/>
      <c r="O24" s="2541"/>
      <c r="P24" s="2541"/>
      <c r="Q24" s="2541"/>
      <c r="R24" s="2541"/>
      <c r="S24" s="2541"/>
      <c r="T24" s="2541"/>
      <c r="U24" s="2541"/>
      <c r="V24" s="2541"/>
      <c r="W24" s="2541"/>
      <c r="X24" s="2541"/>
      <c r="Y24" s="2542"/>
      <c r="Z24" s="2413"/>
    </row>
    <row r="25" spans="2:26" s="2411" customFormat="1" ht="3.45" customHeight="1">
      <c r="B25" s="2412"/>
      <c r="Z25" s="2413"/>
    </row>
    <row r="26" spans="2:26" s="2411" customFormat="1" ht="23.25" customHeight="1">
      <c r="B26" s="2412"/>
      <c r="C26" s="5541" t="s">
        <v>4968</v>
      </c>
      <c r="D26" s="5541"/>
      <c r="E26" s="5541"/>
      <c r="F26" s="5541"/>
      <c r="G26" s="5541"/>
      <c r="H26" s="5541"/>
      <c r="I26" s="5542"/>
      <c r="J26" s="2536"/>
      <c r="K26" s="2536"/>
      <c r="L26" s="2536"/>
      <c r="M26" s="2536"/>
      <c r="N26" s="2536"/>
      <c r="O26" s="2536"/>
      <c r="P26" s="2536"/>
      <c r="Q26" s="2536"/>
      <c r="Z26" s="2413"/>
    </row>
    <row r="27" spans="2:26" s="2411" customFormat="1" ht="3.75" customHeight="1">
      <c r="B27" s="2412"/>
      <c r="Z27" s="2413"/>
    </row>
    <row r="28" spans="2:26" s="2411" customFormat="1">
      <c r="B28" s="2412"/>
      <c r="I28" s="2416" t="s">
        <v>4967</v>
      </c>
      <c r="J28" s="2540"/>
      <c r="K28" s="2541"/>
      <c r="L28" s="2541"/>
      <c r="M28" s="2541"/>
      <c r="N28" s="2541"/>
      <c r="O28" s="2541"/>
      <c r="P28" s="2541"/>
      <c r="Q28" s="2541"/>
      <c r="R28" s="2541"/>
      <c r="S28" s="2541"/>
      <c r="T28" s="2541"/>
      <c r="U28" s="2541"/>
      <c r="V28" s="2541"/>
      <c r="W28" s="2541"/>
      <c r="X28" s="2541"/>
      <c r="Y28" s="2542"/>
      <c r="Z28" s="2413"/>
    </row>
    <row r="29" spans="2:26" s="2411" customFormat="1" ht="3.75" customHeight="1">
      <c r="B29" s="2412"/>
      <c r="Z29" s="2413"/>
    </row>
    <row r="30" spans="2:26" s="2411" customFormat="1" ht="23.25" customHeight="1">
      <c r="B30" s="2412"/>
      <c r="C30" s="5541" t="s">
        <v>4969</v>
      </c>
      <c r="D30" s="5541"/>
      <c r="E30" s="5541"/>
      <c r="F30" s="5541"/>
      <c r="G30" s="5541"/>
      <c r="H30" s="5541"/>
      <c r="I30" s="5542"/>
      <c r="J30" s="2536"/>
      <c r="K30" s="2536"/>
      <c r="L30" s="2536"/>
      <c r="M30" s="2536"/>
      <c r="N30" s="2536"/>
      <c r="O30" s="2536"/>
      <c r="P30" s="2536"/>
      <c r="Q30" s="2536"/>
      <c r="Z30" s="2413"/>
    </row>
    <row r="31" spans="2:26" s="2411" customFormat="1" ht="3.75" customHeight="1">
      <c r="B31" s="2412"/>
      <c r="Z31" s="2413"/>
    </row>
    <row r="32" spans="2:26" s="2411" customFormat="1">
      <c r="B32" s="2412"/>
      <c r="I32" s="2416" t="s">
        <v>4967</v>
      </c>
      <c r="J32" s="2540"/>
      <c r="K32" s="2541"/>
      <c r="L32" s="2541"/>
      <c r="M32" s="2541"/>
      <c r="N32" s="2541"/>
      <c r="O32" s="2541"/>
      <c r="P32" s="2541"/>
      <c r="Q32" s="2541"/>
      <c r="R32" s="2541"/>
      <c r="S32" s="2541"/>
      <c r="T32" s="2541"/>
      <c r="U32" s="2541"/>
      <c r="V32" s="2541"/>
      <c r="W32" s="2541"/>
      <c r="X32" s="2541"/>
      <c r="Y32" s="2542"/>
      <c r="Z32" s="2413"/>
    </row>
    <row r="33" spans="2:26" s="2411" customFormat="1" ht="3.75" customHeight="1">
      <c r="B33" s="2412"/>
      <c r="I33" s="2416"/>
      <c r="Z33" s="2413"/>
    </row>
    <row r="34" spans="2:26" s="2411" customFormat="1" ht="23.25" customHeight="1">
      <c r="B34" s="2412"/>
      <c r="C34" s="5541" t="s">
        <v>4970</v>
      </c>
      <c r="D34" s="5541"/>
      <c r="E34" s="5541"/>
      <c r="F34" s="5541"/>
      <c r="G34" s="5541"/>
      <c r="H34" s="5541"/>
      <c r="I34" s="5542"/>
      <c r="J34" s="2536"/>
      <c r="K34" s="2536"/>
      <c r="L34" s="2536"/>
      <c r="M34" s="2536"/>
      <c r="N34" s="2536"/>
      <c r="O34" s="2536"/>
      <c r="P34" s="2536"/>
      <c r="Q34" s="2536"/>
      <c r="Z34" s="2413"/>
    </row>
    <row r="35" spans="2:26" s="2411" customFormat="1" ht="3.75" customHeight="1">
      <c r="B35" s="2412"/>
      <c r="I35" s="2416"/>
      <c r="Z35" s="2413"/>
    </row>
    <row r="36" spans="2:26" s="2411" customFormat="1">
      <c r="B36" s="2412"/>
      <c r="I36" s="2416" t="s">
        <v>4967</v>
      </c>
      <c r="J36" s="2540"/>
      <c r="K36" s="2541"/>
      <c r="L36" s="2541"/>
      <c r="M36" s="2541"/>
      <c r="N36" s="2541"/>
      <c r="O36" s="2541"/>
      <c r="P36" s="2541"/>
      <c r="Q36" s="2541"/>
      <c r="R36" s="2541"/>
      <c r="S36" s="2541"/>
      <c r="T36" s="2541"/>
      <c r="U36" s="2541"/>
      <c r="V36" s="2541"/>
      <c r="W36" s="2541"/>
      <c r="X36" s="2541"/>
      <c r="Y36" s="2542"/>
      <c r="Z36" s="2413"/>
    </row>
    <row r="37" spans="2:26" s="2411" customFormat="1" ht="3.75" customHeight="1">
      <c r="B37" s="2412"/>
      <c r="I37" s="2416"/>
      <c r="Z37" s="2413"/>
    </row>
    <row r="38" spans="2:26" s="2411" customFormat="1" ht="23.25" customHeight="1">
      <c r="B38" s="2412"/>
      <c r="C38" s="5541" t="s">
        <v>4971</v>
      </c>
      <c r="D38" s="5541"/>
      <c r="E38" s="5541"/>
      <c r="F38" s="5541"/>
      <c r="G38" s="5541"/>
      <c r="H38" s="5541"/>
      <c r="I38" s="5542"/>
      <c r="J38" s="2536"/>
      <c r="K38" s="2536"/>
      <c r="L38" s="2536"/>
      <c r="M38" s="2536"/>
      <c r="N38" s="2536"/>
      <c r="O38" s="2536"/>
      <c r="P38" s="2536"/>
      <c r="Q38" s="2536"/>
      <c r="Z38" s="2413"/>
    </row>
    <row r="39" spans="2:26" s="2411" customFormat="1" ht="3.75" customHeight="1">
      <c r="B39" s="2412"/>
      <c r="C39" s="2425"/>
      <c r="D39" s="2425"/>
      <c r="E39" s="2425"/>
      <c r="F39" s="2425"/>
      <c r="G39" s="2425"/>
      <c r="H39" s="2425"/>
      <c r="I39" s="2425"/>
      <c r="J39" s="2538"/>
      <c r="K39" s="2538"/>
      <c r="L39" s="2538"/>
      <c r="M39" s="2538"/>
      <c r="N39" s="2538"/>
      <c r="O39" s="2538"/>
      <c r="P39" s="2538"/>
      <c r="Q39" s="2538"/>
      <c r="Z39" s="2413"/>
    </row>
    <row r="40" spans="2:26" s="2411" customFormat="1">
      <c r="B40" s="2412"/>
      <c r="I40" s="2416" t="s">
        <v>4967</v>
      </c>
      <c r="J40" s="2540"/>
      <c r="K40" s="2541"/>
      <c r="L40" s="2541"/>
      <c r="M40" s="2541"/>
      <c r="N40" s="2541"/>
      <c r="O40" s="2541"/>
      <c r="P40" s="2541"/>
      <c r="Q40" s="2541"/>
      <c r="R40" s="2541"/>
      <c r="S40" s="2541"/>
      <c r="T40" s="2541"/>
      <c r="U40" s="2541"/>
      <c r="V40" s="2541"/>
      <c r="W40" s="2541"/>
      <c r="X40" s="2541"/>
      <c r="Y40" s="2542"/>
      <c r="Z40" s="2413"/>
    </row>
    <row r="41" spans="2:26" s="2411" customFormat="1" ht="3.75" customHeight="1">
      <c r="B41" s="2412"/>
      <c r="Z41" s="2413"/>
    </row>
    <row r="42" spans="2:26" s="2411" customFormat="1">
      <c r="B42" s="2412"/>
      <c r="I42" s="2416" t="s">
        <v>4972</v>
      </c>
      <c r="J42" s="2432" t="s">
        <v>3649</v>
      </c>
      <c r="K42" s="2537"/>
      <c r="L42" s="2539"/>
      <c r="M42" s="2414"/>
      <c r="N42" s="2432" t="s">
        <v>3650</v>
      </c>
      <c r="O42" s="2536"/>
      <c r="P42" s="2536"/>
      <c r="R42" s="2414"/>
      <c r="S42" s="2432" t="s">
        <v>3652</v>
      </c>
      <c r="T42" s="2537"/>
      <c r="U42" s="2538"/>
      <c r="V42" s="2538"/>
      <c r="W42" s="2538"/>
      <c r="X42" s="2538"/>
      <c r="Y42" s="2539"/>
      <c r="Z42" s="2413"/>
    </row>
    <row r="43" spans="2:26" s="2411" customFormat="1" ht="3.75" customHeight="1">
      <c r="B43" s="2412"/>
      <c r="Z43" s="2413"/>
    </row>
    <row r="44" spans="2:26" s="2411" customFormat="1">
      <c r="B44" s="2412"/>
      <c r="I44" s="2416" t="s">
        <v>1316</v>
      </c>
      <c r="J44" s="2540"/>
      <c r="K44" s="2541"/>
      <c r="L44" s="2541"/>
      <c r="M44" s="2541"/>
      <c r="N44" s="2541"/>
      <c r="O44" s="2541"/>
      <c r="P44" s="2541"/>
      <c r="Q44" s="2541"/>
      <c r="R44" s="2541"/>
      <c r="S44" s="2541"/>
      <c r="T44" s="2541"/>
      <c r="U44" s="2541"/>
      <c r="V44" s="2541"/>
      <c r="W44" s="2541"/>
      <c r="X44" s="2541"/>
      <c r="Y44" s="2542"/>
      <c r="Z44" s="2413"/>
    </row>
    <row r="45" spans="2:26" s="2411" customFormat="1" ht="3.75" customHeight="1">
      <c r="B45" s="2412"/>
      <c r="Z45" s="2413"/>
    </row>
    <row r="46" spans="2:26" s="2411" customFormat="1">
      <c r="B46" s="2412"/>
      <c r="I46" s="2416" t="s">
        <v>4973</v>
      </c>
      <c r="J46" s="2543"/>
      <c r="K46" s="2536"/>
      <c r="L46" s="2536"/>
      <c r="M46" s="2544"/>
      <c r="N46" s="2536"/>
      <c r="O46" s="2536"/>
      <c r="P46" s="2536"/>
      <c r="Q46" s="2544"/>
      <c r="R46" s="2536"/>
      <c r="S46" s="2536"/>
      <c r="T46" s="2536"/>
      <c r="U46" s="2536"/>
      <c r="V46" s="2545"/>
      <c r="W46" s="2545"/>
      <c r="X46" s="2545"/>
      <c r="Y46" s="2545"/>
      <c r="Z46" s="2413"/>
    </row>
    <row r="47" spans="2:26" s="2411" customFormat="1" ht="4.05" customHeight="1">
      <c r="B47" s="2412"/>
      <c r="Z47" s="2413"/>
    </row>
    <row r="48" spans="2:26" s="2411" customFormat="1">
      <c r="B48" s="2412"/>
      <c r="I48" s="2416"/>
      <c r="J48" s="2543"/>
      <c r="K48" s="2536"/>
      <c r="L48" s="2536"/>
      <c r="M48" s="2544"/>
      <c r="N48" s="2536"/>
      <c r="O48" s="2536"/>
      <c r="P48" s="2536"/>
      <c r="Q48" s="2544"/>
      <c r="R48" s="2536"/>
      <c r="S48" s="2536"/>
      <c r="T48" s="2536"/>
      <c r="U48" s="2536"/>
      <c r="V48" s="2545"/>
      <c r="W48" s="2545"/>
      <c r="X48" s="2545"/>
      <c r="Y48" s="2545"/>
      <c r="Z48" s="2413"/>
    </row>
    <row r="49" spans="2:26" s="2411" customFormat="1" ht="3.75" customHeight="1">
      <c r="B49" s="2412"/>
      <c r="Z49" s="2413"/>
    </row>
    <row r="50" spans="2:26" s="2411" customFormat="1">
      <c r="B50" s="2412"/>
      <c r="I50" s="2416" t="s">
        <v>4974</v>
      </c>
      <c r="J50" s="2543">
        <v>0</v>
      </c>
      <c r="K50" s="2536"/>
      <c r="L50" s="2536"/>
      <c r="M50" s="2435" t="s">
        <v>1382</v>
      </c>
      <c r="N50" s="2536"/>
      <c r="O50" s="2536"/>
      <c r="P50" s="2536"/>
      <c r="Q50" s="2435" t="s">
        <v>1382</v>
      </c>
      <c r="R50" s="2536"/>
      <c r="S50" s="2536"/>
      <c r="T50" s="2536"/>
      <c r="U50" s="2536"/>
      <c r="Z50" s="2413"/>
    </row>
    <row r="51" spans="2:26" s="2411" customFormat="1" ht="3.75" customHeight="1">
      <c r="B51" s="2412"/>
      <c r="Z51" s="2413"/>
    </row>
    <row r="52" spans="2:26" s="2411" customFormat="1">
      <c r="B52" s="2412"/>
      <c r="I52" s="2416" t="s">
        <v>4975</v>
      </c>
      <c r="J52" s="2543">
        <v>0</v>
      </c>
      <c r="K52" s="2536"/>
      <c r="L52" s="2536"/>
      <c r="M52" s="2435" t="s">
        <v>1382</v>
      </c>
      <c r="N52" s="2536"/>
      <c r="O52" s="2536"/>
      <c r="P52" s="2536"/>
      <c r="Q52" s="2435" t="s">
        <v>1382</v>
      </c>
      <c r="R52" s="2536"/>
      <c r="S52" s="2536"/>
      <c r="T52" s="2536"/>
      <c r="U52" s="2536"/>
      <c r="Z52" s="2413"/>
    </row>
    <row r="53" spans="2:26" s="2411" customFormat="1" ht="3.75" customHeight="1" thickBot="1">
      <c r="B53" s="2412"/>
      <c r="Z53" s="2413"/>
    </row>
    <row r="54" spans="2:26" s="2411" customFormat="1" ht="12.75" customHeight="1" thickBot="1">
      <c r="B54" s="5533" t="s">
        <v>4976</v>
      </c>
      <c r="C54" s="5534"/>
      <c r="D54" s="5534"/>
      <c r="E54" s="5534"/>
      <c r="F54" s="5534"/>
      <c r="G54" s="5534"/>
      <c r="H54" s="5534"/>
      <c r="I54" s="5534"/>
      <c r="J54" s="5534"/>
      <c r="K54" s="5534"/>
      <c r="L54" s="5534"/>
      <c r="M54" s="5534"/>
      <c r="N54" s="5534"/>
      <c r="O54" s="5534"/>
      <c r="P54" s="5534"/>
      <c r="Q54" s="5534"/>
      <c r="R54" s="5534"/>
      <c r="S54" s="5534"/>
      <c r="T54" s="5534"/>
      <c r="U54" s="5534"/>
      <c r="V54" s="5534"/>
      <c r="W54" s="5534"/>
      <c r="X54" s="5534"/>
      <c r="Y54" s="5534"/>
      <c r="Z54" s="5535"/>
    </row>
    <row r="55" spans="2:26" s="2411" customFormat="1" ht="4.05" customHeight="1">
      <c r="B55" s="2412"/>
      <c r="Z55" s="2413"/>
    </row>
    <row r="56" spans="2:26" s="2411" customFormat="1">
      <c r="B56" s="2412"/>
      <c r="I56" s="2416" t="s">
        <v>4977</v>
      </c>
      <c r="J56" s="2536"/>
      <c r="K56" s="2536"/>
      <c r="L56" s="2536"/>
      <c r="M56" s="2536"/>
      <c r="N56" s="2536"/>
      <c r="O56" s="2536"/>
      <c r="P56" s="2536"/>
      <c r="Q56" s="2436"/>
      <c r="Z56" s="2413"/>
    </row>
    <row r="57" spans="2:26" s="2411" customFormat="1" ht="4.05" customHeight="1">
      <c r="B57" s="2412"/>
      <c r="I57" s="2416"/>
      <c r="Z57" s="2413"/>
    </row>
    <row r="58" spans="2:26" s="2414" customFormat="1">
      <c r="B58" s="2415"/>
      <c r="I58" s="2432" t="s">
        <v>4978</v>
      </c>
      <c r="J58" s="2537"/>
      <c r="K58" s="2538"/>
      <c r="L58" s="2538"/>
      <c r="M58" s="2538"/>
      <c r="N58" s="2538"/>
      <c r="O58" s="2538"/>
      <c r="P58" s="2538"/>
      <c r="Q58" s="2538"/>
      <c r="R58" s="2538"/>
      <c r="S58" s="2538"/>
      <c r="T58" s="2538"/>
      <c r="U58" s="2538"/>
      <c r="V58" s="2538"/>
      <c r="W58" s="2538"/>
      <c r="X58" s="2538"/>
      <c r="Y58" s="2539"/>
      <c r="Z58" s="2418"/>
    </row>
    <row r="59" spans="2:26" s="2414" customFormat="1" ht="4.05" customHeight="1">
      <c r="B59" s="2415"/>
      <c r="I59" s="2432"/>
      <c r="Z59" s="2418"/>
    </row>
    <row r="60" spans="2:26" s="2414" customFormat="1">
      <c r="B60" s="2415"/>
      <c r="I60" s="2432"/>
      <c r="J60" s="2537"/>
      <c r="K60" s="2538"/>
      <c r="L60" s="2538"/>
      <c r="M60" s="2538"/>
      <c r="N60" s="2538"/>
      <c r="O60" s="2538"/>
      <c r="P60" s="2538"/>
      <c r="Q60" s="2538"/>
      <c r="R60" s="2538"/>
      <c r="S60" s="2538"/>
      <c r="T60" s="2538"/>
      <c r="U60" s="2538"/>
      <c r="V60" s="2538"/>
      <c r="W60" s="2538"/>
      <c r="X60" s="2538"/>
      <c r="Y60" s="2539"/>
      <c r="Z60" s="2418"/>
    </row>
    <row r="61" spans="2:26" s="2414" customFormat="1" ht="4.05" customHeight="1">
      <c r="B61" s="2415"/>
      <c r="I61" s="2432"/>
      <c r="Z61" s="2418"/>
    </row>
    <row r="62" spans="2:26" s="2414" customFormat="1">
      <c r="B62" s="2415"/>
      <c r="I62" s="2432"/>
      <c r="J62" s="2537"/>
      <c r="K62" s="2538"/>
      <c r="L62" s="2538"/>
      <c r="M62" s="2538"/>
      <c r="N62" s="2538"/>
      <c r="O62" s="2538"/>
      <c r="P62" s="2538"/>
      <c r="Q62" s="2538"/>
      <c r="R62" s="2538"/>
      <c r="S62" s="2538"/>
      <c r="T62" s="2538"/>
      <c r="U62" s="2538"/>
      <c r="V62" s="2538"/>
      <c r="W62" s="2538"/>
      <c r="X62" s="2538"/>
      <c r="Y62" s="2539"/>
      <c r="Z62" s="2418"/>
    </row>
    <row r="63" spans="2:26" s="2414" customFormat="1" ht="3.6" customHeight="1">
      <c r="B63" s="2415"/>
      <c r="I63" s="2432"/>
      <c r="Z63" s="2418"/>
    </row>
    <row r="64" spans="2:26" s="2414" customFormat="1" ht="12">
      <c r="B64" s="2546"/>
      <c r="C64" s="2547"/>
      <c r="D64" s="2547" t="s">
        <v>5045</v>
      </c>
      <c r="E64" s="2547"/>
      <c r="F64" s="2547"/>
      <c r="G64" s="2547"/>
      <c r="H64" s="2547"/>
      <c r="I64" s="2547"/>
      <c r="J64" s="2547"/>
      <c r="K64" s="2547"/>
      <c r="L64" s="2548"/>
      <c r="M64" s="2547"/>
      <c r="N64" s="2547"/>
      <c r="O64" s="2547"/>
      <c r="P64" s="2547"/>
      <c r="Q64" s="2547"/>
      <c r="R64" s="2547"/>
      <c r="S64" s="2547"/>
      <c r="T64" s="2547"/>
      <c r="U64" s="2547"/>
      <c r="Z64" s="2418"/>
    </row>
    <row r="65" spans="1:106" s="2411" customFormat="1" ht="4.05" customHeight="1">
      <c r="B65" s="2412"/>
      <c r="I65" s="2416"/>
      <c r="Z65" s="2413"/>
    </row>
    <row r="66" spans="1:106" s="2411" customFormat="1" ht="12" customHeight="1">
      <c r="B66" s="2412"/>
      <c r="C66" s="5543"/>
      <c r="D66" s="5543"/>
      <c r="E66" s="5543"/>
      <c r="F66" s="5543"/>
      <c r="G66" s="5543"/>
      <c r="H66" s="5543"/>
      <c r="I66" s="2437" t="s">
        <v>1094</v>
      </c>
      <c r="J66" s="2536"/>
      <c r="K66" s="2536"/>
      <c r="L66" s="2536"/>
      <c r="M66" s="2438"/>
      <c r="N66" s="2543"/>
      <c r="O66" s="2543"/>
      <c r="P66" s="2543"/>
      <c r="Q66" s="2438"/>
      <c r="R66" s="2536"/>
      <c r="S66" s="2536"/>
      <c r="T66" s="2536"/>
      <c r="U66" s="2439"/>
      <c r="V66" s="2545"/>
      <c r="W66" s="2536"/>
      <c r="X66" s="2545"/>
      <c r="Y66" s="2440" t="s">
        <v>4980</v>
      </c>
      <c r="Z66" s="2413"/>
    </row>
    <row r="67" spans="1:106" s="2411" customFormat="1" ht="3.6" customHeight="1">
      <c r="B67" s="2412"/>
      <c r="C67" s="2441"/>
      <c r="D67" s="2441"/>
      <c r="E67" s="2441"/>
      <c r="F67" s="2441"/>
      <c r="G67" s="2441"/>
      <c r="H67" s="2441"/>
      <c r="I67" s="2437"/>
      <c r="J67" s="2414"/>
      <c r="K67" s="2414"/>
      <c r="L67" s="2414"/>
      <c r="M67" s="2438"/>
      <c r="N67" s="2438"/>
      <c r="O67" s="2438"/>
      <c r="P67" s="2438"/>
      <c r="Q67" s="2438"/>
      <c r="R67" s="2414"/>
      <c r="S67" s="2414"/>
      <c r="T67" s="2414"/>
      <c r="U67" s="2439"/>
      <c r="W67" s="2414"/>
      <c r="Y67" s="2440"/>
      <c r="Z67" s="2413"/>
    </row>
    <row r="68" spans="1:106" s="2411" customFormat="1" ht="4.05" customHeight="1" thickBot="1">
      <c r="A68" s="2412"/>
      <c r="B68" s="2442"/>
      <c r="C68" s="2443"/>
      <c r="D68" s="2443"/>
      <c r="E68" s="2443"/>
      <c r="F68" s="2443"/>
      <c r="G68" s="2443"/>
      <c r="H68" s="2443"/>
      <c r="I68" s="2443"/>
      <c r="J68" s="2443"/>
      <c r="K68" s="2443"/>
      <c r="L68" s="2443"/>
      <c r="M68" s="2443"/>
      <c r="N68" s="2443"/>
      <c r="O68" s="2443"/>
      <c r="P68" s="2443"/>
      <c r="Q68" s="2443"/>
      <c r="R68" s="2443"/>
      <c r="S68" s="2443"/>
      <c r="T68" s="2443"/>
      <c r="U68" s="2443"/>
      <c r="V68" s="2443"/>
      <c r="W68" s="2443"/>
      <c r="X68" s="2443"/>
      <c r="Y68" s="2443"/>
      <c r="Z68" s="2444"/>
    </row>
    <row r="69" spans="1:106" ht="29.4" customHeight="1" thickBot="1">
      <c r="B69" s="5544" t="s">
        <v>5046</v>
      </c>
      <c r="C69" s="5545"/>
      <c r="D69" s="5545"/>
      <c r="E69" s="5545"/>
      <c r="F69" s="5545"/>
      <c r="G69" s="5545"/>
      <c r="H69" s="5545"/>
      <c r="I69" s="5545"/>
      <c r="J69" s="5545"/>
      <c r="K69" s="5545"/>
      <c r="L69" s="5545"/>
      <c r="M69" s="5545"/>
      <c r="N69" s="5545"/>
      <c r="O69" s="5545"/>
      <c r="P69" s="5545"/>
      <c r="Q69" s="5545"/>
      <c r="R69" s="5545"/>
      <c r="S69" s="5545"/>
      <c r="T69" s="5545"/>
      <c r="U69" s="5545"/>
      <c r="V69" s="5545"/>
      <c r="W69" s="5545"/>
      <c r="X69" s="5545"/>
      <c r="Y69" s="5545"/>
      <c r="Z69" s="5546"/>
    </row>
    <row r="70" spans="1:106" s="2407" customFormat="1" ht="4.05" customHeight="1">
      <c r="A70" s="2406"/>
      <c r="B70" s="2495"/>
      <c r="C70" s="2496"/>
      <c r="D70" s="2496"/>
      <c r="E70" s="2496"/>
      <c r="F70" s="2496"/>
      <c r="G70" s="2496"/>
      <c r="H70" s="2496"/>
      <c r="I70" s="2496"/>
      <c r="J70" s="2496"/>
      <c r="K70" s="2496"/>
      <c r="L70" s="2496"/>
      <c r="M70" s="2496"/>
      <c r="N70" s="2496"/>
      <c r="O70" s="2496"/>
      <c r="P70" s="2496"/>
      <c r="Q70" s="2496"/>
      <c r="R70" s="2496"/>
      <c r="S70" s="2496"/>
      <c r="T70" s="2496"/>
      <c r="U70" s="2496"/>
      <c r="V70" s="2496"/>
      <c r="W70" s="2496"/>
      <c r="X70" s="2496"/>
      <c r="Y70" s="2496"/>
      <c r="Z70" s="2497"/>
      <c r="AA70" s="2406"/>
      <c r="AB70" s="2406"/>
      <c r="AC70" s="2406"/>
      <c r="AD70" s="2406"/>
      <c r="AE70" s="2406"/>
      <c r="AF70" s="2406"/>
      <c r="AG70" s="2406"/>
      <c r="AH70" s="2406"/>
      <c r="AI70" s="2406"/>
      <c r="AJ70" s="2406"/>
      <c r="AK70" s="2406"/>
      <c r="AL70" s="2406"/>
      <c r="AM70" s="2406"/>
      <c r="AN70" s="2406"/>
      <c r="AO70" s="2406"/>
      <c r="AP70" s="2406"/>
      <c r="AQ70" s="2406"/>
      <c r="AR70" s="2406"/>
      <c r="AS70" s="2406"/>
      <c r="AT70" s="2406"/>
      <c r="AU70" s="2406"/>
      <c r="AV70" s="2406"/>
      <c r="AW70" s="2406"/>
      <c r="AX70" s="2406"/>
      <c r="AY70" s="2406"/>
      <c r="AZ70" s="2406"/>
      <c r="BA70" s="2406"/>
      <c r="BB70" s="2406"/>
      <c r="BC70" s="2406"/>
      <c r="BD70" s="2406"/>
      <c r="BE70" s="2406"/>
      <c r="BF70" s="2406"/>
      <c r="BG70" s="2406"/>
      <c r="BH70" s="2406"/>
      <c r="BI70" s="2406"/>
      <c r="BJ70" s="2406"/>
      <c r="BK70" s="2406"/>
      <c r="BL70" s="2406"/>
      <c r="BM70" s="2406"/>
      <c r="BN70" s="2406"/>
      <c r="BO70" s="2406"/>
      <c r="BP70" s="2406"/>
      <c r="BQ70" s="2406"/>
      <c r="BR70" s="2406"/>
      <c r="BS70" s="2406"/>
      <c r="BT70" s="2406"/>
      <c r="BU70" s="2406"/>
      <c r="BV70" s="2406"/>
      <c r="BW70" s="2406"/>
      <c r="BX70" s="2406"/>
      <c r="BY70" s="2406"/>
      <c r="BZ70" s="2406"/>
      <c r="CA70" s="2406"/>
      <c r="CB70" s="2406"/>
      <c r="CC70" s="2406"/>
      <c r="CD70" s="2406"/>
      <c r="CE70" s="2406"/>
      <c r="CF70" s="2406"/>
      <c r="CG70" s="2406"/>
      <c r="CH70" s="2406"/>
      <c r="CI70" s="2406"/>
      <c r="CJ70" s="2406"/>
      <c r="CK70" s="2406"/>
      <c r="CL70" s="2406"/>
      <c r="CM70" s="2406"/>
      <c r="CN70" s="2406"/>
      <c r="CO70" s="2406"/>
      <c r="CP70" s="2406"/>
      <c r="CQ70" s="2406"/>
      <c r="CR70" s="2406"/>
      <c r="CS70" s="2406"/>
      <c r="CT70" s="2406"/>
      <c r="CU70" s="2406"/>
      <c r="CV70" s="2406"/>
      <c r="CW70" s="2406"/>
      <c r="CX70" s="2406"/>
      <c r="CY70" s="2406"/>
      <c r="CZ70" s="2406"/>
      <c r="DA70" s="2406"/>
      <c r="DB70" s="2406"/>
    </row>
    <row r="71" spans="1:106" s="2407" customFormat="1" ht="12" customHeight="1">
      <c r="A71" s="2406"/>
      <c r="B71" s="2450"/>
      <c r="C71" s="2452"/>
      <c r="D71" s="2452"/>
      <c r="E71" s="2452"/>
      <c r="F71" s="2452"/>
      <c r="G71" s="2452"/>
      <c r="H71" s="2452"/>
      <c r="I71" s="2453" t="s">
        <v>4987</v>
      </c>
      <c r="J71" s="2549"/>
      <c r="L71" s="2455"/>
      <c r="M71" s="2455"/>
      <c r="N71" s="2455"/>
      <c r="O71" s="2455"/>
      <c r="P71" s="2456" t="s">
        <v>4988</v>
      </c>
      <c r="Q71" s="2549"/>
      <c r="Z71" s="2451"/>
      <c r="AA71" s="2406"/>
      <c r="AB71" s="2406"/>
      <c r="AC71" s="2406"/>
      <c r="AD71" s="2406"/>
      <c r="AE71" s="2406"/>
      <c r="AF71" s="2406"/>
      <c r="AG71" s="2406"/>
      <c r="AH71" s="2406"/>
      <c r="AI71" s="2406"/>
      <c r="AJ71" s="2406"/>
      <c r="AK71" s="2406"/>
      <c r="AL71" s="2406"/>
      <c r="AM71" s="2406"/>
      <c r="AN71" s="2406"/>
      <c r="AO71" s="2406"/>
      <c r="AP71" s="2406"/>
      <c r="AQ71" s="2406"/>
      <c r="AR71" s="2406"/>
      <c r="AS71" s="2406"/>
      <c r="AT71" s="2406"/>
      <c r="AU71" s="2406"/>
      <c r="AV71" s="2406"/>
      <c r="AW71" s="2406"/>
      <c r="AX71" s="2406"/>
      <c r="AY71" s="2406"/>
      <c r="AZ71" s="2406"/>
      <c r="BA71" s="2406"/>
      <c r="BB71" s="2406"/>
      <c r="BC71" s="2406"/>
      <c r="BD71" s="2406"/>
      <c r="BE71" s="2406"/>
      <c r="BF71" s="2406"/>
      <c r="BG71" s="2406"/>
      <c r="BH71" s="2406"/>
      <c r="BI71" s="2406"/>
      <c r="BJ71" s="2406"/>
      <c r="BK71" s="2406"/>
      <c r="BL71" s="2406"/>
      <c r="BM71" s="2406"/>
      <c r="BN71" s="2406"/>
      <c r="BO71" s="2406"/>
      <c r="BP71" s="2406"/>
      <c r="BQ71" s="2406"/>
      <c r="BR71" s="2406"/>
      <c r="BS71" s="2406"/>
      <c r="BT71" s="2406"/>
      <c r="BU71" s="2406"/>
      <c r="BV71" s="2406"/>
      <c r="BW71" s="2406"/>
      <c r="BX71" s="2406"/>
      <c r="BY71" s="2406"/>
      <c r="BZ71" s="2406"/>
      <c r="CA71" s="2406"/>
      <c r="CB71" s="2406"/>
      <c r="CC71" s="2406"/>
      <c r="CD71" s="2406"/>
      <c r="CE71" s="2406"/>
      <c r="CF71" s="2406"/>
      <c r="CG71" s="2406"/>
      <c r="CH71" s="2406"/>
      <c r="CI71" s="2406"/>
      <c r="CJ71" s="2406"/>
      <c r="CK71" s="2406"/>
      <c r="CL71" s="2406"/>
      <c r="CM71" s="2406"/>
      <c r="CN71" s="2406"/>
      <c r="CO71" s="2406"/>
      <c r="CP71" s="2406"/>
      <c r="CQ71" s="2406"/>
      <c r="CR71" s="2406"/>
      <c r="CS71" s="2406"/>
      <c r="CT71" s="2406"/>
      <c r="CU71" s="2406"/>
      <c r="CV71" s="2406"/>
      <c r="CW71" s="2406"/>
      <c r="CX71" s="2406"/>
      <c r="CY71" s="2406"/>
      <c r="CZ71" s="2406"/>
      <c r="DA71" s="2406"/>
      <c r="DB71" s="2406"/>
    </row>
    <row r="72" spans="1:106" s="2407" customFormat="1" ht="4.05" customHeight="1">
      <c r="A72" s="2406"/>
      <c r="B72" s="2450"/>
      <c r="Z72" s="2451"/>
      <c r="AA72" s="2406"/>
      <c r="AB72" s="2406"/>
      <c r="AC72" s="2406"/>
      <c r="AD72" s="2406"/>
      <c r="AE72" s="2406"/>
      <c r="AF72" s="2406"/>
      <c r="AG72" s="2406"/>
      <c r="AH72" s="2406"/>
      <c r="AI72" s="2406"/>
      <c r="AJ72" s="2406"/>
      <c r="AK72" s="2406"/>
      <c r="AL72" s="2406"/>
      <c r="AM72" s="2406"/>
      <c r="AN72" s="2406"/>
      <c r="AO72" s="2406"/>
      <c r="AP72" s="2406"/>
      <c r="AQ72" s="2406"/>
      <c r="AR72" s="2406"/>
      <c r="AS72" s="2406"/>
      <c r="AT72" s="2406"/>
      <c r="AU72" s="2406"/>
      <c r="AV72" s="2406"/>
      <c r="AW72" s="2406"/>
      <c r="AX72" s="2406"/>
      <c r="AY72" s="2406"/>
      <c r="AZ72" s="2406"/>
      <c r="BA72" s="2406"/>
      <c r="BB72" s="2406"/>
      <c r="BC72" s="2406"/>
      <c r="BD72" s="2406"/>
      <c r="BE72" s="2406"/>
      <c r="BF72" s="2406"/>
      <c r="BG72" s="2406"/>
      <c r="BH72" s="2406"/>
      <c r="BI72" s="2406"/>
      <c r="BJ72" s="2406"/>
      <c r="BK72" s="2406"/>
      <c r="BL72" s="2406"/>
      <c r="BM72" s="2406"/>
      <c r="BN72" s="2406"/>
      <c r="BO72" s="2406"/>
      <c r="BP72" s="2406"/>
      <c r="BQ72" s="2406"/>
      <c r="BR72" s="2406"/>
      <c r="BS72" s="2406"/>
      <c r="BT72" s="2406"/>
      <c r="BU72" s="2406"/>
      <c r="BV72" s="2406"/>
      <c r="BW72" s="2406"/>
      <c r="BX72" s="2406"/>
      <c r="BY72" s="2406"/>
      <c r="BZ72" s="2406"/>
      <c r="CA72" s="2406"/>
      <c r="CB72" s="2406"/>
      <c r="CC72" s="2406"/>
      <c r="CD72" s="2406"/>
      <c r="CE72" s="2406"/>
      <c r="CF72" s="2406"/>
      <c r="CG72" s="2406"/>
      <c r="CH72" s="2406"/>
      <c r="CI72" s="2406"/>
      <c r="CJ72" s="2406"/>
      <c r="CK72" s="2406"/>
      <c r="CL72" s="2406"/>
      <c r="CM72" s="2406"/>
      <c r="CN72" s="2406"/>
      <c r="CO72" s="2406"/>
      <c r="CP72" s="2406"/>
      <c r="CQ72" s="2406"/>
      <c r="CR72" s="2406"/>
      <c r="CS72" s="2406"/>
      <c r="CT72" s="2406"/>
      <c r="CU72" s="2406"/>
      <c r="CV72" s="2406"/>
      <c r="CW72" s="2406"/>
      <c r="CX72" s="2406"/>
      <c r="CY72" s="2406"/>
      <c r="CZ72" s="2406"/>
      <c r="DA72" s="2406"/>
      <c r="DB72" s="2406"/>
    </row>
    <row r="73" spans="1:106" s="2407" customFormat="1" ht="12" customHeight="1">
      <c r="A73" s="2406"/>
      <c r="B73" s="2450"/>
      <c r="C73" s="5547" t="s">
        <v>4990</v>
      </c>
      <c r="D73" s="5547"/>
      <c r="E73" s="5547"/>
      <c r="F73" s="5547"/>
      <c r="G73" s="5547"/>
      <c r="H73" s="5547"/>
      <c r="I73" s="5548"/>
      <c r="J73" s="2550"/>
      <c r="K73" s="2550"/>
      <c r="L73" s="2550"/>
      <c r="M73" s="2550"/>
      <c r="N73" s="2550"/>
      <c r="O73" s="2550"/>
      <c r="P73" s="2550"/>
      <c r="Q73" s="2550"/>
      <c r="Z73" s="2451"/>
      <c r="AA73" s="2406"/>
      <c r="AB73" s="2406"/>
      <c r="AC73" s="2406"/>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6"/>
      <c r="BD73" s="2406"/>
      <c r="BE73" s="2406"/>
      <c r="BF73" s="2406"/>
      <c r="BG73" s="2406"/>
      <c r="BH73" s="2406"/>
      <c r="BI73" s="2406"/>
      <c r="BJ73" s="2406"/>
      <c r="BK73" s="2406"/>
      <c r="BL73" s="2406"/>
      <c r="BM73" s="2406"/>
      <c r="BN73" s="2406"/>
      <c r="BO73" s="2406"/>
      <c r="BP73" s="2406"/>
      <c r="BQ73" s="2406"/>
      <c r="BR73" s="2406"/>
      <c r="BS73" s="2406"/>
      <c r="BT73" s="2406"/>
      <c r="BU73" s="2406"/>
      <c r="BV73" s="2406"/>
      <c r="BW73" s="2406"/>
      <c r="BX73" s="2406"/>
      <c r="BY73" s="2406"/>
      <c r="BZ73" s="2406"/>
      <c r="CA73" s="2406"/>
      <c r="CB73" s="2406"/>
      <c r="CC73" s="2406"/>
      <c r="CD73" s="2406"/>
      <c r="CE73" s="2406"/>
      <c r="CF73" s="2406"/>
      <c r="CG73" s="2406"/>
      <c r="CH73" s="2406"/>
      <c r="CI73" s="2406"/>
      <c r="CJ73" s="2406"/>
      <c r="CK73" s="2406"/>
      <c r="CL73" s="2406"/>
      <c r="CM73" s="2406"/>
      <c r="CN73" s="2406"/>
      <c r="CO73" s="2406"/>
      <c r="CP73" s="2406"/>
      <c r="CQ73" s="2406"/>
      <c r="CR73" s="2406"/>
      <c r="CS73" s="2406"/>
      <c r="CT73" s="2406"/>
      <c r="CU73" s="2406"/>
      <c r="CV73" s="2406"/>
      <c r="CW73" s="2406"/>
      <c r="CX73" s="2406"/>
      <c r="CY73" s="2406"/>
      <c r="CZ73" s="2406"/>
      <c r="DA73" s="2406"/>
      <c r="DB73" s="2406"/>
    </row>
    <row r="74" spans="1:106" s="2407" customFormat="1" ht="3.75" customHeight="1">
      <c r="A74" s="2406"/>
      <c r="B74" s="2450"/>
      <c r="Z74" s="2451"/>
      <c r="AA74" s="2406"/>
      <c r="AB74" s="2406"/>
      <c r="AC74" s="2406"/>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6"/>
      <c r="BD74" s="2406"/>
      <c r="BE74" s="2406"/>
      <c r="BF74" s="2406"/>
      <c r="BG74" s="2406"/>
      <c r="BH74" s="2406"/>
      <c r="BI74" s="2406"/>
      <c r="BJ74" s="2406"/>
      <c r="BK74" s="2406"/>
      <c r="BL74" s="2406"/>
      <c r="BM74" s="2406"/>
      <c r="BN74" s="2406"/>
      <c r="BO74" s="2406"/>
      <c r="BP74" s="2406"/>
      <c r="BQ74" s="2406"/>
      <c r="BR74" s="2406"/>
      <c r="BS74" s="2406"/>
      <c r="BT74" s="2406"/>
      <c r="BU74" s="2406"/>
      <c r="BV74" s="2406"/>
      <c r="BW74" s="2406"/>
      <c r="BX74" s="2406"/>
      <c r="BY74" s="2406"/>
      <c r="BZ74" s="2406"/>
      <c r="CA74" s="2406"/>
      <c r="CB74" s="2406"/>
      <c r="CC74" s="2406"/>
      <c r="CD74" s="2406"/>
      <c r="CE74" s="2406"/>
      <c r="CF74" s="2406"/>
      <c r="CG74" s="2406"/>
      <c r="CH74" s="2406"/>
      <c r="CI74" s="2406"/>
      <c r="CJ74" s="2406"/>
      <c r="CK74" s="2406"/>
      <c r="CL74" s="2406"/>
      <c r="CM74" s="2406"/>
      <c r="CN74" s="2406"/>
      <c r="CO74" s="2406"/>
      <c r="CP74" s="2406"/>
      <c r="CQ74" s="2406"/>
      <c r="CR74" s="2406"/>
      <c r="CS74" s="2406"/>
      <c r="CT74" s="2406"/>
      <c r="CU74" s="2406"/>
      <c r="CV74" s="2406"/>
      <c r="CW74" s="2406"/>
      <c r="CX74" s="2406"/>
      <c r="CY74" s="2406"/>
      <c r="CZ74" s="2406"/>
      <c r="DA74" s="2406"/>
      <c r="DB74" s="2406"/>
    </row>
    <row r="75" spans="1:106" s="2407" customFormat="1">
      <c r="A75" s="2406"/>
      <c r="B75" s="2450"/>
      <c r="I75" s="2453" t="s">
        <v>4991</v>
      </c>
      <c r="J75" s="2551"/>
      <c r="K75" s="2552"/>
      <c r="L75" s="2552"/>
      <c r="M75" s="2552"/>
      <c r="N75" s="2552"/>
      <c r="O75" s="2552"/>
      <c r="P75" s="2552"/>
      <c r="Q75" s="2552"/>
      <c r="R75" s="2552"/>
      <c r="S75" s="2552"/>
      <c r="T75" s="2552"/>
      <c r="U75" s="2552"/>
      <c r="V75" s="2552"/>
      <c r="W75" s="2552"/>
      <c r="X75" s="2552"/>
      <c r="Y75" s="2553"/>
      <c r="Z75" s="2451"/>
      <c r="AA75" s="2406"/>
      <c r="AB75" s="2406"/>
      <c r="AC75" s="2406"/>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6"/>
      <c r="BD75" s="2406"/>
      <c r="BE75" s="2406"/>
      <c r="BF75" s="2406"/>
      <c r="BG75" s="2406"/>
      <c r="BH75" s="2406"/>
      <c r="BI75" s="2406"/>
      <c r="BJ75" s="2406"/>
      <c r="BK75" s="2406"/>
      <c r="BL75" s="2406"/>
      <c r="BM75" s="2406"/>
      <c r="BN75" s="2406"/>
      <c r="BO75" s="2406"/>
      <c r="BP75" s="2406"/>
      <c r="BQ75" s="2406"/>
      <c r="BR75" s="2406"/>
      <c r="BS75" s="2406"/>
      <c r="BT75" s="2406"/>
      <c r="BU75" s="2406"/>
      <c r="BV75" s="2406"/>
      <c r="BW75" s="2406"/>
      <c r="BX75" s="2406"/>
      <c r="BY75" s="2406"/>
      <c r="BZ75" s="2406"/>
      <c r="CA75" s="2406"/>
      <c r="CB75" s="2406"/>
      <c r="CC75" s="2406"/>
      <c r="CD75" s="2406"/>
      <c r="CE75" s="2406"/>
      <c r="CF75" s="2406"/>
      <c r="CG75" s="2406"/>
      <c r="CH75" s="2406"/>
      <c r="CI75" s="2406"/>
      <c r="CJ75" s="2406"/>
      <c r="CK75" s="2406"/>
      <c r="CL75" s="2406"/>
      <c r="CM75" s="2406"/>
      <c r="CN75" s="2406"/>
      <c r="CO75" s="2406"/>
      <c r="CP75" s="2406"/>
      <c r="CQ75" s="2406"/>
      <c r="CR75" s="2406"/>
      <c r="CS75" s="2406"/>
      <c r="CT75" s="2406"/>
      <c r="CU75" s="2406"/>
      <c r="CV75" s="2406"/>
      <c r="CW75" s="2406"/>
      <c r="CX75" s="2406"/>
      <c r="CY75" s="2406"/>
      <c r="CZ75" s="2406"/>
      <c r="DA75" s="2406"/>
      <c r="DB75" s="2406"/>
    </row>
    <row r="76" spans="1:106" s="2407" customFormat="1" ht="3.75" customHeight="1">
      <c r="A76" s="2406"/>
      <c r="B76" s="2450"/>
      <c r="Z76" s="2451"/>
      <c r="AA76" s="2406"/>
      <c r="AB76" s="2406"/>
      <c r="AC76" s="2406"/>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6"/>
      <c r="BD76" s="2406"/>
      <c r="BE76" s="2406"/>
      <c r="BF76" s="2406"/>
      <c r="BG76" s="2406"/>
      <c r="BH76" s="2406"/>
      <c r="BI76" s="2406"/>
      <c r="BJ76" s="2406"/>
      <c r="BK76" s="2406"/>
      <c r="BL76" s="2406"/>
      <c r="BM76" s="2406"/>
      <c r="BN76" s="2406"/>
      <c r="BO76" s="2406"/>
      <c r="BP76" s="2406"/>
      <c r="BQ76" s="2406"/>
      <c r="BR76" s="2406"/>
      <c r="BS76" s="2406"/>
      <c r="BT76" s="2406"/>
      <c r="BU76" s="2406"/>
      <c r="BV76" s="2406"/>
      <c r="BW76" s="2406"/>
      <c r="BX76" s="2406"/>
      <c r="BY76" s="2406"/>
      <c r="BZ76" s="2406"/>
      <c r="CA76" s="2406"/>
      <c r="CB76" s="2406"/>
      <c r="CC76" s="2406"/>
      <c r="CD76" s="2406"/>
      <c r="CE76" s="2406"/>
      <c r="CF76" s="2406"/>
      <c r="CG76" s="2406"/>
      <c r="CH76" s="2406"/>
      <c r="CI76" s="2406"/>
      <c r="CJ76" s="2406"/>
      <c r="CK76" s="2406"/>
      <c r="CL76" s="2406"/>
      <c r="CM76" s="2406"/>
      <c r="CN76" s="2406"/>
      <c r="CO76" s="2406"/>
      <c r="CP76" s="2406"/>
      <c r="CQ76" s="2406"/>
      <c r="CR76" s="2406"/>
      <c r="CS76" s="2406"/>
      <c r="CT76" s="2406"/>
      <c r="CU76" s="2406"/>
      <c r="CV76" s="2406"/>
      <c r="CW76" s="2406"/>
      <c r="CX76" s="2406"/>
      <c r="CY76" s="2406"/>
      <c r="CZ76" s="2406"/>
      <c r="DA76" s="2406"/>
      <c r="DB76" s="2406"/>
    </row>
    <row r="77" spans="1:106" s="2407" customFormat="1">
      <c r="A77" s="2406"/>
      <c r="B77" s="2450"/>
      <c r="I77" s="2456" t="s">
        <v>4972</v>
      </c>
      <c r="J77" s="2456" t="s">
        <v>3649</v>
      </c>
      <c r="K77" s="2554"/>
      <c r="L77" s="2555"/>
      <c r="M77" s="2455"/>
      <c r="N77" s="2456" t="s">
        <v>3650</v>
      </c>
      <c r="O77" s="2550"/>
      <c r="P77" s="2550"/>
      <c r="R77" s="2455"/>
      <c r="S77" s="2456" t="s">
        <v>3652</v>
      </c>
      <c r="T77" s="2554"/>
      <c r="U77" s="2556"/>
      <c r="V77" s="2556"/>
      <c r="W77" s="2556"/>
      <c r="X77" s="2556"/>
      <c r="Y77" s="2555"/>
      <c r="Z77" s="2451"/>
      <c r="AA77" s="2406"/>
      <c r="AB77" s="2406"/>
      <c r="AC77" s="2406"/>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6"/>
      <c r="BD77" s="2406"/>
      <c r="BE77" s="2406"/>
      <c r="BF77" s="2406"/>
      <c r="BG77" s="2406"/>
      <c r="BH77" s="2406"/>
      <c r="BI77" s="2406"/>
      <c r="BJ77" s="2406"/>
      <c r="BK77" s="2406"/>
      <c r="BL77" s="2406"/>
      <c r="BM77" s="2406"/>
      <c r="BN77" s="2406"/>
      <c r="BO77" s="2406"/>
      <c r="BP77" s="2406"/>
      <c r="BQ77" s="2406"/>
      <c r="BR77" s="2406"/>
      <c r="BS77" s="2406"/>
      <c r="BT77" s="2406"/>
      <c r="BU77" s="2406"/>
      <c r="BV77" s="2406"/>
      <c r="BW77" s="2406"/>
      <c r="BX77" s="2406"/>
      <c r="BY77" s="2406"/>
      <c r="BZ77" s="2406"/>
      <c r="CA77" s="2406"/>
      <c r="CB77" s="2406"/>
      <c r="CC77" s="2406"/>
      <c r="CD77" s="2406"/>
      <c r="CE77" s="2406"/>
      <c r="CF77" s="2406"/>
      <c r="CG77" s="2406"/>
      <c r="CH77" s="2406"/>
      <c r="CI77" s="2406"/>
      <c r="CJ77" s="2406"/>
      <c r="CK77" s="2406"/>
      <c r="CL77" s="2406"/>
      <c r="CM77" s="2406"/>
      <c r="CN77" s="2406"/>
      <c r="CO77" s="2406"/>
      <c r="CP77" s="2406"/>
      <c r="CQ77" s="2406"/>
      <c r="CR77" s="2406"/>
      <c r="CS77" s="2406"/>
      <c r="CT77" s="2406"/>
      <c r="CU77" s="2406"/>
      <c r="CV77" s="2406"/>
      <c r="CW77" s="2406"/>
      <c r="CX77" s="2406"/>
      <c r="CY77" s="2406"/>
      <c r="CZ77" s="2406"/>
      <c r="DA77" s="2406"/>
      <c r="DB77" s="2406"/>
    </row>
    <row r="78" spans="1:106" s="2407" customFormat="1" ht="3.75" customHeight="1">
      <c r="A78" s="2406"/>
      <c r="B78" s="2450"/>
      <c r="Z78" s="2451"/>
      <c r="AA78" s="2406"/>
      <c r="AB78" s="2406"/>
      <c r="AC78" s="2406"/>
      <c r="AD78" s="2406"/>
      <c r="AE78" s="2406"/>
      <c r="AF78" s="2406"/>
      <c r="AG78" s="2406"/>
      <c r="AH78" s="2406"/>
      <c r="AI78" s="2406"/>
      <c r="AJ78" s="2406"/>
      <c r="AK78" s="2406"/>
      <c r="AL78" s="2406"/>
      <c r="AM78" s="2406"/>
      <c r="AN78" s="2406"/>
      <c r="AO78" s="2406"/>
      <c r="AP78" s="2406"/>
      <c r="AQ78" s="2406"/>
      <c r="AR78" s="2406"/>
      <c r="AS78" s="2406"/>
      <c r="AT78" s="2406"/>
      <c r="AU78" s="2406"/>
      <c r="AV78" s="2406"/>
      <c r="AW78" s="2406"/>
      <c r="AX78" s="2406"/>
      <c r="AY78" s="2406"/>
      <c r="AZ78" s="2406"/>
      <c r="BA78" s="2406"/>
      <c r="BB78" s="2406"/>
      <c r="BC78" s="2406"/>
      <c r="BD78" s="2406"/>
      <c r="BE78" s="2406"/>
      <c r="BF78" s="2406"/>
      <c r="BG78" s="2406"/>
      <c r="BH78" s="2406"/>
      <c r="BI78" s="2406"/>
      <c r="BJ78" s="2406"/>
      <c r="BK78" s="2406"/>
      <c r="BL78" s="2406"/>
      <c r="BM78" s="2406"/>
      <c r="BN78" s="2406"/>
      <c r="BO78" s="2406"/>
      <c r="BP78" s="2406"/>
      <c r="BQ78" s="2406"/>
      <c r="BR78" s="2406"/>
      <c r="BS78" s="2406"/>
      <c r="BT78" s="2406"/>
      <c r="BU78" s="2406"/>
      <c r="BV78" s="2406"/>
      <c r="BW78" s="2406"/>
      <c r="BX78" s="2406"/>
      <c r="BY78" s="2406"/>
      <c r="BZ78" s="2406"/>
      <c r="CA78" s="2406"/>
      <c r="CB78" s="2406"/>
      <c r="CC78" s="2406"/>
      <c r="CD78" s="2406"/>
      <c r="CE78" s="2406"/>
      <c r="CF78" s="2406"/>
      <c r="CG78" s="2406"/>
      <c r="CH78" s="2406"/>
      <c r="CI78" s="2406"/>
      <c r="CJ78" s="2406"/>
      <c r="CK78" s="2406"/>
      <c r="CL78" s="2406"/>
      <c r="CM78" s="2406"/>
      <c r="CN78" s="2406"/>
      <c r="CO78" s="2406"/>
      <c r="CP78" s="2406"/>
      <c r="CQ78" s="2406"/>
      <c r="CR78" s="2406"/>
      <c r="CS78" s="2406"/>
      <c r="CT78" s="2406"/>
      <c r="CU78" s="2406"/>
      <c r="CV78" s="2406"/>
      <c r="CW78" s="2406"/>
      <c r="CX78" s="2406"/>
      <c r="CY78" s="2406"/>
      <c r="CZ78" s="2406"/>
      <c r="DA78" s="2406"/>
      <c r="DB78" s="2406"/>
    </row>
    <row r="79" spans="1:106" s="2407" customFormat="1">
      <c r="A79" s="2406"/>
      <c r="B79" s="2450"/>
      <c r="I79" s="2456" t="s">
        <v>1316</v>
      </c>
      <c r="J79" s="2551"/>
      <c r="K79" s="2552"/>
      <c r="L79" s="2552"/>
      <c r="M79" s="2552"/>
      <c r="N79" s="2552"/>
      <c r="O79" s="2552"/>
      <c r="P79" s="2552"/>
      <c r="Q79" s="2552"/>
      <c r="R79" s="2552"/>
      <c r="S79" s="2552"/>
      <c r="T79" s="2552"/>
      <c r="U79" s="2552"/>
      <c r="V79" s="2552"/>
      <c r="W79" s="2552"/>
      <c r="X79" s="2552"/>
      <c r="Y79" s="2553"/>
      <c r="Z79" s="2451"/>
      <c r="AA79" s="2406"/>
      <c r="AB79" s="2406"/>
      <c r="AC79" s="2406"/>
      <c r="AD79" s="2406"/>
      <c r="AE79" s="2406"/>
      <c r="AF79" s="2406"/>
      <c r="AG79" s="2406"/>
      <c r="AH79" s="2406"/>
      <c r="AI79" s="2406"/>
      <c r="AJ79" s="2406"/>
      <c r="AK79" s="2406"/>
      <c r="AL79" s="2406"/>
      <c r="AM79" s="2406"/>
      <c r="AN79" s="2406"/>
      <c r="AO79" s="2406"/>
      <c r="AP79" s="2406"/>
      <c r="AQ79" s="2406"/>
      <c r="AR79" s="2406"/>
      <c r="AS79" s="2406"/>
      <c r="AT79" s="2406"/>
      <c r="AU79" s="2406"/>
      <c r="AV79" s="2406"/>
      <c r="AW79" s="2406"/>
      <c r="AX79" s="2406"/>
      <c r="AY79" s="2406"/>
      <c r="AZ79" s="2406"/>
      <c r="BA79" s="2406"/>
      <c r="BB79" s="2406"/>
      <c r="BC79" s="2406"/>
      <c r="BD79" s="2406"/>
      <c r="BE79" s="2406"/>
      <c r="BF79" s="2406"/>
      <c r="BG79" s="2406"/>
      <c r="BH79" s="2406"/>
      <c r="BI79" s="2406"/>
      <c r="BJ79" s="2406"/>
      <c r="BK79" s="2406"/>
      <c r="BL79" s="2406"/>
      <c r="BM79" s="2406"/>
      <c r="BN79" s="2406"/>
      <c r="BO79" s="2406"/>
      <c r="BP79" s="2406"/>
      <c r="BQ79" s="2406"/>
      <c r="BR79" s="2406"/>
      <c r="BS79" s="2406"/>
      <c r="BT79" s="2406"/>
      <c r="BU79" s="2406"/>
      <c r="BV79" s="2406"/>
      <c r="BW79" s="2406"/>
      <c r="BX79" s="2406"/>
      <c r="BY79" s="2406"/>
      <c r="BZ79" s="2406"/>
      <c r="CA79" s="2406"/>
      <c r="CB79" s="2406"/>
      <c r="CC79" s="2406"/>
      <c r="CD79" s="2406"/>
      <c r="CE79" s="2406"/>
      <c r="CF79" s="2406"/>
      <c r="CG79" s="2406"/>
      <c r="CH79" s="2406"/>
      <c r="CI79" s="2406"/>
      <c r="CJ79" s="2406"/>
      <c r="CK79" s="2406"/>
      <c r="CL79" s="2406"/>
      <c r="CM79" s="2406"/>
      <c r="CN79" s="2406"/>
      <c r="CO79" s="2406"/>
      <c r="CP79" s="2406"/>
      <c r="CQ79" s="2406"/>
      <c r="CR79" s="2406"/>
      <c r="CS79" s="2406"/>
      <c r="CT79" s="2406"/>
      <c r="CU79" s="2406"/>
      <c r="CV79" s="2406"/>
      <c r="CW79" s="2406"/>
      <c r="CX79" s="2406"/>
      <c r="CY79" s="2406"/>
      <c r="CZ79" s="2406"/>
      <c r="DA79" s="2406"/>
      <c r="DB79" s="2406"/>
    </row>
    <row r="80" spans="1:106" s="2407" customFormat="1" ht="3.75" customHeight="1">
      <c r="A80" s="2406"/>
      <c r="B80" s="2450"/>
      <c r="Z80" s="2451"/>
      <c r="AA80" s="2406"/>
      <c r="AB80" s="2406"/>
      <c r="AC80" s="2406"/>
      <c r="AD80" s="2406"/>
      <c r="AE80" s="2406"/>
      <c r="AF80" s="2406"/>
      <c r="AG80" s="2406"/>
      <c r="AH80" s="2406"/>
      <c r="AI80" s="2406"/>
      <c r="AJ80" s="2406"/>
      <c r="AK80" s="2406"/>
      <c r="AL80" s="2406"/>
      <c r="AM80" s="2406"/>
      <c r="AN80" s="2406"/>
      <c r="AO80" s="2406"/>
      <c r="AP80" s="2406"/>
      <c r="AQ80" s="2406"/>
      <c r="AR80" s="2406"/>
      <c r="AS80" s="2406"/>
      <c r="AT80" s="2406"/>
      <c r="AU80" s="2406"/>
      <c r="AV80" s="2406"/>
      <c r="AW80" s="2406"/>
      <c r="AX80" s="2406"/>
      <c r="AY80" s="2406"/>
      <c r="AZ80" s="2406"/>
      <c r="BA80" s="2406"/>
      <c r="BB80" s="2406"/>
      <c r="BC80" s="2406"/>
      <c r="BD80" s="2406"/>
      <c r="BE80" s="2406"/>
      <c r="BF80" s="2406"/>
      <c r="BG80" s="2406"/>
      <c r="BH80" s="2406"/>
      <c r="BI80" s="2406"/>
      <c r="BJ80" s="2406"/>
      <c r="BK80" s="2406"/>
      <c r="BL80" s="2406"/>
      <c r="BM80" s="2406"/>
      <c r="BN80" s="2406"/>
      <c r="BO80" s="2406"/>
      <c r="BP80" s="2406"/>
      <c r="BQ80" s="2406"/>
      <c r="BR80" s="2406"/>
      <c r="BS80" s="2406"/>
      <c r="BT80" s="2406"/>
      <c r="BU80" s="2406"/>
      <c r="BV80" s="2406"/>
      <c r="BW80" s="2406"/>
      <c r="BX80" s="2406"/>
      <c r="BY80" s="2406"/>
      <c r="BZ80" s="2406"/>
      <c r="CA80" s="2406"/>
      <c r="CB80" s="2406"/>
      <c r="CC80" s="2406"/>
      <c r="CD80" s="2406"/>
      <c r="CE80" s="2406"/>
      <c r="CF80" s="2406"/>
      <c r="CG80" s="2406"/>
      <c r="CH80" s="2406"/>
      <c r="CI80" s="2406"/>
      <c r="CJ80" s="2406"/>
      <c r="CK80" s="2406"/>
      <c r="CL80" s="2406"/>
      <c r="CM80" s="2406"/>
      <c r="CN80" s="2406"/>
      <c r="CO80" s="2406"/>
      <c r="CP80" s="2406"/>
      <c r="CQ80" s="2406"/>
      <c r="CR80" s="2406"/>
      <c r="CS80" s="2406"/>
      <c r="CT80" s="2406"/>
      <c r="CU80" s="2406"/>
      <c r="CV80" s="2406"/>
      <c r="CW80" s="2406"/>
      <c r="CX80" s="2406"/>
      <c r="CY80" s="2406"/>
      <c r="CZ80" s="2406"/>
      <c r="DA80" s="2406"/>
      <c r="DB80" s="2406"/>
    </row>
    <row r="81" spans="1:106" s="2407" customFormat="1">
      <c r="A81" s="2406"/>
      <c r="B81" s="2450"/>
      <c r="I81" s="2456" t="s">
        <v>4973</v>
      </c>
      <c r="J81" s="2557"/>
      <c r="K81" s="2550"/>
      <c r="L81" s="2550"/>
      <c r="M81" s="2558"/>
      <c r="N81" s="2550"/>
      <c r="O81" s="2550"/>
      <c r="P81" s="2550"/>
      <c r="Q81" s="2558"/>
      <c r="R81" s="2550"/>
      <c r="S81" s="2550"/>
      <c r="T81" s="2550"/>
      <c r="U81" s="2550"/>
      <c r="V81" s="2559"/>
      <c r="W81" s="2559"/>
      <c r="X81" s="2559"/>
      <c r="Y81" s="2559"/>
      <c r="Z81" s="2451"/>
      <c r="AA81" s="2406"/>
      <c r="AB81" s="2406"/>
      <c r="AC81" s="2406"/>
      <c r="AD81" s="2406"/>
      <c r="AE81" s="2406"/>
      <c r="AF81" s="2406"/>
      <c r="AG81" s="2406"/>
      <c r="AH81" s="2406"/>
      <c r="AI81" s="2406"/>
      <c r="AJ81" s="2406"/>
      <c r="AK81" s="2406"/>
      <c r="AL81" s="2406"/>
      <c r="AM81" s="2406"/>
      <c r="AN81" s="2406"/>
      <c r="AO81" s="2406"/>
      <c r="AP81" s="2406"/>
      <c r="AQ81" s="2406"/>
      <c r="AR81" s="2406"/>
      <c r="AS81" s="2406"/>
      <c r="AT81" s="2406"/>
      <c r="AU81" s="2406"/>
      <c r="AV81" s="2406"/>
      <c r="AW81" s="2406"/>
      <c r="AX81" s="2406"/>
      <c r="AY81" s="2406"/>
      <c r="AZ81" s="2406"/>
      <c r="BA81" s="2406"/>
      <c r="BB81" s="2406"/>
      <c r="BC81" s="2406"/>
      <c r="BD81" s="2406"/>
      <c r="BE81" s="2406"/>
      <c r="BF81" s="2406"/>
      <c r="BG81" s="2406"/>
      <c r="BH81" s="2406"/>
      <c r="BI81" s="2406"/>
      <c r="BJ81" s="2406"/>
      <c r="BK81" s="2406"/>
      <c r="BL81" s="2406"/>
      <c r="BM81" s="2406"/>
      <c r="BN81" s="2406"/>
      <c r="BO81" s="2406"/>
      <c r="BP81" s="2406"/>
      <c r="BQ81" s="2406"/>
      <c r="BR81" s="2406"/>
      <c r="BS81" s="2406"/>
      <c r="BT81" s="2406"/>
      <c r="BU81" s="2406"/>
      <c r="BV81" s="2406"/>
      <c r="BW81" s="2406"/>
      <c r="BX81" s="2406"/>
      <c r="BY81" s="2406"/>
      <c r="BZ81" s="2406"/>
      <c r="CA81" s="2406"/>
      <c r="CB81" s="2406"/>
      <c r="CC81" s="2406"/>
      <c r="CD81" s="2406"/>
      <c r="CE81" s="2406"/>
      <c r="CF81" s="2406"/>
      <c r="CG81" s="2406"/>
      <c r="CH81" s="2406"/>
      <c r="CI81" s="2406"/>
      <c r="CJ81" s="2406"/>
      <c r="CK81" s="2406"/>
      <c r="CL81" s="2406"/>
      <c r="CM81" s="2406"/>
      <c r="CN81" s="2406"/>
      <c r="CO81" s="2406"/>
      <c r="CP81" s="2406"/>
      <c r="CQ81" s="2406"/>
      <c r="CR81" s="2406"/>
      <c r="CS81" s="2406"/>
      <c r="CT81" s="2406"/>
      <c r="CU81" s="2406"/>
      <c r="CV81" s="2406"/>
      <c r="CW81" s="2406"/>
      <c r="CX81" s="2406"/>
      <c r="CY81" s="2406"/>
      <c r="CZ81" s="2406"/>
      <c r="DA81" s="2406"/>
      <c r="DB81" s="2406"/>
    </row>
    <row r="82" spans="1:106" s="2407" customFormat="1" ht="4.05" customHeight="1">
      <c r="A82" s="2406"/>
      <c r="B82" s="2450"/>
      <c r="Z82" s="2451"/>
      <c r="AA82" s="2406"/>
      <c r="AB82" s="2406"/>
      <c r="AC82" s="2406"/>
      <c r="AD82" s="2406"/>
      <c r="AE82" s="2406"/>
      <c r="AF82" s="2406"/>
      <c r="AG82" s="2406"/>
      <c r="AH82" s="2406"/>
      <c r="AI82" s="2406"/>
      <c r="AJ82" s="2406"/>
      <c r="AK82" s="2406"/>
      <c r="AL82" s="2406"/>
      <c r="AM82" s="2406"/>
      <c r="AN82" s="2406"/>
      <c r="AO82" s="2406"/>
      <c r="AP82" s="2406"/>
      <c r="AQ82" s="2406"/>
      <c r="AR82" s="2406"/>
      <c r="AS82" s="2406"/>
      <c r="AT82" s="2406"/>
      <c r="AU82" s="2406"/>
      <c r="AV82" s="2406"/>
      <c r="AW82" s="2406"/>
      <c r="AX82" s="2406"/>
      <c r="AY82" s="2406"/>
      <c r="AZ82" s="2406"/>
      <c r="BA82" s="2406"/>
      <c r="BB82" s="2406"/>
      <c r="BC82" s="2406"/>
      <c r="BD82" s="2406"/>
      <c r="BE82" s="2406"/>
      <c r="BF82" s="2406"/>
      <c r="BG82" s="2406"/>
      <c r="BH82" s="2406"/>
      <c r="BI82" s="2406"/>
      <c r="BJ82" s="2406"/>
      <c r="BK82" s="2406"/>
      <c r="BL82" s="2406"/>
      <c r="BM82" s="2406"/>
      <c r="BN82" s="2406"/>
      <c r="BO82" s="2406"/>
      <c r="BP82" s="2406"/>
      <c r="BQ82" s="2406"/>
      <c r="BR82" s="2406"/>
      <c r="BS82" s="2406"/>
      <c r="BT82" s="2406"/>
      <c r="BU82" s="2406"/>
      <c r="BV82" s="2406"/>
      <c r="BW82" s="2406"/>
      <c r="BX82" s="2406"/>
      <c r="BY82" s="2406"/>
      <c r="BZ82" s="2406"/>
      <c r="CA82" s="2406"/>
      <c r="CB82" s="2406"/>
      <c r="CC82" s="2406"/>
      <c r="CD82" s="2406"/>
      <c r="CE82" s="2406"/>
      <c r="CF82" s="2406"/>
      <c r="CG82" s="2406"/>
      <c r="CH82" s="2406"/>
      <c r="CI82" s="2406"/>
      <c r="CJ82" s="2406"/>
      <c r="CK82" s="2406"/>
      <c r="CL82" s="2406"/>
      <c r="CM82" s="2406"/>
      <c r="CN82" s="2406"/>
      <c r="CO82" s="2406"/>
      <c r="CP82" s="2406"/>
      <c r="CQ82" s="2406"/>
      <c r="CR82" s="2406"/>
      <c r="CS82" s="2406"/>
      <c r="CT82" s="2406"/>
      <c r="CU82" s="2406"/>
      <c r="CV82" s="2406"/>
      <c r="CW82" s="2406"/>
      <c r="CX82" s="2406"/>
      <c r="CY82" s="2406"/>
      <c r="CZ82" s="2406"/>
      <c r="DA82" s="2406"/>
      <c r="DB82" s="2406"/>
    </row>
    <row r="83" spans="1:106" s="2407" customFormat="1">
      <c r="A83" s="2406"/>
      <c r="B83" s="2450"/>
      <c r="I83" s="2456"/>
      <c r="J83" s="2557"/>
      <c r="K83" s="2550"/>
      <c r="L83" s="2550"/>
      <c r="M83" s="2558"/>
      <c r="N83" s="2550"/>
      <c r="O83" s="2550"/>
      <c r="P83" s="2550"/>
      <c r="Q83" s="2558"/>
      <c r="R83" s="2550"/>
      <c r="S83" s="2550"/>
      <c r="T83" s="2550"/>
      <c r="U83" s="2550"/>
      <c r="V83" s="2559"/>
      <c r="W83" s="2559"/>
      <c r="X83" s="2559"/>
      <c r="Y83" s="2559"/>
      <c r="Z83" s="2451"/>
      <c r="AA83" s="2406"/>
      <c r="AB83" s="2406"/>
      <c r="AC83" s="2406"/>
      <c r="AD83" s="2406"/>
      <c r="AE83" s="2406"/>
      <c r="AF83" s="2406"/>
      <c r="AG83" s="2406"/>
      <c r="AH83" s="2406"/>
      <c r="AI83" s="2406"/>
      <c r="AJ83" s="2406"/>
      <c r="AK83" s="2406"/>
      <c r="AL83" s="2406"/>
      <c r="AM83" s="2406"/>
      <c r="AN83" s="2406"/>
      <c r="AO83" s="2406"/>
      <c r="AP83" s="2406"/>
      <c r="AQ83" s="2406"/>
      <c r="AR83" s="2406"/>
      <c r="AS83" s="2406"/>
      <c r="AT83" s="2406"/>
      <c r="AU83" s="2406"/>
      <c r="AV83" s="2406"/>
      <c r="AW83" s="2406"/>
      <c r="AX83" s="2406"/>
      <c r="AY83" s="2406"/>
      <c r="AZ83" s="2406"/>
      <c r="BA83" s="2406"/>
      <c r="BB83" s="2406"/>
      <c r="BC83" s="2406"/>
      <c r="BD83" s="2406"/>
      <c r="BE83" s="2406"/>
      <c r="BF83" s="2406"/>
      <c r="BG83" s="2406"/>
      <c r="BH83" s="2406"/>
      <c r="BI83" s="2406"/>
      <c r="BJ83" s="2406"/>
      <c r="BK83" s="2406"/>
      <c r="BL83" s="2406"/>
      <c r="BM83" s="2406"/>
      <c r="BN83" s="2406"/>
      <c r="BO83" s="2406"/>
      <c r="BP83" s="2406"/>
      <c r="BQ83" s="2406"/>
      <c r="BR83" s="2406"/>
      <c r="BS83" s="2406"/>
      <c r="BT83" s="2406"/>
      <c r="BU83" s="2406"/>
      <c r="BV83" s="2406"/>
      <c r="BW83" s="2406"/>
      <c r="BX83" s="2406"/>
      <c r="BY83" s="2406"/>
      <c r="BZ83" s="2406"/>
      <c r="CA83" s="2406"/>
      <c r="CB83" s="2406"/>
      <c r="CC83" s="2406"/>
      <c r="CD83" s="2406"/>
      <c r="CE83" s="2406"/>
      <c r="CF83" s="2406"/>
      <c r="CG83" s="2406"/>
      <c r="CH83" s="2406"/>
      <c r="CI83" s="2406"/>
      <c r="CJ83" s="2406"/>
      <c r="CK83" s="2406"/>
      <c r="CL83" s="2406"/>
      <c r="CM83" s="2406"/>
      <c r="CN83" s="2406"/>
      <c r="CO83" s="2406"/>
      <c r="CP83" s="2406"/>
      <c r="CQ83" s="2406"/>
      <c r="CR83" s="2406"/>
      <c r="CS83" s="2406"/>
      <c r="CT83" s="2406"/>
      <c r="CU83" s="2406"/>
      <c r="CV83" s="2406"/>
      <c r="CW83" s="2406"/>
      <c r="CX83" s="2406"/>
      <c r="CY83" s="2406"/>
      <c r="CZ83" s="2406"/>
      <c r="DA83" s="2406"/>
      <c r="DB83" s="2406"/>
    </row>
    <row r="84" spans="1:106" s="2407" customFormat="1" ht="3.75" customHeight="1">
      <c r="A84" s="2406"/>
      <c r="B84" s="2450"/>
      <c r="Z84" s="2451"/>
      <c r="AA84" s="2406"/>
      <c r="AB84" s="2406"/>
      <c r="AC84" s="2406"/>
      <c r="AD84" s="2406"/>
      <c r="AE84" s="2406"/>
      <c r="AF84" s="2406"/>
      <c r="AG84" s="2406"/>
      <c r="AH84" s="2406"/>
      <c r="AI84" s="2406"/>
      <c r="AJ84" s="2406"/>
      <c r="AK84" s="2406"/>
      <c r="AL84" s="2406"/>
      <c r="AM84" s="2406"/>
      <c r="AN84" s="2406"/>
      <c r="AO84" s="2406"/>
      <c r="AP84" s="2406"/>
      <c r="AQ84" s="2406"/>
      <c r="AR84" s="2406"/>
      <c r="AS84" s="2406"/>
      <c r="AT84" s="2406"/>
      <c r="AU84" s="2406"/>
      <c r="AV84" s="2406"/>
      <c r="AW84" s="2406"/>
      <c r="AX84" s="2406"/>
      <c r="AY84" s="2406"/>
      <c r="AZ84" s="2406"/>
      <c r="BA84" s="2406"/>
      <c r="BB84" s="2406"/>
      <c r="BC84" s="2406"/>
      <c r="BD84" s="2406"/>
      <c r="BE84" s="2406"/>
      <c r="BF84" s="2406"/>
      <c r="BG84" s="2406"/>
      <c r="BH84" s="2406"/>
      <c r="BI84" s="2406"/>
      <c r="BJ84" s="2406"/>
      <c r="BK84" s="2406"/>
      <c r="BL84" s="2406"/>
      <c r="BM84" s="2406"/>
      <c r="BN84" s="2406"/>
      <c r="BO84" s="2406"/>
      <c r="BP84" s="2406"/>
      <c r="BQ84" s="2406"/>
      <c r="BR84" s="2406"/>
      <c r="BS84" s="2406"/>
      <c r="BT84" s="2406"/>
      <c r="BU84" s="2406"/>
      <c r="BV84" s="2406"/>
      <c r="BW84" s="2406"/>
      <c r="BX84" s="2406"/>
      <c r="BY84" s="2406"/>
      <c r="BZ84" s="2406"/>
      <c r="CA84" s="2406"/>
      <c r="CB84" s="2406"/>
      <c r="CC84" s="2406"/>
      <c r="CD84" s="2406"/>
      <c r="CE84" s="2406"/>
      <c r="CF84" s="2406"/>
      <c r="CG84" s="2406"/>
      <c r="CH84" s="2406"/>
      <c r="CI84" s="2406"/>
      <c r="CJ84" s="2406"/>
      <c r="CK84" s="2406"/>
      <c r="CL84" s="2406"/>
      <c r="CM84" s="2406"/>
      <c r="CN84" s="2406"/>
      <c r="CO84" s="2406"/>
      <c r="CP84" s="2406"/>
      <c r="CQ84" s="2406"/>
      <c r="CR84" s="2406"/>
      <c r="CS84" s="2406"/>
      <c r="CT84" s="2406"/>
      <c r="CU84" s="2406"/>
      <c r="CV84" s="2406"/>
      <c r="CW84" s="2406"/>
      <c r="CX84" s="2406"/>
      <c r="CY84" s="2406"/>
      <c r="CZ84" s="2406"/>
      <c r="DA84" s="2406"/>
      <c r="DB84" s="2406"/>
    </row>
    <row r="85" spans="1:106" s="2407" customFormat="1">
      <c r="A85" s="2406"/>
      <c r="B85" s="2450"/>
      <c r="I85" s="2456" t="s">
        <v>4974</v>
      </c>
      <c r="J85" s="2557">
        <v>0</v>
      </c>
      <c r="K85" s="2550"/>
      <c r="L85" s="2550"/>
      <c r="M85" s="2468" t="s">
        <v>1382</v>
      </c>
      <c r="N85" s="2550"/>
      <c r="O85" s="2550"/>
      <c r="P85" s="2550"/>
      <c r="Q85" s="2468" t="s">
        <v>1382</v>
      </c>
      <c r="R85" s="2550"/>
      <c r="S85" s="2550"/>
      <c r="T85" s="2550"/>
      <c r="U85" s="2550"/>
      <c r="Z85" s="2451"/>
      <c r="AA85" s="2406"/>
      <c r="AB85" s="2406"/>
      <c r="AC85" s="2406"/>
      <c r="AD85" s="2406"/>
      <c r="AE85" s="2406"/>
      <c r="AF85" s="2406"/>
      <c r="AG85" s="2406"/>
      <c r="AH85" s="2406"/>
      <c r="AI85" s="2406"/>
      <c r="AJ85" s="2406"/>
      <c r="AK85" s="2406"/>
      <c r="AL85" s="2406"/>
      <c r="AM85" s="2406"/>
      <c r="AN85" s="2406"/>
      <c r="AO85" s="2406"/>
      <c r="AP85" s="2406"/>
      <c r="AQ85" s="2406"/>
      <c r="AR85" s="2406"/>
      <c r="AS85" s="2406"/>
      <c r="AT85" s="2406"/>
      <c r="AU85" s="2406"/>
      <c r="AV85" s="2406"/>
      <c r="AW85" s="2406"/>
      <c r="AX85" s="2406"/>
      <c r="AY85" s="2406"/>
      <c r="AZ85" s="2406"/>
      <c r="BA85" s="2406"/>
      <c r="BB85" s="2406"/>
      <c r="BC85" s="2406"/>
      <c r="BD85" s="2406"/>
      <c r="BE85" s="2406"/>
      <c r="BF85" s="2406"/>
      <c r="BG85" s="2406"/>
      <c r="BH85" s="2406"/>
      <c r="BI85" s="2406"/>
      <c r="BJ85" s="2406"/>
      <c r="BK85" s="2406"/>
      <c r="BL85" s="2406"/>
      <c r="BM85" s="2406"/>
      <c r="BN85" s="2406"/>
      <c r="BO85" s="2406"/>
      <c r="BP85" s="2406"/>
      <c r="BQ85" s="2406"/>
      <c r="BR85" s="2406"/>
      <c r="BS85" s="2406"/>
      <c r="BT85" s="2406"/>
      <c r="BU85" s="2406"/>
      <c r="BV85" s="2406"/>
      <c r="BW85" s="2406"/>
      <c r="BX85" s="2406"/>
      <c r="BY85" s="2406"/>
      <c r="BZ85" s="2406"/>
      <c r="CA85" s="2406"/>
      <c r="CB85" s="2406"/>
      <c r="CC85" s="2406"/>
      <c r="CD85" s="2406"/>
      <c r="CE85" s="2406"/>
      <c r="CF85" s="2406"/>
      <c r="CG85" s="2406"/>
      <c r="CH85" s="2406"/>
      <c r="CI85" s="2406"/>
      <c r="CJ85" s="2406"/>
      <c r="CK85" s="2406"/>
      <c r="CL85" s="2406"/>
      <c r="CM85" s="2406"/>
      <c r="CN85" s="2406"/>
      <c r="CO85" s="2406"/>
      <c r="CP85" s="2406"/>
      <c r="CQ85" s="2406"/>
      <c r="CR85" s="2406"/>
      <c r="CS85" s="2406"/>
      <c r="CT85" s="2406"/>
      <c r="CU85" s="2406"/>
      <c r="CV85" s="2406"/>
      <c r="CW85" s="2406"/>
      <c r="CX85" s="2406"/>
      <c r="CY85" s="2406"/>
      <c r="CZ85" s="2406"/>
      <c r="DA85" s="2406"/>
      <c r="DB85" s="2406"/>
    </row>
    <row r="86" spans="1:106" s="2407" customFormat="1" ht="3.75" customHeight="1">
      <c r="A86" s="2406"/>
      <c r="B86" s="2450"/>
      <c r="Z86" s="2451"/>
      <c r="AA86" s="2406"/>
      <c r="AB86" s="2406"/>
      <c r="AC86" s="2406"/>
      <c r="AD86" s="2406"/>
      <c r="AE86" s="2406"/>
      <c r="AF86" s="2406"/>
      <c r="AG86" s="2406"/>
      <c r="AH86" s="2406"/>
      <c r="AI86" s="2406"/>
      <c r="AJ86" s="2406"/>
      <c r="AK86" s="2406"/>
      <c r="AL86" s="2406"/>
      <c r="AM86" s="2406"/>
      <c r="AN86" s="2406"/>
      <c r="AO86" s="2406"/>
      <c r="AP86" s="2406"/>
      <c r="AQ86" s="2406"/>
      <c r="AR86" s="2406"/>
      <c r="AS86" s="2406"/>
      <c r="AT86" s="2406"/>
      <c r="AU86" s="2406"/>
      <c r="AV86" s="2406"/>
      <c r="AW86" s="2406"/>
      <c r="AX86" s="2406"/>
      <c r="AY86" s="2406"/>
      <c r="AZ86" s="2406"/>
      <c r="BA86" s="2406"/>
      <c r="BB86" s="2406"/>
      <c r="BC86" s="2406"/>
      <c r="BD86" s="2406"/>
      <c r="BE86" s="2406"/>
      <c r="BF86" s="2406"/>
      <c r="BG86" s="2406"/>
      <c r="BH86" s="2406"/>
      <c r="BI86" s="2406"/>
      <c r="BJ86" s="2406"/>
      <c r="BK86" s="2406"/>
      <c r="BL86" s="2406"/>
      <c r="BM86" s="2406"/>
      <c r="BN86" s="2406"/>
      <c r="BO86" s="2406"/>
      <c r="BP86" s="2406"/>
      <c r="BQ86" s="2406"/>
      <c r="BR86" s="2406"/>
      <c r="BS86" s="2406"/>
      <c r="BT86" s="2406"/>
      <c r="BU86" s="2406"/>
      <c r="BV86" s="2406"/>
      <c r="BW86" s="2406"/>
      <c r="BX86" s="2406"/>
      <c r="BY86" s="2406"/>
      <c r="BZ86" s="2406"/>
      <c r="CA86" s="2406"/>
      <c r="CB86" s="2406"/>
      <c r="CC86" s="2406"/>
      <c r="CD86" s="2406"/>
      <c r="CE86" s="2406"/>
      <c r="CF86" s="2406"/>
      <c r="CG86" s="2406"/>
      <c r="CH86" s="2406"/>
      <c r="CI86" s="2406"/>
      <c r="CJ86" s="2406"/>
      <c r="CK86" s="2406"/>
      <c r="CL86" s="2406"/>
      <c r="CM86" s="2406"/>
      <c r="CN86" s="2406"/>
      <c r="CO86" s="2406"/>
      <c r="CP86" s="2406"/>
      <c r="CQ86" s="2406"/>
      <c r="CR86" s="2406"/>
      <c r="CS86" s="2406"/>
      <c r="CT86" s="2406"/>
      <c r="CU86" s="2406"/>
      <c r="CV86" s="2406"/>
      <c r="CW86" s="2406"/>
      <c r="CX86" s="2406"/>
      <c r="CY86" s="2406"/>
      <c r="CZ86" s="2406"/>
      <c r="DA86" s="2406"/>
      <c r="DB86" s="2406"/>
    </row>
    <row r="87" spans="1:106" s="2407" customFormat="1">
      <c r="A87" s="2406"/>
      <c r="B87" s="2450"/>
      <c r="I87" s="2456" t="s">
        <v>4975</v>
      </c>
      <c r="J87" s="2557">
        <v>0</v>
      </c>
      <c r="K87" s="2550"/>
      <c r="L87" s="2550"/>
      <c r="M87" s="2468" t="s">
        <v>1382</v>
      </c>
      <c r="N87" s="2550"/>
      <c r="O87" s="2550"/>
      <c r="P87" s="2550"/>
      <c r="Q87" s="2468" t="s">
        <v>1382</v>
      </c>
      <c r="R87" s="2550"/>
      <c r="S87" s="2550"/>
      <c r="T87" s="2550"/>
      <c r="U87" s="2550"/>
      <c r="Z87" s="2451"/>
      <c r="AA87" s="2406"/>
      <c r="AB87" s="2406"/>
      <c r="AC87" s="2406"/>
      <c r="AD87" s="2406"/>
      <c r="AE87" s="2406"/>
      <c r="AF87" s="2406"/>
      <c r="AG87" s="2406"/>
      <c r="AH87" s="2406"/>
      <c r="AI87" s="2406"/>
      <c r="AJ87" s="2406"/>
      <c r="AK87" s="2406"/>
      <c r="AL87" s="2406"/>
      <c r="AM87" s="2406"/>
      <c r="AN87" s="2406"/>
      <c r="AO87" s="2406"/>
      <c r="AP87" s="2406"/>
      <c r="AQ87" s="2406"/>
      <c r="AR87" s="2406"/>
      <c r="AS87" s="2406"/>
      <c r="AT87" s="2406"/>
      <c r="AU87" s="2406"/>
      <c r="AV87" s="2406"/>
      <c r="AW87" s="2406"/>
      <c r="AX87" s="2406"/>
      <c r="AY87" s="2406"/>
      <c r="AZ87" s="2406"/>
      <c r="BA87" s="2406"/>
      <c r="BB87" s="2406"/>
      <c r="BC87" s="2406"/>
      <c r="BD87" s="2406"/>
      <c r="BE87" s="2406"/>
      <c r="BF87" s="2406"/>
      <c r="BG87" s="2406"/>
      <c r="BH87" s="2406"/>
      <c r="BI87" s="2406"/>
      <c r="BJ87" s="2406"/>
      <c r="BK87" s="2406"/>
      <c r="BL87" s="2406"/>
      <c r="BM87" s="2406"/>
      <c r="BN87" s="2406"/>
      <c r="BO87" s="2406"/>
      <c r="BP87" s="2406"/>
      <c r="BQ87" s="2406"/>
      <c r="BR87" s="2406"/>
      <c r="BS87" s="2406"/>
      <c r="BT87" s="2406"/>
      <c r="BU87" s="2406"/>
      <c r="BV87" s="2406"/>
      <c r="BW87" s="2406"/>
      <c r="BX87" s="2406"/>
      <c r="BY87" s="2406"/>
      <c r="BZ87" s="2406"/>
      <c r="CA87" s="2406"/>
      <c r="CB87" s="2406"/>
      <c r="CC87" s="2406"/>
      <c r="CD87" s="2406"/>
      <c r="CE87" s="2406"/>
      <c r="CF87" s="2406"/>
      <c r="CG87" s="2406"/>
      <c r="CH87" s="2406"/>
      <c r="CI87" s="2406"/>
      <c r="CJ87" s="2406"/>
      <c r="CK87" s="2406"/>
      <c r="CL87" s="2406"/>
      <c r="CM87" s="2406"/>
      <c r="CN87" s="2406"/>
      <c r="CO87" s="2406"/>
      <c r="CP87" s="2406"/>
      <c r="CQ87" s="2406"/>
      <c r="CR87" s="2406"/>
      <c r="CS87" s="2406"/>
      <c r="CT87" s="2406"/>
      <c r="CU87" s="2406"/>
      <c r="CV87" s="2406"/>
      <c r="CW87" s="2406"/>
      <c r="CX87" s="2406"/>
      <c r="CY87" s="2406"/>
      <c r="CZ87" s="2406"/>
      <c r="DA87" s="2406"/>
      <c r="DB87" s="2406"/>
    </row>
    <row r="88" spans="1:106" s="2407" customFormat="1" ht="4.05" customHeight="1">
      <c r="B88" s="2450"/>
      <c r="I88" s="2453"/>
      <c r="Z88" s="2451"/>
    </row>
    <row r="89" spans="1:106" s="2407" customFormat="1" ht="12" customHeight="1">
      <c r="A89" s="2406"/>
      <c r="B89" s="2450"/>
      <c r="C89" s="2469" t="s">
        <v>5047</v>
      </c>
      <c r="F89" s="2406"/>
      <c r="G89" s="2494"/>
      <c r="H89" s="2406"/>
      <c r="I89" s="2406"/>
      <c r="J89" s="2406"/>
      <c r="K89" s="2406"/>
      <c r="L89" s="2406"/>
      <c r="M89" s="2406"/>
      <c r="N89" s="2406"/>
      <c r="O89" s="2406"/>
      <c r="P89" s="2406"/>
      <c r="Q89" s="2406"/>
      <c r="R89" s="2406"/>
      <c r="S89" s="2406"/>
      <c r="T89" s="2406"/>
      <c r="U89" s="2406"/>
      <c r="V89" s="2406"/>
      <c r="W89" s="2406"/>
      <c r="X89" s="2406"/>
      <c r="Y89" s="2406"/>
      <c r="Z89" s="2451"/>
    </row>
    <row r="90" spans="1:106" s="2407" customFormat="1" ht="4.05" customHeight="1">
      <c r="B90" s="2450"/>
      <c r="I90" s="2453"/>
      <c r="Z90" s="2451"/>
    </row>
    <row r="91" spans="1:106" s="2407" customFormat="1" ht="12">
      <c r="B91" s="2450"/>
      <c r="I91" s="2471" t="s">
        <v>1094</v>
      </c>
      <c r="J91" s="2550"/>
      <c r="K91" s="2550"/>
      <c r="L91" s="2550"/>
      <c r="M91" s="2472"/>
      <c r="N91" s="2557"/>
      <c r="O91" s="2557"/>
      <c r="P91" s="2557"/>
      <c r="Q91" s="2472"/>
      <c r="R91" s="2550"/>
      <c r="S91" s="2550"/>
      <c r="T91" s="2550"/>
      <c r="U91" s="2473"/>
      <c r="V91" s="2559"/>
      <c r="W91" s="2550"/>
      <c r="X91" s="2559"/>
      <c r="Y91" s="2474" t="s">
        <v>4980</v>
      </c>
      <c r="Z91" s="2451"/>
    </row>
    <row r="92" spans="1:106" s="2407" customFormat="1" ht="4.05" customHeight="1">
      <c r="B92" s="2450"/>
      <c r="I92" s="2453"/>
      <c r="Z92" s="2451"/>
    </row>
    <row r="93" spans="1:106" s="2407" customFormat="1" ht="12" customHeight="1">
      <c r="B93" s="2450"/>
      <c r="C93" s="2406"/>
      <c r="D93" s="2469" t="s">
        <v>5048</v>
      </c>
      <c r="E93" s="2406"/>
      <c r="F93" s="2406"/>
      <c r="G93" s="2406"/>
      <c r="H93" s="2406"/>
      <c r="I93" s="2406"/>
      <c r="J93" s="2406"/>
      <c r="K93" s="2406"/>
      <c r="L93" s="2406"/>
      <c r="M93" s="2406"/>
      <c r="N93" s="2406"/>
      <c r="O93" s="2406"/>
      <c r="P93" s="2406"/>
      <c r="Q93" s="2406"/>
      <c r="R93" s="2406"/>
      <c r="S93" s="2406"/>
      <c r="T93" s="2406"/>
      <c r="U93" s="2406"/>
      <c r="V93" s="2406"/>
      <c r="W93" s="2406"/>
      <c r="X93" s="2406"/>
      <c r="Y93" s="2406"/>
      <c r="Z93" s="2470"/>
    </row>
    <row r="94" spans="1:106" s="2407" customFormat="1" ht="4.05" customHeight="1">
      <c r="B94" s="2450"/>
      <c r="I94" s="2453"/>
      <c r="Z94" s="2451"/>
    </row>
    <row r="95" spans="1:106" s="2407" customFormat="1" ht="12">
      <c r="B95" s="2450"/>
      <c r="I95" s="2471" t="s">
        <v>1094</v>
      </c>
      <c r="J95" s="2550"/>
      <c r="K95" s="2550"/>
      <c r="L95" s="2550"/>
      <c r="M95" s="2472"/>
      <c r="N95" s="2557"/>
      <c r="O95" s="2557"/>
      <c r="P95" s="2557"/>
      <c r="Q95" s="2472"/>
      <c r="R95" s="2550"/>
      <c r="S95" s="2550"/>
      <c r="T95" s="2550"/>
      <c r="U95" s="2473"/>
      <c r="V95" s="2559"/>
      <c r="W95" s="2550"/>
      <c r="X95" s="2559"/>
      <c r="Y95" s="2474" t="s">
        <v>4980</v>
      </c>
      <c r="Z95" s="2451"/>
    </row>
    <row r="96" spans="1:106" s="2407" customFormat="1" ht="4.05" customHeight="1">
      <c r="B96" s="2450"/>
      <c r="I96" s="2453"/>
      <c r="Z96" s="2451"/>
    </row>
    <row r="97" spans="2:26" s="2407" customFormat="1" ht="12" customHeight="1">
      <c r="B97" s="2450"/>
      <c r="C97" s="5549" t="s">
        <v>5049</v>
      </c>
      <c r="D97" s="5549"/>
      <c r="E97" s="5549"/>
      <c r="F97" s="5549"/>
      <c r="G97" s="5549"/>
      <c r="H97" s="5549"/>
      <c r="I97" s="5549"/>
      <c r="J97" s="5549"/>
      <c r="K97" s="5549"/>
      <c r="L97" s="5549"/>
      <c r="M97" s="5549"/>
      <c r="N97" s="5549"/>
      <c r="O97" s="5549"/>
      <c r="P97" s="5549"/>
      <c r="Q97" s="2406"/>
      <c r="R97" s="2560"/>
      <c r="S97" s="2560"/>
      <c r="T97" s="2560"/>
      <c r="U97" s="2477" t="s">
        <v>543</v>
      </c>
      <c r="Z97" s="2451"/>
    </row>
    <row r="98" spans="2:26" s="2407" customFormat="1" ht="4.05" customHeight="1">
      <c r="B98" s="2450"/>
      <c r="Z98" s="2451"/>
    </row>
    <row r="99" spans="2:26" s="2407" customFormat="1">
      <c r="B99" s="2450"/>
      <c r="W99" s="2453" t="s">
        <v>4995</v>
      </c>
      <c r="X99" s="2559"/>
      <c r="Z99" s="2451"/>
    </row>
    <row r="100" spans="2:26" s="2407" customFormat="1" ht="4.05" customHeight="1">
      <c r="B100" s="2450"/>
      <c r="Z100" s="2451"/>
    </row>
    <row r="101" spans="2:26" s="2407" customFormat="1">
      <c r="B101" s="2450"/>
      <c r="W101" s="2478" t="s">
        <v>4996</v>
      </c>
      <c r="X101" s="2559"/>
      <c r="Z101" s="2451"/>
    </row>
    <row r="102" spans="2:26" s="2407" customFormat="1" ht="4.05" customHeight="1">
      <c r="B102" s="2450"/>
      <c r="Z102" s="2451"/>
    </row>
    <row r="103" spans="2:26" s="2407" customFormat="1">
      <c r="B103" s="2450"/>
      <c r="W103" s="2478" t="s">
        <v>4997</v>
      </c>
      <c r="X103" s="2559"/>
      <c r="Z103" s="2451"/>
    </row>
    <row r="104" spans="2:26" s="2407" customFormat="1" ht="4.05" customHeight="1">
      <c r="B104" s="2450"/>
      <c r="Z104" s="2451"/>
    </row>
    <row r="105" spans="2:26" s="2407" customFormat="1">
      <c r="B105" s="2450"/>
      <c r="W105" s="2478" t="s">
        <v>5050</v>
      </c>
      <c r="X105" s="2559"/>
      <c r="Z105" s="2451"/>
    </row>
    <row r="106" spans="2:26" s="2407" customFormat="1" ht="4.05" customHeight="1">
      <c r="B106" s="2450"/>
      <c r="Z106" s="2451"/>
    </row>
    <row r="107" spans="2:26" s="2407" customFormat="1">
      <c r="B107" s="2450"/>
      <c r="W107" s="2478" t="s">
        <v>5051</v>
      </c>
      <c r="X107" s="2559"/>
      <c r="Z107" s="2451"/>
    </row>
    <row r="108" spans="2:26" s="2407" customFormat="1" ht="4.05" customHeight="1">
      <c r="B108" s="2450"/>
      <c r="Z108" s="2451"/>
    </row>
    <row r="109" spans="2:26" s="2407" customFormat="1">
      <c r="B109" s="2450"/>
      <c r="C109" s="2493" t="s">
        <v>5052</v>
      </c>
      <c r="Z109" s="2451"/>
    </row>
    <row r="110" spans="2:26" s="2407" customFormat="1" ht="4.05" customHeight="1">
      <c r="B110" s="2450"/>
      <c r="Z110" s="2451"/>
    </row>
    <row r="111" spans="2:26" s="2407" customFormat="1" ht="12" customHeight="1">
      <c r="B111" s="2450"/>
      <c r="C111" s="2533"/>
      <c r="D111" s="2534"/>
      <c r="E111" s="2534"/>
      <c r="F111" s="2534"/>
      <c r="G111" s="2534"/>
      <c r="H111" s="2534"/>
      <c r="I111" s="2534"/>
      <c r="J111" s="2534"/>
      <c r="K111" s="2534"/>
      <c r="L111" s="2534"/>
      <c r="M111" s="2534"/>
      <c r="N111" s="2534"/>
      <c r="O111" s="2534"/>
      <c r="P111" s="2534"/>
      <c r="Q111" s="2534"/>
      <c r="R111" s="2534"/>
      <c r="S111" s="2534"/>
      <c r="T111" s="2534"/>
      <c r="U111" s="2534"/>
      <c r="V111" s="2534"/>
      <c r="W111" s="2534"/>
      <c r="X111" s="2534"/>
      <c r="Y111" s="2535"/>
      <c r="Z111" s="2451"/>
    </row>
    <row r="112" spans="2:26" s="2407" customFormat="1" ht="12" customHeight="1">
      <c r="B112" s="2450"/>
      <c r="C112" s="2533"/>
      <c r="D112" s="2534"/>
      <c r="E112" s="2534"/>
      <c r="F112" s="2534"/>
      <c r="G112" s="2534"/>
      <c r="H112" s="2534"/>
      <c r="I112" s="2534"/>
      <c r="J112" s="2534"/>
      <c r="K112" s="2534"/>
      <c r="L112" s="2534"/>
      <c r="M112" s="2534"/>
      <c r="N112" s="2534"/>
      <c r="O112" s="2534"/>
      <c r="P112" s="2534"/>
      <c r="Q112" s="2534"/>
      <c r="R112" s="2534"/>
      <c r="S112" s="2534"/>
      <c r="T112" s="2534"/>
      <c r="U112" s="2534"/>
      <c r="V112" s="2534"/>
      <c r="W112" s="2534"/>
      <c r="X112" s="2534"/>
      <c r="Y112" s="2535"/>
      <c r="Z112" s="2451"/>
    </row>
    <row r="113" spans="1:106" s="2407" customFormat="1" ht="12" customHeight="1">
      <c r="B113" s="2450"/>
      <c r="C113" s="2533"/>
      <c r="D113" s="2534"/>
      <c r="E113" s="2534"/>
      <c r="F113" s="2534"/>
      <c r="G113" s="2534"/>
      <c r="H113" s="2534"/>
      <c r="I113" s="2534"/>
      <c r="J113" s="2534"/>
      <c r="K113" s="2534"/>
      <c r="L113" s="2534"/>
      <c r="M113" s="2534"/>
      <c r="N113" s="2534"/>
      <c r="O113" s="2534"/>
      <c r="P113" s="2534"/>
      <c r="Q113" s="2534"/>
      <c r="R113" s="2534"/>
      <c r="S113" s="2534"/>
      <c r="T113" s="2534"/>
      <c r="U113" s="2534"/>
      <c r="V113" s="2534"/>
      <c r="W113" s="2534"/>
      <c r="X113" s="2534"/>
      <c r="Y113" s="2535"/>
      <c r="Z113" s="2451"/>
    </row>
    <row r="114" spans="1:106" s="2407" customFormat="1" ht="12" customHeight="1">
      <c r="B114" s="2450"/>
      <c r="C114" s="2533"/>
      <c r="D114" s="2534"/>
      <c r="E114" s="2534"/>
      <c r="F114" s="2534"/>
      <c r="G114" s="2534"/>
      <c r="H114" s="2534"/>
      <c r="I114" s="2534"/>
      <c r="J114" s="2534"/>
      <c r="K114" s="2534"/>
      <c r="L114" s="2534"/>
      <c r="M114" s="2534"/>
      <c r="N114" s="2534"/>
      <c r="O114" s="2534"/>
      <c r="P114" s="2534"/>
      <c r="Q114" s="2534"/>
      <c r="R114" s="2534"/>
      <c r="S114" s="2534"/>
      <c r="T114" s="2534"/>
      <c r="U114" s="2534"/>
      <c r="V114" s="2534"/>
      <c r="W114" s="2534"/>
      <c r="X114" s="2534"/>
      <c r="Y114" s="2535"/>
      <c r="Z114" s="2451"/>
    </row>
    <row r="115" spans="1:106" s="2407" customFormat="1" ht="12" customHeight="1">
      <c r="B115" s="2450"/>
      <c r="C115" s="2533"/>
      <c r="D115" s="2534"/>
      <c r="E115" s="2534"/>
      <c r="F115" s="2534"/>
      <c r="G115" s="2534"/>
      <c r="H115" s="2534"/>
      <c r="I115" s="2534"/>
      <c r="J115" s="2534"/>
      <c r="K115" s="2534"/>
      <c r="L115" s="2534"/>
      <c r="M115" s="2534"/>
      <c r="N115" s="2534"/>
      <c r="O115" s="2534"/>
      <c r="P115" s="2534"/>
      <c r="Q115" s="2534"/>
      <c r="R115" s="2534"/>
      <c r="S115" s="2534"/>
      <c r="T115" s="2534"/>
      <c r="U115" s="2534"/>
      <c r="V115" s="2534"/>
      <c r="W115" s="2534"/>
      <c r="X115" s="2534"/>
      <c r="Y115" s="2535"/>
      <c r="Z115" s="2451"/>
    </row>
    <row r="116" spans="1:106" s="2407" customFormat="1" ht="12" customHeight="1">
      <c r="B116" s="2450"/>
      <c r="C116" s="2533"/>
      <c r="D116" s="2534"/>
      <c r="E116" s="2534"/>
      <c r="F116" s="2534"/>
      <c r="G116" s="2534"/>
      <c r="H116" s="2534"/>
      <c r="I116" s="2534"/>
      <c r="J116" s="2534"/>
      <c r="K116" s="2534"/>
      <c r="L116" s="2534"/>
      <c r="M116" s="2534"/>
      <c r="N116" s="2534"/>
      <c r="O116" s="2534"/>
      <c r="P116" s="2534"/>
      <c r="Q116" s="2534"/>
      <c r="R116" s="2534"/>
      <c r="S116" s="2534"/>
      <c r="T116" s="2534"/>
      <c r="U116" s="2534"/>
      <c r="V116" s="2534"/>
      <c r="W116" s="2534"/>
      <c r="X116" s="2534"/>
      <c r="Y116" s="2535"/>
      <c r="Z116" s="2451"/>
    </row>
    <row r="117" spans="1:106" s="2407" customFormat="1" ht="12" customHeight="1">
      <c r="B117" s="2450"/>
      <c r="C117" s="2533"/>
      <c r="D117" s="2534"/>
      <c r="E117" s="2534"/>
      <c r="F117" s="2534"/>
      <c r="G117" s="2534"/>
      <c r="H117" s="2534"/>
      <c r="I117" s="2534"/>
      <c r="J117" s="2534"/>
      <c r="K117" s="2534"/>
      <c r="L117" s="2534"/>
      <c r="M117" s="2534"/>
      <c r="N117" s="2534"/>
      <c r="O117" s="2534"/>
      <c r="P117" s="2534"/>
      <c r="Q117" s="2534"/>
      <c r="R117" s="2534"/>
      <c r="S117" s="2534"/>
      <c r="T117" s="2534"/>
      <c r="U117" s="2534"/>
      <c r="V117" s="2534"/>
      <c r="W117" s="2534"/>
      <c r="X117" s="2534"/>
      <c r="Y117" s="2535"/>
      <c r="Z117" s="2451"/>
    </row>
    <row r="118" spans="1:106" s="2407" customFormat="1" ht="12" customHeight="1">
      <c r="B118" s="2450"/>
      <c r="C118" s="2533"/>
      <c r="D118" s="2534"/>
      <c r="E118" s="2534"/>
      <c r="F118" s="2534"/>
      <c r="G118" s="2534"/>
      <c r="H118" s="2534"/>
      <c r="I118" s="2534"/>
      <c r="J118" s="2534"/>
      <c r="K118" s="2534"/>
      <c r="L118" s="2534"/>
      <c r="M118" s="2534"/>
      <c r="N118" s="2534"/>
      <c r="O118" s="2534"/>
      <c r="P118" s="2534"/>
      <c r="Q118" s="2534"/>
      <c r="R118" s="2534"/>
      <c r="S118" s="2534"/>
      <c r="T118" s="2534"/>
      <c r="U118" s="2534"/>
      <c r="V118" s="2534"/>
      <c r="W118" s="2534"/>
      <c r="X118" s="2534"/>
      <c r="Y118" s="2535"/>
      <c r="Z118" s="2451"/>
    </row>
    <row r="119" spans="1:106" s="2407" customFormat="1" ht="12" customHeight="1">
      <c r="B119" s="2450"/>
      <c r="C119" s="2533"/>
      <c r="D119" s="2534"/>
      <c r="E119" s="2534"/>
      <c r="F119" s="2534"/>
      <c r="G119" s="2534"/>
      <c r="H119" s="2534"/>
      <c r="I119" s="2534"/>
      <c r="J119" s="2534"/>
      <c r="K119" s="2534"/>
      <c r="L119" s="2534"/>
      <c r="M119" s="2534"/>
      <c r="N119" s="2534"/>
      <c r="O119" s="2534"/>
      <c r="P119" s="2534"/>
      <c r="Q119" s="2534"/>
      <c r="R119" s="2534"/>
      <c r="S119" s="2534"/>
      <c r="T119" s="2534"/>
      <c r="U119" s="2534"/>
      <c r="V119" s="2534"/>
      <c r="W119" s="2534"/>
      <c r="X119" s="2534"/>
      <c r="Y119" s="2535"/>
      <c r="Z119" s="2451"/>
    </row>
    <row r="120" spans="1:106" s="2407" customFormat="1" ht="4.05" customHeight="1" thickBot="1">
      <c r="B120" s="2450"/>
      <c r="Z120" s="2451"/>
    </row>
    <row r="121" spans="1:106" s="2407" customFormat="1" ht="12.75" customHeight="1" thickBot="1">
      <c r="A121" s="2406"/>
      <c r="B121" s="5521" t="s">
        <v>5053</v>
      </c>
      <c r="C121" s="5522"/>
      <c r="D121" s="5522"/>
      <c r="E121" s="5522"/>
      <c r="F121" s="5522"/>
      <c r="G121" s="5522"/>
      <c r="H121" s="5522"/>
      <c r="I121" s="5522"/>
      <c r="J121" s="5522"/>
      <c r="K121" s="5522"/>
      <c r="L121" s="5522"/>
      <c r="M121" s="5522"/>
      <c r="N121" s="5522"/>
      <c r="O121" s="5522"/>
      <c r="P121" s="5522"/>
      <c r="Q121" s="5522"/>
      <c r="R121" s="5522"/>
      <c r="S121" s="5522"/>
      <c r="T121" s="5522"/>
      <c r="U121" s="5522"/>
      <c r="V121" s="5522"/>
      <c r="W121" s="5522"/>
      <c r="X121" s="5522"/>
      <c r="Y121" s="5522"/>
      <c r="Z121" s="5523"/>
      <c r="AA121" s="2406"/>
      <c r="AB121" s="2406"/>
      <c r="AC121" s="2406"/>
      <c r="AD121" s="2406"/>
      <c r="AE121" s="2406"/>
      <c r="AF121" s="2406"/>
      <c r="AG121" s="2406"/>
      <c r="AH121" s="2406"/>
      <c r="AI121" s="2406"/>
      <c r="AJ121" s="2406"/>
      <c r="AK121" s="2406"/>
      <c r="AL121" s="2406"/>
      <c r="AM121" s="2406"/>
      <c r="AN121" s="2406"/>
      <c r="AO121" s="2406"/>
      <c r="AP121" s="2406"/>
      <c r="AQ121" s="2406"/>
      <c r="AR121" s="2406"/>
      <c r="AS121" s="2406"/>
      <c r="AT121" s="2406"/>
      <c r="AU121" s="2406"/>
      <c r="AV121" s="2406"/>
      <c r="AW121" s="2406"/>
      <c r="AX121" s="2406"/>
      <c r="AY121" s="2406"/>
      <c r="AZ121" s="2406"/>
      <c r="BA121" s="2406"/>
      <c r="BB121" s="2406"/>
      <c r="BC121" s="2406"/>
      <c r="BD121" s="2406"/>
      <c r="BE121" s="2406"/>
      <c r="BF121" s="2406"/>
      <c r="BG121" s="2406"/>
      <c r="BH121" s="2406"/>
      <c r="BI121" s="2406"/>
      <c r="BJ121" s="2406"/>
      <c r="BK121" s="2406"/>
      <c r="BL121" s="2406"/>
      <c r="BM121" s="2406"/>
      <c r="BN121" s="2406"/>
      <c r="BO121" s="2406"/>
      <c r="BP121" s="2406"/>
      <c r="BQ121" s="2406"/>
      <c r="BR121" s="2406"/>
      <c r="BS121" s="2406"/>
      <c r="BT121" s="2406"/>
      <c r="BU121" s="2406"/>
      <c r="BV121" s="2406"/>
      <c r="BW121" s="2406"/>
      <c r="BX121" s="2406"/>
      <c r="BY121" s="2406"/>
      <c r="BZ121" s="2406"/>
      <c r="CA121" s="2406"/>
      <c r="CB121" s="2406"/>
      <c r="CC121" s="2406"/>
      <c r="CD121" s="2406"/>
      <c r="CE121" s="2406"/>
      <c r="CF121" s="2406"/>
      <c r="CG121" s="2406"/>
      <c r="CH121" s="2406"/>
      <c r="CI121" s="2406"/>
      <c r="CJ121" s="2406"/>
      <c r="CK121" s="2406"/>
      <c r="CL121" s="2406"/>
      <c r="CM121" s="2406"/>
      <c r="CN121" s="2406"/>
      <c r="CO121" s="2406"/>
      <c r="CP121" s="2406"/>
      <c r="CQ121" s="2406"/>
      <c r="CR121" s="2406"/>
      <c r="CS121" s="2406"/>
      <c r="CT121" s="2406"/>
      <c r="CU121" s="2406"/>
      <c r="CV121" s="2406"/>
      <c r="CW121" s="2406"/>
      <c r="CX121" s="2406"/>
      <c r="CY121" s="2406"/>
      <c r="CZ121" s="2406"/>
      <c r="DA121" s="2406"/>
      <c r="DB121" s="2406"/>
    </row>
    <row r="122" spans="1:106" s="2407" customFormat="1" ht="4.05" customHeight="1">
      <c r="A122" s="2406"/>
      <c r="B122" s="2450"/>
      <c r="Z122" s="2451"/>
      <c r="AA122" s="2406"/>
      <c r="AB122" s="2406"/>
      <c r="AC122" s="2406"/>
      <c r="AD122" s="2406"/>
      <c r="AE122" s="2406"/>
      <c r="AF122" s="2406"/>
      <c r="AG122" s="2406"/>
      <c r="AH122" s="2406"/>
      <c r="AI122" s="2406"/>
      <c r="AJ122" s="2406"/>
      <c r="AK122" s="2406"/>
      <c r="AL122" s="2406"/>
      <c r="AM122" s="2406"/>
      <c r="AN122" s="2406"/>
      <c r="AO122" s="2406"/>
      <c r="AP122" s="2406"/>
      <c r="AQ122" s="2406"/>
      <c r="AR122" s="2406"/>
      <c r="AS122" s="2406"/>
      <c r="AT122" s="2406"/>
      <c r="AU122" s="2406"/>
      <c r="AV122" s="2406"/>
      <c r="AW122" s="2406"/>
      <c r="AX122" s="2406"/>
      <c r="AY122" s="2406"/>
      <c r="AZ122" s="2406"/>
      <c r="BA122" s="2406"/>
      <c r="BB122" s="2406"/>
      <c r="BC122" s="2406"/>
      <c r="BD122" s="2406"/>
      <c r="BE122" s="2406"/>
      <c r="BF122" s="2406"/>
      <c r="BG122" s="2406"/>
      <c r="BH122" s="2406"/>
      <c r="BI122" s="2406"/>
      <c r="BJ122" s="2406"/>
      <c r="BK122" s="2406"/>
      <c r="BL122" s="2406"/>
      <c r="BM122" s="2406"/>
      <c r="BN122" s="2406"/>
      <c r="BO122" s="2406"/>
      <c r="BP122" s="2406"/>
      <c r="BQ122" s="2406"/>
      <c r="BR122" s="2406"/>
      <c r="BS122" s="2406"/>
      <c r="BT122" s="2406"/>
      <c r="BU122" s="2406"/>
      <c r="BV122" s="2406"/>
      <c r="BW122" s="2406"/>
      <c r="BX122" s="2406"/>
      <c r="BY122" s="2406"/>
      <c r="BZ122" s="2406"/>
      <c r="CA122" s="2406"/>
      <c r="CB122" s="2406"/>
      <c r="CC122" s="2406"/>
      <c r="CD122" s="2406"/>
      <c r="CE122" s="2406"/>
      <c r="CF122" s="2406"/>
      <c r="CG122" s="2406"/>
      <c r="CH122" s="2406"/>
      <c r="CI122" s="2406"/>
      <c r="CJ122" s="2406"/>
      <c r="CK122" s="2406"/>
      <c r="CL122" s="2406"/>
      <c r="CM122" s="2406"/>
      <c r="CN122" s="2406"/>
      <c r="CO122" s="2406"/>
      <c r="CP122" s="2406"/>
      <c r="CQ122" s="2406"/>
      <c r="CR122" s="2406"/>
      <c r="CS122" s="2406"/>
      <c r="CT122" s="2406"/>
      <c r="CU122" s="2406"/>
      <c r="CV122" s="2406"/>
      <c r="CW122" s="2406"/>
      <c r="CX122" s="2406"/>
      <c r="CY122" s="2406"/>
      <c r="CZ122" s="2406"/>
      <c r="DA122" s="2406"/>
      <c r="DB122" s="2406"/>
    </row>
    <row r="123" spans="1:106" s="2407" customFormat="1">
      <c r="A123" s="2406"/>
      <c r="B123" s="2450"/>
      <c r="I123" s="2456" t="s">
        <v>5001</v>
      </c>
      <c r="J123" s="2456" t="s">
        <v>3649</v>
      </c>
      <c r="K123" s="2462"/>
      <c r="L123" s="2463"/>
      <c r="M123" s="2455"/>
      <c r="N123" s="2456" t="s">
        <v>3650</v>
      </c>
      <c r="O123" s="2458"/>
      <c r="P123" s="2458"/>
      <c r="R123" s="2455"/>
      <c r="S123" s="2456" t="s">
        <v>3652</v>
      </c>
      <c r="T123" s="2462"/>
      <c r="U123" s="2464"/>
      <c r="V123" s="2464"/>
      <c r="W123" s="2464"/>
      <c r="X123" s="2464"/>
      <c r="Y123" s="2463"/>
      <c r="Z123" s="2451"/>
      <c r="AA123" s="2406"/>
      <c r="AB123" s="2406"/>
      <c r="AC123" s="2406"/>
      <c r="AD123" s="2406"/>
      <c r="AE123" s="2406"/>
      <c r="AF123" s="2406"/>
      <c r="AG123" s="2406"/>
      <c r="AH123" s="2406"/>
      <c r="AI123" s="2406"/>
      <c r="AJ123" s="2406"/>
      <c r="AK123" s="2406"/>
      <c r="AL123" s="2406"/>
      <c r="AM123" s="2406"/>
      <c r="AN123" s="2406"/>
      <c r="AO123" s="2406"/>
      <c r="AP123" s="2406"/>
      <c r="AQ123" s="2406"/>
      <c r="AR123" s="2406"/>
      <c r="AS123" s="2406"/>
      <c r="AT123" s="2406"/>
      <c r="AU123" s="2406"/>
      <c r="AV123" s="2406"/>
      <c r="AW123" s="2406"/>
      <c r="AX123" s="2406"/>
      <c r="AY123" s="2406"/>
      <c r="AZ123" s="2406"/>
      <c r="BA123" s="2406"/>
      <c r="BB123" s="2406"/>
      <c r="BC123" s="2406"/>
      <c r="BD123" s="2406"/>
      <c r="BE123" s="2406"/>
      <c r="BF123" s="2406"/>
      <c r="BG123" s="2406"/>
      <c r="BH123" s="2406"/>
      <c r="BI123" s="2406"/>
      <c r="BJ123" s="2406"/>
      <c r="BK123" s="2406"/>
      <c r="BL123" s="2406"/>
      <c r="BM123" s="2406"/>
      <c r="BN123" s="2406"/>
      <c r="BO123" s="2406"/>
      <c r="BP123" s="2406"/>
      <c r="BQ123" s="2406"/>
      <c r="BR123" s="2406"/>
      <c r="BS123" s="2406"/>
      <c r="BT123" s="2406"/>
      <c r="BU123" s="2406"/>
      <c r="BV123" s="2406"/>
      <c r="BW123" s="2406"/>
      <c r="BX123" s="2406"/>
      <c r="BY123" s="2406"/>
      <c r="BZ123" s="2406"/>
      <c r="CA123" s="2406"/>
      <c r="CB123" s="2406"/>
      <c r="CC123" s="2406"/>
      <c r="CD123" s="2406"/>
      <c r="CE123" s="2406"/>
      <c r="CF123" s="2406"/>
      <c r="CG123" s="2406"/>
      <c r="CH123" s="2406"/>
      <c r="CI123" s="2406"/>
      <c r="CJ123" s="2406"/>
      <c r="CK123" s="2406"/>
      <c r="CL123" s="2406"/>
      <c r="CM123" s="2406"/>
      <c r="CN123" s="2406"/>
      <c r="CO123" s="2406"/>
      <c r="CP123" s="2406"/>
      <c r="CQ123" s="2406"/>
      <c r="CR123" s="2406"/>
      <c r="CS123" s="2406"/>
      <c r="CT123" s="2406"/>
      <c r="CU123" s="2406"/>
      <c r="CV123" s="2406"/>
      <c r="CW123" s="2406"/>
      <c r="CX123" s="2406"/>
      <c r="CY123" s="2406"/>
      <c r="CZ123" s="2406"/>
      <c r="DA123" s="2406"/>
      <c r="DB123" s="2406"/>
    </row>
    <row r="124" spans="1:106" s="2407" customFormat="1" ht="4.05" customHeight="1">
      <c r="A124" s="2406"/>
      <c r="B124" s="2450"/>
      <c r="Z124" s="2451"/>
      <c r="AA124" s="2406"/>
      <c r="AB124" s="2406"/>
      <c r="AC124" s="2406"/>
      <c r="AD124" s="2406"/>
      <c r="AE124" s="2406"/>
      <c r="AF124" s="2406"/>
      <c r="AG124" s="2406"/>
      <c r="AH124" s="2406"/>
      <c r="AI124" s="2406"/>
      <c r="AJ124" s="2406"/>
      <c r="AK124" s="2406"/>
      <c r="AL124" s="2406"/>
      <c r="AM124" s="2406"/>
      <c r="AN124" s="2406"/>
      <c r="AO124" s="2406"/>
      <c r="AP124" s="2406"/>
      <c r="AQ124" s="2406"/>
      <c r="AR124" s="2406"/>
      <c r="AS124" s="2406"/>
      <c r="AT124" s="2406"/>
      <c r="AU124" s="2406"/>
      <c r="AV124" s="2406"/>
      <c r="AW124" s="2406"/>
      <c r="AX124" s="2406"/>
      <c r="AY124" s="2406"/>
      <c r="AZ124" s="2406"/>
      <c r="BA124" s="2406"/>
      <c r="BB124" s="2406"/>
      <c r="BC124" s="2406"/>
      <c r="BD124" s="2406"/>
      <c r="BE124" s="2406"/>
      <c r="BF124" s="2406"/>
      <c r="BG124" s="2406"/>
      <c r="BH124" s="2406"/>
      <c r="BI124" s="2406"/>
      <c r="BJ124" s="2406"/>
      <c r="BK124" s="2406"/>
      <c r="BL124" s="2406"/>
      <c r="BM124" s="2406"/>
      <c r="BN124" s="2406"/>
      <c r="BO124" s="2406"/>
      <c r="BP124" s="2406"/>
      <c r="BQ124" s="2406"/>
      <c r="BR124" s="2406"/>
      <c r="BS124" s="2406"/>
      <c r="BT124" s="2406"/>
      <c r="BU124" s="2406"/>
      <c r="BV124" s="2406"/>
      <c r="BW124" s="2406"/>
      <c r="BX124" s="2406"/>
      <c r="BY124" s="2406"/>
      <c r="BZ124" s="2406"/>
      <c r="CA124" s="2406"/>
      <c r="CB124" s="2406"/>
      <c r="CC124" s="2406"/>
      <c r="CD124" s="2406"/>
      <c r="CE124" s="2406"/>
      <c r="CF124" s="2406"/>
      <c r="CG124" s="2406"/>
      <c r="CH124" s="2406"/>
      <c r="CI124" s="2406"/>
      <c r="CJ124" s="2406"/>
      <c r="CK124" s="2406"/>
      <c r="CL124" s="2406"/>
      <c r="CM124" s="2406"/>
      <c r="CN124" s="2406"/>
      <c r="CO124" s="2406"/>
      <c r="CP124" s="2406"/>
      <c r="CQ124" s="2406"/>
      <c r="CR124" s="2406"/>
      <c r="CS124" s="2406"/>
      <c r="CT124" s="2406"/>
      <c r="CU124" s="2406"/>
      <c r="CV124" s="2406"/>
      <c r="CW124" s="2406"/>
      <c r="CX124" s="2406"/>
      <c r="CY124" s="2406"/>
      <c r="CZ124" s="2406"/>
      <c r="DA124" s="2406"/>
      <c r="DB124" s="2406"/>
    </row>
    <row r="125" spans="1:106" s="2407" customFormat="1">
      <c r="A125" s="2406"/>
      <c r="B125" s="2450"/>
      <c r="I125" s="2456" t="s">
        <v>1316</v>
      </c>
      <c r="J125" s="2459"/>
      <c r="K125" s="2460"/>
      <c r="L125" s="2460"/>
      <c r="M125" s="2460"/>
      <c r="N125" s="2460"/>
      <c r="O125" s="2460"/>
      <c r="P125" s="2460"/>
      <c r="Q125" s="2460"/>
      <c r="R125" s="2460"/>
      <c r="S125" s="2460"/>
      <c r="T125" s="2460"/>
      <c r="U125" s="2460"/>
      <c r="V125" s="2460"/>
      <c r="W125" s="2460"/>
      <c r="X125" s="2460"/>
      <c r="Y125" s="2461"/>
      <c r="Z125" s="2451"/>
      <c r="AA125" s="2406"/>
      <c r="AB125" s="2406"/>
      <c r="AC125" s="2406"/>
      <c r="AD125" s="2406"/>
      <c r="AE125" s="2406"/>
      <c r="AF125" s="2406"/>
      <c r="AG125" s="2406"/>
      <c r="AH125" s="2406"/>
      <c r="AI125" s="2406"/>
      <c r="AJ125" s="2406"/>
      <c r="AK125" s="2406"/>
      <c r="AL125" s="2406"/>
      <c r="AM125" s="2406"/>
      <c r="AN125" s="2406"/>
      <c r="AO125" s="2406"/>
      <c r="AP125" s="2406"/>
      <c r="AQ125" s="2406"/>
      <c r="AR125" s="2406"/>
      <c r="AS125" s="2406"/>
      <c r="AT125" s="2406"/>
      <c r="AU125" s="2406"/>
      <c r="AV125" s="2406"/>
      <c r="AW125" s="2406"/>
      <c r="AX125" s="2406"/>
      <c r="AY125" s="2406"/>
      <c r="AZ125" s="2406"/>
      <c r="BA125" s="2406"/>
      <c r="BB125" s="2406"/>
      <c r="BC125" s="2406"/>
      <c r="BD125" s="2406"/>
      <c r="BE125" s="2406"/>
      <c r="BF125" s="2406"/>
      <c r="BG125" s="2406"/>
      <c r="BH125" s="2406"/>
      <c r="BI125" s="2406"/>
      <c r="BJ125" s="2406"/>
      <c r="BK125" s="2406"/>
      <c r="BL125" s="2406"/>
      <c r="BM125" s="2406"/>
      <c r="BN125" s="2406"/>
      <c r="BO125" s="2406"/>
      <c r="BP125" s="2406"/>
      <c r="BQ125" s="2406"/>
      <c r="BR125" s="2406"/>
      <c r="BS125" s="2406"/>
      <c r="BT125" s="2406"/>
      <c r="BU125" s="2406"/>
      <c r="BV125" s="2406"/>
      <c r="BW125" s="2406"/>
      <c r="BX125" s="2406"/>
      <c r="BY125" s="2406"/>
      <c r="BZ125" s="2406"/>
      <c r="CA125" s="2406"/>
      <c r="CB125" s="2406"/>
      <c r="CC125" s="2406"/>
      <c r="CD125" s="2406"/>
      <c r="CE125" s="2406"/>
      <c r="CF125" s="2406"/>
      <c r="CG125" s="2406"/>
      <c r="CH125" s="2406"/>
      <c r="CI125" s="2406"/>
      <c r="CJ125" s="2406"/>
      <c r="CK125" s="2406"/>
      <c r="CL125" s="2406"/>
      <c r="CM125" s="2406"/>
      <c r="CN125" s="2406"/>
      <c r="CO125" s="2406"/>
      <c r="CP125" s="2406"/>
      <c r="CQ125" s="2406"/>
      <c r="CR125" s="2406"/>
      <c r="CS125" s="2406"/>
      <c r="CT125" s="2406"/>
      <c r="CU125" s="2406"/>
      <c r="CV125" s="2406"/>
      <c r="CW125" s="2406"/>
      <c r="CX125" s="2406"/>
      <c r="CY125" s="2406"/>
      <c r="CZ125" s="2406"/>
      <c r="DA125" s="2406"/>
      <c r="DB125" s="2406"/>
    </row>
    <row r="126" spans="1:106" s="2407" customFormat="1" ht="4.05" customHeight="1">
      <c r="A126" s="2406"/>
      <c r="B126" s="2450"/>
      <c r="Z126" s="2451"/>
      <c r="AA126" s="2406"/>
      <c r="AB126" s="2406"/>
      <c r="AC126" s="2406"/>
      <c r="AD126" s="2406"/>
      <c r="AE126" s="2406"/>
      <c r="AF126" s="2406"/>
      <c r="AG126" s="2406"/>
      <c r="AH126" s="2406"/>
      <c r="AI126" s="2406"/>
      <c r="AJ126" s="2406"/>
      <c r="AK126" s="2406"/>
      <c r="AL126" s="2406"/>
      <c r="AM126" s="2406"/>
      <c r="AN126" s="2406"/>
      <c r="AO126" s="2406"/>
      <c r="AP126" s="2406"/>
      <c r="AQ126" s="2406"/>
      <c r="AR126" s="2406"/>
      <c r="AS126" s="2406"/>
      <c r="AT126" s="2406"/>
      <c r="AU126" s="2406"/>
      <c r="AV126" s="2406"/>
      <c r="AW126" s="2406"/>
      <c r="AX126" s="2406"/>
      <c r="AY126" s="2406"/>
      <c r="AZ126" s="2406"/>
      <c r="BA126" s="2406"/>
      <c r="BB126" s="2406"/>
      <c r="BC126" s="2406"/>
      <c r="BD126" s="2406"/>
      <c r="BE126" s="2406"/>
      <c r="BF126" s="2406"/>
      <c r="BG126" s="2406"/>
      <c r="BH126" s="2406"/>
      <c r="BI126" s="2406"/>
      <c r="BJ126" s="2406"/>
      <c r="BK126" s="2406"/>
      <c r="BL126" s="2406"/>
      <c r="BM126" s="2406"/>
      <c r="BN126" s="2406"/>
      <c r="BO126" s="2406"/>
      <c r="BP126" s="2406"/>
      <c r="BQ126" s="2406"/>
      <c r="BR126" s="2406"/>
      <c r="BS126" s="2406"/>
      <c r="BT126" s="2406"/>
      <c r="BU126" s="2406"/>
      <c r="BV126" s="2406"/>
      <c r="BW126" s="2406"/>
      <c r="BX126" s="2406"/>
      <c r="BY126" s="2406"/>
      <c r="BZ126" s="2406"/>
      <c r="CA126" s="2406"/>
      <c r="CB126" s="2406"/>
      <c r="CC126" s="2406"/>
      <c r="CD126" s="2406"/>
      <c r="CE126" s="2406"/>
      <c r="CF126" s="2406"/>
      <c r="CG126" s="2406"/>
      <c r="CH126" s="2406"/>
      <c r="CI126" s="2406"/>
      <c r="CJ126" s="2406"/>
      <c r="CK126" s="2406"/>
      <c r="CL126" s="2406"/>
      <c r="CM126" s="2406"/>
      <c r="CN126" s="2406"/>
      <c r="CO126" s="2406"/>
      <c r="CP126" s="2406"/>
      <c r="CQ126" s="2406"/>
      <c r="CR126" s="2406"/>
      <c r="CS126" s="2406"/>
      <c r="CT126" s="2406"/>
      <c r="CU126" s="2406"/>
      <c r="CV126" s="2406"/>
      <c r="CW126" s="2406"/>
      <c r="CX126" s="2406"/>
      <c r="CY126" s="2406"/>
      <c r="CZ126" s="2406"/>
      <c r="DA126" s="2406"/>
      <c r="DB126" s="2406"/>
    </row>
    <row r="127" spans="1:106" s="2407" customFormat="1">
      <c r="A127" s="2406"/>
      <c r="B127" s="2450"/>
      <c r="I127" s="2456" t="s">
        <v>5002</v>
      </c>
      <c r="J127" s="2465"/>
      <c r="K127" s="2458"/>
      <c r="L127" s="2458"/>
      <c r="M127" s="2466"/>
      <c r="N127" s="2458"/>
      <c r="O127" s="2458"/>
      <c r="P127" s="2458"/>
      <c r="Q127" s="2466"/>
      <c r="R127" s="2458"/>
      <c r="S127" s="2458"/>
      <c r="T127" s="2458"/>
      <c r="U127" s="2458"/>
      <c r="V127" s="2467"/>
      <c r="W127" s="2467"/>
      <c r="X127" s="2467"/>
      <c r="Y127" s="2467"/>
      <c r="Z127" s="2451"/>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6"/>
      <c r="BE127" s="2406"/>
      <c r="BF127" s="2406"/>
      <c r="BG127" s="2406"/>
      <c r="BH127" s="2406"/>
      <c r="BI127" s="2406"/>
      <c r="BJ127" s="2406"/>
      <c r="BK127" s="2406"/>
      <c r="BL127" s="2406"/>
      <c r="BM127" s="2406"/>
      <c r="BN127" s="2406"/>
      <c r="BO127" s="2406"/>
      <c r="BP127" s="2406"/>
      <c r="BQ127" s="2406"/>
      <c r="BR127" s="2406"/>
      <c r="BS127" s="2406"/>
      <c r="BT127" s="2406"/>
      <c r="BU127" s="2406"/>
      <c r="BV127" s="2406"/>
      <c r="BW127" s="2406"/>
      <c r="BX127" s="2406"/>
      <c r="BY127" s="2406"/>
      <c r="BZ127" s="2406"/>
      <c r="CA127" s="2406"/>
      <c r="CB127" s="2406"/>
      <c r="CC127" s="2406"/>
      <c r="CD127" s="2406"/>
      <c r="CE127" s="2406"/>
      <c r="CF127" s="2406"/>
      <c r="CG127" s="2406"/>
      <c r="CH127" s="2406"/>
      <c r="CI127" s="2406"/>
      <c r="CJ127" s="2406"/>
      <c r="CK127" s="2406"/>
      <c r="CL127" s="2406"/>
      <c r="CM127" s="2406"/>
      <c r="CN127" s="2406"/>
      <c r="CO127" s="2406"/>
      <c r="CP127" s="2406"/>
      <c r="CQ127" s="2406"/>
      <c r="CR127" s="2406"/>
      <c r="CS127" s="2406"/>
      <c r="CT127" s="2406"/>
      <c r="CU127" s="2406"/>
      <c r="CV127" s="2406"/>
      <c r="CW127" s="2406"/>
      <c r="CX127" s="2406"/>
      <c r="CY127" s="2406"/>
      <c r="CZ127" s="2406"/>
      <c r="DA127" s="2406"/>
      <c r="DB127" s="2406"/>
    </row>
    <row r="128" spans="1:106" s="2407" customFormat="1" ht="4.05" customHeight="1">
      <c r="A128" s="2406"/>
      <c r="B128" s="2450"/>
      <c r="Z128" s="2451"/>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6"/>
      <c r="BE128" s="2406"/>
      <c r="BF128" s="2406"/>
      <c r="BG128" s="2406"/>
      <c r="BH128" s="2406"/>
      <c r="BI128" s="2406"/>
      <c r="BJ128" s="2406"/>
      <c r="BK128" s="2406"/>
      <c r="BL128" s="2406"/>
      <c r="BM128" s="2406"/>
      <c r="BN128" s="2406"/>
      <c r="BO128" s="2406"/>
      <c r="BP128" s="2406"/>
      <c r="BQ128" s="2406"/>
      <c r="BR128" s="2406"/>
      <c r="BS128" s="2406"/>
      <c r="BT128" s="2406"/>
      <c r="BU128" s="2406"/>
      <c r="BV128" s="2406"/>
      <c r="BW128" s="2406"/>
      <c r="BX128" s="2406"/>
      <c r="BY128" s="2406"/>
      <c r="BZ128" s="2406"/>
      <c r="CA128" s="2406"/>
      <c r="CB128" s="2406"/>
      <c r="CC128" s="2406"/>
      <c r="CD128" s="2406"/>
      <c r="CE128" s="2406"/>
      <c r="CF128" s="2406"/>
      <c r="CG128" s="2406"/>
      <c r="CH128" s="2406"/>
      <c r="CI128" s="2406"/>
      <c r="CJ128" s="2406"/>
      <c r="CK128" s="2406"/>
      <c r="CL128" s="2406"/>
      <c r="CM128" s="2406"/>
      <c r="CN128" s="2406"/>
      <c r="CO128" s="2406"/>
      <c r="CP128" s="2406"/>
      <c r="CQ128" s="2406"/>
      <c r="CR128" s="2406"/>
      <c r="CS128" s="2406"/>
      <c r="CT128" s="2406"/>
      <c r="CU128" s="2406"/>
      <c r="CV128" s="2406"/>
      <c r="CW128" s="2406"/>
      <c r="CX128" s="2406"/>
      <c r="CY128" s="2406"/>
      <c r="CZ128" s="2406"/>
      <c r="DA128" s="2406"/>
      <c r="DB128" s="2406"/>
    </row>
    <row r="129" spans="1:106" s="2407" customFormat="1">
      <c r="A129" s="2406"/>
      <c r="B129" s="2450"/>
      <c r="I129" s="2456" t="s">
        <v>4973</v>
      </c>
      <c r="J129" s="2465"/>
      <c r="K129" s="2458"/>
      <c r="L129" s="2458"/>
      <c r="M129" s="2466"/>
      <c r="N129" s="2458"/>
      <c r="O129" s="2458"/>
      <c r="P129" s="2458"/>
      <c r="Q129" s="2466"/>
      <c r="R129" s="2458"/>
      <c r="S129" s="2458"/>
      <c r="T129" s="2458"/>
      <c r="U129" s="2458"/>
      <c r="V129" s="2467"/>
      <c r="W129" s="2467"/>
      <c r="X129" s="2467"/>
      <c r="Y129" s="2467"/>
      <c r="Z129" s="2451"/>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6"/>
      <c r="BE129" s="2406"/>
      <c r="BF129" s="2406"/>
      <c r="BG129" s="2406"/>
      <c r="BH129" s="2406"/>
      <c r="BI129" s="2406"/>
      <c r="BJ129" s="2406"/>
      <c r="BK129" s="2406"/>
      <c r="BL129" s="2406"/>
      <c r="BM129" s="2406"/>
      <c r="BN129" s="2406"/>
      <c r="BO129" s="2406"/>
      <c r="BP129" s="2406"/>
      <c r="BQ129" s="2406"/>
      <c r="BR129" s="2406"/>
      <c r="BS129" s="2406"/>
      <c r="BT129" s="2406"/>
      <c r="BU129" s="2406"/>
      <c r="BV129" s="2406"/>
      <c r="BW129" s="2406"/>
      <c r="BX129" s="2406"/>
      <c r="BY129" s="2406"/>
      <c r="BZ129" s="2406"/>
      <c r="CA129" s="2406"/>
      <c r="CB129" s="2406"/>
      <c r="CC129" s="2406"/>
      <c r="CD129" s="2406"/>
      <c r="CE129" s="2406"/>
      <c r="CF129" s="2406"/>
      <c r="CG129" s="2406"/>
      <c r="CH129" s="2406"/>
      <c r="CI129" s="2406"/>
      <c r="CJ129" s="2406"/>
      <c r="CK129" s="2406"/>
      <c r="CL129" s="2406"/>
      <c r="CM129" s="2406"/>
      <c r="CN129" s="2406"/>
      <c r="CO129" s="2406"/>
      <c r="CP129" s="2406"/>
      <c r="CQ129" s="2406"/>
      <c r="CR129" s="2406"/>
      <c r="CS129" s="2406"/>
      <c r="CT129" s="2406"/>
      <c r="CU129" s="2406"/>
      <c r="CV129" s="2406"/>
      <c r="CW129" s="2406"/>
      <c r="CX129" s="2406"/>
      <c r="CY129" s="2406"/>
      <c r="CZ129" s="2406"/>
      <c r="DA129" s="2406"/>
      <c r="DB129" s="2406"/>
    </row>
    <row r="130" spans="1:106" s="2407" customFormat="1" ht="4.05" customHeight="1">
      <c r="A130" s="2406"/>
      <c r="B130" s="2450"/>
      <c r="Z130" s="2451"/>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6"/>
      <c r="BE130" s="2406"/>
      <c r="BF130" s="2406"/>
      <c r="BG130" s="2406"/>
      <c r="BH130" s="2406"/>
      <c r="BI130" s="2406"/>
      <c r="BJ130" s="2406"/>
      <c r="BK130" s="2406"/>
      <c r="BL130" s="2406"/>
      <c r="BM130" s="2406"/>
      <c r="BN130" s="2406"/>
      <c r="BO130" s="2406"/>
      <c r="BP130" s="2406"/>
      <c r="BQ130" s="2406"/>
      <c r="BR130" s="2406"/>
      <c r="BS130" s="2406"/>
      <c r="BT130" s="2406"/>
      <c r="BU130" s="2406"/>
      <c r="BV130" s="2406"/>
      <c r="BW130" s="2406"/>
      <c r="BX130" s="2406"/>
      <c r="BY130" s="2406"/>
      <c r="BZ130" s="2406"/>
      <c r="CA130" s="2406"/>
      <c r="CB130" s="2406"/>
      <c r="CC130" s="2406"/>
      <c r="CD130" s="2406"/>
      <c r="CE130" s="2406"/>
      <c r="CF130" s="2406"/>
      <c r="CG130" s="2406"/>
      <c r="CH130" s="2406"/>
      <c r="CI130" s="2406"/>
      <c r="CJ130" s="2406"/>
      <c r="CK130" s="2406"/>
      <c r="CL130" s="2406"/>
      <c r="CM130" s="2406"/>
      <c r="CN130" s="2406"/>
      <c r="CO130" s="2406"/>
      <c r="CP130" s="2406"/>
      <c r="CQ130" s="2406"/>
      <c r="CR130" s="2406"/>
      <c r="CS130" s="2406"/>
      <c r="CT130" s="2406"/>
      <c r="CU130" s="2406"/>
      <c r="CV130" s="2406"/>
      <c r="CW130" s="2406"/>
      <c r="CX130" s="2406"/>
      <c r="CY130" s="2406"/>
      <c r="CZ130" s="2406"/>
      <c r="DA130" s="2406"/>
      <c r="DB130" s="2406"/>
    </row>
    <row r="131" spans="1:106" s="2407" customFormat="1">
      <c r="A131" s="2406"/>
      <c r="B131" s="2450"/>
      <c r="I131" s="2456"/>
      <c r="J131" s="2465"/>
      <c r="K131" s="2458"/>
      <c r="L131" s="2458"/>
      <c r="M131" s="2466"/>
      <c r="N131" s="2458"/>
      <c r="O131" s="2458"/>
      <c r="P131" s="2458"/>
      <c r="Q131" s="2466"/>
      <c r="R131" s="2458"/>
      <c r="S131" s="2458"/>
      <c r="T131" s="2458"/>
      <c r="U131" s="2458"/>
      <c r="V131" s="2467"/>
      <c r="W131" s="2467"/>
      <c r="X131" s="2467"/>
      <c r="Y131" s="2467"/>
      <c r="Z131" s="2451"/>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6"/>
      <c r="BE131" s="2406"/>
      <c r="BF131" s="2406"/>
      <c r="BG131" s="2406"/>
      <c r="BH131" s="2406"/>
      <c r="BI131" s="2406"/>
      <c r="BJ131" s="2406"/>
      <c r="BK131" s="2406"/>
      <c r="BL131" s="2406"/>
      <c r="BM131" s="2406"/>
      <c r="BN131" s="2406"/>
      <c r="BO131" s="2406"/>
      <c r="BP131" s="2406"/>
      <c r="BQ131" s="2406"/>
      <c r="BR131" s="2406"/>
      <c r="BS131" s="2406"/>
      <c r="BT131" s="2406"/>
      <c r="BU131" s="2406"/>
      <c r="BV131" s="2406"/>
      <c r="BW131" s="2406"/>
      <c r="BX131" s="2406"/>
      <c r="BY131" s="2406"/>
      <c r="BZ131" s="2406"/>
      <c r="CA131" s="2406"/>
      <c r="CB131" s="2406"/>
      <c r="CC131" s="2406"/>
      <c r="CD131" s="2406"/>
      <c r="CE131" s="2406"/>
      <c r="CF131" s="2406"/>
      <c r="CG131" s="2406"/>
      <c r="CH131" s="2406"/>
      <c r="CI131" s="2406"/>
      <c r="CJ131" s="2406"/>
      <c r="CK131" s="2406"/>
      <c r="CL131" s="2406"/>
      <c r="CM131" s="2406"/>
      <c r="CN131" s="2406"/>
      <c r="CO131" s="2406"/>
      <c r="CP131" s="2406"/>
      <c r="CQ131" s="2406"/>
      <c r="CR131" s="2406"/>
      <c r="CS131" s="2406"/>
      <c r="CT131" s="2406"/>
      <c r="CU131" s="2406"/>
      <c r="CV131" s="2406"/>
      <c r="CW131" s="2406"/>
      <c r="CX131" s="2406"/>
      <c r="CY131" s="2406"/>
      <c r="CZ131" s="2406"/>
      <c r="DA131" s="2406"/>
      <c r="DB131" s="2406"/>
    </row>
    <row r="132" spans="1:106" s="2407" customFormat="1" ht="4.05" customHeight="1">
      <c r="A132" s="2406"/>
      <c r="B132" s="2450"/>
      <c r="Z132" s="2451"/>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6"/>
      <c r="BE132" s="2406"/>
      <c r="BF132" s="2406"/>
      <c r="BG132" s="2406"/>
      <c r="BH132" s="2406"/>
      <c r="BI132" s="2406"/>
      <c r="BJ132" s="2406"/>
      <c r="BK132" s="2406"/>
      <c r="BL132" s="2406"/>
      <c r="BM132" s="2406"/>
      <c r="BN132" s="2406"/>
      <c r="BO132" s="2406"/>
      <c r="BP132" s="2406"/>
      <c r="BQ132" s="2406"/>
      <c r="BR132" s="2406"/>
      <c r="BS132" s="2406"/>
      <c r="BT132" s="2406"/>
      <c r="BU132" s="2406"/>
      <c r="BV132" s="2406"/>
      <c r="BW132" s="2406"/>
      <c r="BX132" s="2406"/>
      <c r="BY132" s="2406"/>
      <c r="BZ132" s="2406"/>
      <c r="CA132" s="2406"/>
      <c r="CB132" s="2406"/>
      <c r="CC132" s="2406"/>
      <c r="CD132" s="2406"/>
      <c r="CE132" s="2406"/>
      <c r="CF132" s="2406"/>
      <c r="CG132" s="2406"/>
      <c r="CH132" s="2406"/>
      <c r="CI132" s="2406"/>
      <c r="CJ132" s="2406"/>
      <c r="CK132" s="2406"/>
      <c r="CL132" s="2406"/>
      <c r="CM132" s="2406"/>
      <c r="CN132" s="2406"/>
      <c r="CO132" s="2406"/>
      <c r="CP132" s="2406"/>
      <c r="CQ132" s="2406"/>
      <c r="CR132" s="2406"/>
      <c r="CS132" s="2406"/>
      <c r="CT132" s="2406"/>
      <c r="CU132" s="2406"/>
      <c r="CV132" s="2406"/>
      <c r="CW132" s="2406"/>
      <c r="CX132" s="2406"/>
      <c r="CY132" s="2406"/>
      <c r="CZ132" s="2406"/>
      <c r="DA132" s="2406"/>
      <c r="DB132" s="2406"/>
    </row>
    <row r="133" spans="1:106" s="2407" customFormat="1">
      <c r="A133" s="2406"/>
      <c r="B133" s="2450"/>
      <c r="I133" s="2456" t="s">
        <v>4974</v>
      </c>
      <c r="J133" s="2465">
        <v>0</v>
      </c>
      <c r="K133" s="2458"/>
      <c r="L133" s="2458"/>
      <c r="M133" s="2468" t="s">
        <v>1382</v>
      </c>
      <c r="N133" s="2458"/>
      <c r="O133" s="2458"/>
      <c r="P133" s="2458"/>
      <c r="Q133" s="2468" t="s">
        <v>1382</v>
      </c>
      <c r="R133" s="2458"/>
      <c r="S133" s="2458"/>
      <c r="T133" s="2458"/>
      <c r="U133" s="2458"/>
      <c r="Z133" s="2451"/>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6"/>
      <c r="BE133" s="2406"/>
      <c r="BF133" s="2406"/>
      <c r="BG133" s="2406"/>
      <c r="BH133" s="2406"/>
      <c r="BI133" s="2406"/>
      <c r="BJ133" s="2406"/>
      <c r="BK133" s="2406"/>
      <c r="BL133" s="2406"/>
      <c r="BM133" s="2406"/>
      <c r="BN133" s="2406"/>
      <c r="BO133" s="2406"/>
      <c r="BP133" s="2406"/>
      <c r="BQ133" s="2406"/>
      <c r="BR133" s="2406"/>
      <c r="BS133" s="2406"/>
      <c r="BT133" s="2406"/>
      <c r="BU133" s="2406"/>
      <c r="BV133" s="2406"/>
      <c r="BW133" s="2406"/>
      <c r="BX133" s="2406"/>
      <c r="BY133" s="2406"/>
      <c r="BZ133" s="2406"/>
      <c r="CA133" s="2406"/>
      <c r="CB133" s="2406"/>
      <c r="CC133" s="2406"/>
      <c r="CD133" s="2406"/>
      <c r="CE133" s="2406"/>
      <c r="CF133" s="2406"/>
      <c r="CG133" s="2406"/>
      <c r="CH133" s="2406"/>
      <c r="CI133" s="2406"/>
      <c r="CJ133" s="2406"/>
      <c r="CK133" s="2406"/>
      <c r="CL133" s="2406"/>
      <c r="CM133" s="2406"/>
      <c r="CN133" s="2406"/>
      <c r="CO133" s="2406"/>
      <c r="CP133" s="2406"/>
      <c r="CQ133" s="2406"/>
      <c r="CR133" s="2406"/>
      <c r="CS133" s="2406"/>
      <c r="CT133" s="2406"/>
      <c r="CU133" s="2406"/>
      <c r="CV133" s="2406"/>
      <c r="CW133" s="2406"/>
      <c r="CX133" s="2406"/>
      <c r="CY133" s="2406"/>
      <c r="CZ133" s="2406"/>
      <c r="DA133" s="2406"/>
      <c r="DB133" s="2406"/>
    </row>
    <row r="134" spans="1:106" s="2407" customFormat="1" ht="4.05" customHeight="1">
      <c r="A134" s="2406"/>
      <c r="B134" s="2450"/>
      <c r="Z134" s="2451"/>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6"/>
      <c r="BE134" s="2406"/>
      <c r="BF134" s="2406"/>
      <c r="BG134" s="2406"/>
      <c r="BH134" s="2406"/>
      <c r="BI134" s="2406"/>
      <c r="BJ134" s="2406"/>
      <c r="BK134" s="2406"/>
      <c r="BL134" s="2406"/>
      <c r="BM134" s="2406"/>
      <c r="BN134" s="2406"/>
      <c r="BO134" s="2406"/>
      <c r="BP134" s="2406"/>
      <c r="BQ134" s="2406"/>
      <c r="BR134" s="2406"/>
      <c r="BS134" s="2406"/>
      <c r="BT134" s="2406"/>
      <c r="BU134" s="2406"/>
      <c r="BV134" s="2406"/>
      <c r="BW134" s="2406"/>
      <c r="BX134" s="2406"/>
      <c r="BY134" s="2406"/>
      <c r="BZ134" s="2406"/>
      <c r="CA134" s="2406"/>
      <c r="CB134" s="2406"/>
      <c r="CC134" s="2406"/>
      <c r="CD134" s="2406"/>
      <c r="CE134" s="2406"/>
      <c r="CF134" s="2406"/>
      <c r="CG134" s="2406"/>
      <c r="CH134" s="2406"/>
      <c r="CI134" s="2406"/>
      <c r="CJ134" s="2406"/>
      <c r="CK134" s="2406"/>
      <c r="CL134" s="2406"/>
      <c r="CM134" s="2406"/>
      <c r="CN134" s="2406"/>
      <c r="CO134" s="2406"/>
      <c r="CP134" s="2406"/>
      <c r="CQ134" s="2406"/>
      <c r="CR134" s="2406"/>
      <c r="CS134" s="2406"/>
      <c r="CT134" s="2406"/>
      <c r="CU134" s="2406"/>
      <c r="CV134" s="2406"/>
      <c r="CW134" s="2406"/>
      <c r="CX134" s="2406"/>
      <c r="CY134" s="2406"/>
      <c r="CZ134" s="2406"/>
      <c r="DA134" s="2406"/>
      <c r="DB134" s="2406"/>
    </row>
    <row r="135" spans="1:106" s="2407" customFormat="1">
      <c r="A135" s="2406"/>
      <c r="B135" s="2450"/>
      <c r="I135" s="2456" t="s">
        <v>4975</v>
      </c>
      <c r="J135" s="2465">
        <v>0</v>
      </c>
      <c r="K135" s="2458"/>
      <c r="L135" s="2458"/>
      <c r="M135" s="2468" t="s">
        <v>1382</v>
      </c>
      <c r="N135" s="2458"/>
      <c r="O135" s="2458"/>
      <c r="P135" s="2458"/>
      <c r="Q135" s="2468" t="s">
        <v>1382</v>
      </c>
      <c r="R135" s="2458"/>
      <c r="S135" s="2458"/>
      <c r="T135" s="2458"/>
      <c r="U135" s="2458"/>
      <c r="Z135" s="2451"/>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6"/>
      <c r="BE135" s="2406"/>
      <c r="BF135" s="2406"/>
      <c r="BG135" s="2406"/>
      <c r="BH135" s="2406"/>
      <c r="BI135" s="2406"/>
      <c r="BJ135" s="2406"/>
      <c r="BK135" s="2406"/>
      <c r="BL135" s="2406"/>
      <c r="BM135" s="2406"/>
      <c r="BN135" s="2406"/>
      <c r="BO135" s="2406"/>
      <c r="BP135" s="2406"/>
      <c r="BQ135" s="2406"/>
      <c r="BR135" s="2406"/>
      <c r="BS135" s="2406"/>
      <c r="BT135" s="2406"/>
      <c r="BU135" s="2406"/>
      <c r="BV135" s="2406"/>
      <c r="BW135" s="2406"/>
      <c r="BX135" s="2406"/>
      <c r="BY135" s="2406"/>
      <c r="BZ135" s="2406"/>
      <c r="CA135" s="2406"/>
      <c r="CB135" s="2406"/>
      <c r="CC135" s="2406"/>
      <c r="CD135" s="2406"/>
      <c r="CE135" s="2406"/>
      <c r="CF135" s="2406"/>
      <c r="CG135" s="2406"/>
      <c r="CH135" s="2406"/>
      <c r="CI135" s="2406"/>
      <c r="CJ135" s="2406"/>
      <c r="CK135" s="2406"/>
      <c r="CL135" s="2406"/>
      <c r="CM135" s="2406"/>
      <c r="CN135" s="2406"/>
      <c r="CO135" s="2406"/>
      <c r="CP135" s="2406"/>
      <c r="CQ135" s="2406"/>
      <c r="CR135" s="2406"/>
      <c r="CS135" s="2406"/>
      <c r="CT135" s="2406"/>
      <c r="CU135" s="2406"/>
      <c r="CV135" s="2406"/>
      <c r="CW135" s="2406"/>
      <c r="CX135" s="2406"/>
      <c r="CY135" s="2406"/>
      <c r="CZ135" s="2406"/>
      <c r="DA135" s="2406"/>
      <c r="DB135" s="2406"/>
    </row>
    <row r="136" spans="1:106" s="2407" customFormat="1" ht="4.05" customHeight="1">
      <c r="A136" s="2406"/>
      <c r="B136" s="2450"/>
      <c r="I136" s="2456"/>
      <c r="J136" s="2472"/>
      <c r="K136" s="2455"/>
      <c r="L136" s="2455"/>
      <c r="M136" s="2468"/>
      <c r="N136" s="2455"/>
      <c r="O136" s="2455"/>
      <c r="P136" s="2455"/>
      <c r="Q136" s="2468"/>
      <c r="R136" s="2455"/>
      <c r="S136" s="2455"/>
      <c r="T136" s="2455"/>
      <c r="U136" s="2455"/>
      <c r="Z136" s="2451"/>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6"/>
      <c r="BE136" s="2406"/>
      <c r="BF136" s="2406"/>
      <c r="BG136" s="2406"/>
      <c r="BH136" s="2406"/>
      <c r="BI136" s="2406"/>
      <c r="BJ136" s="2406"/>
      <c r="BK136" s="2406"/>
      <c r="BL136" s="2406"/>
      <c r="BM136" s="2406"/>
      <c r="BN136" s="2406"/>
      <c r="BO136" s="2406"/>
      <c r="BP136" s="2406"/>
      <c r="BQ136" s="2406"/>
      <c r="BR136" s="2406"/>
      <c r="BS136" s="2406"/>
      <c r="BT136" s="2406"/>
      <c r="BU136" s="2406"/>
      <c r="BV136" s="2406"/>
      <c r="BW136" s="2406"/>
      <c r="BX136" s="2406"/>
      <c r="BY136" s="2406"/>
      <c r="BZ136" s="2406"/>
      <c r="CA136" s="2406"/>
      <c r="CB136" s="2406"/>
      <c r="CC136" s="2406"/>
      <c r="CD136" s="2406"/>
      <c r="CE136" s="2406"/>
      <c r="CF136" s="2406"/>
      <c r="CG136" s="2406"/>
      <c r="CH136" s="2406"/>
      <c r="CI136" s="2406"/>
      <c r="CJ136" s="2406"/>
      <c r="CK136" s="2406"/>
      <c r="CL136" s="2406"/>
      <c r="CM136" s="2406"/>
      <c r="CN136" s="2406"/>
      <c r="CO136" s="2406"/>
      <c r="CP136" s="2406"/>
      <c r="CQ136" s="2406"/>
      <c r="CR136" s="2406"/>
      <c r="CS136" s="2406"/>
      <c r="CT136" s="2406"/>
      <c r="CU136" s="2406"/>
      <c r="CV136" s="2406"/>
      <c r="CW136" s="2406"/>
      <c r="CX136" s="2406"/>
      <c r="CY136" s="2406"/>
      <c r="CZ136" s="2406"/>
      <c r="DA136" s="2406"/>
      <c r="DB136" s="2406"/>
    </row>
    <row r="137" spans="1:106" s="2407" customFormat="1" ht="70.8" customHeight="1">
      <c r="A137" s="2406"/>
      <c r="B137" s="2450"/>
      <c r="C137" s="5539" t="s">
        <v>5054</v>
      </c>
      <c r="D137" s="5539"/>
      <c r="E137" s="5539"/>
      <c r="F137" s="5539"/>
      <c r="G137" s="5539"/>
      <c r="H137" s="5539"/>
      <c r="I137" s="5539"/>
      <c r="J137" s="5539"/>
      <c r="K137" s="5539"/>
      <c r="L137" s="5539"/>
      <c r="M137" s="5539"/>
      <c r="N137" s="5539"/>
      <c r="O137" s="5539"/>
      <c r="P137" s="5539"/>
      <c r="Q137" s="5539"/>
      <c r="R137" s="5539"/>
      <c r="S137" s="5539"/>
      <c r="T137" s="5539"/>
      <c r="U137" s="5539"/>
      <c r="V137" s="5539"/>
      <c r="W137" s="5539"/>
      <c r="X137" s="5539"/>
      <c r="Y137" s="5539"/>
      <c r="Z137" s="2451"/>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6"/>
      <c r="BE137" s="2406"/>
      <c r="BF137" s="2406"/>
      <c r="BG137" s="2406"/>
      <c r="BH137" s="2406"/>
      <c r="BI137" s="2406"/>
      <c r="BJ137" s="2406"/>
      <c r="BK137" s="2406"/>
      <c r="BL137" s="2406"/>
      <c r="BM137" s="2406"/>
      <c r="BN137" s="2406"/>
      <c r="BO137" s="2406"/>
      <c r="BP137" s="2406"/>
      <c r="BQ137" s="2406"/>
      <c r="BR137" s="2406"/>
      <c r="BS137" s="2406"/>
      <c r="BT137" s="2406"/>
      <c r="BU137" s="2406"/>
      <c r="BV137" s="2406"/>
      <c r="BW137" s="2406"/>
      <c r="BX137" s="2406"/>
      <c r="BY137" s="2406"/>
      <c r="BZ137" s="2406"/>
      <c r="CA137" s="2406"/>
      <c r="CB137" s="2406"/>
      <c r="CC137" s="2406"/>
      <c r="CD137" s="2406"/>
      <c r="CE137" s="2406"/>
      <c r="CF137" s="2406"/>
      <c r="CG137" s="2406"/>
      <c r="CH137" s="2406"/>
      <c r="CI137" s="2406"/>
      <c r="CJ137" s="2406"/>
      <c r="CK137" s="2406"/>
      <c r="CL137" s="2406"/>
      <c r="CM137" s="2406"/>
      <c r="CN137" s="2406"/>
      <c r="CO137" s="2406"/>
      <c r="CP137" s="2406"/>
      <c r="CQ137" s="2406"/>
      <c r="CR137" s="2406"/>
      <c r="CS137" s="2406"/>
      <c r="CT137" s="2406"/>
      <c r="CU137" s="2406"/>
      <c r="CV137" s="2406"/>
      <c r="CW137" s="2406"/>
      <c r="CX137" s="2406"/>
      <c r="CY137" s="2406"/>
      <c r="CZ137" s="2406"/>
      <c r="DA137" s="2406"/>
      <c r="DB137" s="2406"/>
    </row>
    <row r="138" spans="1:106" s="2407" customFormat="1" ht="12" customHeight="1">
      <c r="A138" s="2406"/>
      <c r="B138" s="2450"/>
      <c r="Z138" s="2451"/>
      <c r="AA138" s="2406"/>
      <c r="AB138" s="2406"/>
      <c r="AC138" s="2406"/>
      <c r="AD138" s="2406"/>
      <c r="AE138" s="2406"/>
      <c r="AF138" s="2406"/>
      <c r="AG138" s="2406"/>
      <c r="AH138" s="2406"/>
      <c r="AI138" s="2406"/>
      <c r="AJ138" s="2406"/>
      <c r="AK138" s="2406"/>
      <c r="AL138" s="2406"/>
      <c r="AM138" s="2406"/>
      <c r="AN138" s="2406"/>
      <c r="AO138" s="2406"/>
      <c r="AP138" s="2406"/>
      <c r="AQ138" s="2406"/>
      <c r="AR138" s="2406"/>
      <c r="AS138" s="2406"/>
      <c r="AT138" s="2406"/>
      <c r="AU138" s="2406"/>
      <c r="AV138" s="2406"/>
      <c r="AW138" s="2406"/>
      <c r="AX138" s="2406"/>
      <c r="AY138" s="2406"/>
      <c r="AZ138" s="2406"/>
      <c r="BA138" s="2406"/>
      <c r="BB138" s="2406"/>
      <c r="BC138" s="2406"/>
      <c r="BD138" s="2406"/>
      <c r="BE138" s="2406"/>
      <c r="BF138" s="2406"/>
      <c r="BG138" s="2406"/>
      <c r="BH138" s="2406"/>
      <c r="BI138" s="2406"/>
      <c r="BJ138" s="2406"/>
      <c r="BK138" s="2406"/>
      <c r="BL138" s="2406"/>
      <c r="BM138" s="2406"/>
      <c r="BN138" s="2406"/>
      <c r="BO138" s="2406"/>
      <c r="BP138" s="2406"/>
      <c r="BQ138" s="2406"/>
      <c r="BR138" s="2406"/>
      <c r="BS138" s="2406"/>
      <c r="BT138" s="2406"/>
      <c r="BU138" s="2406"/>
      <c r="BV138" s="2406"/>
      <c r="BW138" s="2406"/>
      <c r="BX138" s="2406"/>
      <c r="BY138" s="2406"/>
      <c r="BZ138" s="2406"/>
      <c r="CA138" s="2406"/>
      <c r="CB138" s="2406"/>
      <c r="CC138" s="2406"/>
      <c r="CD138" s="2406"/>
      <c r="CE138" s="2406"/>
      <c r="CF138" s="2406"/>
      <c r="CG138" s="2406"/>
      <c r="CH138" s="2406"/>
      <c r="CI138" s="2406"/>
      <c r="CJ138" s="2406"/>
      <c r="CK138" s="2406"/>
      <c r="CL138" s="2406"/>
      <c r="CM138" s="2406"/>
      <c r="CN138" s="2406"/>
      <c r="CO138" s="2406"/>
      <c r="CP138" s="2406"/>
      <c r="CQ138" s="2406"/>
      <c r="CR138" s="2406"/>
      <c r="CS138" s="2406"/>
      <c r="CT138" s="2406"/>
      <c r="CU138" s="2406"/>
      <c r="CV138" s="2406"/>
      <c r="CW138" s="2406"/>
      <c r="CX138" s="2406"/>
      <c r="CY138" s="2406"/>
      <c r="CZ138" s="2406"/>
      <c r="DA138" s="2406"/>
      <c r="DB138" s="2406"/>
    </row>
    <row r="139" spans="1:106" s="2407" customFormat="1">
      <c r="A139" s="2406"/>
      <c r="B139" s="2450"/>
      <c r="I139" s="2453" t="s">
        <v>369</v>
      </c>
      <c r="J139" s="2479"/>
      <c r="K139" s="2480"/>
      <c r="L139" s="2480"/>
      <c r="M139" s="2480"/>
      <c r="N139" s="2480"/>
      <c r="O139" s="2480"/>
      <c r="P139" s="2480"/>
      <c r="Q139" s="2480"/>
      <c r="R139" s="2480"/>
      <c r="S139" s="2481"/>
      <c r="T139" s="2406"/>
      <c r="U139" s="2406"/>
      <c r="V139" s="2406"/>
      <c r="W139" s="2406"/>
      <c r="X139" s="2406"/>
      <c r="Y139" s="2406"/>
      <c r="Z139" s="2451"/>
      <c r="AA139" s="2406"/>
      <c r="AB139" s="2406"/>
      <c r="AC139" s="2406"/>
      <c r="AD139" s="2406"/>
      <c r="AE139" s="2406"/>
      <c r="AF139" s="2406"/>
      <c r="AG139" s="2406"/>
      <c r="AH139" s="2406"/>
      <c r="AI139" s="2406"/>
      <c r="AJ139" s="2406"/>
      <c r="AK139" s="2406"/>
      <c r="AL139" s="2406"/>
      <c r="AM139" s="2406"/>
      <c r="AN139" s="2406"/>
      <c r="AO139" s="2406"/>
      <c r="AP139" s="2406"/>
      <c r="AQ139" s="2406"/>
      <c r="AR139" s="2406"/>
      <c r="AS139" s="2406"/>
      <c r="AT139" s="2406"/>
      <c r="AU139" s="2406"/>
      <c r="AV139" s="2406"/>
      <c r="AW139" s="2406"/>
      <c r="AX139" s="2406"/>
      <c r="AY139" s="2406"/>
      <c r="AZ139" s="2406"/>
      <c r="BA139" s="2406"/>
      <c r="BB139" s="2406"/>
      <c r="BC139" s="2406"/>
      <c r="BD139" s="2406"/>
      <c r="BE139" s="2406"/>
      <c r="BF139" s="2406"/>
      <c r="BG139" s="2406"/>
      <c r="BH139" s="2406"/>
      <c r="BI139" s="2406"/>
      <c r="BJ139" s="2406"/>
      <c r="BK139" s="2406"/>
      <c r="BL139" s="2406"/>
      <c r="BM139" s="2406"/>
      <c r="BN139" s="2406"/>
      <c r="BO139" s="2406"/>
      <c r="BP139" s="2406"/>
      <c r="BQ139" s="2406"/>
      <c r="BR139" s="2406"/>
      <c r="BS139" s="2406"/>
      <c r="BT139" s="2406"/>
      <c r="BU139" s="2406"/>
      <c r="BV139" s="2406"/>
      <c r="BW139" s="2406"/>
      <c r="BX139" s="2406"/>
      <c r="BY139" s="2406"/>
      <c r="BZ139" s="2406"/>
      <c r="CA139" s="2406"/>
      <c r="CB139" s="2406"/>
      <c r="CC139" s="2406"/>
      <c r="CD139" s="2406"/>
      <c r="CE139" s="2406"/>
      <c r="CF139" s="2406"/>
      <c r="CG139" s="2406"/>
      <c r="CH139" s="2406"/>
      <c r="CI139" s="2406"/>
      <c r="CJ139" s="2406"/>
      <c r="CK139" s="2406"/>
      <c r="CL139" s="2406"/>
      <c r="CM139" s="2406"/>
      <c r="CN139" s="2406"/>
      <c r="CO139" s="2406"/>
      <c r="CP139" s="2406"/>
      <c r="CQ139" s="2406"/>
      <c r="CR139" s="2406"/>
      <c r="CS139" s="2406"/>
      <c r="CT139" s="2406"/>
      <c r="CU139" s="2406"/>
      <c r="CV139" s="2406"/>
      <c r="CW139" s="2406"/>
      <c r="CX139" s="2406"/>
      <c r="CY139" s="2406"/>
      <c r="CZ139" s="2406"/>
      <c r="DA139" s="2406"/>
      <c r="DB139" s="2406"/>
    </row>
    <row r="140" spans="1:106" s="2407" customFormat="1" ht="4.05" customHeight="1">
      <c r="A140" s="2406"/>
      <c r="B140" s="2450"/>
      <c r="J140" s="2482"/>
      <c r="S140" s="2483"/>
      <c r="T140" s="2406"/>
      <c r="U140" s="2406"/>
      <c r="V140" s="2406"/>
      <c r="W140" s="2406"/>
      <c r="X140" s="2406"/>
      <c r="Y140" s="2406"/>
      <c r="Z140" s="2451"/>
      <c r="AA140" s="2406"/>
      <c r="AB140" s="2406"/>
      <c r="AC140" s="2406"/>
      <c r="AD140" s="2406"/>
      <c r="AE140" s="2406"/>
      <c r="AF140" s="2406"/>
      <c r="AG140" s="2406"/>
      <c r="AH140" s="2406"/>
      <c r="AI140" s="2406"/>
      <c r="AJ140" s="2406"/>
      <c r="AK140" s="2406"/>
      <c r="AL140" s="2406"/>
      <c r="AM140" s="2406"/>
      <c r="AN140" s="2406"/>
      <c r="AO140" s="2406"/>
      <c r="AP140" s="2406"/>
      <c r="AQ140" s="2406"/>
      <c r="AR140" s="2406"/>
      <c r="AS140" s="2406"/>
      <c r="AT140" s="2406"/>
      <c r="AU140" s="2406"/>
      <c r="AV140" s="2406"/>
      <c r="AW140" s="2406"/>
      <c r="AX140" s="2406"/>
      <c r="AY140" s="2406"/>
      <c r="AZ140" s="2406"/>
      <c r="BA140" s="2406"/>
      <c r="BB140" s="2406"/>
      <c r="BC140" s="2406"/>
      <c r="BD140" s="2406"/>
      <c r="BE140" s="2406"/>
      <c r="BF140" s="2406"/>
      <c r="BG140" s="2406"/>
      <c r="BH140" s="2406"/>
      <c r="BI140" s="2406"/>
      <c r="BJ140" s="2406"/>
      <c r="BK140" s="2406"/>
      <c r="BL140" s="2406"/>
      <c r="BM140" s="2406"/>
      <c r="BN140" s="2406"/>
      <c r="BO140" s="2406"/>
      <c r="BP140" s="2406"/>
      <c r="BQ140" s="2406"/>
      <c r="BR140" s="2406"/>
      <c r="BS140" s="2406"/>
      <c r="BT140" s="2406"/>
      <c r="BU140" s="2406"/>
      <c r="BV140" s="2406"/>
      <c r="BW140" s="2406"/>
      <c r="BX140" s="2406"/>
      <c r="BY140" s="2406"/>
      <c r="BZ140" s="2406"/>
      <c r="CA140" s="2406"/>
      <c r="CB140" s="2406"/>
      <c r="CC140" s="2406"/>
      <c r="CD140" s="2406"/>
      <c r="CE140" s="2406"/>
      <c r="CF140" s="2406"/>
      <c r="CG140" s="2406"/>
      <c r="CH140" s="2406"/>
      <c r="CI140" s="2406"/>
      <c r="CJ140" s="2406"/>
      <c r="CK140" s="2406"/>
      <c r="CL140" s="2406"/>
      <c r="CM140" s="2406"/>
      <c r="CN140" s="2406"/>
      <c r="CO140" s="2406"/>
      <c r="CP140" s="2406"/>
      <c r="CQ140" s="2406"/>
      <c r="CR140" s="2406"/>
      <c r="CS140" s="2406"/>
      <c r="CT140" s="2406"/>
      <c r="CU140" s="2406"/>
      <c r="CV140" s="2406"/>
      <c r="CW140" s="2406"/>
      <c r="CX140" s="2406"/>
      <c r="CY140" s="2406"/>
      <c r="CZ140" s="2406"/>
      <c r="DA140" s="2406"/>
      <c r="DB140" s="2406"/>
    </row>
    <row r="141" spans="1:106" s="2407" customFormat="1">
      <c r="A141" s="2406"/>
      <c r="B141" s="2450"/>
      <c r="J141" s="2482"/>
      <c r="S141" s="2483"/>
      <c r="T141" s="2406"/>
      <c r="U141" s="2406"/>
      <c r="V141" s="2406"/>
      <c r="W141" s="2406"/>
      <c r="X141" s="2406"/>
      <c r="Y141" s="2406"/>
      <c r="Z141" s="2451"/>
      <c r="AA141" s="2406"/>
      <c r="AB141" s="2406"/>
      <c r="AC141" s="2406"/>
      <c r="AD141" s="2406"/>
      <c r="AE141" s="2406"/>
      <c r="AF141" s="2406"/>
      <c r="AG141" s="2406"/>
      <c r="AH141" s="2406"/>
      <c r="AI141" s="2406"/>
      <c r="AJ141" s="2406"/>
      <c r="AK141" s="2406"/>
      <c r="AL141" s="2406"/>
      <c r="AM141" s="2406"/>
      <c r="AN141" s="2406"/>
      <c r="AO141" s="2406"/>
      <c r="AP141" s="2406"/>
      <c r="AQ141" s="2406"/>
      <c r="AR141" s="2406"/>
      <c r="AS141" s="2406"/>
      <c r="AT141" s="2406"/>
      <c r="AU141" s="2406"/>
      <c r="AV141" s="2406"/>
      <c r="AW141" s="2406"/>
      <c r="AX141" s="2406"/>
      <c r="AY141" s="2406"/>
      <c r="AZ141" s="2406"/>
      <c r="BA141" s="2406"/>
      <c r="BB141" s="2406"/>
      <c r="BC141" s="2406"/>
      <c r="BD141" s="2406"/>
      <c r="BE141" s="2406"/>
      <c r="BF141" s="2406"/>
      <c r="BG141" s="2406"/>
      <c r="BH141" s="2406"/>
      <c r="BI141" s="2406"/>
      <c r="BJ141" s="2406"/>
      <c r="BK141" s="2406"/>
      <c r="BL141" s="2406"/>
      <c r="BM141" s="2406"/>
      <c r="BN141" s="2406"/>
      <c r="BO141" s="2406"/>
      <c r="BP141" s="2406"/>
      <c r="BQ141" s="2406"/>
      <c r="BR141" s="2406"/>
      <c r="BS141" s="2406"/>
      <c r="BT141" s="2406"/>
      <c r="BU141" s="2406"/>
      <c r="BV141" s="2406"/>
      <c r="BW141" s="2406"/>
      <c r="BX141" s="2406"/>
      <c r="BY141" s="2406"/>
      <c r="BZ141" s="2406"/>
      <c r="CA141" s="2406"/>
      <c r="CB141" s="2406"/>
      <c r="CC141" s="2406"/>
      <c r="CD141" s="2406"/>
      <c r="CE141" s="2406"/>
      <c r="CF141" s="2406"/>
      <c r="CG141" s="2406"/>
      <c r="CH141" s="2406"/>
      <c r="CI141" s="2406"/>
      <c r="CJ141" s="2406"/>
      <c r="CK141" s="2406"/>
      <c r="CL141" s="2406"/>
      <c r="CM141" s="2406"/>
      <c r="CN141" s="2406"/>
      <c r="CO141" s="2406"/>
      <c r="CP141" s="2406"/>
      <c r="CQ141" s="2406"/>
      <c r="CR141" s="2406"/>
      <c r="CS141" s="2406"/>
      <c r="CT141" s="2406"/>
      <c r="CU141" s="2406"/>
      <c r="CV141" s="2406"/>
      <c r="CW141" s="2406"/>
      <c r="CX141" s="2406"/>
      <c r="CY141" s="2406"/>
      <c r="CZ141" s="2406"/>
      <c r="DA141" s="2406"/>
      <c r="DB141" s="2406"/>
    </row>
    <row r="142" spans="1:106" s="2407" customFormat="1" ht="4.05" customHeight="1">
      <c r="A142" s="2406"/>
      <c r="B142" s="2450"/>
      <c r="J142" s="2482"/>
      <c r="S142" s="2483"/>
      <c r="T142" s="2406"/>
      <c r="U142" s="2406"/>
      <c r="V142" s="2406"/>
      <c r="W142" s="2406"/>
      <c r="X142" s="2406"/>
      <c r="Y142" s="2406"/>
      <c r="Z142" s="2451"/>
      <c r="AA142" s="2406"/>
      <c r="AB142" s="2406"/>
      <c r="AC142" s="2406"/>
      <c r="AD142" s="2406"/>
      <c r="AE142" s="2406"/>
      <c r="AF142" s="2406"/>
      <c r="AG142" s="2406"/>
      <c r="AH142" s="2406"/>
      <c r="AI142" s="2406"/>
      <c r="AJ142" s="2406"/>
      <c r="AK142" s="2406"/>
      <c r="AL142" s="2406"/>
      <c r="AM142" s="2406"/>
      <c r="AN142" s="2406"/>
      <c r="AO142" s="2406"/>
      <c r="AP142" s="2406"/>
      <c r="AQ142" s="2406"/>
      <c r="AR142" s="2406"/>
      <c r="AS142" s="2406"/>
      <c r="AT142" s="2406"/>
      <c r="AU142" s="2406"/>
      <c r="AV142" s="2406"/>
      <c r="AW142" s="2406"/>
      <c r="AX142" s="2406"/>
      <c r="AY142" s="2406"/>
      <c r="AZ142" s="2406"/>
      <c r="BA142" s="2406"/>
      <c r="BB142" s="2406"/>
      <c r="BC142" s="2406"/>
      <c r="BD142" s="2406"/>
      <c r="BE142" s="2406"/>
      <c r="BF142" s="2406"/>
      <c r="BG142" s="2406"/>
      <c r="BH142" s="2406"/>
      <c r="BI142" s="2406"/>
      <c r="BJ142" s="2406"/>
      <c r="BK142" s="2406"/>
      <c r="BL142" s="2406"/>
      <c r="BM142" s="2406"/>
      <c r="BN142" s="2406"/>
      <c r="BO142" s="2406"/>
      <c r="BP142" s="2406"/>
      <c r="BQ142" s="2406"/>
      <c r="BR142" s="2406"/>
      <c r="BS142" s="2406"/>
      <c r="BT142" s="2406"/>
      <c r="BU142" s="2406"/>
      <c r="BV142" s="2406"/>
      <c r="BW142" s="2406"/>
      <c r="BX142" s="2406"/>
      <c r="BY142" s="2406"/>
      <c r="BZ142" s="2406"/>
      <c r="CA142" s="2406"/>
      <c r="CB142" s="2406"/>
      <c r="CC142" s="2406"/>
      <c r="CD142" s="2406"/>
      <c r="CE142" s="2406"/>
      <c r="CF142" s="2406"/>
      <c r="CG142" s="2406"/>
      <c r="CH142" s="2406"/>
      <c r="CI142" s="2406"/>
      <c r="CJ142" s="2406"/>
      <c r="CK142" s="2406"/>
      <c r="CL142" s="2406"/>
      <c r="CM142" s="2406"/>
      <c r="CN142" s="2406"/>
      <c r="CO142" s="2406"/>
      <c r="CP142" s="2406"/>
      <c r="CQ142" s="2406"/>
      <c r="CR142" s="2406"/>
      <c r="CS142" s="2406"/>
      <c r="CT142" s="2406"/>
      <c r="CU142" s="2406"/>
      <c r="CV142" s="2406"/>
      <c r="CW142" s="2406"/>
      <c r="CX142" s="2406"/>
      <c r="CY142" s="2406"/>
      <c r="CZ142" s="2406"/>
      <c r="DA142" s="2406"/>
      <c r="DB142" s="2406"/>
    </row>
    <row r="143" spans="1:106" s="2407" customFormat="1">
      <c r="A143" s="2406"/>
      <c r="B143" s="2450"/>
      <c r="J143" s="2484"/>
      <c r="K143" s="2485"/>
      <c r="L143" s="2485"/>
      <c r="M143" s="2485"/>
      <c r="N143" s="2485"/>
      <c r="O143" s="2485"/>
      <c r="P143" s="2485"/>
      <c r="Q143" s="2485"/>
      <c r="R143" s="2485"/>
      <c r="S143" s="2486"/>
      <c r="T143" s="2406"/>
      <c r="U143" s="2406"/>
      <c r="V143" s="2406"/>
      <c r="W143" s="2406"/>
      <c r="X143" s="2406"/>
      <c r="Y143" s="2406"/>
      <c r="Z143" s="2451"/>
      <c r="AA143" s="2406"/>
      <c r="AB143" s="2406"/>
      <c r="AC143" s="2406"/>
      <c r="AD143" s="2406"/>
      <c r="AE143" s="2406"/>
      <c r="AF143" s="2406"/>
      <c r="AG143" s="2406"/>
      <c r="AH143" s="2406"/>
      <c r="AI143" s="2406"/>
      <c r="AJ143" s="2406"/>
      <c r="AK143" s="2406"/>
      <c r="AL143" s="2406"/>
      <c r="AM143" s="2406"/>
      <c r="AN143" s="2406"/>
      <c r="AO143" s="2406"/>
      <c r="AP143" s="2406"/>
      <c r="AQ143" s="2406"/>
      <c r="AR143" s="2406"/>
      <c r="AS143" s="2406"/>
      <c r="AT143" s="2406"/>
      <c r="AU143" s="2406"/>
      <c r="AV143" s="2406"/>
      <c r="AW143" s="2406"/>
      <c r="AX143" s="2406"/>
      <c r="AY143" s="2406"/>
      <c r="AZ143" s="2406"/>
      <c r="BA143" s="2406"/>
      <c r="BB143" s="2406"/>
      <c r="BC143" s="2406"/>
      <c r="BD143" s="2406"/>
      <c r="BE143" s="2406"/>
      <c r="BF143" s="2406"/>
      <c r="BG143" s="2406"/>
      <c r="BH143" s="2406"/>
      <c r="BI143" s="2406"/>
      <c r="BJ143" s="2406"/>
      <c r="BK143" s="2406"/>
      <c r="BL143" s="2406"/>
      <c r="BM143" s="2406"/>
      <c r="BN143" s="2406"/>
      <c r="BO143" s="2406"/>
      <c r="BP143" s="2406"/>
      <c r="BQ143" s="2406"/>
      <c r="BR143" s="2406"/>
      <c r="BS143" s="2406"/>
      <c r="BT143" s="2406"/>
      <c r="BU143" s="2406"/>
      <c r="BV143" s="2406"/>
      <c r="BW143" s="2406"/>
      <c r="BX143" s="2406"/>
      <c r="BY143" s="2406"/>
      <c r="BZ143" s="2406"/>
      <c r="CA143" s="2406"/>
      <c r="CB143" s="2406"/>
      <c r="CC143" s="2406"/>
      <c r="CD143" s="2406"/>
      <c r="CE143" s="2406"/>
      <c r="CF143" s="2406"/>
      <c r="CG143" s="2406"/>
      <c r="CH143" s="2406"/>
      <c r="CI143" s="2406"/>
      <c r="CJ143" s="2406"/>
      <c r="CK143" s="2406"/>
      <c r="CL143" s="2406"/>
      <c r="CM143" s="2406"/>
      <c r="CN143" s="2406"/>
      <c r="CO143" s="2406"/>
      <c r="CP143" s="2406"/>
      <c r="CQ143" s="2406"/>
      <c r="CR143" s="2406"/>
      <c r="CS143" s="2406"/>
      <c r="CT143" s="2406"/>
      <c r="CU143" s="2406"/>
      <c r="CV143" s="2406"/>
      <c r="CW143" s="2406"/>
      <c r="CX143" s="2406"/>
      <c r="CY143" s="2406"/>
      <c r="CZ143" s="2406"/>
      <c r="DA143" s="2406"/>
      <c r="DB143" s="2406"/>
    </row>
    <row r="144" spans="1:106" s="2407" customFormat="1" ht="4.05" customHeight="1">
      <c r="A144" s="2406"/>
      <c r="B144" s="2450"/>
      <c r="P144" s="2487"/>
      <c r="Q144" s="2487"/>
      <c r="R144" s="2487"/>
      <c r="S144" s="2487"/>
      <c r="T144" s="2487"/>
      <c r="U144" s="2406"/>
      <c r="V144" s="2406"/>
      <c r="W144" s="2406"/>
      <c r="X144" s="2406"/>
      <c r="Y144" s="2487"/>
      <c r="Z144" s="2451"/>
      <c r="AA144" s="2406"/>
      <c r="AB144" s="2406"/>
      <c r="AC144" s="2406"/>
      <c r="AD144" s="2406"/>
      <c r="AE144" s="2406"/>
      <c r="AF144" s="2406"/>
      <c r="AG144" s="2406"/>
      <c r="AH144" s="2406"/>
      <c r="AI144" s="2406"/>
      <c r="AJ144" s="2406"/>
      <c r="AK144" s="2406"/>
      <c r="AL144" s="2406"/>
      <c r="AM144" s="2406"/>
      <c r="AN144" s="2406"/>
      <c r="AO144" s="2406"/>
      <c r="AP144" s="2406"/>
      <c r="AQ144" s="2406"/>
      <c r="AR144" s="2406"/>
      <c r="AS144" s="2406"/>
      <c r="AT144" s="2406"/>
      <c r="AU144" s="2406"/>
      <c r="AV144" s="2406"/>
      <c r="AW144" s="2406"/>
      <c r="AX144" s="2406"/>
      <c r="AY144" s="2406"/>
      <c r="AZ144" s="2406"/>
      <c r="BA144" s="2406"/>
      <c r="BB144" s="2406"/>
      <c r="BC144" s="2406"/>
      <c r="BD144" s="2406"/>
      <c r="BE144" s="2406"/>
      <c r="BF144" s="2406"/>
      <c r="BG144" s="2406"/>
      <c r="BH144" s="2406"/>
      <c r="BI144" s="2406"/>
      <c r="BJ144" s="2406"/>
      <c r="BK144" s="2406"/>
      <c r="BL144" s="2406"/>
      <c r="BM144" s="2406"/>
      <c r="BN144" s="2406"/>
      <c r="BO144" s="2406"/>
      <c r="BP144" s="2406"/>
      <c r="BQ144" s="2406"/>
      <c r="BR144" s="2406"/>
      <c r="BS144" s="2406"/>
      <c r="BT144" s="2406"/>
      <c r="BU144" s="2406"/>
      <c r="BV144" s="2406"/>
      <c r="BW144" s="2406"/>
      <c r="BX144" s="2406"/>
      <c r="BY144" s="2406"/>
      <c r="BZ144" s="2406"/>
      <c r="CA144" s="2406"/>
      <c r="CB144" s="2406"/>
      <c r="CC144" s="2406"/>
      <c r="CD144" s="2406"/>
      <c r="CE144" s="2406"/>
      <c r="CF144" s="2406"/>
      <c r="CG144" s="2406"/>
      <c r="CH144" s="2406"/>
      <c r="CI144" s="2406"/>
      <c r="CJ144" s="2406"/>
      <c r="CK144" s="2406"/>
      <c r="CL144" s="2406"/>
      <c r="CM144" s="2406"/>
      <c r="CN144" s="2406"/>
      <c r="CO144" s="2406"/>
      <c r="CP144" s="2406"/>
      <c r="CQ144" s="2406"/>
      <c r="CR144" s="2406"/>
      <c r="CS144" s="2406"/>
      <c r="CT144" s="2406"/>
      <c r="CU144" s="2406"/>
      <c r="CV144" s="2406"/>
      <c r="CW144" s="2406"/>
      <c r="CX144" s="2406"/>
      <c r="CY144" s="2406"/>
      <c r="CZ144" s="2406"/>
      <c r="DA144" s="2406"/>
      <c r="DB144" s="2406"/>
    </row>
    <row r="145" spans="1:106" s="2407" customFormat="1" ht="12">
      <c r="A145" s="2406"/>
      <c r="B145" s="2450"/>
      <c r="I145" s="2453" t="s">
        <v>1022</v>
      </c>
      <c r="J145" s="2488" t="s">
        <v>5004</v>
      </c>
      <c r="K145" s="2488" t="s">
        <v>5004</v>
      </c>
      <c r="L145" s="2488" t="s">
        <v>5004</v>
      </c>
      <c r="M145" s="2488" t="s">
        <v>5004</v>
      </c>
      <c r="N145" s="2489" t="s">
        <v>1382</v>
      </c>
      <c r="O145" s="2488" t="s">
        <v>4193</v>
      </c>
      <c r="P145" s="2488" t="s">
        <v>4193</v>
      </c>
      <c r="Q145" s="2489" t="s">
        <v>1382</v>
      </c>
      <c r="R145" s="2488" t="s">
        <v>5005</v>
      </c>
      <c r="S145" s="2488" t="s">
        <v>5005</v>
      </c>
      <c r="Z145" s="2451"/>
      <c r="AA145" s="2406"/>
      <c r="AB145" s="2406"/>
      <c r="AC145" s="2406"/>
      <c r="AD145" s="2406"/>
      <c r="AE145" s="2406"/>
      <c r="AF145" s="2406"/>
      <c r="AG145" s="2406"/>
      <c r="AH145" s="2406"/>
      <c r="AI145" s="2406"/>
      <c r="AJ145" s="2406"/>
      <c r="AK145" s="2406"/>
      <c r="AL145" s="2406"/>
      <c r="AM145" s="2406"/>
      <c r="AN145" s="2406"/>
      <c r="AO145" s="2406"/>
      <c r="AP145" s="2406"/>
      <c r="AQ145" s="2406"/>
      <c r="AR145" s="2406"/>
      <c r="AS145" s="2406"/>
      <c r="AT145" s="2406"/>
      <c r="AU145" s="2406"/>
      <c r="AV145" s="2406"/>
      <c r="AW145" s="2406"/>
      <c r="AX145" s="2406"/>
      <c r="AY145" s="2406"/>
      <c r="AZ145" s="2406"/>
      <c r="BA145" s="2406"/>
      <c r="BB145" s="2406"/>
      <c r="BC145" s="2406"/>
      <c r="BD145" s="2406"/>
      <c r="BE145" s="2406"/>
      <c r="BF145" s="2406"/>
      <c r="BG145" s="2406"/>
      <c r="BH145" s="2406"/>
      <c r="BI145" s="2406"/>
      <c r="BJ145" s="2406"/>
      <c r="BK145" s="2406"/>
      <c r="BL145" s="2406"/>
      <c r="BM145" s="2406"/>
      <c r="BN145" s="2406"/>
      <c r="BO145" s="2406"/>
      <c r="BP145" s="2406"/>
      <c r="BQ145" s="2406"/>
      <c r="BR145" s="2406"/>
      <c r="BS145" s="2406"/>
      <c r="BT145" s="2406"/>
      <c r="BU145" s="2406"/>
      <c r="BV145" s="2406"/>
      <c r="BW145" s="2406"/>
      <c r="BX145" s="2406"/>
      <c r="BY145" s="2406"/>
      <c r="BZ145" s="2406"/>
      <c r="CA145" s="2406"/>
      <c r="CB145" s="2406"/>
      <c r="CC145" s="2406"/>
      <c r="CD145" s="2406"/>
      <c r="CE145" s="2406"/>
      <c r="CF145" s="2406"/>
      <c r="CG145" s="2406"/>
      <c r="CH145" s="2406"/>
      <c r="CI145" s="2406"/>
      <c r="CJ145" s="2406"/>
      <c r="CK145" s="2406"/>
      <c r="CL145" s="2406"/>
      <c r="CM145" s="2406"/>
      <c r="CN145" s="2406"/>
      <c r="CO145" s="2406"/>
      <c r="CP145" s="2406"/>
      <c r="CQ145" s="2406"/>
      <c r="CR145" s="2406"/>
      <c r="CS145" s="2406"/>
      <c r="CT145" s="2406"/>
      <c r="CU145" s="2406"/>
      <c r="CV145" s="2406"/>
      <c r="CW145" s="2406"/>
      <c r="CX145" s="2406"/>
      <c r="CY145" s="2406"/>
      <c r="CZ145" s="2406"/>
      <c r="DA145" s="2406"/>
      <c r="DB145" s="2406"/>
    </row>
    <row r="146" spans="1:106" s="2407" customFormat="1" ht="4.05" customHeight="1" thickBot="1">
      <c r="A146" s="2406"/>
      <c r="B146" s="2490"/>
      <c r="C146" s="2491"/>
      <c r="D146" s="2491"/>
      <c r="E146" s="2491"/>
      <c r="F146" s="2491"/>
      <c r="G146" s="2491"/>
      <c r="H146" s="2491"/>
      <c r="I146" s="2491"/>
      <c r="J146" s="2491"/>
      <c r="K146" s="2491"/>
      <c r="L146" s="2491"/>
      <c r="M146" s="2491"/>
      <c r="N146" s="2491"/>
      <c r="O146" s="2491"/>
      <c r="P146" s="2491"/>
      <c r="Q146" s="2491"/>
      <c r="R146" s="2491"/>
      <c r="S146" s="2491"/>
      <c r="T146" s="2491"/>
      <c r="U146" s="2491"/>
      <c r="V146" s="2491"/>
      <c r="W146" s="2491"/>
      <c r="X146" s="2491"/>
      <c r="Y146" s="2491"/>
      <c r="Z146" s="2492"/>
      <c r="AA146" s="2406"/>
      <c r="AB146" s="2406"/>
      <c r="AC146" s="2406"/>
      <c r="AD146" s="2406"/>
      <c r="AE146" s="2406"/>
      <c r="AF146" s="2406"/>
      <c r="AG146" s="2406"/>
      <c r="AH146" s="2406"/>
      <c r="AI146" s="2406"/>
      <c r="AJ146" s="2406"/>
      <c r="AK146" s="2406"/>
      <c r="AL146" s="2406"/>
      <c r="AM146" s="2406"/>
      <c r="AN146" s="2406"/>
      <c r="AO146" s="2406"/>
      <c r="AP146" s="2406"/>
      <c r="AQ146" s="2406"/>
      <c r="AR146" s="2406"/>
      <c r="AS146" s="2406"/>
      <c r="AT146" s="2406"/>
      <c r="AU146" s="2406"/>
      <c r="AV146" s="2406"/>
      <c r="AW146" s="2406"/>
      <c r="AX146" s="2406"/>
      <c r="AY146" s="2406"/>
      <c r="AZ146" s="2406"/>
      <c r="BA146" s="2406"/>
      <c r="BB146" s="2406"/>
      <c r="BC146" s="2406"/>
      <c r="BD146" s="2406"/>
      <c r="BE146" s="2406"/>
      <c r="BF146" s="2406"/>
      <c r="BG146" s="2406"/>
      <c r="BH146" s="2406"/>
      <c r="BI146" s="2406"/>
      <c r="BJ146" s="2406"/>
      <c r="BK146" s="2406"/>
      <c r="BL146" s="2406"/>
      <c r="BM146" s="2406"/>
      <c r="BN146" s="2406"/>
      <c r="BO146" s="2406"/>
      <c r="BP146" s="2406"/>
      <c r="BQ146" s="2406"/>
      <c r="BR146" s="2406"/>
      <c r="BS146" s="2406"/>
      <c r="BT146" s="2406"/>
      <c r="BU146" s="2406"/>
      <c r="BV146" s="2406"/>
      <c r="BW146" s="2406"/>
      <c r="BX146" s="2406"/>
      <c r="BY146" s="2406"/>
      <c r="BZ146" s="2406"/>
      <c r="CA146" s="2406"/>
      <c r="CB146" s="2406"/>
      <c r="CC146" s="2406"/>
      <c r="CD146" s="2406"/>
      <c r="CE146" s="2406"/>
      <c r="CF146" s="2406"/>
      <c r="CG146" s="2406"/>
      <c r="CH146" s="2406"/>
      <c r="CI146" s="2406"/>
      <c r="CJ146" s="2406"/>
      <c r="CK146" s="2406"/>
      <c r="CL146" s="2406"/>
      <c r="CM146" s="2406"/>
      <c r="CN146" s="2406"/>
      <c r="CO146" s="2406"/>
      <c r="CP146" s="2406"/>
      <c r="CQ146" s="2406"/>
      <c r="CR146" s="2406"/>
      <c r="CS146" s="2406"/>
      <c r="CT146" s="2406"/>
      <c r="CU146" s="2406"/>
      <c r="CV146" s="2406"/>
      <c r="CW146" s="2406"/>
      <c r="CX146" s="2406"/>
      <c r="CY146" s="2406"/>
      <c r="CZ146" s="2406"/>
      <c r="DA146" s="2406"/>
      <c r="DB146" s="2406"/>
    </row>
    <row r="147" spans="1:106" s="2407" customFormat="1" ht="12.75" customHeight="1" thickBot="1">
      <c r="A147" s="2406"/>
      <c r="B147" s="5521" t="s">
        <v>5055</v>
      </c>
      <c r="C147" s="5522"/>
      <c r="D147" s="5522"/>
      <c r="E147" s="5522"/>
      <c r="F147" s="5522"/>
      <c r="G147" s="5522"/>
      <c r="H147" s="5522"/>
      <c r="I147" s="5522"/>
      <c r="J147" s="5522"/>
      <c r="K147" s="5522"/>
      <c r="L147" s="5522"/>
      <c r="M147" s="5522"/>
      <c r="N147" s="5522"/>
      <c r="O147" s="5522"/>
      <c r="P147" s="5522"/>
      <c r="Q147" s="5522"/>
      <c r="R147" s="5522"/>
      <c r="S147" s="5522"/>
      <c r="T147" s="5522"/>
      <c r="U147" s="5522"/>
      <c r="V147" s="5522"/>
      <c r="W147" s="5522"/>
      <c r="X147" s="5522"/>
      <c r="Y147" s="5522"/>
      <c r="Z147" s="5523"/>
      <c r="AA147" s="2406"/>
      <c r="AB147" s="2406"/>
      <c r="AC147" s="2406"/>
      <c r="AD147" s="2406"/>
      <c r="AE147" s="2406"/>
      <c r="AF147" s="2406"/>
      <c r="AG147" s="2406"/>
      <c r="AH147" s="2406"/>
      <c r="AI147" s="2406"/>
      <c r="AJ147" s="2406"/>
      <c r="AK147" s="2406"/>
      <c r="AL147" s="2406"/>
      <c r="AM147" s="2406"/>
      <c r="AN147" s="2406"/>
      <c r="AO147" s="2406"/>
      <c r="AP147" s="2406"/>
      <c r="AQ147" s="2406"/>
      <c r="AR147" s="2406"/>
      <c r="AS147" s="2406"/>
      <c r="AT147" s="2406"/>
      <c r="AU147" s="2406"/>
      <c r="AV147" s="2406"/>
      <c r="AW147" s="2406"/>
      <c r="AX147" s="2406"/>
      <c r="AY147" s="2406"/>
      <c r="AZ147" s="2406"/>
      <c r="BA147" s="2406"/>
      <c r="BB147" s="2406"/>
      <c r="BC147" s="2406"/>
      <c r="BD147" s="2406"/>
      <c r="BE147" s="2406"/>
      <c r="BF147" s="2406"/>
      <c r="BG147" s="2406"/>
      <c r="BH147" s="2406"/>
      <c r="BI147" s="2406"/>
      <c r="BJ147" s="2406"/>
      <c r="BK147" s="2406"/>
      <c r="BL147" s="2406"/>
      <c r="BM147" s="2406"/>
      <c r="BN147" s="2406"/>
      <c r="BO147" s="2406"/>
      <c r="BP147" s="2406"/>
      <c r="BQ147" s="2406"/>
      <c r="BR147" s="2406"/>
      <c r="BS147" s="2406"/>
      <c r="BT147" s="2406"/>
      <c r="BU147" s="2406"/>
      <c r="BV147" s="2406"/>
      <c r="BW147" s="2406"/>
      <c r="BX147" s="2406"/>
      <c r="BY147" s="2406"/>
      <c r="BZ147" s="2406"/>
      <c r="CA147" s="2406"/>
      <c r="CB147" s="2406"/>
      <c r="CC147" s="2406"/>
      <c r="CD147" s="2406"/>
      <c r="CE147" s="2406"/>
      <c r="CF147" s="2406"/>
      <c r="CG147" s="2406"/>
      <c r="CH147" s="2406"/>
      <c r="CI147" s="2406"/>
      <c r="CJ147" s="2406"/>
      <c r="CK147" s="2406"/>
      <c r="CL147" s="2406"/>
      <c r="CM147" s="2406"/>
      <c r="CN147" s="2406"/>
      <c r="CO147" s="2406"/>
      <c r="CP147" s="2406"/>
      <c r="CQ147" s="2406"/>
      <c r="CR147" s="2406"/>
      <c r="CS147" s="2406"/>
      <c r="CT147" s="2406"/>
      <c r="CU147" s="2406"/>
      <c r="CV147" s="2406"/>
      <c r="CW147" s="2406"/>
      <c r="CX147" s="2406"/>
      <c r="CY147" s="2406"/>
      <c r="CZ147" s="2406"/>
      <c r="DA147" s="2406"/>
      <c r="DB147" s="2406"/>
    </row>
    <row r="148" spans="1:106" s="2407" customFormat="1" ht="4.05" customHeight="1">
      <c r="A148" s="2406"/>
      <c r="B148" s="2450"/>
      <c r="Z148" s="2451"/>
      <c r="AA148" s="2406"/>
      <c r="AB148" s="2406"/>
      <c r="AC148" s="2406"/>
      <c r="AD148" s="2406"/>
      <c r="AE148" s="2406"/>
      <c r="AF148" s="2406"/>
      <c r="AG148" s="2406"/>
      <c r="AH148" s="2406"/>
      <c r="AI148" s="2406"/>
      <c r="AJ148" s="2406"/>
      <c r="AK148" s="2406"/>
      <c r="AL148" s="2406"/>
      <c r="AM148" s="2406"/>
      <c r="AN148" s="2406"/>
      <c r="AO148" s="2406"/>
      <c r="AP148" s="2406"/>
      <c r="AQ148" s="2406"/>
      <c r="AR148" s="2406"/>
      <c r="AS148" s="2406"/>
      <c r="AT148" s="2406"/>
      <c r="AU148" s="2406"/>
      <c r="AV148" s="2406"/>
      <c r="AW148" s="2406"/>
      <c r="AX148" s="2406"/>
      <c r="AY148" s="2406"/>
      <c r="AZ148" s="2406"/>
      <c r="BA148" s="2406"/>
      <c r="BB148" s="2406"/>
      <c r="BC148" s="2406"/>
      <c r="BD148" s="2406"/>
      <c r="BE148" s="2406"/>
      <c r="BF148" s="2406"/>
      <c r="BG148" s="2406"/>
      <c r="BH148" s="2406"/>
      <c r="BI148" s="2406"/>
      <c r="BJ148" s="2406"/>
      <c r="BK148" s="2406"/>
      <c r="BL148" s="2406"/>
      <c r="BM148" s="2406"/>
      <c r="BN148" s="2406"/>
      <c r="BO148" s="2406"/>
      <c r="BP148" s="2406"/>
      <c r="BQ148" s="2406"/>
      <c r="BR148" s="2406"/>
      <c r="BS148" s="2406"/>
      <c r="BT148" s="2406"/>
      <c r="BU148" s="2406"/>
      <c r="BV148" s="2406"/>
      <c r="BW148" s="2406"/>
      <c r="BX148" s="2406"/>
      <c r="BY148" s="2406"/>
      <c r="BZ148" s="2406"/>
      <c r="CA148" s="2406"/>
      <c r="CB148" s="2406"/>
      <c r="CC148" s="2406"/>
      <c r="CD148" s="2406"/>
      <c r="CE148" s="2406"/>
      <c r="CF148" s="2406"/>
      <c r="CG148" s="2406"/>
      <c r="CH148" s="2406"/>
      <c r="CI148" s="2406"/>
      <c r="CJ148" s="2406"/>
      <c r="CK148" s="2406"/>
      <c r="CL148" s="2406"/>
      <c r="CM148" s="2406"/>
      <c r="CN148" s="2406"/>
      <c r="CO148" s="2406"/>
      <c r="CP148" s="2406"/>
      <c r="CQ148" s="2406"/>
      <c r="CR148" s="2406"/>
      <c r="CS148" s="2406"/>
      <c r="CT148" s="2406"/>
      <c r="CU148" s="2406"/>
      <c r="CV148" s="2406"/>
      <c r="CW148" s="2406"/>
      <c r="CX148" s="2406"/>
      <c r="CY148" s="2406"/>
      <c r="CZ148" s="2406"/>
      <c r="DA148" s="2406"/>
      <c r="DB148" s="2406"/>
    </row>
    <row r="149" spans="1:106" s="2407" customFormat="1">
      <c r="A149" s="2406"/>
      <c r="B149" s="2450"/>
      <c r="I149" s="2456" t="s">
        <v>5007</v>
      </c>
      <c r="J149" s="2456" t="s">
        <v>3649</v>
      </c>
      <c r="K149" s="2462"/>
      <c r="L149" s="2463"/>
      <c r="M149" s="2455"/>
      <c r="N149" s="2456" t="s">
        <v>3650</v>
      </c>
      <c r="O149" s="2458"/>
      <c r="P149" s="2458"/>
      <c r="R149" s="2455"/>
      <c r="S149" s="2456" t="s">
        <v>3652</v>
      </c>
      <c r="T149" s="2462"/>
      <c r="U149" s="2464"/>
      <c r="V149" s="2464"/>
      <c r="W149" s="2464"/>
      <c r="X149" s="2464"/>
      <c r="Y149" s="2463"/>
      <c r="Z149" s="2451"/>
      <c r="AA149" s="2406"/>
      <c r="AB149" s="2406"/>
      <c r="AC149" s="2406"/>
      <c r="AD149" s="2406"/>
      <c r="AE149" s="2406"/>
      <c r="AF149" s="2406"/>
      <c r="AG149" s="2406"/>
      <c r="AH149" s="2406"/>
      <c r="AI149" s="2406"/>
      <c r="AJ149" s="2406"/>
      <c r="AK149" s="2406"/>
      <c r="AL149" s="2406"/>
      <c r="AM149" s="2406"/>
      <c r="AN149" s="2406"/>
      <c r="AO149" s="2406"/>
      <c r="AP149" s="2406"/>
      <c r="AQ149" s="2406"/>
      <c r="AR149" s="2406"/>
      <c r="AS149" s="2406"/>
      <c r="AT149" s="2406"/>
      <c r="AU149" s="2406"/>
      <c r="AV149" s="2406"/>
      <c r="AW149" s="2406"/>
      <c r="AX149" s="2406"/>
      <c r="AY149" s="2406"/>
      <c r="AZ149" s="2406"/>
      <c r="BA149" s="2406"/>
      <c r="BB149" s="2406"/>
      <c r="BC149" s="2406"/>
      <c r="BD149" s="2406"/>
      <c r="BE149" s="2406"/>
      <c r="BF149" s="2406"/>
      <c r="BG149" s="2406"/>
      <c r="BH149" s="2406"/>
      <c r="BI149" s="2406"/>
      <c r="BJ149" s="2406"/>
      <c r="BK149" s="2406"/>
      <c r="BL149" s="2406"/>
      <c r="BM149" s="2406"/>
      <c r="BN149" s="2406"/>
      <c r="BO149" s="2406"/>
      <c r="BP149" s="2406"/>
      <c r="BQ149" s="2406"/>
      <c r="BR149" s="2406"/>
      <c r="BS149" s="2406"/>
      <c r="BT149" s="2406"/>
      <c r="BU149" s="2406"/>
      <c r="BV149" s="2406"/>
      <c r="BW149" s="2406"/>
      <c r="BX149" s="2406"/>
      <c r="BY149" s="2406"/>
      <c r="BZ149" s="2406"/>
      <c r="CA149" s="2406"/>
      <c r="CB149" s="2406"/>
      <c r="CC149" s="2406"/>
      <c r="CD149" s="2406"/>
      <c r="CE149" s="2406"/>
      <c r="CF149" s="2406"/>
      <c r="CG149" s="2406"/>
      <c r="CH149" s="2406"/>
      <c r="CI149" s="2406"/>
      <c r="CJ149" s="2406"/>
      <c r="CK149" s="2406"/>
      <c r="CL149" s="2406"/>
      <c r="CM149" s="2406"/>
      <c r="CN149" s="2406"/>
      <c r="CO149" s="2406"/>
      <c r="CP149" s="2406"/>
      <c r="CQ149" s="2406"/>
      <c r="CR149" s="2406"/>
      <c r="CS149" s="2406"/>
      <c r="CT149" s="2406"/>
      <c r="CU149" s="2406"/>
      <c r="CV149" s="2406"/>
      <c r="CW149" s="2406"/>
      <c r="CX149" s="2406"/>
      <c r="CY149" s="2406"/>
      <c r="CZ149" s="2406"/>
      <c r="DA149" s="2406"/>
      <c r="DB149" s="2406"/>
    </row>
    <row r="150" spans="1:106" s="2407" customFormat="1" ht="4.05" customHeight="1">
      <c r="A150" s="2406"/>
      <c r="B150" s="2450"/>
      <c r="Z150" s="2451"/>
      <c r="AA150" s="2406"/>
      <c r="AB150" s="2406"/>
      <c r="AC150" s="2406"/>
      <c r="AD150" s="2406"/>
      <c r="AE150" s="2406"/>
      <c r="AF150" s="2406"/>
      <c r="AG150" s="2406"/>
      <c r="AH150" s="2406"/>
      <c r="AI150" s="2406"/>
      <c r="AJ150" s="2406"/>
      <c r="AK150" s="2406"/>
      <c r="AL150" s="2406"/>
      <c r="AM150" s="2406"/>
      <c r="AN150" s="2406"/>
      <c r="AO150" s="2406"/>
      <c r="AP150" s="2406"/>
      <c r="AQ150" s="2406"/>
      <c r="AR150" s="2406"/>
      <c r="AS150" s="2406"/>
      <c r="AT150" s="2406"/>
      <c r="AU150" s="2406"/>
      <c r="AV150" s="2406"/>
      <c r="AW150" s="2406"/>
      <c r="AX150" s="2406"/>
      <c r="AY150" s="2406"/>
      <c r="AZ150" s="2406"/>
      <c r="BA150" s="2406"/>
      <c r="BB150" s="2406"/>
      <c r="BC150" s="2406"/>
      <c r="BD150" s="2406"/>
      <c r="BE150" s="2406"/>
      <c r="BF150" s="2406"/>
      <c r="BG150" s="2406"/>
      <c r="BH150" s="2406"/>
      <c r="BI150" s="2406"/>
      <c r="BJ150" s="2406"/>
      <c r="BK150" s="2406"/>
      <c r="BL150" s="2406"/>
      <c r="BM150" s="2406"/>
      <c r="BN150" s="2406"/>
      <c r="BO150" s="2406"/>
      <c r="BP150" s="2406"/>
      <c r="BQ150" s="2406"/>
      <c r="BR150" s="2406"/>
      <c r="BS150" s="2406"/>
      <c r="BT150" s="2406"/>
      <c r="BU150" s="2406"/>
      <c r="BV150" s="2406"/>
      <c r="BW150" s="2406"/>
      <c r="BX150" s="2406"/>
      <c r="BY150" s="2406"/>
      <c r="BZ150" s="2406"/>
      <c r="CA150" s="2406"/>
      <c r="CB150" s="2406"/>
      <c r="CC150" s="2406"/>
      <c r="CD150" s="2406"/>
      <c r="CE150" s="2406"/>
      <c r="CF150" s="2406"/>
      <c r="CG150" s="2406"/>
      <c r="CH150" s="2406"/>
      <c r="CI150" s="2406"/>
      <c r="CJ150" s="2406"/>
      <c r="CK150" s="2406"/>
      <c r="CL150" s="2406"/>
      <c r="CM150" s="2406"/>
      <c r="CN150" s="2406"/>
      <c r="CO150" s="2406"/>
      <c r="CP150" s="2406"/>
      <c r="CQ150" s="2406"/>
      <c r="CR150" s="2406"/>
      <c r="CS150" s="2406"/>
      <c r="CT150" s="2406"/>
      <c r="CU150" s="2406"/>
      <c r="CV150" s="2406"/>
      <c r="CW150" s="2406"/>
      <c r="CX150" s="2406"/>
      <c r="CY150" s="2406"/>
      <c r="CZ150" s="2406"/>
      <c r="DA150" s="2406"/>
      <c r="DB150" s="2406"/>
    </row>
    <row r="151" spans="1:106" s="2407" customFormat="1">
      <c r="A151" s="2406"/>
      <c r="B151" s="2450"/>
      <c r="I151" s="2456" t="s">
        <v>1316</v>
      </c>
      <c r="J151" s="2459"/>
      <c r="K151" s="2460"/>
      <c r="L151" s="2460"/>
      <c r="M151" s="2460"/>
      <c r="N151" s="2460"/>
      <c r="O151" s="2460"/>
      <c r="P151" s="2460"/>
      <c r="Q151" s="2460"/>
      <c r="R151" s="2460"/>
      <c r="S151" s="2460"/>
      <c r="T151" s="2460"/>
      <c r="U151" s="2460"/>
      <c r="V151" s="2460"/>
      <c r="W151" s="2460"/>
      <c r="X151" s="2460"/>
      <c r="Y151" s="2461"/>
      <c r="Z151" s="2451"/>
      <c r="AA151" s="2406"/>
      <c r="AB151" s="2406"/>
      <c r="AC151" s="2406"/>
      <c r="AD151" s="2406"/>
      <c r="AE151" s="2406"/>
      <c r="AF151" s="2406"/>
      <c r="AG151" s="2406"/>
      <c r="AH151" s="2406"/>
      <c r="AI151" s="2406"/>
      <c r="AJ151" s="2406"/>
      <c r="AK151" s="2406"/>
      <c r="AL151" s="2406"/>
      <c r="AM151" s="2406"/>
      <c r="AN151" s="2406"/>
      <c r="AO151" s="2406"/>
      <c r="AP151" s="2406"/>
      <c r="AQ151" s="2406"/>
      <c r="AR151" s="2406"/>
      <c r="AS151" s="2406"/>
      <c r="AT151" s="2406"/>
      <c r="AU151" s="2406"/>
      <c r="AV151" s="2406"/>
      <c r="AW151" s="2406"/>
      <c r="AX151" s="2406"/>
      <c r="AY151" s="2406"/>
      <c r="AZ151" s="2406"/>
      <c r="BA151" s="2406"/>
      <c r="BB151" s="2406"/>
      <c r="BC151" s="2406"/>
      <c r="BD151" s="2406"/>
      <c r="BE151" s="2406"/>
      <c r="BF151" s="2406"/>
      <c r="BG151" s="2406"/>
      <c r="BH151" s="2406"/>
      <c r="BI151" s="2406"/>
      <c r="BJ151" s="2406"/>
      <c r="BK151" s="2406"/>
      <c r="BL151" s="2406"/>
      <c r="BM151" s="2406"/>
      <c r="BN151" s="2406"/>
      <c r="BO151" s="2406"/>
      <c r="BP151" s="2406"/>
      <c r="BQ151" s="2406"/>
      <c r="BR151" s="2406"/>
      <c r="BS151" s="2406"/>
      <c r="BT151" s="2406"/>
      <c r="BU151" s="2406"/>
      <c r="BV151" s="2406"/>
      <c r="BW151" s="2406"/>
      <c r="BX151" s="2406"/>
      <c r="BY151" s="2406"/>
      <c r="BZ151" s="2406"/>
      <c r="CA151" s="2406"/>
      <c r="CB151" s="2406"/>
      <c r="CC151" s="2406"/>
      <c r="CD151" s="2406"/>
      <c r="CE151" s="2406"/>
      <c r="CF151" s="2406"/>
      <c r="CG151" s="2406"/>
      <c r="CH151" s="2406"/>
      <c r="CI151" s="2406"/>
      <c r="CJ151" s="2406"/>
      <c r="CK151" s="2406"/>
      <c r="CL151" s="2406"/>
      <c r="CM151" s="2406"/>
      <c r="CN151" s="2406"/>
      <c r="CO151" s="2406"/>
      <c r="CP151" s="2406"/>
      <c r="CQ151" s="2406"/>
      <c r="CR151" s="2406"/>
      <c r="CS151" s="2406"/>
      <c r="CT151" s="2406"/>
      <c r="CU151" s="2406"/>
      <c r="CV151" s="2406"/>
      <c r="CW151" s="2406"/>
      <c r="CX151" s="2406"/>
      <c r="CY151" s="2406"/>
      <c r="CZ151" s="2406"/>
      <c r="DA151" s="2406"/>
      <c r="DB151" s="2406"/>
    </row>
    <row r="152" spans="1:106" s="2407" customFormat="1" ht="4.05" customHeight="1">
      <c r="A152" s="2406"/>
      <c r="B152" s="2450"/>
      <c r="Z152" s="2451"/>
      <c r="AA152" s="2406"/>
      <c r="AB152" s="2406"/>
      <c r="AC152" s="2406"/>
      <c r="AD152" s="2406"/>
      <c r="AE152" s="2406"/>
      <c r="AF152" s="2406"/>
      <c r="AG152" s="2406"/>
      <c r="AH152" s="2406"/>
      <c r="AI152" s="2406"/>
      <c r="AJ152" s="2406"/>
      <c r="AK152" s="2406"/>
      <c r="AL152" s="2406"/>
      <c r="AM152" s="2406"/>
      <c r="AN152" s="2406"/>
      <c r="AO152" s="2406"/>
      <c r="AP152" s="2406"/>
      <c r="AQ152" s="2406"/>
      <c r="AR152" s="2406"/>
      <c r="AS152" s="2406"/>
      <c r="AT152" s="2406"/>
      <c r="AU152" s="2406"/>
      <c r="AV152" s="2406"/>
      <c r="AW152" s="2406"/>
      <c r="AX152" s="2406"/>
      <c r="AY152" s="2406"/>
      <c r="AZ152" s="2406"/>
      <c r="BA152" s="2406"/>
      <c r="BB152" s="2406"/>
      <c r="BC152" s="2406"/>
      <c r="BD152" s="2406"/>
      <c r="BE152" s="2406"/>
      <c r="BF152" s="2406"/>
      <c r="BG152" s="2406"/>
      <c r="BH152" s="2406"/>
      <c r="BI152" s="2406"/>
      <c r="BJ152" s="2406"/>
      <c r="BK152" s="2406"/>
      <c r="BL152" s="2406"/>
      <c r="BM152" s="2406"/>
      <c r="BN152" s="2406"/>
      <c r="BO152" s="2406"/>
      <c r="BP152" s="2406"/>
      <c r="BQ152" s="2406"/>
      <c r="BR152" s="2406"/>
      <c r="BS152" s="2406"/>
      <c r="BT152" s="2406"/>
      <c r="BU152" s="2406"/>
      <c r="BV152" s="2406"/>
      <c r="BW152" s="2406"/>
      <c r="BX152" s="2406"/>
      <c r="BY152" s="2406"/>
      <c r="BZ152" s="2406"/>
      <c r="CA152" s="2406"/>
      <c r="CB152" s="2406"/>
      <c r="CC152" s="2406"/>
      <c r="CD152" s="2406"/>
      <c r="CE152" s="2406"/>
      <c r="CF152" s="2406"/>
      <c r="CG152" s="2406"/>
      <c r="CH152" s="2406"/>
      <c r="CI152" s="2406"/>
      <c r="CJ152" s="2406"/>
      <c r="CK152" s="2406"/>
      <c r="CL152" s="2406"/>
      <c r="CM152" s="2406"/>
      <c r="CN152" s="2406"/>
      <c r="CO152" s="2406"/>
      <c r="CP152" s="2406"/>
      <c r="CQ152" s="2406"/>
      <c r="CR152" s="2406"/>
      <c r="CS152" s="2406"/>
      <c r="CT152" s="2406"/>
      <c r="CU152" s="2406"/>
      <c r="CV152" s="2406"/>
      <c r="CW152" s="2406"/>
      <c r="CX152" s="2406"/>
      <c r="CY152" s="2406"/>
      <c r="CZ152" s="2406"/>
      <c r="DA152" s="2406"/>
      <c r="DB152" s="2406"/>
    </row>
    <row r="153" spans="1:106" s="2407" customFormat="1">
      <c r="A153" s="2406"/>
      <c r="B153" s="2450"/>
      <c r="I153" s="2456" t="s">
        <v>5002</v>
      </c>
      <c r="J153" s="2465"/>
      <c r="K153" s="2458"/>
      <c r="L153" s="2458"/>
      <c r="M153" s="2466"/>
      <c r="N153" s="2458"/>
      <c r="O153" s="2458"/>
      <c r="P153" s="2458"/>
      <c r="Q153" s="2466"/>
      <c r="R153" s="2458"/>
      <c r="S153" s="2458"/>
      <c r="T153" s="2458"/>
      <c r="U153" s="2458"/>
      <c r="V153" s="2467"/>
      <c r="W153" s="2467"/>
      <c r="X153" s="2467"/>
      <c r="Y153" s="2467"/>
      <c r="Z153" s="2451"/>
      <c r="AA153" s="2406"/>
      <c r="AB153" s="2406"/>
      <c r="AC153" s="2406"/>
      <c r="AD153" s="2406"/>
      <c r="AE153" s="2406"/>
      <c r="AF153" s="2406"/>
      <c r="AG153" s="2406"/>
      <c r="AH153" s="2406"/>
      <c r="AI153" s="2406"/>
      <c r="AJ153" s="2406"/>
      <c r="AK153" s="2406"/>
      <c r="AL153" s="2406"/>
      <c r="AM153" s="2406"/>
      <c r="AN153" s="2406"/>
      <c r="AO153" s="2406"/>
      <c r="AP153" s="2406"/>
      <c r="AQ153" s="2406"/>
      <c r="AR153" s="2406"/>
      <c r="AS153" s="2406"/>
      <c r="AT153" s="2406"/>
      <c r="AU153" s="2406"/>
      <c r="AV153" s="2406"/>
      <c r="AW153" s="2406"/>
      <c r="AX153" s="2406"/>
      <c r="AY153" s="2406"/>
      <c r="AZ153" s="2406"/>
      <c r="BA153" s="2406"/>
      <c r="BB153" s="2406"/>
      <c r="BC153" s="2406"/>
      <c r="BD153" s="2406"/>
      <c r="BE153" s="2406"/>
      <c r="BF153" s="2406"/>
      <c r="BG153" s="2406"/>
      <c r="BH153" s="2406"/>
      <c r="BI153" s="2406"/>
      <c r="BJ153" s="2406"/>
      <c r="BK153" s="2406"/>
      <c r="BL153" s="2406"/>
      <c r="BM153" s="2406"/>
      <c r="BN153" s="2406"/>
      <c r="BO153" s="2406"/>
      <c r="BP153" s="2406"/>
      <c r="BQ153" s="2406"/>
      <c r="BR153" s="2406"/>
      <c r="BS153" s="2406"/>
      <c r="BT153" s="2406"/>
      <c r="BU153" s="2406"/>
      <c r="BV153" s="2406"/>
      <c r="BW153" s="2406"/>
      <c r="BX153" s="2406"/>
      <c r="BY153" s="2406"/>
      <c r="BZ153" s="2406"/>
      <c r="CA153" s="2406"/>
      <c r="CB153" s="2406"/>
      <c r="CC153" s="2406"/>
      <c r="CD153" s="2406"/>
      <c r="CE153" s="2406"/>
      <c r="CF153" s="2406"/>
      <c r="CG153" s="2406"/>
      <c r="CH153" s="2406"/>
      <c r="CI153" s="2406"/>
      <c r="CJ153" s="2406"/>
      <c r="CK153" s="2406"/>
      <c r="CL153" s="2406"/>
      <c r="CM153" s="2406"/>
      <c r="CN153" s="2406"/>
      <c r="CO153" s="2406"/>
      <c r="CP153" s="2406"/>
      <c r="CQ153" s="2406"/>
      <c r="CR153" s="2406"/>
      <c r="CS153" s="2406"/>
      <c r="CT153" s="2406"/>
      <c r="CU153" s="2406"/>
      <c r="CV153" s="2406"/>
      <c r="CW153" s="2406"/>
      <c r="CX153" s="2406"/>
      <c r="CY153" s="2406"/>
      <c r="CZ153" s="2406"/>
      <c r="DA153" s="2406"/>
      <c r="DB153" s="2406"/>
    </row>
    <row r="154" spans="1:106" s="2407" customFormat="1" ht="4.05" customHeight="1">
      <c r="A154" s="2406"/>
      <c r="B154" s="2450"/>
      <c r="Z154" s="2451"/>
      <c r="AA154" s="2406"/>
      <c r="AB154" s="2406"/>
      <c r="AC154" s="2406"/>
      <c r="AD154" s="2406"/>
      <c r="AE154" s="2406"/>
      <c r="AF154" s="2406"/>
      <c r="AG154" s="2406"/>
      <c r="AH154" s="2406"/>
      <c r="AI154" s="2406"/>
      <c r="AJ154" s="2406"/>
      <c r="AK154" s="2406"/>
      <c r="AL154" s="2406"/>
      <c r="AM154" s="2406"/>
      <c r="AN154" s="2406"/>
      <c r="AO154" s="2406"/>
      <c r="AP154" s="2406"/>
      <c r="AQ154" s="2406"/>
      <c r="AR154" s="2406"/>
      <c r="AS154" s="2406"/>
      <c r="AT154" s="2406"/>
      <c r="AU154" s="2406"/>
      <c r="AV154" s="2406"/>
      <c r="AW154" s="2406"/>
      <c r="AX154" s="2406"/>
      <c r="AY154" s="2406"/>
      <c r="AZ154" s="2406"/>
      <c r="BA154" s="2406"/>
      <c r="BB154" s="2406"/>
      <c r="BC154" s="2406"/>
      <c r="BD154" s="2406"/>
      <c r="BE154" s="2406"/>
      <c r="BF154" s="2406"/>
      <c r="BG154" s="2406"/>
      <c r="BH154" s="2406"/>
      <c r="BI154" s="2406"/>
      <c r="BJ154" s="2406"/>
      <c r="BK154" s="2406"/>
      <c r="BL154" s="2406"/>
      <c r="BM154" s="2406"/>
      <c r="BN154" s="2406"/>
      <c r="BO154" s="2406"/>
      <c r="BP154" s="2406"/>
      <c r="BQ154" s="2406"/>
      <c r="BR154" s="2406"/>
      <c r="BS154" s="2406"/>
      <c r="BT154" s="2406"/>
      <c r="BU154" s="2406"/>
      <c r="BV154" s="2406"/>
      <c r="BW154" s="2406"/>
      <c r="BX154" s="2406"/>
      <c r="BY154" s="2406"/>
      <c r="BZ154" s="2406"/>
      <c r="CA154" s="2406"/>
      <c r="CB154" s="2406"/>
      <c r="CC154" s="2406"/>
      <c r="CD154" s="2406"/>
      <c r="CE154" s="2406"/>
      <c r="CF154" s="2406"/>
      <c r="CG154" s="2406"/>
      <c r="CH154" s="2406"/>
      <c r="CI154" s="2406"/>
      <c r="CJ154" s="2406"/>
      <c r="CK154" s="2406"/>
      <c r="CL154" s="2406"/>
      <c r="CM154" s="2406"/>
      <c r="CN154" s="2406"/>
      <c r="CO154" s="2406"/>
      <c r="CP154" s="2406"/>
      <c r="CQ154" s="2406"/>
      <c r="CR154" s="2406"/>
      <c r="CS154" s="2406"/>
      <c r="CT154" s="2406"/>
      <c r="CU154" s="2406"/>
      <c r="CV154" s="2406"/>
      <c r="CW154" s="2406"/>
      <c r="CX154" s="2406"/>
      <c r="CY154" s="2406"/>
      <c r="CZ154" s="2406"/>
      <c r="DA154" s="2406"/>
      <c r="DB154" s="2406"/>
    </row>
    <row r="155" spans="1:106" s="2407" customFormat="1">
      <c r="A155" s="2406"/>
      <c r="B155" s="2450"/>
      <c r="I155" s="2456" t="s">
        <v>4973</v>
      </c>
      <c r="J155" s="2465"/>
      <c r="K155" s="2458"/>
      <c r="L155" s="2458"/>
      <c r="M155" s="2466"/>
      <c r="N155" s="2458"/>
      <c r="O155" s="2458"/>
      <c r="P155" s="2458"/>
      <c r="Q155" s="2466"/>
      <c r="R155" s="2458"/>
      <c r="S155" s="2458"/>
      <c r="T155" s="2458"/>
      <c r="U155" s="2458"/>
      <c r="V155" s="2467"/>
      <c r="W155" s="2467"/>
      <c r="X155" s="2467"/>
      <c r="Y155" s="2467"/>
      <c r="Z155" s="2451"/>
      <c r="AA155" s="2406"/>
      <c r="AB155" s="2406"/>
      <c r="AC155" s="2406"/>
      <c r="AD155" s="2406"/>
      <c r="AE155" s="2406"/>
      <c r="AF155" s="2406"/>
      <c r="AG155" s="2406"/>
      <c r="AH155" s="2406"/>
      <c r="AI155" s="2406"/>
      <c r="AJ155" s="2406"/>
      <c r="AK155" s="2406"/>
      <c r="AL155" s="2406"/>
      <c r="AM155" s="2406"/>
      <c r="AN155" s="2406"/>
      <c r="AO155" s="2406"/>
      <c r="AP155" s="2406"/>
      <c r="AQ155" s="2406"/>
      <c r="AR155" s="2406"/>
      <c r="AS155" s="2406"/>
      <c r="AT155" s="2406"/>
      <c r="AU155" s="2406"/>
      <c r="AV155" s="2406"/>
      <c r="AW155" s="2406"/>
      <c r="AX155" s="2406"/>
      <c r="AY155" s="2406"/>
      <c r="AZ155" s="2406"/>
      <c r="BA155" s="2406"/>
      <c r="BB155" s="2406"/>
      <c r="BC155" s="2406"/>
      <c r="BD155" s="2406"/>
      <c r="BE155" s="2406"/>
      <c r="BF155" s="2406"/>
      <c r="BG155" s="2406"/>
      <c r="BH155" s="2406"/>
      <c r="BI155" s="2406"/>
      <c r="BJ155" s="2406"/>
      <c r="BK155" s="2406"/>
      <c r="BL155" s="2406"/>
      <c r="BM155" s="2406"/>
      <c r="BN155" s="2406"/>
      <c r="BO155" s="2406"/>
      <c r="BP155" s="2406"/>
      <c r="BQ155" s="2406"/>
      <c r="BR155" s="2406"/>
      <c r="BS155" s="2406"/>
      <c r="BT155" s="2406"/>
      <c r="BU155" s="2406"/>
      <c r="BV155" s="2406"/>
      <c r="BW155" s="2406"/>
      <c r="BX155" s="2406"/>
      <c r="BY155" s="2406"/>
      <c r="BZ155" s="2406"/>
      <c r="CA155" s="2406"/>
      <c r="CB155" s="2406"/>
      <c r="CC155" s="2406"/>
      <c r="CD155" s="2406"/>
      <c r="CE155" s="2406"/>
      <c r="CF155" s="2406"/>
      <c r="CG155" s="2406"/>
      <c r="CH155" s="2406"/>
      <c r="CI155" s="2406"/>
      <c r="CJ155" s="2406"/>
      <c r="CK155" s="2406"/>
      <c r="CL155" s="2406"/>
      <c r="CM155" s="2406"/>
      <c r="CN155" s="2406"/>
      <c r="CO155" s="2406"/>
      <c r="CP155" s="2406"/>
      <c r="CQ155" s="2406"/>
      <c r="CR155" s="2406"/>
      <c r="CS155" s="2406"/>
      <c r="CT155" s="2406"/>
      <c r="CU155" s="2406"/>
      <c r="CV155" s="2406"/>
      <c r="CW155" s="2406"/>
      <c r="CX155" s="2406"/>
      <c r="CY155" s="2406"/>
      <c r="CZ155" s="2406"/>
      <c r="DA155" s="2406"/>
      <c r="DB155" s="2406"/>
    </row>
    <row r="156" spans="1:106" s="2407" customFormat="1" ht="4.05" customHeight="1">
      <c r="A156" s="2406"/>
      <c r="B156" s="2450"/>
      <c r="Z156" s="2451"/>
      <c r="AA156" s="2406"/>
      <c r="AB156" s="2406"/>
      <c r="AC156" s="2406"/>
      <c r="AD156" s="2406"/>
      <c r="AE156" s="2406"/>
      <c r="AF156" s="2406"/>
      <c r="AG156" s="2406"/>
      <c r="AH156" s="2406"/>
      <c r="AI156" s="2406"/>
      <c r="AJ156" s="2406"/>
      <c r="AK156" s="2406"/>
      <c r="AL156" s="2406"/>
      <c r="AM156" s="2406"/>
      <c r="AN156" s="2406"/>
      <c r="AO156" s="2406"/>
      <c r="AP156" s="2406"/>
      <c r="AQ156" s="2406"/>
      <c r="AR156" s="2406"/>
      <c r="AS156" s="2406"/>
      <c r="AT156" s="2406"/>
      <c r="AU156" s="2406"/>
      <c r="AV156" s="2406"/>
      <c r="AW156" s="2406"/>
      <c r="AX156" s="2406"/>
      <c r="AY156" s="2406"/>
      <c r="AZ156" s="2406"/>
      <c r="BA156" s="2406"/>
      <c r="BB156" s="2406"/>
      <c r="BC156" s="2406"/>
      <c r="BD156" s="2406"/>
      <c r="BE156" s="2406"/>
      <c r="BF156" s="2406"/>
      <c r="BG156" s="2406"/>
      <c r="BH156" s="2406"/>
      <c r="BI156" s="2406"/>
      <c r="BJ156" s="2406"/>
      <c r="BK156" s="2406"/>
      <c r="BL156" s="2406"/>
      <c r="BM156" s="2406"/>
      <c r="BN156" s="2406"/>
      <c r="BO156" s="2406"/>
      <c r="BP156" s="2406"/>
      <c r="BQ156" s="2406"/>
      <c r="BR156" s="2406"/>
      <c r="BS156" s="2406"/>
      <c r="BT156" s="2406"/>
      <c r="BU156" s="2406"/>
      <c r="BV156" s="2406"/>
      <c r="BW156" s="2406"/>
      <c r="BX156" s="2406"/>
      <c r="BY156" s="2406"/>
      <c r="BZ156" s="2406"/>
      <c r="CA156" s="2406"/>
      <c r="CB156" s="2406"/>
      <c r="CC156" s="2406"/>
      <c r="CD156" s="2406"/>
      <c r="CE156" s="2406"/>
      <c r="CF156" s="2406"/>
      <c r="CG156" s="2406"/>
      <c r="CH156" s="2406"/>
      <c r="CI156" s="2406"/>
      <c r="CJ156" s="2406"/>
      <c r="CK156" s="2406"/>
      <c r="CL156" s="2406"/>
      <c r="CM156" s="2406"/>
      <c r="CN156" s="2406"/>
      <c r="CO156" s="2406"/>
      <c r="CP156" s="2406"/>
      <c r="CQ156" s="2406"/>
      <c r="CR156" s="2406"/>
      <c r="CS156" s="2406"/>
      <c r="CT156" s="2406"/>
      <c r="CU156" s="2406"/>
      <c r="CV156" s="2406"/>
      <c r="CW156" s="2406"/>
      <c r="CX156" s="2406"/>
      <c r="CY156" s="2406"/>
      <c r="CZ156" s="2406"/>
      <c r="DA156" s="2406"/>
      <c r="DB156" s="2406"/>
    </row>
    <row r="157" spans="1:106" s="2407" customFormat="1">
      <c r="A157" s="2406"/>
      <c r="B157" s="2450"/>
      <c r="I157" s="2456"/>
      <c r="J157" s="2465"/>
      <c r="K157" s="2458"/>
      <c r="L157" s="2458"/>
      <c r="M157" s="2466"/>
      <c r="N157" s="2458"/>
      <c r="O157" s="2458"/>
      <c r="P157" s="2458"/>
      <c r="Q157" s="2466"/>
      <c r="R157" s="2458"/>
      <c r="S157" s="2458"/>
      <c r="T157" s="2458"/>
      <c r="U157" s="2458"/>
      <c r="V157" s="2467"/>
      <c r="W157" s="2467"/>
      <c r="X157" s="2467"/>
      <c r="Y157" s="2467"/>
      <c r="Z157" s="2451"/>
      <c r="AA157" s="2406"/>
      <c r="AB157" s="2406"/>
      <c r="AC157" s="2406"/>
      <c r="AD157" s="2406"/>
      <c r="AE157" s="2406"/>
      <c r="AF157" s="2406"/>
      <c r="AG157" s="2406"/>
      <c r="AH157" s="2406"/>
      <c r="AI157" s="2406"/>
      <c r="AJ157" s="2406"/>
      <c r="AK157" s="2406"/>
      <c r="AL157" s="2406"/>
      <c r="AM157" s="2406"/>
      <c r="AN157" s="2406"/>
      <c r="AO157" s="2406"/>
      <c r="AP157" s="2406"/>
      <c r="AQ157" s="2406"/>
      <c r="AR157" s="2406"/>
      <c r="AS157" s="2406"/>
      <c r="AT157" s="2406"/>
      <c r="AU157" s="2406"/>
      <c r="AV157" s="2406"/>
      <c r="AW157" s="2406"/>
      <c r="AX157" s="2406"/>
      <c r="AY157" s="2406"/>
      <c r="AZ157" s="2406"/>
      <c r="BA157" s="2406"/>
      <c r="BB157" s="2406"/>
      <c r="BC157" s="2406"/>
      <c r="BD157" s="2406"/>
      <c r="BE157" s="2406"/>
      <c r="BF157" s="2406"/>
      <c r="BG157" s="2406"/>
      <c r="BH157" s="2406"/>
      <c r="BI157" s="2406"/>
      <c r="BJ157" s="2406"/>
      <c r="BK157" s="2406"/>
      <c r="BL157" s="2406"/>
      <c r="BM157" s="2406"/>
      <c r="BN157" s="2406"/>
      <c r="BO157" s="2406"/>
      <c r="BP157" s="2406"/>
      <c r="BQ157" s="2406"/>
      <c r="BR157" s="2406"/>
      <c r="BS157" s="2406"/>
      <c r="BT157" s="2406"/>
      <c r="BU157" s="2406"/>
      <c r="BV157" s="2406"/>
      <c r="BW157" s="2406"/>
      <c r="BX157" s="2406"/>
      <c r="BY157" s="2406"/>
      <c r="BZ157" s="2406"/>
      <c r="CA157" s="2406"/>
      <c r="CB157" s="2406"/>
      <c r="CC157" s="2406"/>
      <c r="CD157" s="2406"/>
      <c r="CE157" s="2406"/>
      <c r="CF157" s="2406"/>
      <c r="CG157" s="2406"/>
      <c r="CH157" s="2406"/>
      <c r="CI157" s="2406"/>
      <c r="CJ157" s="2406"/>
      <c r="CK157" s="2406"/>
      <c r="CL157" s="2406"/>
      <c r="CM157" s="2406"/>
      <c r="CN157" s="2406"/>
      <c r="CO157" s="2406"/>
      <c r="CP157" s="2406"/>
      <c r="CQ157" s="2406"/>
      <c r="CR157" s="2406"/>
      <c r="CS157" s="2406"/>
      <c r="CT157" s="2406"/>
      <c r="CU157" s="2406"/>
      <c r="CV157" s="2406"/>
      <c r="CW157" s="2406"/>
      <c r="CX157" s="2406"/>
      <c r="CY157" s="2406"/>
      <c r="CZ157" s="2406"/>
      <c r="DA157" s="2406"/>
      <c r="DB157" s="2406"/>
    </row>
    <row r="158" spans="1:106" s="2407" customFormat="1" ht="4.05" customHeight="1">
      <c r="A158" s="2406"/>
      <c r="B158" s="2450"/>
      <c r="Z158" s="2451"/>
      <c r="AA158" s="2406"/>
      <c r="AB158" s="2406"/>
      <c r="AC158" s="2406"/>
      <c r="AD158" s="2406"/>
      <c r="AE158" s="2406"/>
      <c r="AF158" s="2406"/>
      <c r="AG158" s="2406"/>
      <c r="AH158" s="2406"/>
      <c r="AI158" s="2406"/>
      <c r="AJ158" s="2406"/>
      <c r="AK158" s="2406"/>
      <c r="AL158" s="2406"/>
      <c r="AM158" s="2406"/>
      <c r="AN158" s="2406"/>
      <c r="AO158" s="2406"/>
      <c r="AP158" s="2406"/>
      <c r="AQ158" s="2406"/>
      <c r="AR158" s="2406"/>
      <c r="AS158" s="2406"/>
      <c r="AT158" s="2406"/>
      <c r="AU158" s="2406"/>
      <c r="AV158" s="2406"/>
      <c r="AW158" s="2406"/>
      <c r="AX158" s="2406"/>
      <c r="AY158" s="2406"/>
      <c r="AZ158" s="2406"/>
      <c r="BA158" s="2406"/>
      <c r="BB158" s="2406"/>
      <c r="BC158" s="2406"/>
      <c r="BD158" s="2406"/>
      <c r="BE158" s="2406"/>
      <c r="BF158" s="2406"/>
      <c r="BG158" s="2406"/>
      <c r="BH158" s="2406"/>
      <c r="BI158" s="2406"/>
      <c r="BJ158" s="2406"/>
      <c r="BK158" s="2406"/>
      <c r="BL158" s="2406"/>
      <c r="BM158" s="2406"/>
      <c r="BN158" s="2406"/>
      <c r="BO158" s="2406"/>
      <c r="BP158" s="2406"/>
      <c r="BQ158" s="2406"/>
      <c r="BR158" s="2406"/>
      <c r="BS158" s="2406"/>
      <c r="BT158" s="2406"/>
      <c r="BU158" s="2406"/>
      <c r="BV158" s="2406"/>
      <c r="BW158" s="2406"/>
      <c r="BX158" s="2406"/>
      <c r="BY158" s="2406"/>
      <c r="BZ158" s="2406"/>
      <c r="CA158" s="2406"/>
      <c r="CB158" s="2406"/>
      <c r="CC158" s="2406"/>
      <c r="CD158" s="2406"/>
      <c r="CE158" s="2406"/>
      <c r="CF158" s="2406"/>
      <c r="CG158" s="2406"/>
      <c r="CH158" s="2406"/>
      <c r="CI158" s="2406"/>
      <c r="CJ158" s="2406"/>
      <c r="CK158" s="2406"/>
      <c r="CL158" s="2406"/>
      <c r="CM158" s="2406"/>
      <c r="CN158" s="2406"/>
      <c r="CO158" s="2406"/>
      <c r="CP158" s="2406"/>
      <c r="CQ158" s="2406"/>
      <c r="CR158" s="2406"/>
      <c r="CS158" s="2406"/>
      <c r="CT158" s="2406"/>
      <c r="CU158" s="2406"/>
      <c r="CV158" s="2406"/>
      <c r="CW158" s="2406"/>
      <c r="CX158" s="2406"/>
      <c r="CY158" s="2406"/>
      <c r="CZ158" s="2406"/>
      <c r="DA158" s="2406"/>
      <c r="DB158" s="2406"/>
    </row>
    <row r="159" spans="1:106" s="2407" customFormat="1">
      <c r="A159" s="2406"/>
      <c r="B159" s="2450"/>
      <c r="I159" s="2456" t="s">
        <v>4974</v>
      </c>
      <c r="J159" s="2465">
        <v>0</v>
      </c>
      <c r="K159" s="2458"/>
      <c r="L159" s="2458"/>
      <c r="M159" s="2468" t="s">
        <v>1382</v>
      </c>
      <c r="N159" s="2458"/>
      <c r="O159" s="2458"/>
      <c r="P159" s="2458"/>
      <c r="Q159" s="2468" t="s">
        <v>1382</v>
      </c>
      <c r="R159" s="2458"/>
      <c r="S159" s="2458"/>
      <c r="T159" s="2458"/>
      <c r="U159" s="2458"/>
      <c r="Z159" s="2451"/>
      <c r="AA159" s="2406"/>
      <c r="AB159" s="2406"/>
      <c r="AC159" s="2406"/>
      <c r="AD159" s="2406"/>
      <c r="AE159" s="2406"/>
      <c r="AF159" s="2406"/>
      <c r="AG159" s="2406"/>
      <c r="AH159" s="2406"/>
      <c r="AI159" s="2406"/>
      <c r="AJ159" s="2406"/>
      <c r="AK159" s="2406"/>
      <c r="AL159" s="2406"/>
      <c r="AM159" s="2406"/>
      <c r="AN159" s="2406"/>
      <c r="AO159" s="2406"/>
      <c r="AP159" s="2406"/>
      <c r="AQ159" s="2406"/>
      <c r="AR159" s="2406"/>
      <c r="AS159" s="2406"/>
      <c r="AT159" s="2406"/>
      <c r="AU159" s="2406"/>
      <c r="AV159" s="2406"/>
      <c r="AW159" s="2406"/>
      <c r="AX159" s="2406"/>
      <c r="AY159" s="2406"/>
      <c r="AZ159" s="2406"/>
      <c r="BA159" s="2406"/>
      <c r="BB159" s="2406"/>
      <c r="BC159" s="2406"/>
      <c r="BD159" s="2406"/>
      <c r="BE159" s="2406"/>
      <c r="BF159" s="2406"/>
      <c r="BG159" s="2406"/>
      <c r="BH159" s="2406"/>
      <c r="BI159" s="2406"/>
      <c r="BJ159" s="2406"/>
      <c r="BK159" s="2406"/>
      <c r="BL159" s="2406"/>
      <c r="BM159" s="2406"/>
      <c r="BN159" s="2406"/>
      <c r="BO159" s="2406"/>
      <c r="BP159" s="2406"/>
      <c r="BQ159" s="2406"/>
      <c r="BR159" s="2406"/>
      <c r="BS159" s="2406"/>
      <c r="BT159" s="2406"/>
      <c r="BU159" s="2406"/>
      <c r="BV159" s="2406"/>
      <c r="BW159" s="2406"/>
      <c r="BX159" s="2406"/>
      <c r="BY159" s="2406"/>
      <c r="BZ159" s="2406"/>
      <c r="CA159" s="2406"/>
      <c r="CB159" s="2406"/>
      <c r="CC159" s="2406"/>
      <c r="CD159" s="2406"/>
      <c r="CE159" s="2406"/>
      <c r="CF159" s="2406"/>
      <c r="CG159" s="2406"/>
      <c r="CH159" s="2406"/>
      <c r="CI159" s="2406"/>
      <c r="CJ159" s="2406"/>
      <c r="CK159" s="2406"/>
      <c r="CL159" s="2406"/>
      <c r="CM159" s="2406"/>
      <c r="CN159" s="2406"/>
      <c r="CO159" s="2406"/>
      <c r="CP159" s="2406"/>
      <c r="CQ159" s="2406"/>
      <c r="CR159" s="2406"/>
      <c r="CS159" s="2406"/>
      <c r="CT159" s="2406"/>
      <c r="CU159" s="2406"/>
      <c r="CV159" s="2406"/>
      <c r="CW159" s="2406"/>
      <c r="CX159" s="2406"/>
      <c r="CY159" s="2406"/>
      <c r="CZ159" s="2406"/>
      <c r="DA159" s="2406"/>
      <c r="DB159" s="2406"/>
    </row>
    <row r="160" spans="1:106" s="2407" customFormat="1" ht="4.05" customHeight="1">
      <c r="A160" s="2406"/>
      <c r="B160" s="2450"/>
      <c r="Z160" s="2451"/>
      <c r="AA160" s="2406"/>
      <c r="AB160" s="2406"/>
      <c r="AC160" s="2406"/>
      <c r="AD160" s="2406"/>
      <c r="AE160" s="2406"/>
      <c r="AF160" s="2406"/>
      <c r="AG160" s="2406"/>
      <c r="AH160" s="2406"/>
      <c r="AI160" s="2406"/>
      <c r="AJ160" s="2406"/>
      <c r="AK160" s="2406"/>
      <c r="AL160" s="2406"/>
      <c r="AM160" s="2406"/>
      <c r="AN160" s="2406"/>
      <c r="AO160" s="2406"/>
      <c r="AP160" s="2406"/>
      <c r="AQ160" s="2406"/>
      <c r="AR160" s="2406"/>
      <c r="AS160" s="2406"/>
      <c r="AT160" s="2406"/>
      <c r="AU160" s="2406"/>
      <c r="AV160" s="2406"/>
      <c r="AW160" s="2406"/>
      <c r="AX160" s="2406"/>
      <c r="AY160" s="2406"/>
      <c r="AZ160" s="2406"/>
      <c r="BA160" s="2406"/>
      <c r="BB160" s="2406"/>
      <c r="BC160" s="2406"/>
      <c r="BD160" s="2406"/>
      <c r="BE160" s="2406"/>
      <c r="BF160" s="2406"/>
      <c r="BG160" s="2406"/>
      <c r="BH160" s="2406"/>
      <c r="BI160" s="2406"/>
      <c r="BJ160" s="2406"/>
      <c r="BK160" s="2406"/>
      <c r="BL160" s="2406"/>
      <c r="BM160" s="2406"/>
      <c r="BN160" s="2406"/>
      <c r="BO160" s="2406"/>
      <c r="BP160" s="2406"/>
      <c r="BQ160" s="2406"/>
      <c r="BR160" s="2406"/>
      <c r="BS160" s="2406"/>
      <c r="BT160" s="2406"/>
      <c r="BU160" s="2406"/>
      <c r="BV160" s="2406"/>
      <c r="BW160" s="2406"/>
      <c r="BX160" s="2406"/>
      <c r="BY160" s="2406"/>
      <c r="BZ160" s="2406"/>
      <c r="CA160" s="2406"/>
      <c r="CB160" s="2406"/>
      <c r="CC160" s="2406"/>
      <c r="CD160" s="2406"/>
      <c r="CE160" s="2406"/>
      <c r="CF160" s="2406"/>
      <c r="CG160" s="2406"/>
      <c r="CH160" s="2406"/>
      <c r="CI160" s="2406"/>
      <c r="CJ160" s="2406"/>
      <c r="CK160" s="2406"/>
      <c r="CL160" s="2406"/>
      <c r="CM160" s="2406"/>
      <c r="CN160" s="2406"/>
      <c r="CO160" s="2406"/>
      <c r="CP160" s="2406"/>
      <c r="CQ160" s="2406"/>
      <c r="CR160" s="2406"/>
      <c r="CS160" s="2406"/>
      <c r="CT160" s="2406"/>
      <c r="CU160" s="2406"/>
      <c r="CV160" s="2406"/>
      <c r="CW160" s="2406"/>
      <c r="CX160" s="2406"/>
      <c r="CY160" s="2406"/>
      <c r="CZ160" s="2406"/>
      <c r="DA160" s="2406"/>
      <c r="DB160" s="2406"/>
    </row>
    <row r="161" spans="1:106" s="2407" customFormat="1">
      <c r="A161" s="2406"/>
      <c r="B161" s="2450"/>
      <c r="I161" s="2456" t="s">
        <v>4975</v>
      </c>
      <c r="J161" s="2465">
        <v>0</v>
      </c>
      <c r="K161" s="2458"/>
      <c r="L161" s="2458"/>
      <c r="M161" s="2468" t="s">
        <v>1382</v>
      </c>
      <c r="N161" s="2458"/>
      <c r="O161" s="2458"/>
      <c r="P161" s="2458"/>
      <c r="Q161" s="2468" t="s">
        <v>1382</v>
      </c>
      <c r="R161" s="2458"/>
      <c r="S161" s="2458"/>
      <c r="T161" s="2458"/>
      <c r="U161" s="2458"/>
      <c r="Z161" s="2451"/>
      <c r="AA161" s="2406"/>
      <c r="AB161" s="2406"/>
      <c r="AC161" s="2406"/>
      <c r="AD161" s="2406"/>
      <c r="AE161" s="2406"/>
      <c r="AF161" s="2406"/>
      <c r="AG161" s="2406"/>
      <c r="AH161" s="2406"/>
      <c r="AI161" s="2406"/>
      <c r="AJ161" s="2406"/>
      <c r="AK161" s="2406"/>
      <c r="AL161" s="2406"/>
      <c r="AM161" s="2406"/>
      <c r="AN161" s="2406"/>
      <c r="AO161" s="2406"/>
      <c r="AP161" s="2406"/>
      <c r="AQ161" s="2406"/>
      <c r="AR161" s="2406"/>
      <c r="AS161" s="2406"/>
      <c r="AT161" s="2406"/>
      <c r="AU161" s="2406"/>
      <c r="AV161" s="2406"/>
      <c r="AW161" s="2406"/>
      <c r="AX161" s="2406"/>
      <c r="AY161" s="2406"/>
      <c r="AZ161" s="2406"/>
      <c r="BA161" s="2406"/>
      <c r="BB161" s="2406"/>
      <c r="BC161" s="2406"/>
      <c r="BD161" s="2406"/>
      <c r="BE161" s="2406"/>
      <c r="BF161" s="2406"/>
      <c r="BG161" s="2406"/>
      <c r="BH161" s="2406"/>
      <c r="BI161" s="2406"/>
      <c r="BJ161" s="2406"/>
      <c r="BK161" s="2406"/>
      <c r="BL161" s="2406"/>
      <c r="BM161" s="2406"/>
      <c r="BN161" s="2406"/>
      <c r="BO161" s="2406"/>
      <c r="BP161" s="2406"/>
      <c r="BQ161" s="2406"/>
      <c r="BR161" s="2406"/>
      <c r="BS161" s="2406"/>
      <c r="BT161" s="2406"/>
      <c r="BU161" s="2406"/>
      <c r="BV161" s="2406"/>
      <c r="BW161" s="2406"/>
      <c r="BX161" s="2406"/>
      <c r="BY161" s="2406"/>
      <c r="BZ161" s="2406"/>
      <c r="CA161" s="2406"/>
      <c r="CB161" s="2406"/>
      <c r="CC161" s="2406"/>
      <c r="CD161" s="2406"/>
      <c r="CE161" s="2406"/>
      <c r="CF161" s="2406"/>
      <c r="CG161" s="2406"/>
      <c r="CH161" s="2406"/>
      <c r="CI161" s="2406"/>
      <c r="CJ161" s="2406"/>
      <c r="CK161" s="2406"/>
      <c r="CL161" s="2406"/>
      <c r="CM161" s="2406"/>
      <c r="CN161" s="2406"/>
      <c r="CO161" s="2406"/>
      <c r="CP161" s="2406"/>
      <c r="CQ161" s="2406"/>
      <c r="CR161" s="2406"/>
      <c r="CS161" s="2406"/>
      <c r="CT161" s="2406"/>
      <c r="CU161" s="2406"/>
      <c r="CV161" s="2406"/>
      <c r="CW161" s="2406"/>
      <c r="CX161" s="2406"/>
      <c r="CY161" s="2406"/>
      <c r="CZ161" s="2406"/>
      <c r="DA161" s="2406"/>
      <c r="DB161" s="2406"/>
    </row>
    <row r="162" spans="1:106" s="2407" customFormat="1" ht="4.05" customHeight="1">
      <c r="A162" s="2406"/>
      <c r="B162" s="2450"/>
      <c r="I162" s="2456"/>
      <c r="J162" s="2472"/>
      <c r="K162" s="2455"/>
      <c r="L162" s="2455"/>
      <c r="M162" s="2468"/>
      <c r="N162" s="2455"/>
      <c r="O162" s="2455"/>
      <c r="P162" s="2455"/>
      <c r="Q162" s="2468"/>
      <c r="R162" s="2455"/>
      <c r="S162" s="2455"/>
      <c r="T162" s="2455"/>
      <c r="U162" s="2455"/>
      <c r="Z162" s="2451"/>
      <c r="AA162" s="2406"/>
      <c r="AB162" s="2406"/>
      <c r="AC162" s="2406"/>
      <c r="AD162" s="2406"/>
      <c r="AE162" s="2406"/>
      <c r="AF162" s="2406"/>
      <c r="AG162" s="2406"/>
      <c r="AH162" s="2406"/>
      <c r="AI162" s="2406"/>
      <c r="AJ162" s="2406"/>
      <c r="AK162" s="2406"/>
      <c r="AL162" s="2406"/>
      <c r="AM162" s="2406"/>
      <c r="AN162" s="2406"/>
      <c r="AO162" s="2406"/>
      <c r="AP162" s="2406"/>
      <c r="AQ162" s="2406"/>
      <c r="AR162" s="2406"/>
      <c r="AS162" s="2406"/>
      <c r="AT162" s="2406"/>
      <c r="AU162" s="2406"/>
      <c r="AV162" s="2406"/>
      <c r="AW162" s="2406"/>
      <c r="AX162" s="2406"/>
      <c r="AY162" s="2406"/>
      <c r="AZ162" s="2406"/>
      <c r="BA162" s="2406"/>
      <c r="BB162" s="2406"/>
      <c r="BC162" s="2406"/>
      <c r="BD162" s="2406"/>
      <c r="BE162" s="2406"/>
      <c r="BF162" s="2406"/>
      <c r="BG162" s="2406"/>
      <c r="BH162" s="2406"/>
      <c r="BI162" s="2406"/>
      <c r="BJ162" s="2406"/>
      <c r="BK162" s="2406"/>
      <c r="BL162" s="2406"/>
      <c r="BM162" s="2406"/>
      <c r="BN162" s="2406"/>
      <c r="BO162" s="2406"/>
      <c r="BP162" s="2406"/>
      <c r="BQ162" s="2406"/>
      <c r="BR162" s="2406"/>
      <c r="BS162" s="2406"/>
      <c r="BT162" s="2406"/>
      <c r="BU162" s="2406"/>
      <c r="BV162" s="2406"/>
      <c r="BW162" s="2406"/>
      <c r="BX162" s="2406"/>
      <c r="BY162" s="2406"/>
      <c r="BZ162" s="2406"/>
      <c r="CA162" s="2406"/>
      <c r="CB162" s="2406"/>
      <c r="CC162" s="2406"/>
      <c r="CD162" s="2406"/>
      <c r="CE162" s="2406"/>
      <c r="CF162" s="2406"/>
      <c r="CG162" s="2406"/>
      <c r="CH162" s="2406"/>
      <c r="CI162" s="2406"/>
      <c r="CJ162" s="2406"/>
      <c r="CK162" s="2406"/>
      <c r="CL162" s="2406"/>
      <c r="CM162" s="2406"/>
      <c r="CN162" s="2406"/>
      <c r="CO162" s="2406"/>
      <c r="CP162" s="2406"/>
      <c r="CQ162" s="2406"/>
      <c r="CR162" s="2406"/>
      <c r="CS162" s="2406"/>
      <c r="CT162" s="2406"/>
      <c r="CU162" s="2406"/>
      <c r="CV162" s="2406"/>
      <c r="CW162" s="2406"/>
      <c r="CX162" s="2406"/>
      <c r="CY162" s="2406"/>
      <c r="CZ162" s="2406"/>
      <c r="DA162" s="2406"/>
      <c r="DB162" s="2406"/>
    </row>
    <row r="163" spans="1:106" s="2407" customFormat="1" ht="24.75" customHeight="1">
      <c r="B163" s="2450"/>
      <c r="E163" s="2453" t="s">
        <v>5008</v>
      </c>
      <c r="F163" s="2467"/>
      <c r="I163" s="2456" t="s">
        <v>5009</v>
      </c>
      <c r="J163" s="2465"/>
      <c r="K163" s="5540" t="s">
        <v>5010</v>
      </c>
      <c r="L163" s="5539"/>
      <c r="M163" s="5539"/>
      <c r="N163" s="5539"/>
      <c r="O163" s="5539"/>
      <c r="P163" s="5539"/>
      <c r="Q163" s="5539"/>
      <c r="R163" s="5539"/>
      <c r="S163" s="5539"/>
      <c r="T163" s="5539"/>
      <c r="U163" s="5539"/>
      <c r="V163" s="5539"/>
      <c r="W163" s="5539"/>
      <c r="X163" s="5539"/>
      <c r="Y163" s="5539"/>
      <c r="Z163" s="2451"/>
    </row>
    <row r="164" spans="1:106" s="2407" customFormat="1" ht="3.75" customHeight="1">
      <c r="B164" s="2450"/>
      <c r="I164" s="2456"/>
      <c r="J164" s="2472"/>
      <c r="K164" s="2455"/>
      <c r="L164" s="2455"/>
      <c r="M164" s="2468"/>
      <c r="N164" s="2455"/>
      <c r="O164" s="2455"/>
      <c r="P164" s="2455"/>
      <c r="Q164" s="2468"/>
      <c r="R164" s="2455"/>
      <c r="S164" s="2455"/>
      <c r="T164" s="2455"/>
      <c r="U164" s="2455"/>
      <c r="Z164" s="2451"/>
    </row>
    <row r="165" spans="1:106" s="2407" customFormat="1" ht="12" customHeight="1">
      <c r="B165" s="2450"/>
      <c r="C165" s="2493"/>
      <c r="E165" s="2493"/>
      <c r="F165" s="2493"/>
      <c r="G165" s="2493"/>
      <c r="H165" s="2493"/>
      <c r="I165" s="2493"/>
      <c r="J165" s="2493"/>
      <c r="K165" s="2493"/>
      <c r="L165" s="2493"/>
      <c r="P165" s="2453" t="s">
        <v>5011</v>
      </c>
      <c r="Q165" s="2488" t="s">
        <v>5004</v>
      </c>
      <c r="R165" s="2488" t="s">
        <v>5012</v>
      </c>
      <c r="U165" s="2455"/>
      <c r="Z165" s="2451"/>
    </row>
    <row r="166" spans="1:106" s="2407" customFormat="1" ht="1.8" customHeight="1">
      <c r="A166" s="2406"/>
      <c r="B166" s="2450"/>
      <c r="I166" s="2456"/>
      <c r="J166" s="2472"/>
      <c r="K166" s="2455"/>
      <c r="L166" s="2455"/>
      <c r="M166" s="2468"/>
      <c r="N166" s="2455"/>
      <c r="O166" s="2455"/>
      <c r="P166" s="2455"/>
      <c r="Q166" s="2468"/>
      <c r="R166" s="2455"/>
      <c r="S166" s="2455"/>
      <c r="T166" s="2455"/>
      <c r="U166" s="2455"/>
      <c r="Z166" s="2451"/>
      <c r="AA166" s="2406"/>
      <c r="AB166" s="2406"/>
      <c r="AC166" s="2406"/>
      <c r="AD166" s="2406"/>
      <c r="AE166" s="2406"/>
      <c r="AF166" s="2406"/>
      <c r="AG166" s="2406"/>
      <c r="AH166" s="2406"/>
      <c r="AI166" s="2406"/>
      <c r="AJ166" s="2406"/>
      <c r="AK166" s="2406"/>
      <c r="AL166" s="2406"/>
      <c r="AM166" s="2406"/>
      <c r="AN166" s="2406"/>
      <c r="AO166" s="2406"/>
      <c r="AP166" s="2406"/>
      <c r="AQ166" s="2406"/>
      <c r="AR166" s="2406"/>
      <c r="AS166" s="2406"/>
      <c r="AT166" s="2406"/>
      <c r="AU166" s="2406"/>
      <c r="AV166" s="2406"/>
      <c r="AW166" s="2406"/>
      <c r="AX166" s="2406"/>
      <c r="AY166" s="2406"/>
      <c r="AZ166" s="2406"/>
      <c r="BA166" s="2406"/>
      <c r="BB166" s="2406"/>
      <c r="BC166" s="2406"/>
      <c r="BD166" s="2406"/>
      <c r="BE166" s="2406"/>
      <c r="BF166" s="2406"/>
      <c r="BG166" s="2406"/>
      <c r="BH166" s="2406"/>
      <c r="BI166" s="2406"/>
      <c r="BJ166" s="2406"/>
      <c r="BK166" s="2406"/>
      <c r="BL166" s="2406"/>
      <c r="BM166" s="2406"/>
      <c r="BN166" s="2406"/>
      <c r="BO166" s="2406"/>
      <c r="BP166" s="2406"/>
      <c r="BQ166" s="2406"/>
      <c r="BR166" s="2406"/>
      <c r="BS166" s="2406"/>
      <c r="BT166" s="2406"/>
      <c r="BU166" s="2406"/>
      <c r="BV166" s="2406"/>
      <c r="BW166" s="2406"/>
      <c r="BX166" s="2406"/>
      <c r="BY166" s="2406"/>
      <c r="BZ166" s="2406"/>
      <c r="CA166" s="2406"/>
      <c r="CB166" s="2406"/>
      <c r="CC166" s="2406"/>
      <c r="CD166" s="2406"/>
      <c r="CE166" s="2406"/>
      <c r="CF166" s="2406"/>
      <c r="CG166" s="2406"/>
      <c r="CH166" s="2406"/>
      <c r="CI166" s="2406"/>
      <c r="CJ166" s="2406"/>
      <c r="CK166" s="2406"/>
      <c r="CL166" s="2406"/>
      <c r="CM166" s="2406"/>
      <c r="CN166" s="2406"/>
      <c r="CO166" s="2406"/>
      <c r="CP166" s="2406"/>
      <c r="CQ166" s="2406"/>
      <c r="CR166" s="2406"/>
      <c r="CS166" s="2406"/>
      <c r="CT166" s="2406"/>
      <c r="CU166" s="2406"/>
      <c r="CV166" s="2406"/>
      <c r="CW166" s="2406"/>
      <c r="CX166" s="2406"/>
      <c r="CY166" s="2406"/>
      <c r="CZ166" s="2406"/>
      <c r="DA166" s="2406"/>
      <c r="DB166" s="2406"/>
    </row>
    <row r="167" spans="1:106" s="2407" customFormat="1" ht="48.6" customHeight="1">
      <c r="A167" s="2406"/>
      <c r="B167" s="2450"/>
      <c r="C167" s="5539" t="s">
        <v>5056</v>
      </c>
      <c r="D167" s="5539"/>
      <c r="E167" s="5539"/>
      <c r="F167" s="5539"/>
      <c r="G167" s="5539"/>
      <c r="H167" s="5539"/>
      <c r="I167" s="5539"/>
      <c r="J167" s="5539"/>
      <c r="K167" s="5539"/>
      <c r="L167" s="5539"/>
      <c r="M167" s="5539"/>
      <c r="N167" s="5539"/>
      <c r="O167" s="5539"/>
      <c r="P167" s="5539"/>
      <c r="Q167" s="5539"/>
      <c r="R167" s="5539"/>
      <c r="S167" s="5539"/>
      <c r="T167" s="5539"/>
      <c r="U167" s="5539"/>
      <c r="V167" s="5539"/>
      <c r="W167" s="5539"/>
      <c r="X167" s="5539"/>
      <c r="Y167" s="5539"/>
      <c r="Z167" s="2451"/>
      <c r="AA167" s="2406"/>
      <c r="AB167" s="2406"/>
      <c r="AC167" s="2406"/>
      <c r="AD167" s="2406"/>
      <c r="AE167" s="2406"/>
      <c r="AF167" s="2406"/>
      <c r="AG167" s="2406"/>
      <c r="AH167" s="2406"/>
      <c r="AI167" s="2406"/>
      <c r="AJ167" s="2406"/>
      <c r="AK167" s="2406"/>
      <c r="AL167" s="2406"/>
      <c r="AM167" s="2406"/>
      <c r="AN167" s="2406"/>
      <c r="AO167" s="2406"/>
      <c r="AP167" s="2406"/>
      <c r="AQ167" s="2406"/>
      <c r="AR167" s="2406"/>
      <c r="AS167" s="2406"/>
      <c r="AT167" s="2406"/>
      <c r="AU167" s="2406"/>
      <c r="AV167" s="2406"/>
      <c r="AW167" s="2406"/>
      <c r="AX167" s="2406"/>
      <c r="AY167" s="2406"/>
      <c r="AZ167" s="2406"/>
      <c r="BA167" s="2406"/>
      <c r="BB167" s="2406"/>
      <c r="BC167" s="2406"/>
      <c r="BD167" s="2406"/>
      <c r="BE167" s="2406"/>
      <c r="BF167" s="2406"/>
      <c r="BG167" s="2406"/>
      <c r="BH167" s="2406"/>
      <c r="BI167" s="2406"/>
      <c r="BJ167" s="2406"/>
      <c r="BK167" s="2406"/>
      <c r="BL167" s="2406"/>
      <c r="BM167" s="2406"/>
      <c r="BN167" s="2406"/>
      <c r="BO167" s="2406"/>
      <c r="BP167" s="2406"/>
      <c r="BQ167" s="2406"/>
      <c r="BR167" s="2406"/>
      <c r="BS167" s="2406"/>
      <c r="BT167" s="2406"/>
      <c r="BU167" s="2406"/>
      <c r="BV167" s="2406"/>
      <c r="BW167" s="2406"/>
      <c r="BX167" s="2406"/>
      <c r="BY167" s="2406"/>
      <c r="BZ167" s="2406"/>
      <c r="CA167" s="2406"/>
      <c r="CB167" s="2406"/>
      <c r="CC167" s="2406"/>
      <c r="CD167" s="2406"/>
      <c r="CE167" s="2406"/>
      <c r="CF167" s="2406"/>
      <c r="CG167" s="2406"/>
      <c r="CH167" s="2406"/>
      <c r="CI167" s="2406"/>
      <c r="CJ167" s="2406"/>
      <c r="CK167" s="2406"/>
      <c r="CL167" s="2406"/>
      <c r="CM167" s="2406"/>
      <c r="CN167" s="2406"/>
      <c r="CO167" s="2406"/>
      <c r="CP167" s="2406"/>
      <c r="CQ167" s="2406"/>
      <c r="CR167" s="2406"/>
      <c r="CS167" s="2406"/>
      <c r="CT167" s="2406"/>
      <c r="CU167" s="2406"/>
      <c r="CV167" s="2406"/>
      <c r="CW167" s="2406"/>
      <c r="CX167" s="2406"/>
      <c r="CY167" s="2406"/>
      <c r="CZ167" s="2406"/>
      <c r="DA167" s="2406"/>
      <c r="DB167" s="2406"/>
    </row>
    <row r="168" spans="1:106" s="2407" customFormat="1" ht="4.05" customHeight="1">
      <c r="A168" s="2406"/>
      <c r="B168" s="2450"/>
      <c r="Z168" s="2451"/>
      <c r="AA168" s="2406"/>
      <c r="AB168" s="2406"/>
      <c r="AC168" s="2406"/>
      <c r="AD168" s="2406"/>
      <c r="AE168" s="2406"/>
      <c r="AF168" s="2406"/>
      <c r="AG168" s="2406"/>
      <c r="AH168" s="2406"/>
      <c r="AI168" s="2406"/>
      <c r="AJ168" s="2406"/>
      <c r="AK168" s="2406"/>
      <c r="AL168" s="2406"/>
      <c r="AM168" s="2406"/>
      <c r="AN168" s="2406"/>
      <c r="AO168" s="2406"/>
      <c r="AP168" s="2406"/>
      <c r="AQ168" s="2406"/>
      <c r="AR168" s="2406"/>
      <c r="AS168" s="2406"/>
      <c r="AT168" s="2406"/>
      <c r="AU168" s="2406"/>
      <c r="AV168" s="2406"/>
      <c r="AW168" s="2406"/>
      <c r="AX168" s="2406"/>
      <c r="AY168" s="2406"/>
      <c r="AZ168" s="2406"/>
      <c r="BA168" s="2406"/>
      <c r="BB168" s="2406"/>
      <c r="BC168" s="2406"/>
      <c r="BD168" s="2406"/>
      <c r="BE168" s="2406"/>
      <c r="BF168" s="2406"/>
      <c r="BG168" s="2406"/>
      <c r="BH168" s="2406"/>
      <c r="BI168" s="2406"/>
      <c r="BJ168" s="2406"/>
      <c r="BK168" s="2406"/>
      <c r="BL168" s="2406"/>
      <c r="BM168" s="2406"/>
      <c r="BN168" s="2406"/>
      <c r="BO168" s="2406"/>
      <c r="BP168" s="2406"/>
      <c r="BQ168" s="2406"/>
      <c r="BR168" s="2406"/>
      <c r="BS168" s="2406"/>
      <c r="BT168" s="2406"/>
      <c r="BU168" s="2406"/>
      <c r="BV168" s="2406"/>
      <c r="BW168" s="2406"/>
      <c r="BX168" s="2406"/>
      <c r="BY168" s="2406"/>
      <c r="BZ168" s="2406"/>
      <c r="CA168" s="2406"/>
      <c r="CB168" s="2406"/>
      <c r="CC168" s="2406"/>
      <c r="CD168" s="2406"/>
      <c r="CE168" s="2406"/>
      <c r="CF168" s="2406"/>
      <c r="CG168" s="2406"/>
      <c r="CH168" s="2406"/>
      <c r="CI168" s="2406"/>
      <c r="CJ168" s="2406"/>
      <c r="CK168" s="2406"/>
      <c r="CL168" s="2406"/>
      <c r="CM168" s="2406"/>
      <c r="CN168" s="2406"/>
      <c r="CO168" s="2406"/>
      <c r="CP168" s="2406"/>
      <c r="CQ168" s="2406"/>
      <c r="CR168" s="2406"/>
      <c r="CS168" s="2406"/>
      <c r="CT168" s="2406"/>
      <c r="CU168" s="2406"/>
      <c r="CV168" s="2406"/>
      <c r="CW168" s="2406"/>
      <c r="CX168" s="2406"/>
      <c r="CY168" s="2406"/>
      <c r="CZ168" s="2406"/>
      <c r="DA168" s="2406"/>
      <c r="DB168" s="2406"/>
    </row>
    <row r="169" spans="1:106" s="2407" customFormat="1">
      <c r="A169" s="2406"/>
      <c r="B169" s="2450"/>
      <c r="I169" s="2453" t="s">
        <v>369</v>
      </c>
      <c r="J169" s="2479"/>
      <c r="K169" s="2480"/>
      <c r="L169" s="2480"/>
      <c r="M169" s="2480"/>
      <c r="N169" s="2480"/>
      <c r="O169" s="2480"/>
      <c r="P169" s="2480"/>
      <c r="Q169" s="2480"/>
      <c r="R169" s="2480"/>
      <c r="S169" s="2481"/>
      <c r="T169" s="2406"/>
      <c r="U169" s="2406"/>
      <c r="V169" s="2406"/>
      <c r="W169" s="2406"/>
      <c r="X169" s="2406"/>
      <c r="Y169" s="2406"/>
      <c r="Z169" s="2451"/>
      <c r="AA169" s="2406"/>
      <c r="AB169" s="2406"/>
      <c r="AC169" s="2406"/>
      <c r="AD169" s="2406"/>
      <c r="AE169" s="2406"/>
      <c r="AF169" s="2406"/>
      <c r="AG169" s="2406"/>
      <c r="AH169" s="2406"/>
      <c r="AI169" s="2406"/>
      <c r="AJ169" s="2406"/>
      <c r="AK169" s="2406"/>
      <c r="AL169" s="2406"/>
      <c r="AM169" s="2406"/>
      <c r="AN169" s="2406"/>
      <c r="AO169" s="2406"/>
      <c r="AP169" s="2406"/>
      <c r="AQ169" s="2406"/>
      <c r="AR169" s="2406"/>
      <c r="AS169" s="2406"/>
      <c r="AT169" s="2406"/>
      <c r="AU169" s="2406"/>
      <c r="AV169" s="2406"/>
      <c r="AW169" s="2406"/>
      <c r="AX169" s="2406"/>
      <c r="AY169" s="2406"/>
      <c r="AZ169" s="2406"/>
      <c r="BA169" s="2406"/>
      <c r="BB169" s="2406"/>
      <c r="BC169" s="2406"/>
      <c r="BD169" s="2406"/>
      <c r="BE169" s="2406"/>
      <c r="BF169" s="2406"/>
      <c r="BG169" s="2406"/>
      <c r="BH169" s="2406"/>
      <c r="BI169" s="2406"/>
      <c r="BJ169" s="2406"/>
      <c r="BK169" s="2406"/>
      <c r="BL169" s="2406"/>
      <c r="BM169" s="2406"/>
      <c r="BN169" s="2406"/>
      <c r="BO169" s="2406"/>
      <c r="BP169" s="2406"/>
      <c r="BQ169" s="2406"/>
      <c r="BR169" s="2406"/>
      <c r="BS169" s="2406"/>
      <c r="BT169" s="2406"/>
      <c r="BU169" s="2406"/>
      <c r="BV169" s="2406"/>
      <c r="BW169" s="2406"/>
      <c r="BX169" s="2406"/>
      <c r="BY169" s="2406"/>
      <c r="BZ169" s="2406"/>
      <c r="CA169" s="2406"/>
      <c r="CB169" s="2406"/>
      <c r="CC169" s="2406"/>
      <c r="CD169" s="2406"/>
      <c r="CE169" s="2406"/>
      <c r="CF169" s="2406"/>
      <c r="CG169" s="2406"/>
      <c r="CH169" s="2406"/>
      <c r="CI169" s="2406"/>
      <c r="CJ169" s="2406"/>
      <c r="CK169" s="2406"/>
      <c r="CL169" s="2406"/>
      <c r="CM169" s="2406"/>
      <c r="CN169" s="2406"/>
      <c r="CO169" s="2406"/>
      <c r="CP169" s="2406"/>
      <c r="CQ169" s="2406"/>
      <c r="CR169" s="2406"/>
      <c r="CS169" s="2406"/>
      <c r="CT169" s="2406"/>
      <c r="CU169" s="2406"/>
      <c r="CV169" s="2406"/>
      <c r="CW169" s="2406"/>
      <c r="CX169" s="2406"/>
      <c r="CY169" s="2406"/>
      <c r="CZ169" s="2406"/>
      <c r="DA169" s="2406"/>
      <c r="DB169" s="2406"/>
    </row>
    <row r="170" spans="1:106" s="2407" customFormat="1" ht="4.05" customHeight="1">
      <c r="A170" s="2406"/>
      <c r="B170" s="2450"/>
      <c r="J170" s="2482"/>
      <c r="S170" s="2483"/>
      <c r="T170" s="2406"/>
      <c r="U170" s="2406"/>
      <c r="V170" s="2406"/>
      <c r="W170" s="2406"/>
      <c r="X170" s="2406"/>
      <c r="Y170" s="2406"/>
      <c r="Z170" s="2451"/>
      <c r="AA170" s="2406"/>
      <c r="AB170" s="2406"/>
      <c r="AC170" s="2406"/>
      <c r="AD170" s="2406"/>
      <c r="AE170" s="2406"/>
      <c r="AF170" s="2406"/>
      <c r="AG170" s="2406"/>
      <c r="AH170" s="2406"/>
      <c r="AI170" s="2406"/>
      <c r="AJ170" s="2406"/>
      <c r="AK170" s="2406"/>
      <c r="AL170" s="2406"/>
      <c r="AM170" s="2406"/>
      <c r="AN170" s="2406"/>
      <c r="AO170" s="2406"/>
      <c r="AP170" s="2406"/>
      <c r="AQ170" s="2406"/>
      <c r="AR170" s="2406"/>
      <c r="AS170" s="2406"/>
      <c r="AT170" s="2406"/>
      <c r="AU170" s="2406"/>
      <c r="AV170" s="2406"/>
      <c r="AW170" s="2406"/>
      <c r="AX170" s="2406"/>
      <c r="AY170" s="2406"/>
      <c r="AZ170" s="2406"/>
      <c r="BA170" s="2406"/>
      <c r="BB170" s="2406"/>
      <c r="BC170" s="2406"/>
      <c r="BD170" s="2406"/>
      <c r="BE170" s="2406"/>
      <c r="BF170" s="2406"/>
      <c r="BG170" s="2406"/>
      <c r="BH170" s="2406"/>
      <c r="BI170" s="2406"/>
      <c r="BJ170" s="2406"/>
      <c r="BK170" s="2406"/>
      <c r="BL170" s="2406"/>
      <c r="BM170" s="2406"/>
      <c r="BN170" s="2406"/>
      <c r="BO170" s="2406"/>
      <c r="BP170" s="2406"/>
      <c r="BQ170" s="2406"/>
      <c r="BR170" s="2406"/>
      <c r="BS170" s="2406"/>
      <c r="BT170" s="2406"/>
      <c r="BU170" s="2406"/>
      <c r="BV170" s="2406"/>
      <c r="BW170" s="2406"/>
      <c r="BX170" s="2406"/>
      <c r="BY170" s="2406"/>
      <c r="BZ170" s="2406"/>
      <c r="CA170" s="2406"/>
      <c r="CB170" s="2406"/>
      <c r="CC170" s="2406"/>
      <c r="CD170" s="2406"/>
      <c r="CE170" s="2406"/>
      <c r="CF170" s="2406"/>
      <c r="CG170" s="2406"/>
      <c r="CH170" s="2406"/>
      <c r="CI170" s="2406"/>
      <c r="CJ170" s="2406"/>
      <c r="CK170" s="2406"/>
      <c r="CL170" s="2406"/>
      <c r="CM170" s="2406"/>
      <c r="CN170" s="2406"/>
      <c r="CO170" s="2406"/>
      <c r="CP170" s="2406"/>
      <c r="CQ170" s="2406"/>
      <c r="CR170" s="2406"/>
      <c r="CS170" s="2406"/>
      <c r="CT170" s="2406"/>
      <c r="CU170" s="2406"/>
      <c r="CV170" s="2406"/>
      <c r="CW170" s="2406"/>
      <c r="CX170" s="2406"/>
      <c r="CY170" s="2406"/>
      <c r="CZ170" s="2406"/>
      <c r="DA170" s="2406"/>
      <c r="DB170" s="2406"/>
    </row>
    <row r="171" spans="1:106" s="2407" customFormat="1">
      <c r="A171" s="2406"/>
      <c r="B171" s="2450"/>
      <c r="J171" s="2482"/>
      <c r="S171" s="2483"/>
      <c r="T171" s="2406"/>
      <c r="U171" s="2406"/>
      <c r="V171" s="2406"/>
      <c r="W171" s="2406"/>
      <c r="X171" s="2406"/>
      <c r="Y171" s="2406"/>
      <c r="Z171" s="2451"/>
      <c r="AA171" s="2406"/>
      <c r="AB171" s="2406"/>
      <c r="AC171" s="2406"/>
      <c r="AD171" s="2406"/>
      <c r="AE171" s="2406"/>
      <c r="AF171" s="2406"/>
      <c r="AG171" s="2406"/>
      <c r="AH171" s="2406"/>
      <c r="AI171" s="2406"/>
      <c r="AJ171" s="2406"/>
      <c r="AK171" s="2406"/>
      <c r="AL171" s="2406"/>
      <c r="AM171" s="2406"/>
      <c r="AN171" s="2406"/>
      <c r="AO171" s="2406"/>
      <c r="AP171" s="2406"/>
      <c r="AQ171" s="2406"/>
      <c r="AR171" s="2406"/>
      <c r="AS171" s="2406"/>
      <c r="AT171" s="2406"/>
      <c r="AU171" s="2406"/>
      <c r="AV171" s="2406"/>
      <c r="AW171" s="2406"/>
      <c r="AX171" s="2406"/>
      <c r="AY171" s="2406"/>
      <c r="AZ171" s="2406"/>
      <c r="BA171" s="2406"/>
      <c r="BB171" s="2406"/>
      <c r="BC171" s="2406"/>
      <c r="BD171" s="2406"/>
      <c r="BE171" s="2406"/>
      <c r="BF171" s="2406"/>
      <c r="BG171" s="2406"/>
      <c r="BH171" s="2406"/>
      <c r="BI171" s="2406"/>
      <c r="BJ171" s="2406"/>
      <c r="BK171" s="2406"/>
      <c r="BL171" s="2406"/>
      <c r="BM171" s="2406"/>
      <c r="BN171" s="2406"/>
      <c r="BO171" s="2406"/>
      <c r="BP171" s="2406"/>
      <c r="BQ171" s="2406"/>
      <c r="BR171" s="2406"/>
      <c r="BS171" s="2406"/>
      <c r="BT171" s="2406"/>
      <c r="BU171" s="2406"/>
      <c r="BV171" s="2406"/>
      <c r="BW171" s="2406"/>
      <c r="BX171" s="2406"/>
      <c r="BY171" s="2406"/>
      <c r="BZ171" s="2406"/>
      <c r="CA171" s="2406"/>
      <c r="CB171" s="2406"/>
      <c r="CC171" s="2406"/>
      <c r="CD171" s="2406"/>
      <c r="CE171" s="2406"/>
      <c r="CF171" s="2406"/>
      <c r="CG171" s="2406"/>
      <c r="CH171" s="2406"/>
      <c r="CI171" s="2406"/>
      <c r="CJ171" s="2406"/>
      <c r="CK171" s="2406"/>
      <c r="CL171" s="2406"/>
      <c r="CM171" s="2406"/>
      <c r="CN171" s="2406"/>
      <c r="CO171" s="2406"/>
      <c r="CP171" s="2406"/>
      <c r="CQ171" s="2406"/>
      <c r="CR171" s="2406"/>
      <c r="CS171" s="2406"/>
      <c r="CT171" s="2406"/>
      <c r="CU171" s="2406"/>
      <c r="CV171" s="2406"/>
      <c r="CW171" s="2406"/>
      <c r="CX171" s="2406"/>
      <c r="CY171" s="2406"/>
      <c r="CZ171" s="2406"/>
      <c r="DA171" s="2406"/>
      <c r="DB171" s="2406"/>
    </row>
    <row r="172" spans="1:106" s="2407" customFormat="1" ht="4.05" customHeight="1">
      <c r="A172" s="2406"/>
      <c r="B172" s="2450"/>
      <c r="J172" s="2482"/>
      <c r="S172" s="2483"/>
      <c r="T172" s="2406"/>
      <c r="U172" s="2406"/>
      <c r="V172" s="2406"/>
      <c r="W172" s="2406"/>
      <c r="X172" s="2406"/>
      <c r="Y172" s="2406"/>
      <c r="Z172" s="2451"/>
      <c r="AA172" s="2406"/>
      <c r="AB172" s="2406"/>
      <c r="AC172" s="2406"/>
      <c r="AD172" s="2406"/>
      <c r="AE172" s="2406"/>
      <c r="AF172" s="2406"/>
      <c r="AG172" s="2406"/>
      <c r="AH172" s="2406"/>
      <c r="AI172" s="2406"/>
      <c r="AJ172" s="2406"/>
      <c r="AK172" s="2406"/>
      <c r="AL172" s="2406"/>
      <c r="AM172" s="2406"/>
      <c r="AN172" s="2406"/>
      <c r="AO172" s="2406"/>
      <c r="AP172" s="2406"/>
      <c r="AQ172" s="2406"/>
      <c r="AR172" s="2406"/>
      <c r="AS172" s="2406"/>
      <c r="AT172" s="2406"/>
      <c r="AU172" s="2406"/>
      <c r="AV172" s="2406"/>
      <c r="AW172" s="2406"/>
      <c r="AX172" s="2406"/>
      <c r="AY172" s="2406"/>
      <c r="AZ172" s="2406"/>
      <c r="BA172" s="2406"/>
      <c r="BB172" s="2406"/>
      <c r="BC172" s="2406"/>
      <c r="BD172" s="2406"/>
      <c r="BE172" s="2406"/>
      <c r="BF172" s="2406"/>
      <c r="BG172" s="2406"/>
      <c r="BH172" s="2406"/>
      <c r="BI172" s="2406"/>
      <c r="BJ172" s="2406"/>
      <c r="BK172" s="2406"/>
      <c r="BL172" s="2406"/>
      <c r="BM172" s="2406"/>
      <c r="BN172" s="2406"/>
      <c r="BO172" s="2406"/>
      <c r="BP172" s="2406"/>
      <c r="BQ172" s="2406"/>
      <c r="BR172" s="2406"/>
      <c r="BS172" s="2406"/>
      <c r="BT172" s="2406"/>
      <c r="BU172" s="2406"/>
      <c r="BV172" s="2406"/>
      <c r="BW172" s="2406"/>
      <c r="BX172" s="2406"/>
      <c r="BY172" s="2406"/>
      <c r="BZ172" s="2406"/>
      <c r="CA172" s="2406"/>
      <c r="CB172" s="2406"/>
      <c r="CC172" s="2406"/>
      <c r="CD172" s="2406"/>
      <c r="CE172" s="2406"/>
      <c r="CF172" s="2406"/>
      <c r="CG172" s="2406"/>
      <c r="CH172" s="2406"/>
      <c r="CI172" s="2406"/>
      <c r="CJ172" s="2406"/>
      <c r="CK172" s="2406"/>
      <c r="CL172" s="2406"/>
      <c r="CM172" s="2406"/>
      <c r="CN172" s="2406"/>
      <c r="CO172" s="2406"/>
      <c r="CP172" s="2406"/>
      <c r="CQ172" s="2406"/>
      <c r="CR172" s="2406"/>
      <c r="CS172" s="2406"/>
      <c r="CT172" s="2406"/>
      <c r="CU172" s="2406"/>
      <c r="CV172" s="2406"/>
      <c r="CW172" s="2406"/>
      <c r="CX172" s="2406"/>
      <c r="CY172" s="2406"/>
      <c r="CZ172" s="2406"/>
      <c r="DA172" s="2406"/>
      <c r="DB172" s="2406"/>
    </row>
    <row r="173" spans="1:106" s="2407" customFormat="1">
      <c r="A173" s="2406"/>
      <c r="B173" s="2450"/>
      <c r="J173" s="2484"/>
      <c r="K173" s="2485"/>
      <c r="L173" s="2485"/>
      <c r="M173" s="2485"/>
      <c r="N173" s="2485"/>
      <c r="O173" s="2485"/>
      <c r="P173" s="2485"/>
      <c r="Q173" s="2485"/>
      <c r="R173" s="2485"/>
      <c r="S173" s="2486"/>
      <c r="T173" s="2406"/>
      <c r="U173" s="2406"/>
      <c r="V173" s="2406"/>
      <c r="W173" s="2406"/>
      <c r="X173" s="2406"/>
      <c r="Y173" s="2406"/>
      <c r="Z173" s="2451"/>
      <c r="AA173" s="2406"/>
      <c r="AB173" s="2406"/>
      <c r="AC173" s="2406"/>
      <c r="AD173" s="2406"/>
      <c r="AE173" s="2406"/>
      <c r="AF173" s="2406"/>
      <c r="AG173" s="2406"/>
      <c r="AH173" s="2406"/>
      <c r="AI173" s="2406"/>
      <c r="AJ173" s="2406"/>
      <c r="AK173" s="2406"/>
      <c r="AL173" s="2406"/>
      <c r="AM173" s="2406"/>
      <c r="AN173" s="2406"/>
      <c r="AO173" s="2406"/>
      <c r="AP173" s="2406"/>
      <c r="AQ173" s="2406"/>
      <c r="AR173" s="2406"/>
      <c r="AS173" s="2406"/>
      <c r="AT173" s="2406"/>
      <c r="AU173" s="2406"/>
      <c r="AV173" s="2406"/>
      <c r="AW173" s="2406"/>
      <c r="AX173" s="2406"/>
      <c r="AY173" s="2406"/>
      <c r="AZ173" s="2406"/>
      <c r="BA173" s="2406"/>
      <c r="BB173" s="2406"/>
      <c r="BC173" s="2406"/>
      <c r="BD173" s="2406"/>
      <c r="BE173" s="2406"/>
      <c r="BF173" s="2406"/>
      <c r="BG173" s="2406"/>
      <c r="BH173" s="2406"/>
      <c r="BI173" s="2406"/>
      <c r="BJ173" s="2406"/>
      <c r="BK173" s="2406"/>
      <c r="BL173" s="2406"/>
      <c r="BM173" s="2406"/>
      <c r="BN173" s="2406"/>
      <c r="BO173" s="2406"/>
      <c r="BP173" s="2406"/>
      <c r="BQ173" s="2406"/>
      <c r="BR173" s="2406"/>
      <c r="BS173" s="2406"/>
      <c r="BT173" s="2406"/>
      <c r="BU173" s="2406"/>
      <c r="BV173" s="2406"/>
      <c r="BW173" s="2406"/>
      <c r="BX173" s="2406"/>
      <c r="BY173" s="2406"/>
      <c r="BZ173" s="2406"/>
      <c r="CA173" s="2406"/>
      <c r="CB173" s="2406"/>
      <c r="CC173" s="2406"/>
      <c r="CD173" s="2406"/>
      <c r="CE173" s="2406"/>
      <c r="CF173" s="2406"/>
      <c r="CG173" s="2406"/>
      <c r="CH173" s="2406"/>
      <c r="CI173" s="2406"/>
      <c r="CJ173" s="2406"/>
      <c r="CK173" s="2406"/>
      <c r="CL173" s="2406"/>
      <c r="CM173" s="2406"/>
      <c r="CN173" s="2406"/>
      <c r="CO173" s="2406"/>
      <c r="CP173" s="2406"/>
      <c r="CQ173" s="2406"/>
      <c r="CR173" s="2406"/>
      <c r="CS173" s="2406"/>
      <c r="CT173" s="2406"/>
      <c r="CU173" s="2406"/>
      <c r="CV173" s="2406"/>
      <c r="CW173" s="2406"/>
      <c r="CX173" s="2406"/>
      <c r="CY173" s="2406"/>
      <c r="CZ173" s="2406"/>
      <c r="DA173" s="2406"/>
      <c r="DB173" s="2406"/>
    </row>
    <row r="174" spans="1:106" s="2407" customFormat="1" ht="4.05" customHeight="1">
      <c r="A174" s="2406"/>
      <c r="B174" s="2450"/>
      <c r="P174" s="2487"/>
      <c r="Q174" s="2487"/>
      <c r="R174" s="2487"/>
      <c r="S174" s="2487"/>
      <c r="T174" s="2406"/>
      <c r="U174" s="2406"/>
      <c r="V174" s="2406"/>
      <c r="W174" s="2406"/>
      <c r="X174" s="2406"/>
      <c r="Y174" s="2406"/>
      <c r="Z174" s="2451"/>
      <c r="AA174" s="2406"/>
      <c r="AB174" s="2406"/>
      <c r="AC174" s="2406"/>
      <c r="AD174" s="2406"/>
      <c r="AE174" s="2406"/>
      <c r="AF174" s="2406"/>
      <c r="AG174" s="2406"/>
      <c r="AH174" s="2406"/>
      <c r="AI174" s="2406"/>
      <c r="AJ174" s="2406"/>
      <c r="AK174" s="2406"/>
      <c r="AL174" s="2406"/>
      <c r="AM174" s="2406"/>
      <c r="AN174" s="2406"/>
      <c r="AO174" s="2406"/>
      <c r="AP174" s="2406"/>
      <c r="AQ174" s="2406"/>
      <c r="AR174" s="2406"/>
      <c r="AS174" s="2406"/>
      <c r="AT174" s="2406"/>
      <c r="AU174" s="2406"/>
      <c r="AV174" s="2406"/>
      <c r="AW174" s="2406"/>
      <c r="AX174" s="2406"/>
      <c r="AY174" s="2406"/>
      <c r="AZ174" s="2406"/>
      <c r="BA174" s="2406"/>
      <c r="BB174" s="2406"/>
      <c r="BC174" s="2406"/>
      <c r="BD174" s="2406"/>
      <c r="BE174" s="2406"/>
      <c r="BF174" s="2406"/>
      <c r="BG174" s="2406"/>
      <c r="BH174" s="2406"/>
      <c r="BI174" s="2406"/>
      <c r="BJ174" s="2406"/>
      <c r="BK174" s="2406"/>
      <c r="BL174" s="2406"/>
      <c r="BM174" s="2406"/>
      <c r="BN174" s="2406"/>
      <c r="BO174" s="2406"/>
      <c r="BP174" s="2406"/>
      <c r="BQ174" s="2406"/>
      <c r="BR174" s="2406"/>
      <c r="BS174" s="2406"/>
      <c r="BT174" s="2406"/>
      <c r="BU174" s="2406"/>
      <c r="BV174" s="2406"/>
      <c r="BW174" s="2406"/>
      <c r="BX174" s="2406"/>
      <c r="BY174" s="2406"/>
      <c r="BZ174" s="2406"/>
      <c r="CA174" s="2406"/>
      <c r="CB174" s="2406"/>
      <c r="CC174" s="2406"/>
      <c r="CD174" s="2406"/>
      <c r="CE174" s="2406"/>
      <c r="CF174" s="2406"/>
      <c r="CG174" s="2406"/>
      <c r="CH174" s="2406"/>
      <c r="CI174" s="2406"/>
      <c r="CJ174" s="2406"/>
      <c r="CK174" s="2406"/>
      <c r="CL174" s="2406"/>
      <c r="CM174" s="2406"/>
      <c r="CN174" s="2406"/>
      <c r="CO174" s="2406"/>
      <c r="CP174" s="2406"/>
      <c r="CQ174" s="2406"/>
      <c r="CR174" s="2406"/>
      <c r="CS174" s="2406"/>
      <c r="CT174" s="2406"/>
      <c r="CU174" s="2406"/>
      <c r="CV174" s="2406"/>
      <c r="CW174" s="2406"/>
      <c r="CX174" s="2406"/>
      <c r="CY174" s="2406"/>
      <c r="CZ174" s="2406"/>
      <c r="DA174" s="2406"/>
      <c r="DB174" s="2406"/>
    </row>
    <row r="175" spans="1:106" s="2407" customFormat="1" ht="12">
      <c r="A175" s="2406"/>
      <c r="B175" s="2450"/>
      <c r="I175" s="2453" t="s">
        <v>1022</v>
      </c>
      <c r="J175" s="2488" t="s">
        <v>5004</v>
      </c>
      <c r="K175" s="2488" t="s">
        <v>5004</v>
      </c>
      <c r="L175" s="2488" t="s">
        <v>5004</v>
      </c>
      <c r="M175" s="2488" t="s">
        <v>5004</v>
      </c>
      <c r="N175" s="2489" t="s">
        <v>1382</v>
      </c>
      <c r="O175" s="2488" t="s">
        <v>4193</v>
      </c>
      <c r="P175" s="2488" t="s">
        <v>4193</v>
      </c>
      <c r="Q175" s="2489" t="s">
        <v>1382</v>
      </c>
      <c r="R175" s="2488" t="s">
        <v>5005</v>
      </c>
      <c r="S175" s="2488" t="s">
        <v>5005</v>
      </c>
      <c r="T175" s="2406"/>
      <c r="U175" s="2406"/>
      <c r="V175" s="2406"/>
      <c r="W175" s="2406"/>
      <c r="X175" s="2406"/>
      <c r="Y175" s="2406"/>
      <c r="Z175" s="2451"/>
      <c r="AA175" s="2406"/>
      <c r="AB175" s="2406"/>
      <c r="AC175" s="2406"/>
      <c r="AD175" s="2406"/>
      <c r="AE175" s="2406"/>
      <c r="AF175" s="2406"/>
      <c r="AG175" s="2406"/>
      <c r="AH175" s="2406"/>
      <c r="AI175" s="2406"/>
      <c r="AJ175" s="2406"/>
      <c r="AK175" s="2406"/>
      <c r="AL175" s="2406"/>
      <c r="AM175" s="2406"/>
      <c r="AN175" s="2406"/>
      <c r="AO175" s="2406"/>
      <c r="AP175" s="2406"/>
      <c r="AQ175" s="2406"/>
      <c r="AR175" s="2406"/>
      <c r="AS175" s="2406"/>
      <c r="AT175" s="2406"/>
      <c r="AU175" s="2406"/>
      <c r="AV175" s="2406"/>
      <c r="AW175" s="2406"/>
      <c r="AX175" s="2406"/>
      <c r="AY175" s="2406"/>
      <c r="AZ175" s="2406"/>
      <c r="BA175" s="2406"/>
      <c r="BB175" s="2406"/>
      <c r="BC175" s="2406"/>
      <c r="BD175" s="2406"/>
      <c r="BE175" s="2406"/>
      <c r="BF175" s="2406"/>
      <c r="BG175" s="2406"/>
      <c r="BH175" s="2406"/>
      <c r="BI175" s="2406"/>
      <c r="BJ175" s="2406"/>
      <c r="BK175" s="2406"/>
      <c r="BL175" s="2406"/>
      <c r="BM175" s="2406"/>
      <c r="BN175" s="2406"/>
      <c r="BO175" s="2406"/>
      <c r="BP175" s="2406"/>
      <c r="BQ175" s="2406"/>
      <c r="BR175" s="2406"/>
      <c r="BS175" s="2406"/>
      <c r="BT175" s="2406"/>
      <c r="BU175" s="2406"/>
      <c r="BV175" s="2406"/>
      <c r="BW175" s="2406"/>
      <c r="BX175" s="2406"/>
      <c r="BY175" s="2406"/>
      <c r="BZ175" s="2406"/>
      <c r="CA175" s="2406"/>
      <c r="CB175" s="2406"/>
      <c r="CC175" s="2406"/>
      <c r="CD175" s="2406"/>
      <c r="CE175" s="2406"/>
      <c r="CF175" s="2406"/>
      <c r="CG175" s="2406"/>
      <c r="CH175" s="2406"/>
      <c r="CI175" s="2406"/>
      <c r="CJ175" s="2406"/>
      <c r="CK175" s="2406"/>
      <c r="CL175" s="2406"/>
      <c r="CM175" s="2406"/>
      <c r="CN175" s="2406"/>
      <c r="CO175" s="2406"/>
      <c r="CP175" s="2406"/>
      <c r="CQ175" s="2406"/>
      <c r="CR175" s="2406"/>
      <c r="CS175" s="2406"/>
      <c r="CT175" s="2406"/>
      <c r="CU175" s="2406"/>
      <c r="CV175" s="2406"/>
      <c r="CW175" s="2406"/>
      <c r="CX175" s="2406"/>
      <c r="CY175" s="2406"/>
      <c r="CZ175" s="2406"/>
      <c r="DA175" s="2406"/>
      <c r="DB175" s="2406"/>
    </row>
    <row r="176" spans="1:106" s="2407" customFormat="1" ht="4.05" customHeight="1" thickBot="1">
      <c r="A176" s="2406"/>
      <c r="B176" s="2490"/>
      <c r="C176" s="2491"/>
      <c r="D176" s="2491"/>
      <c r="E176" s="2491"/>
      <c r="F176" s="2491"/>
      <c r="G176" s="2491"/>
      <c r="H176" s="2491"/>
      <c r="I176" s="2491"/>
      <c r="J176" s="2491"/>
      <c r="K176" s="2491"/>
      <c r="L176" s="2491"/>
      <c r="M176" s="2491"/>
      <c r="N176" s="2491"/>
      <c r="O176" s="2491"/>
      <c r="P176" s="2491"/>
      <c r="Q176" s="2491"/>
      <c r="R176" s="2491"/>
      <c r="S176" s="2491"/>
      <c r="T176" s="2491"/>
      <c r="U176" s="2491"/>
      <c r="V176" s="2491"/>
      <c r="W176" s="2491"/>
      <c r="X176" s="2491"/>
      <c r="Y176" s="2491"/>
      <c r="Z176" s="2492"/>
      <c r="AA176" s="2406"/>
      <c r="AB176" s="2406"/>
      <c r="AC176" s="2406"/>
      <c r="AD176" s="2406"/>
      <c r="AE176" s="2406"/>
      <c r="AF176" s="2406"/>
      <c r="AG176" s="2406"/>
      <c r="AH176" s="2406"/>
      <c r="AI176" s="2406"/>
      <c r="AJ176" s="2406"/>
      <c r="AK176" s="2406"/>
      <c r="AL176" s="2406"/>
      <c r="AM176" s="2406"/>
      <c r="AN176" s="2406"/>
      <c r="AO176" s="2406"/>
      <c r="AP176" s="2406"/>
      <c r="AQ176" s="2406"/>
      <c r="AR176" s="2406"/>
      <c r="AS176" s="2406"/>
      <c r="AT176" s="2406"/>
      <c r="AU176" s="2406"/>
      <c r="AV176" s="2406"/>
      <c r="AW176" s="2406"/>
      <c r="AX176" s="2406"/>
      <c r="AY176" s="2406"/>
      <c r="AZ176" s="2406"/>
      <c r="BA176" s="2406"/>
      <c r="BB176" s="2406"/>
      <c r="BC176" s="2406"/>
      <c r="BD176" s="2406"/>
      <c r="BE176" s="2406"/>
      <c r="BF176" s="2406"/>
      <c r="BG176" s="2406"/>
      <c r="BH176" s="2406"/>
      <c r="BI176" s="2406"/>
      <c r="BJ176" s="2406"/>
      <c r="BK176" s="2406"/>
      <c r="BL176" s="2406"/>
      <c r="BM176" s="2406"/>
      <c r="BN176" s="2406"/>
      <c r="BO176" s="2406"/>
      <c r="BP176" s="2406"/>
      <c r="BQ176" s="2406"/>
      <c r="BR176" s="2406"/>
      <c r="BS176" s="2406"/>
      <c r="BT176" s="2406"/>
      <c r="BU176" s="2406"/>
      <c r="BV176" s="2406"/>
      <c r="BW176" s="2406"/>
      <c r="BX176" s="2406"/>
      <c r="BY176" s="2406"/>
      <c r="BZ176" s="2406"/>
      <c r="CA176" s="2406"/>
      <c r="CB176" s="2406"/>
      <c r="CC176" s="2406"/>
      <c r="CD176" s="2406"/>
      <c r="CE176" s="2406"/>
      <c r="CF176" s="2406"/>
      <c r="CG176" s="2406"/>
      <c r="CH176" s="2406"/>
      <c r="CI176" s="2406"/>
      <c r="CJ176" s="2406"/>
      <c r="CK176" s="2406"/>
      <c r="CL176" s="2406"/>
      <c r="CM176" s="2406"/>
      <c r="CN176" s="2406"/>
      <c r="CO176" s="2406"/>
      <c r="CP176" s="2406"/>
      <c r="CQ176" s="2406"/>
      <c r="CR176" s="2406"/>
      <c r="CS176" s="2406"/>
      <c r="CT176" s="2406"/>
      <c r="CU176" s="2406"/>
      <c r="CV176" s="2406"/>
      <c r="CW176" s="2406"/>
      <c r="CX176" s="2406"/>
      <c r="CY176" s="2406"/>
      <c r="CZ176" s="2406"/>
      <c r="DA176" s="2406"/>
      <c r="DB176" s="2406"/>
    </row>
    <row r="177" spans="1:106" s="2407" customFormat="1" ht="12.75" customHeight="1" thickBot="1">
      <c r="B177" s="5521" t="s">
        <v>5039</v>
      </c>
      <c r="C177" s="5522"/>
      <c r="D177" s="5522"/>
      <c r="E177" s="5522"/>
      <c r="F177" s="5522"/>
      <c r="G177" s="5522"/>
      <c r="H177" s="5522"/>
      <c r="I177" s="5522"/>
      <c r="J177" s="5522"/>
      <c r="K177" s="5522"/>
      <c r="L177" s="5522"/>
      <c r="M177" s="5522"/>
      <c r="N177" s="5522"/>
      <c r="O177" s="5522"/>
      <c r="P177" s="5522"/>
      <c r="Q177" s="5522"/>
      <c r="R177" s="5522"/>
      <c r="S177" s="5522"/>
      <c r="T177" s="5522"/>
      <c r="U177" s="5522"/>
      <c r="V177" s="5522"/>
      <c r="W177" s="5522"/>
      <c r="X177" s="5522"/>
      <c r="Y177" s="5522"/>
      <c r="Z177" s="5523"/>
    </row>
    <row r="178" spans="1:106" s="2407" customFormat="1" ht="4.05" customHeight="1">
      <c r="B178" s="2450"/>
      <c r="Z178" s="2451"/>
    </row>
    <row r="179" spans="1:106" s="2407" customFormat="1">
      <c r="B179" s="2450"/>
      <c r="I179" s="2456" t="s">
        <v>5007</v>
      </c>
      <c r="J179" s="2456" t="s">
        <v>3649</v>
      </c>
      <c r="K179" s="2462"/>
      <c r="L179" s="2463"/>
      <c r="M179" s="2455"/>
      <c r="N179" s="2456" t="s">
        <v>3650</v>
      </c>
      <c r="O179" s="2458"/>
      <c r="P179" s="2458"/>
      <c r="R179" s="2455"/>
      <c r="S179" s="2456" t="s">
        <v>3652</v>
      </c>
      <c r="T179" s="2462"/>
      <c r="U179" s="2464"/>
      <c r="V179" s="2464"/>
      <c r="W179" s="2464"/>
      <c r="X179" s="2464"/>
      <c r="Y179" s="2463"/>
      <c r="Z179" s="2451"/>
    </row>
    <row r="180" spans="1:106" s="2407" customFormat="1" ht="4.05" customHeight="1">
      <c r="B180" s="2450"/>
      <c r="Z180" s="2451"/>
    </row>
    <row r="181" spans="1:106" s="2407" customFormat="1">
      <c r="B181" s="2450"/>
      <c r="I181" s="2456" t="s">
        <v>1316</v>
      </c>
      <c r="J181" s="2459"/>
      <c r="K181" s="2460"/>
      <c r="L181" s="2460"/>
      <c r="M181" s="2460"/>
      <c r="N181" s="2460"/>
      <c r="O181" s="2460"/>
      <c r="P181" s="2460"/>
      <c r="Q181" s="2460"/>
      <c r="R181" s="2460"/>
      <c r="S181" s="2460"/>
      <c r="T181" s="2460"/>
      <c r="U181" s="2460"/>
      <c r="V181" s="2460"/>
      <c r="W181" s="2460"/>
      <c r="X181" s="2460"/>
      <c r="Y181" s="2461"/>
      <c r="Z181" s="2451"/>
    </row>
    <row r="182" spans="1:106" s="2407" customFormat="1" ht="4.05" customHeight="1">
      <c r="A182" s="2406"/>
      <c r="B182" s="2450"/>
      <c r="Z182" s="2451"/>
      <c r="AA182" s="2406"/>
      <c r="AB182" s="2406"/>
      <c r="AC182" s="2406"/>
      <c r="AD182" s="2406"/>
      <c r="AE182" s="2406"/>
      <c r="AF182" s="2406"/>
      <c r="AG182" s="2406"/>
      <c r="AH182" s="2406"/>
      <c r="AI182" s="2406"/>
      <c r="AJ182" s="2406"/>
      <c r="AK182" s="2406"/>
      <c r="AL182" s="2406"/>
      <c r="AM182" s="2406"/>
      <c r="AN182" s="2406"/>
      <c r="AO182" s="2406"/>
      <c r="AP182" s="2406"/>
      <c r="AQ182" s="2406"/>
      <c r="AR182" s="2406"/>
      <c r="AS182" s="2406"/>
      <c r="AT182" s="2406"/>
      <c r="AU182" s="2406"/>
      <c r="AV182" s="2406"/>
      <c r="AW182" s="2406"/>
      <c r="AX182" s="2406"/>
      <c r="AY182" s="2406"/>
      <c r="AZ182" s="2406"/>
      <c r="BA182" s="2406"/>
      <c r="BB182" s="2406"/>
      <c r="BC182" s="2406"/>
      <c r="BD182" s="2406"/>
      <c r="BE182" s="2406"/>
      <c r="BF182" s="2406"/>
      <c r="BG182" s="2406"/>
      <c r="BH182" s="2406"/>
      <c r="BI182" s="2406"/>
      <c r="BJ182" s="2406"/>
      <c r="BK182" s="2406"/>
      <c r="BL182" s="2406"/>
      <c r="BM182" s="2406"/>
      <c r="BN182" s="2406"/>
      <c r="BO182" s="2406"/>
      <c r="BP182" s="2406"/>
      <c r="BQ182" s="2406"/>
      <c r="BR182" s="2406"/>
      <c r="BS182" s="2406"/>
      <c r="BT182" s="2406"/>
      <c r="BU182" s="2406"/>
      <c r="BV182" s="2406"/>
      <c r="BW182" s="2406"/>
      <c r="BX182" s="2406"/>
      <c r="BY182" s="2406"/>
      <c r="BZ182" s="2406"/>
      <c r="CA182" s="2406"/>
      <c r="CB182" s="2406"/>
      <c r="CC182" s="2406"/>
      <c r="CD182" s="2406"/>
      <c r="CE182" s="2406"/>
      <c r="CF182" s="2406"/>
      <c r="CG182" s="2406"/>
      <c r="CH182" s="2406"/>
      <c r="CI182" s="2406"/>
      <c r="CJ182" s="2406"/>
      <c r="CK182" s="2406"/>
      <c r="CL182" s="2406"/>
      <c r="CM182" s="2406"/>
      <c r="CN182" s="2406"/>
      <c r="CO182" s="2406"/>
      <c r="CP182" s="2406"/>
      <c r="CQ182" s="2406"/>
      <c r="CR182" s="2406"/>
      <c r="CS182" s="2406"/>
      <c r="CT182" s="2406"/>
      <c r="CU182" s="2406"/>
      <c r="CV182" s="2406"/>
      <c r="CW182" s="2406"/>
      <c r="CX182" s="2406"/>
      <c r="CY182" s="2406"/>
      <c r="CZ182" s="2406"/>
      <c r="DA182" s="2406"/>
      <c r="DB182" s="2406"/>
    </row>
    <row r="183" spans="1:106" s="2407" customFormat="1">
      <c r="A183" s="2406"/>
      <c r="B183" s="2450"/>
      <c r="I183" s="2456" t="s">
        <v>5002</v>
      </c>
      <c r="J183" s="2465"/>
      <c r="K183" s="2458"/>
      <c r="L183" s="2458"/>
      <c r="M183" s="2466"/>
      <c r="N183" s="2458"/>
      <c r="O183" s="2458"/>
      <c r="P183" s="2458"/>
      <c r="Q183" s="2466"/>
      <c r="R183" s="2458"/>
      <c r="S183" s="2458"/>
      <c r="T183" s="2458"/>
      <c r="U183" s="2458"/>
      <c r="V183" s="2467"/>
      <c r="W183" s="2467"/>
      <c r="X183" s="2467"/>
      <c r="Y183" s="2467"/>
      <c r="Z183" s="2451"/>
      <c r="AA183" s="2406"/>
      <c r="AB183" s="2406"/>
      <c r="AC183" s="2406"/>
      <c r="AD183" s="2406"/>
      <c r="AE183" s="2406"/>
      <c r="AF183" s="2406"/>
      <c r="AG183" s="2406"/>
      <c r="AH183" s="2406"/>
      <c r="AI183" s="2406"/>
      <c r="AJ183" s="2406"/>
      <c r="AK183" s="2406"/>
      <c r="AL183" s="2406"/>
      <c r="AM183" s="2406"/>
      <c r="AN183" s="2406"/>
      <c r="AO183" s="2406"/>
      <c r="AP183" s="2406"/>
      <c r="AQ183" s="2406"/>
      <c r="AR183" s="2406"/>
      <c r="AS183" s="2406"/>
      <c r="AT183" s="2406"/>
      <c r="AU183" s="2406"/>
      <c r="AV183" s="2406"/>
      <c r="AW183" s="2406"/>
      <c r="AX183" s="2406"/>
      <c r="AY183" s="2406"/>
      <c r="AZ183" s="2406"/>
      <c r="BA183" s="2406"/>
      <c r="BB183" s="2406"/>
      <c r="BC183" s="2406"/>
      <c r="BD183" s="2406"/>
      <c r="BE183" s="2406"/>
      <c r="BF183" s="2406"/>
      <c r="BG183" s="2406"/>
      <c r="BH183" s="2406"/>
      <c r="BI183" s="2406"/>
      <c r="BJ183" s="2406"/>
      <c r="BK183" s="2406"/>
      <c r="BL183" s="2406"/>
      <c r="BM183" s="2406"/>
      <c r="BN183" s="2406"/>
      <c r="BO183" s="2406"/>
      <c r="BP183" s="2406"/>
      <c r="BQ183" s="2406"/>
      <c r="BR183" s="2406"/>
      <c r="BS183" s="2406"/>
      <c r="BT183" s="2406"/>
      <c r="BU183" s="2406"/>
      <c r="BV183" s="2406"/>
      <c r="BW183" s="2406"/>
      <c r="BX183" s="2406"/>
      <c r="BY183" s="2406"/>
      <c r="BZ183" s="2406"/>
      <c r="CA183" s="2406"/>
      <c r="CB183" s="2406"/>
      <c r="CC183" s="2406"/>
      <c r="CD183" s="2406"/>
      <c r="CE183" s="2406"/>
      <c r="CF183" s="2406"/>
      <c r="CG183" s="2406"/>
      <c r="CH183" s="2406"/>
      <c r="CI183" s="2406"/>
      <c r="CJ183" s="2406"/>
      <c r="CK183" s="2406"/>
      <c r="CL183" s="2406"/>
      <c r="CM183" s="2406"/>
      <c r="CN183" s="2406"/>
      <c r="CO183" s="2406"/>
      <c r="CP183" s="2406"/>
      <c r="CQ183" s="2406"/>
      <c r="CR183" s="2406"/>
      <c r="CS183" s="2406"/>
      <c r="CT183" s="2406"/>
      <c r="CU183" s="2406"/>
      <c r="CV183" s="2406"/>
      <c r="CW183" s="2406"/>
      <c r="CX183" s="2406"/>
      <c r="CY183" s="2406"/>
      <c r="CZ183" s="2406"/>
      <c r="DA183" s="2406"/>
      <c r="DB183" s="2406"/>
    </row>
    <row r="184" spans="1:106" s="2407" customFormat="1" ht="4.05" customHeight="1">
      <c r="B184" s="2450"/>
      <c r="Z184" s="2451"/>
    </row>
    <row r="185" spans="1:106" s="2407" customFormat="1">
      <c r="B185" s="2450"/>
      <c r="I185" s="2456" t="s">
        <v>4973</v>
      </c>
      <c r="J185" s="2465"/>
      <c r="K185" s="2458"/>
      <c r="L185" s="2458"/>
      <c r="M185" s="2466"/>
      <c r="N185" s="2458"/>
      <c r="O185" s="2458"/>
      <c r="P185" s="2458"/>
      <c r="Q185" s="2466"/>
      <c r="R185" s="2458"/>
      <c r="S185" s="2458"/>
      <c r="T185" s="2458"/>
      <c r="U185" s="2458"/>
      <c r="V185" s="2467"/>
      <c r="W185" s="2467"/>
      <c r="X185" s="2467"/>
      <c r="Y185" s="2467"/>
      <c r="Z185" s="2451"/>
    </row>
    <row r="186" spans="1:106" s="2407" customFormat="1" ht="4.05" customHeight="1">
      <c r="B186" s="2450"/>
      <c r="Z186" s="2451"/>
    </row>
    <row r="187" spans="1:106" s="2407" customFormat="1">
      <c r="B187" s="2450"/>
      <c r="I187" s="2456"/>
      <c r="J187" s="2465"/>
      <c r="K187" s="2458"/>
      <c r="L187" s="2458"/>
      <c r="M187" s="2466"/>
      <c r="N187" s="2458"/>
      <c r="O187" s="2458"/>
      <c r="P187" s="2458"/>
      <c r="Q187" s="2466"/>
      <c r="R187" s="2458"/>
      <c r="S187" s="2458"/>
      <c r="T187" s="2458"/>
      <c r="U187" s="2458"/>
      <c r="V187" s="2467"/>
      <c r="W187" s="2467"/>
      <c r="X187" s="2467"/>
      <c r="Y187" s="2467"/>
      <c r="Z187" s="2451"/>
    </row>
    <row r="188" spans="1:106" s="2407" customFormat="1" ht="4.05" customHeight="1">
      <c r="B188" s="2450"/>
      <c r="Z188" s="2451"/>
    </row>
    <row r="189" spans="1:106" s="2407" customFormat="1">
      <c r="B189" s="2450"/>
      <c r="I189" s="2456" t="s">
        <v>4974</v>
      </c>
      <c r="J189" s="2465">
        <v>0</v>
      </c>
      <c r="K189" s="2458"/>
      <c r="L189" s="2458"/>
      <c r="M189" s="2468" t="s">
        <v>1382</v>
      </c>
      <c r="N189" s="2458"/>
      <c r="O189" s="2458"/>
      <c r="P189" s="2458"/>
      <c r="Q189" s="2468" t="s">
        <v>1382</v>
      </c>
      <c r="R189" s="2458"/>
      <c r="S189" s="2458"/>
      <c r="T189" s="2458"/>
      <c r="U189" s="2458"/>
      <c r="Z189" s="2451"/>
    </row>
    <row r="190" spans="1:106" s="2407" customFormat="1" ht="4.05" customHeight="1">
      <c r="B190" s="2450"/>
      <c r="Z190" s="2451"/>
    </row>
    <row r="191" spans="1:106" s="2407" customFormat="1">
      <c r="B191" s="2450"/>
      <c r="I191" s="2456" t="s">
        <v>4975</v>
      </c>
      <c r="J191" s="2465">
        <v>0</v>
      </c>
      <c r="K191" s="2458"/>
      <c r="L191" s="2458"/>
      <c r="M191" s="2468" t="s">
        <v>1382</v>
      </c>
      <c r="N191" s="2458"/>
      <c r="O191" s="2458"/>
      <c r="P191" s="2458"/>
      <c r="Q191" s="2468" t="s">
        <v>1382</v>
      </c>
      <c r="R191" s="2458"/>
      <c r="S191" s="2458"/>
      <c r="T191" s="2458"/>
      <c r="U191" s="2458"/>
      <c r="Z191" s="2451"/>
    </row>
    <row r="192" spans="1:106" s="2407" customFormat="1" ht="4.05" customHeight="1">
      <c r="B192" s="2450"/>
      <c r="I192" s="2456"/>
      <c r="J192" s="2472"/>
      <c r="K192" s="2455"/>
      <c r="L192" s="2455"/>
      <c r="M192" s="2468"/>
      <c r="N192" s="2455"/>
      <c r="O192" s="2455"/>
      <c r="P192" s="2455"/>
      <c r="Q192" s="2468"/>
      <c r="R192" s="2455"/>
      <c r="S192" s="2455"/>
      <c r="T192" s="2455"/>
      <c r="U192" s="2455"/>
      <c r="Z192" s="2451"/>
    </row>
    <row r="193" spans="2:26" s="2407" customFormat="1" ht="24.75" customHeight="1">
      <c r="B193" s="2450"/>
      <c r="E193" s="2453" t="s">
        <v>5008</v>
      </c>
      <c r="F193" s="2467"/>
      <c r="I193" s="2456" t="s">
        <v>5009</v>
      </c>
      <c r="J193" s="2465"/>
      <c r="K193" s="5540" t="s">
        <v>5010</v>
      </c>
      <c r="L193" s="5539"/>
      <c r="M193" s="5539"/>
      <c r="N193" s="5539"/>
      <c r="O193" s="5539"/>
      <c r="P193" s="5539"/>
      <c r="Q193" s="5539"/>
      <c r="R193" s="5539"/>
      <c r="S193" s="5539"/>
      <c r="T193" s="5539"/>
      <c r="U193" s="5539"/>
      <c r="V193" s="5539"/>
      <c r="W193" s="5539"/>
      <c r="X193" s="5539"/>
      <c r="Y193" s="5539"/>
      <c r="Z193" s="2451"/>
    </row>
    <row r="194" spans="2:26" s="2407" customFormat="1" ht="3.75" customHeight="1">
      <c r="B194" s="2450"/>
      <c r="I194" s="2456"/>
      <c r="J194" s="2472"/>
      <c r="K194" s="2455"/>
      <c r="L194" s="2455"/>
      <c r="M194" s="2468"/>
      <c r="N194" s="2455"/>
      <c r="O194" s="2455"/>
      <c r="P194" s="2455"/>
      <c r="Q194" s="2468"/>
      <c r="R194" s="2455"/>
      <c r="S194" s="2455"/>
      <c r="T194" s="2455"/>
      <c r="U194" s="2455"/>
      <c r="Z194" s="2451"/>
    </row>
    <row r="195" spans="2:26" s="2407" customFormat="1" ht="52.8" customHeight="1">
      <c r="B195" s="2450"/>
      <c r="C195" s="5539" t="s">
        <v>5015</v>
      </c>
      <c r="D195" s="5539"/>
      <c r="E195" s="5539"/>
      <c r="F195" s="5539"/>
      <c r="G195" s="5539"/>
      <c r="H195" s="5539"/>
      <c r="I195" s="5539"/>
      <c r="J195" s="5539"/>
      <c r="K195" s="5539"/>
      <c r="L195" s="5539"/>
      <c r="M195" s="5539"/>
      <c r="N195" s="5539"/>
      <c r="O195" s="5539"/>
      <c r="P195" s="5539"/>
      <c r="Q195" s="5539"/>
      <c r="R195" s="5539"/>
      <c r="S195" s="5539"/>
      <c r="T195" s="5539"/>
      <c r="U195" s="5539"/>
      <c r="V195" s="5539"/>
      <c r="W195" s="5539"/>
      <c r="X195" s="5539"/>
      <c r="Y195" s="5539"/>
      <c r="Z195" s="2451"/>
    </row>
    <row r="196" spans="2:26" s="2407" customFormat="1" ht="4.05" customHeight="1">
      <c r="B196" s="2450"/>
      <c r="Z196" s="2451"/>
    </row>
    <row r="197" spans="2:26" s="2407" customFormat="1">
      <c r="B197" s="2450"/>
      <c r="I197" s="2453" t="s">
        <v>369</v>
      </c>
      <c r="J197" s="2479"/>
      <c r="K197" s="2480"/>
      <c r="L197" s="2480"/>
      <c r="M197" s="2480"/>
      <c r="N197" s="2480"/>
      <c r="O197" s="2480"/>
      <c r="P197" s="2480"/>
      <c r="Q197" s="2480"/>
      <c r="R197" s="2480"/>
      <c r="S197" s="2481"/>
      <c r="T197" s="2406"/>
      <c r="U197" s="2406"/>
      <c r="V197" s="2406"/>
      <c r="W197" s="2406"/>
      <c r="X197" s="2406"/>
      <c r="Y197" s="2406"/>
      <c r="Z197" s="2451"/>
    </row>
    <row r="198" spans="2:26" s="2407" customFormat="1" ht="4.05" customHeight="1">
      <c r="B198" s="2450"/>
      <c r="J198" s="2482"/>
      <c r="S198" s="2483"/>
      <c r="T198" s="2406"/>
      <c r="U198" s="2406"/>
      <c r="V198" s="2406"/>
      <c r="W198" s="2406"/>
      <c r="X198" s="2406"/>
      <c r="Y198" s="2406"/>
      <c r="Z198" s="2451"/>
    </row>
    <row r="199" spans="2:26" s="2407" customFormat="1">
      <c r="B199" s="2450"/>
      <c r="J199" s="2482"/>
      <c r="S199" s="2483"/>
      <c r="T199" s="2406"/>
      <c r="U199" s="2406"/>
      <c r="V199" s="2406"/>
      <c r="W199" s="2406"/>
      <c r="X199" s="2406"/>
      <c r="Y199" s="2406"/>
      <c r="Z199" s="2451"/>
    </row>
    <row r="200" spans="2:26" s="2407" customFormat="1" ht="4.05" customHeight="1">
      <c r="B200" s="2450"/>
      <c r="J200" s="2482"/>
      <c r="S200" s="2483"/>
      <c r="T200" s="2406"/>
      <c r="U200" s="2406"/>
      <c r="V200" s="2406"/>
      <c r="W200" s="2406"/>
      <c r="X200" s="2406"/>
      <c r="Y200" s="2406"/>
      <c r="Z200" s="2451"/>
    </row>
    <row r="201" spans="2:26" s="2407" customFormat="1">
      <c r="B201" s="2450"/>
      <c r="J201" s="2484"/>
      <c r="K201" s="2485"/>
      <c r="L201" s="2485"/>
      <c r="M201" s="2485"/>
      <c r="N201" s="2485"/>
      <c r="O201" s="2485"/>
      <c r="P201" s="2485"/>
      <c r="Q201" s="2485"/>
      <c r="R201" s="2485"/>
      <c r="S201" s="2486"/>
      <c r="T201" s="2406"/>
      <c r="U201" s="2406"/>
      <c r="V201" s="2406"/>
      <c r="W201" s="2406"/>
      <c r="X201" s="2406"/>
      <c r="Y201" s="2406"/>
      <c r="Z201" s="2451"/>
    </row>
    <row r="202" spans="2:26" s="2407" customFormat="1" ht="4.05" customHeight="1">
      <c r="B202" s="2450"/>
      <c r="P202" s="2487"/>
      <c r="Q202" s="2487"/>
      <c r="R202" s="2487"/>
      <c r="S202" s="2487"/>
      <c r="T202" s="2487"/>
      <c r="U202" s="2487"/>
      <c r="V202" s="2487"/>
      <c r="W202" s="2487"/>
      <c r="X202" s="2487"/>
      <c r="Y202" s="2487"/>
      <c r="Z202" s="2451"/>
    </row>
    <row r="203" spans="2:26" s="2407" customFormat="1" ht="12">
      <c r="B203" s="2450"/>
      <c r="I203" s="2453" t="s">
        <v>1022</v>
      </c>
      <c r="J203" s="2488" t="s">
        <v>5004</v>
      </c>
      <c r="K203" s="2488" t="s">
        <v>5004</v>
      </c>
      <c r="L203" s="2488" t="s">
        <v>5004</v>
      </c>
      <c r="M203" s="2488" t="s">
        <v>5004</v>
      </c>
      <c r="N203" s="2489" t="s">
        <v>1382</v>
      </c>
      <c r="O203" s="2488" t="s">
        <v>4193</v>
      </c>
      <c r="P203" s="2488" t="s">
        <v>4193</v>
      </c>
      <c r="Q203" s="2489" t="s">
        <v>1382</v>
      </c>
      <c r="R203" s="2488" t="s">
        <v>5005</v>
      </c>
      <c r="S203" s="2488" t="s">
        <v>5005</v>
      </c>
      <c r="Z203" s="2451"/>
    </row>
    <row r="204" spans="2:26" s="2407" customFormat="1" ht="4.05" customHeight="1" thickBot="1">
      <c r="B204" s="2490"/>
      <c r="C204" s="2491"/>
      <c r="D204" s="2491"/>
      <c r="E204" s="2491"/>
      <c r="F204" s="2491"/>
      <c r="G204" s="2491"/>
      <c r="H204" s="2491"/>
      <c r="I204" s="2491"/>
      <c r="J204" s="2491"/>
      <c r="K204" s="2491"/>
      <c r="L204" s="2491"/>
      <c r="M204" s="2491"/>
      <c r="N204" s="2491"/>
      <c r="O204" s="2491"/>
      <c r="P204" s="2491"/>
      <c r="Q204" s="2491"/>
      <c r="R204" s="2491"/>
      <c r="S204" s="2491"/>
      <c r="T204" s="2491"/>
      <c r="U204" s="2491"/>
      <c r="V204" s="2491"/>
      <c r="W204" s="2491"/>
      <c r="X204" s="2491"/>
      <c r="Y204" s="2491"/>
      <c r="Z204" s="2492"/>
    </row>
    <row r="205" spans="2:26" s="2407" customFormat="1" ht="12.75" customHeight="1" thickBot="1">
      <c r="B205" s="5521" t="s">
        <v>5057</v>
      </c>
      <c r="C205" s="5522"/>
      <c r="D205" s="5522"/>
      <c r="E205" s="5522"/>
      <c r="F205" s="5522"/>
      <c r="G205" s="5522"/>
      <c r="H205" s="5522"/>
      <c r="I205" s="5522"/>
      <c r="J205" s="5522"/>
      <c r="K205" s="5522"/>
      <c r="L205" s="5522"/>
      <c r="M205" s="5522"/>
      <c r="N205" s="5522"/>
      <c r="O205" s="5522"/>
      <c r="P205" s="5522"/>
      <c r="Q205" s="5522"/>
      <c r="R205" s="5522"/>
      <c r="S205" s="5522"/>
      <c r="T205" s="5522"/>
      <c r="U205" s="5522"/>
      <c r="V205" s="5522"/>
      <c r="W205" s="5522"/>
      <c r="X205" s="5522"/>
      <c r="Y205" s="5522"/>
      <c r="Z205" s="5523"/>
    </row>
    <row r="206" spans="2:26" s="2407" customFormat="1" ht="4.05" customHeight="1">
      <c r="B206" s="2450"/>
      <c r="Z206" s="2451"/>
    </row>
    <row r="207" spans="2:26" s="2455" customFormat="1">
      <c r="B207" s="2500"/>
      <c r="I207" s="2561" t="s">
        <v>4977</v>
      </c>
      <c r="J207" s="2458"/>
      <c r="K207" s="2458"/>
      <c r="L207" s="2458"/>
      <c r="M207" s="2458"/>
      <c r="N207" s="2458"/>
      <c r="O207" s="2458"/>
      <c r="P207" s="2458"/>
      <c r="Q207" s="2458"/>
      <c r="Z207" s="2506"/>
    </row>
    <row r="208" spans="2:26" s="2407" customFormat="1" ht="4.05" customHeight="1">
      <c r="B208" s="2450"/>
      <c r="Z208" s="2451"/>
    </row>
    <row r="209" spans="2:26" s="2407" customFormat="1" ht="12" customHeight="1">
      <c r="B209" s="2450"/>
      <c r="C209" s="2533"/>
      <c r="D209" s="2562"/>
      <c r="E209" s="2562"/>
      <c r="F209" s="2562"/>
      <c r="G209" s="2562"/>
      <c r="H209" s="2562"/>
      <c r="I209" s="2562"/>
      <c r="J209" s="2562"/>
      <c r="K209" s="2562"/>
      <c r="L209" s="2562"/>
      <c r="M209" s="2562"/>
      <c r="N209" s="2562"/>
      <c r="O209" s="2562"/>
      <c r="P209" s="2562"/>
      <c r="Q209" s="2562"/>
      <c r="R209" s="2562"/>
      <c r="S209" s="2562"/>
      <c r="T209" s="2562"/>
      <c r="U209" s="2562"/>
      <c r="V209" s="2562"/>
      <c r="W209" s="2562"/>
      <c r="X209" s="2562"/>
      <c r="Y209" s="2563"/>
      <c r="Z209" s="2451"/>
    </row>
    <row r="210" spans="2:26" s="2407" customFormat="1" ht="12" customHeight="1">
      <c r="B210" s="2450"/>
      <c r="C210" s="2564"/>
      <c r="D210" s="2562"/>
      <c r="E210" s="2562"/>
      <c r="F210" s="2562"/>
      <c r="G210" s="2562"/>
      <c r="H210" s="2562"/>
      <c r="I210" s="2562"/>
      <c r="J210" s="2562"/>
      <c r="K210" s="2562"/>
      <c r="L210" s="2562"/>
      <c r="M210" s="2562"/>
      <c r="N210" s="2562"/>
      <c r="O210" s="2562"/>
      <c r="P210" s="2562"/>
      <c r="Q210" s="2562"/>
      <c r="R210" s="2562"/>
      <c r="S210" s="2562"/>
      <c r="T210" s="2562"/>
      <c r="U210" s="2562"/>
      <c r="V210" s="2562"/>
      <c r="W210" s="2562"/>
      <c r="X210" s="2562"/>
      <c r="Y210" s="2563"/>
      <c r="Z210" s="2451"/>
    </row>
    <row r="211" spans="2:26" s="2407" customFormat="1" ht="12" customHeight="1">
      <c r="B211" s="2450"/>
      <c r="C211" s="2564"/>
      <c r="D211" s="2562"/>
      <c r="E211" s="2562"/>
      <c r="F211" s="2562"/>
      <c r="G211" s="2562"/>
      <c r="H211" s="2562"/>
      <c r="I211" s="2562"/>
      <c r="J211" s="2562"/>
      <c r="K211" s="2562"/>
      <c r="L211" s="2562"/>
      <c r="M211" s="2562"/>
      <c r="N211" s="2562"/>
      <c r="O211" s="2562"/>
      <c r="P211" s="2562"/>
      <c r="Q211" s="2562"/>
      <c r="R211" s="2562"/>
      <c r="S211" s="2562"/>
      <c r="T211" s="2562"/>
      <c r="U211" s="2562"/>
      <c r="V211" s="2562"/>
      <c r="W211" s="2562"/>
      <c r="X211" s="2562"/>
      <c r="Y211" s="2563"/>
      <c r="Z211" s="2451"/>
    </row>
    <row r="212" spans="2:26" s="2407" customFormat="1" ht="12" customHeight="1">
      <c r="B212" s="2450"/>
      <c r="C212" s="2564"/>
      <c r="D212" s="2562"/>
      <c r="E212" s="2562"/>
      <c r="F212" s="2562"/>
      <c r="G212" s="2562"/>
      <c r="H212" s="2562"/>
      <c r="I212" s="2562"/>
      <c r="J212" s="2562"/>
      <c r="K212" s="2562"/>
      <c r="L212" s="2562"/>
      <c r="M212" s="2562"/>
      <c r="N212" s="2562"/>
      <c r="O212" s="2562"/>
      <c r="P212" s="2562"/>
      <c r="Q212" s="2562"/>
      <c r="R212" s="2562"/>
      <c r="S212" s="2562"/>
      <c r="T212" s="2562"/>
      <c r="U212" s="2562"/>
      <c r="V212" s="2562"/>
      <c r="W212" s="2562"/>
      <c r="X212" s="2562"/>
      <c r="Y212" s="2563"/>
      <c r="Z212" s="2451"/>
    </row>
    <row r="213" spans="2:26" s="2407" customFormat="1" ht="12" customHeight="1">
      <c r="B213" s="2450"/>
      <c r="C213" s="2564"/>
      <c r="D213" s="2562"/>
      <c r="E213" s="2562"/>
      <c r="F213" s="2562"/>
      <c r="G213" s="2562"/>
      <c r="H213" s="2562"/>
      <c r="I213" s="2562"/>
      <c r="J213" s="2562"/>
      <c r="K213" s="2562"/>
      <c r="L213" s="2562"/>
      <c r="M213" s="2562"/>
      <c r="N213" s="2562"/>
      <c r="O213" s="2562"/>
      <c r="P213" s="2562"/>
      <c r="Q213" s="2562"/>
      <c r="R213" s="2562"/>
      <c r="S213" s="2562"/>
      <c r="T213" s="2562"/>
      <c r="U213" s="2562"/>
      <c r="V213" s="2562"/>
      <c r="W213" s="2562"/>
      <c r="X213" s="2562"/>
      <c r="Y213" s="2563"/>
      <c r="Z213" s="2451"/>
    </row>
    <row r="214" spans="2:26" s="2407" customFormat="1" ht="12" customHeight="1">
      <c r="B214" s="2450"/>
      <c r="C214" s="2564"/>
      <c r="D214" s="2562"/>
      <c r="E214" s="2562"/>
      <c r="F214" s="2562"/>
      <c r="G214" s="2562"/>
      <c r="H214" s="2562"/>
      <c r="I214" s="2562"/>
      <c r="J214" s="2562"/>
      <c r="K214" s="2562"/>
      <c r="L214" s="2562"/>
      <c r="M214" s="2562"/>
      <c r="N214" s="2562"/>
      <c r="O214" s="2562"/>
      <c r="P214" s="2562"/>
      <c r="Q214" s="2562"/>
      <c r="R214" s="2562"/>
      <c r="S214" s="2562"/>
      <c r="T214" s="2562"/>
      <c r="U214" s="2562"/>
      <c r="V214" s="2562"/>
      <c r="W214" s="2562"/>
      <c r="X214" s="2562"/>
      <c r="Y214" s="2563"/>
      <c r="Z214" s="2451"/>
    </row>
    <row r="215" spans="2:26" s="2407" customFormat="1" ht="12" customHeight="1">
      <c r="B215" s="2450"/>
      <c r="C215" s="2564"/>
      <c r="D215" s="2562"/>
      <c r="E215" s="2562"/>
      <c r="F215" s="2562"/>
      <c r="G215" s="2562"/>
      <c r="H215" s="2562"/>
      <c r="I215" s="2562"/>
      <c r="J215" s="2562"/>
      <c r="K215" s="2562"/>
      <c r="L215" s="2562"/>
      <c r="M215" s="2562"/>
      <c r="N215" s="2562"/>
      <c r="O215" s="2562"/>
      <c r="P215" s="2562"/>
      <c r="Q215" s="2562"/>
      <c r="R215" s="2562"/>
      <c r="S215" s="2562"/>
      <c r="T215" s="2562"/>
      <c r="U215" s="2562"/>
      <c r="V215" s="2562"/>
      <c r="W215" s="2562"/>
      <c r="X215" s="2562"/>
      <c r="Y215" s="2563"/>
      <c r="Z215" s="2451"/>
    </row>
    <row r="216" spans="2:26" s="2407" customFormat="1" ht="12" customHeight="1">
      <c r="B216" s="2450"/>
      <c r="C216" s="2564"/>
      <c r="D216" s="2562"/>
      <c r="E216" s="2562"/>
      <c r="F216" s="2562"/>
      <c r="G216" s="2562"/>
      <c r="H216" s="2562"/>
      <c r="I216" s="2562"/>
      <c r="J216" s="2562"/>
      <c r="K216" s="2562"/>
      <c r="L216" s="2562"/>
      <c r="M216" s="2562"/>
      <c r="N216" s="2562"/>
      <c r="O216" s="2562"/>
      <c r="P216" s="2562"/>
      <c r="Q216" s="2562"/>
      <c r="R216" s="2562"/>
      <c r="S216" s="2562"/>
      <c r="T216" s="2562"/>
      <c r="U216" s="2562"/>
      <c r="V216" s="2562"/>
      <c r="W216" s="2562"/>
      <c r="X216" s="2562"/>
      <c r="Y216" s="2563"/>
      <c r="Z216" s="2451"/>
    </row>
    <row r="217" spans="2:26" s="2407" customFormat="1" ht="12" customHeight="1">
      <c r="B217" s="2450"/>
      <c r="C217" s="2564"/>
      <c r="D217" s="2562"/>
      <c r="E217" s="2562"/>
      <c r="F217" s="2562"/>
      <c r="G217" s="2562"/>
      <c r="H217" s="2562"/>
      <c r="I217" s="2562"/>
      <c r="J217" s="2562"/>
      <c r="K217" s="2562"/>
      <c r="L217" s="2562"/>
      <c r="M217" s="2562"/>
      <c r="N217" s="2562"/>
      <c r="O217" s="2562"/>
      <c r="P217" s="2562"/>
      <c r="Q217" s="2562"/>
      <c r="R217" s="2562"/>
      <c r="S217" s="2562"/>
      <c r="T217" s="2562"/>
      <c r="U217" s="2562"/>
      <c r="V217" s="2562"/>
      <c r="W217" s="2562"/>
      <c r="X217" s="2562"/>
      <c r="Y217" s="2563"/>
      <c r="Z217" s="2451"/>
    </row>
    <row r="218" spans="2:26" s="2407" customFormat="1" ht="12" customHeight="1">
      <c r="B218" s="2450"/>
      <c r="C218" s="2564"/>
      <c r="D218" s="2562"/>
      <c r="E218" s="2562"/>
      <c r="F218" s="2562"/>
      <c r="G218" s="2562"/>
      <c r="H218" s="2562"/>
      <c r="I218" s="2562"/>
      <c r="J218" s="2562"/>
      <c r="K218" s="2562"/>
      <c r="L218" s="2562"/>
      <c r="M218" s="2562"/>
      <c r="N218" s="2562"/>
      <c r="O218" s="2562"/>
      <c r="P218" s="2562"/>
      <c r="Q218" s="2562"/>
      <c r="R218" s="2562"/>
      <c r="S218" s="2562"/>
      <c r="T218" s="2562"/>
      <c r="U218" s="2562"/>
      <c r="V218" s="2562"/>
      <c r="W218" s="2562"/>
      <c r="X218" s="2562"/>
      <c r="Y218" s="2563"/>
      <c r="Z218" s="2451"/>
    </row>
    <row r="219" spans="2:26" s="2407" customFormat="1" ht="12" customHeight="1">
      <c r="B219" s="2450"/>
      <c r="C219" s="2564"/>
      <c r="D219" s="2562"/>
      <c r="E219" s="2562"/>
      <c r="F219" s="2562"/>
      <c r="G219" s="2562"/>
      <c r="H219" s="2562"/>
      <c r="I219" s="2562"/>
      <c r="J219" s="2562"/>
      <c r="K219" s="2562"/>
      <c r="L219" s="2562"/>
      <c r="M219" s="2562"/>
      <c r="N219" s="2562"/>
      <c r="O219" s="2562"/>
      <c r="P219" s="2562"/>
      <c r="Q219" s="2562"/>
      <c r="R219" s="2562"/>
      <c r="S219" s="2562"/>
      <c r="T219" s="2562"/>
      <c r="U219" s="2562"/>
      <c r="V219" s="2562"/>
      <c r="W219" s="2562"/>
      <c r="X219" s="2562"/>
      <c r="Y219" s="2563"/>
      <c r="Z219" s="2451"/>
    </row>
    <row r="220" spans="2:26" s="2407" customFormat="1" ht="12" customHeight="1">
      <c r="B220" s="2450"/>
      <c r="C220" s="2564"/>
      <c r="D220" s="2562"/>
      <c r="E220" s="2562"/>
      <c r="F220" s="2562"/>
      <c r="G220" s="2562"/>
      <c r="H220" s="2562"/>
      <c r="I220" s="2562"/>
      <c r="J220" s="2562"/>
      <c r="K220" s="2562"/>
      <c r="L220" s="2562"/>
      <c r="M220" s="2562"/>
      <c r="N220" s="2562"/>
      <c r="O220" s="2562"/>
      <c r="P220" s="2562"/>
      <c r="Q220" s="2562"/>
      <c r="R220" s="2562"/>
      <c r="S220" s="2562"/>
      <c r="T220" s="2562"/>
      <c r="U220" s="2562"/>
      <c r="V220" s="2562"/>
      <c r="W220" s="2562"/>
      <c r="X220" s="2562"/>
      <c r="Y220" s="2563"/>
      <c r="Z220" s="2451"/>
    </row>
    <row r="221" spans="2:26" s="2407" customFormat="1" ht="12" customHeight="1">
      <c r="B221" s="2450"/>
      <c r="C221" s="2564"/>
      <c r="D221" s="2562"/>
      <c r="E221" s="2562"/>
      <c r="F221" s="2562"/>
      <c r="G221" s="2562"/>
      <c r="H221" s="2562"/>
      <c r="I221" s="2562"/>
      <c r="J221" s="2562"/>
      <c r="K221" s="2562"/>
      <c r="L221" s="2562"/>
      <c r="M221" s="2562"/>
      <c r="N221" s="2562"/>
      <c r="O221" s="2562"/>
      <c r="P221" s="2562"/>
      <c r="Q221" s="2562"/>
      <c r="R221" s="2562"/>
      <c r="S221" s="2562"/>
      <c r="T221" s="2562"/>
      <c r="U221" s="2562"/>
      <c r="V221" s="2562"/>
      <c r="W221" s="2562"/>
      <c r="X221" s="2562"/>
      <c r="Y221" s="2563"/>
      <c r="Z221" s="2451"/>
    </row>
    <row r="222" spans="2:26" s="2407" customFormat="1" ht="4.05" customHeight="1" thickBot="1">
      <c r="B222" s="2490"/>
      <c r="C222" s="2491"/>
      <c r="D222" s="2491"/>
      <c r="E222" s="2491"/>
      <c r="F222" s="2491"/>
      <c r="G222" s="2491"/>
      <c r="H222" s="2491"/>
      <c r="I222" s="2491"/>
      <c r="J222" s="2491"/>
      <c r="K222" s="2491"/>
      <c r="L222" s="2491"/>
      <c r="M222" s="2491"/>
      <c r="N222" s="2491"/>
      <c r="O222" s="2491"/>
      <c r="P222" s="2491"/>
      <c r="Q222" s="2491"/>
      <c r="R222" s="2491"/>
      <c r="S222" s="2491"/>
      <c r="T222" s="2491"/>
      <c r="U222" s="2491"/>
      <c r="V222" s="2491"/>
      <c r="W222" s="2491"/>
      <c r="X222" s="2491"/>
      <c r="Y222" s="2491"/>
      <c r="Z222" s="2492"/>
    </row>
    <row r="223" spans="2:26" s="2407" customFormat="1"/>
    <row r="224" spans="2:26" s="2405" customFormat="1" ht="12.75" customHeight="1"/>
    <row r="225" s="2405" customFormat="1" ht="12.75" customHeight="1"/>
    <row r="226" s="2405" customFormat="1" ht="12.75" customHeight="1"/>
    <row r="227" s="2405" customFormat="1" ht="12.75" customHeight="1"/>
    <row r="228" s="2405" customFormat="1" ht="12.75" customHeight="1"/>
    <row r="229" s="2405" customFormat="1" ht="12.75" customHeight="1"/>
    <row r="230" s="2405" customFormat="1" ht="12.75" customHeight="1"/>
    <row r="231" s="2405" customFormat="1" ht="12.75" customHeight="1"/>
    <row r="232" s="2405" customFormat="1" ht="12.75" customHeight="1"/>
    <row r="233" s="2405" customFormat="1" ht="12.75" customHeight="1"/>
    <row r="234" s="2405" customFormat="1" ht="12.75" customHeight="1"/>
    <row r="235" s="2405" customFormat="1" ht="12.75" customHeight="1"/>
    <row r="236" s="2405" customFormat="1" ht="12.75" customHeight="1"/>
    <row r="237" s="2405" customFormat="1" ht="12.75" customHeight="1"/>
    <row r="238" s="2405" customFormat="1" ht="12.75" customHeight="1"/>
    <row r="239" s="2405" customFormat="1" ht="12.75" customHeight="1"/>
    <row r="240" s="2405" customFormat="1" ht="12.75" customHeight="1"/>
    <row r="241" s="2405" customFormat="1" ht="12.75" customHeight="1"/>
    <row r="242" s="2405" customFormat="1" ht="12.75" customHeight="1"/>
    <row r="243" s="2405" customFormat="1" ht="12.75" customHeight="1"/>
    <row r="244" s="2405" customFormat="1" ht="12.75" customHeight="1"/>
    <row r="245" s="2405" customFormat="1" ht="12.75" customHeight="1"/>
    <row r="246" s="2405" customFormat="1" ht="12.75" customHeight="1"/>
    <row r="247" s="2405" customFormat="1" ht="12.75" customHeight="1"/>
    <row r="248" s="2405" customFormat="1" ht="12.75" customHeight="1"/>
    <row r="249" s="2405" customFormat="1" ht="12.75" customHeight="1"/>
    <row r="250" s="2405" customFormat="1" ht="12.75" customHeight="1"/>
    <row r="251" s="2405" customFormat="1" ht="12.75" customHeight="1"/>
    <row r="252" s="2405" customFormat="1" ht="12.75" customHeight="1"/>
    <row r="253" s="2405" customFormat="1" ht="12.75" customHeight="1"/>
    <row r="254" s="2405" customFormat="1" ht="12.75" customHeight="1"/>
    <row r="255" s="2405" customFormat="1" ht="12.75" customHeight="1"/>
    <row r="256" s="2405" customFormat="1" ht="12.75" customHeight="1"/>
    <row r="257" s="2405" customFormat="1" ht="12.75" customHeight="1"/>
    <row r="258" s="2405" customFormat="1" ht="12.75" customHeight="1"/>
    <row r="259" s="2405" customFormat="1" ht="12.75" customHeight="1"/>
    <row r="260" s="2405" customFormat="1" ht="12.75" customHeight="1"/>
    <row r="261" s="2405" customFormat="1" ht="12.75" customHeight="1"/>
    <row r="262" s="2405" customFormat="1" ht="12.75" customHeight="1"/>
    <row r="263" s="2405" customFormat="1" ht="12.75" customHeight="1"/>
    <row r="264" s="2405" customFormat="1" ht="12.75" customHeight="1"/>
    <row r="265" s="2405" customFormat="1" ht="12.75" customHeight="1"/>
    <row r="266" s="2405" customFormat="1" ht="12.75" customHeight="1"/>
    <row r="267" s="2405" customFormat="1" ht="12.75" customHeight="1"/>
    <row r="268" s="2405" customFormat="1" ht="12.75" customHeight="1"/>
    <row r="269" s="2405" customFormat="1" ht="12.75" customHeight="1"/>
    <row r="270" s="2405" customFormat="1" ht="12.75" customHeight="1"/>
    <row r="271" s="2405" customFormat="1" ht="12.75" customHeight="1"/>
    <row r="272" s="2405" customFormat="1" ht="12.75" customHeight="1"/>
    <row r="273" s="2405" customFormat="1" ht="12.75" customHeight="1"/>
    <row r="274" s="2405" customFormat="1" ht="12.75" customHeight="1"/>
    <row r="275" s="2405" customFormat="1" ht="12.75" customHeight="1"/>
    <row r="276" s="2405" customFormat="1" ht="12.75" customHeight="1"/>
    <row r="277" s="2405" customFormat="1" ht="12.75" customHeight="1"/>
    <row r="278" s="2405" customFormat="1" ht="12.75" customHeight="1"/>
    <row r="279" s="2405" customFormat="1" ht="12.75" customHeight="1"/>
    <row r="280" s="2405" customFormat="1" ht="12.75" customHeight="1"/>
    <row r="281" s="2405" customFormat="1" ht="12.75" customHeight="1"/>
    <row r="282" s="2405" customFormat="1" ht="12.75" customHeight="1"/>
    <row r="283" s="2405" customFormat="1" ht="12.75" customHeight="1"/>
    <row r="284" s="2405" customFormat="1" ht="12.75" customHeight="1"/>
    <row r="285" s="2405" customFormat="1" ht="12.75" customHeight="1"/>
    <row r="286" s="2405" customFormat="1" ht="12.75" customHeight="1"/>
    <row r="287" s="2405" customFormat="1" ht="12.75" customHeight="1"/>
    <row r="288" s="2405" customFormat="1" ht="12.75" customHeight="1"/>
    <row r="289" s="2405" customFormat="1" ht="12.75" customHeight="1"/>
    <row r="290" s="2405" customFormat="1" ht="12.75" customHeight="1"/>
    <row r="291" s="2405" customFormat="1" ht="12.75" customHeight="1"/>
    <row r="292" s="2405" customFormat="1" ht="12.75" customHeight="1"/>
    <row r="293" s="2405" customFormat="1" ht="12.75" customHeight="1"/>
    <row r="294" s="2405" customFormat="1" ht="12.75" customHeight="1"/>
    <row r="295" s="2405" customFormat="1" ht="12.75" customHeight="1"/>
    <row r="296" s="2405" customFormat="1" ht="12.75" customHeight="1"/>
    <row r="297" s="2405" customFormat="1" ht="12.75" customHeight="1"/>
    <row r="298" s="2405" customFormat="1" ht="12.75" customHeight="1"/>
    <row r="299" s="2405" customFormat="1" ht="12.75" customHeight="1"/>
    <row r="300" s="2405" customFormat="1" ht="12.75" customHeight="1"/>
    <row r="301" s="2405" customFormat="1" ht="12.75" customHeight="1"/>
    <row r="302" s="2405" customFormat="1" ht="12.75" customHeight="1"/>
    <row r="303" s="2405" customFormat="1" ht="12.75" customHeight="1"/>
    <row r="304" s="2405" customFormat="1" ht="12.75" customHeight="1"/>
    <row r="305" s="2405" customFormat="1" ht="12.75" customHeight="1"/>
    <row r="306" s="2405" customFormat="1" ht="12.75" customHeight="1"/>
    <row r="307" s="2405" customFormat="1" ht="12.75" customHeight="1"/>
    <row r="308" s="2405" customFormat="1" ht="12.75" customHeight="1"/>
    <row r="309" s="2405" customFormat="1" ht="12.75" customHeight="1"/>
    <row r="310" s="2405" customFormat="1" ht="12.75" customHeight="1"/>
    <row r="311" s="2405" customFormat="1" ht="12.75" customHeight="1"/>
    <row r="312" s="2405" customFormat="1" ht="12.75" customHeight="1"/>
    <row r="313" s="2405" customFormat="1" ht="12.75" customHeight="1"/>
    <row r="314" s="2405" customFormat="1" ht="12.75" customHeight="1"/>
    <row r="315" s="2405" customFormat="1" ht="12.75" customHeight="1"/>
    <row r="316" s="2405" customFormat="1" ht="12.75" customHeight="1"/>
    <row r="317" s="2405" customFormat="1" ht="12.75" customHeight="1"/>
    <row r="318" s="2405" customFormat="1" ht="12.75" customHeight="1"/>
    <row r="319" s="2405" customFormat="1" ht="12.75" customHeight="1"/>
    <row r="320" s="2405" customFormat="1" ht="12.75" customHeight="1"/>
    <row r="321" s="2405" customFormat="1" ht="12.75" customHeight="1"/>
    <row r="322" s="2405" customFormat="1" ht="12.75" customHeight="1"/>
    <row r="323" s="2405" customFormat="1" ht="12.75" customHeight="1"/>
    <row r="324" s="2405" customFormat="1" ht="12.75" customHeight="1"/>
    <row r="325" s="2405" customFormat="1" ht="12.75" customHeight="1"/>
    <row r="326" s="2405" customFormat="1" ht="12.75" customHeight="1"/>
    <row r="327" s="2405" customFormat="1" ht="12.75" customHeight="1"/>
    <row r="328" s="2405" customFormat="1" ht="12.75" customHeight="1"/>
    <row r="329" s="2405" customFormat="1" ht="12.75" customHeight="1"/>
    <row r="330" s="2405" customFormat="1" ht="12.75" customHeight="1"/>
    <row r="331" s="2405" customFormat="1" ht="12.75" customHeight="1"/>
    <row r="332" s="2405" customFormat="1" ht="12.75" customHeight="1"/>
    <row r="333" s="2405" customFormat="1" ht="12.75" customHeight="1"/>
    <row r="334" s="2405" customFormat="1" ht="12.75" customHeight="1"/>
    <row r="335" s="2405" customFormat="1" ht="12.75" customHeight="1"/>
    <row r="336" s="2405" customFormat="1" ht="12.75" customHeight="1"/>
    <row r="337" s="2405" customFormat="1" ht="12.75" customHeight="1"/>
    <row r="338" s="2405" customFormat="1" ht="12.75" customHeight="1"/>
    <row r="339" s="2405" customFormat="1" ht="12.75" customHeight="1"/>
    <row r="340" s="2405" customFormat="1" ht="12.75" customHeight="1"/>
    <row r="341" s="2405" customFormat="1" ht="12.75" customHeight="1"/>
    <row r="342" s="2405" customFormat="1" ht="12.75" customHeight="1"/>
    <row r="343" s="2405" customFormat="1" ht="12.75" customHeight="1"/>
    <row r="344" s="2405" customFormat="1" ht="12.75" customHeight="1"/>
    <row r="345" s="2405" customFormat="1" ht="12.75" customHeight="1"/>
    <row r="346" s="2405" customFormat="1" ht="12.75" customHeight="1"/>
    <row r="347" s="2405" customFormat="1" ht="12.75" customHeight="1"/>
    <row r="348" s="2405" customFormat="1" ht="12.75" customHeight="1"/>
    <row r="349" s="2405" customFormat="1" ht="12.75" customHeight="1"/>
    <row r="350" s="2405" customFormat="1" ht="12.75" customHeight="1"/>
    <row r="351" s="2405" customFormat="1" ht="12.75" customHeight="1"/>
    <row r="352" s="2405" customFormat="1" ht="12.75" customHeight="1"/>
    <row r="353" s="2405" customFormat="1" ht="12.75" customHeight="1"/>
    <row r="354" s="2405" customFormat="1" ht="12.75" customHeight="1"/>
    <row r="355" s="2405" customFormat="1" ht="12.75" customHeight="1"/>
    <row r="356" s="2405" customFormat="1" ht="12.75" customHeight="1"/>
    <row r="357" s="2405" customFormat="1" ht="12.75" customHeight="1"/>
    <row r="358" s="2405" customFormat="1" ht="12.75" customHeight="1"/>
    <row r="359" s="2405" customFormat="1" ht="12.75" customHeight="1"/>
    <row r="360" s="2405" customFormat="1" ht="12.75" customHeight="1"/>
    <row r="361" s="2405" customFormat="1" ht="12.75" customHeight="1"/>
    <row r="362" s="2405" customFormat="1" ht="12.75" customHeight="1"/>
    <row r="363" s="2405" customFormat="1" ht="12.75" customHeight="1"/>
    <row r="364" s="2405" customFormat="1" ht="12.75" customHeight="1"/>
    <row r="365" s="2405" customFormat="1" ht="12.75" customHeight="1"/>
    <row r="366" s="2405" customFormat="1" ht="12.75" customHeight="1"/>
    <row r="367" s="2405" customFormat="1" ht="12.75" customHeight="1"/>
    <row r="368" s="2405" customFormat="1" ht="12.75" customHeight="1"/>
    <row r="369" s="2405" customFormat="1" ht="12.75" customHeight="1"/>
    <row r="370" s="2405" customFormat="1" ht="12.75" customHeight="1"/>
    <row r="371" s="2405" customFormat="1" ht="12.75" customHeight="1"/>
    <row r="372" s="2405" customFormat="1" ht="12.75" customHeight="1"/>
    <row r="373" s="2405" customFormat="1" ht="12.75" customHeight="1"/>
    <row r="374" s="2405" customFormat="1" ht="12.75" customHeight="1"/>
    <row r="375" s="2405" customFormat="1" ht="12.75" customHeight="1"/>
    <row r="376" s="2405" customFormat="1" ht="12.75" customHeight="1"/>
    <row r="377" s="2405" customFormat="1" ht="12.75" customHeight="1"/>
    <row r="378" s="2405" customFormat="1" ht="12.75" customHeight="1"/>
    <row r="379" s="2405" customFormat="1" ht="12.75" customHeight="1"/>
    <row r="380" s="2405" customFormat="1" ht="12.75" customHeight="1"/>
    <row r="381" s="2405" customFormat="1" ht="12.75" customHeight="1"/>
    <row r="382" s="2405" customFormat="1" ht="12.75" customHeight="1"/>
    <row r="383" s="2405" customFormat="1" ht="12.75" customHeight="1"/>
    <row r="384" s="2405" customFormat="1" ht="12.75" customHeight="1"/>
    <row r="385" s="2405" customFormat="1" ht="12.75" customHeight="1"/>
    <row r="386" s="2405" customFormat="1" ht="12.75" customHeight="1"/>
    <row r="387" s="2405" customFormat="1" ht="12.75" customHeight="1"/>
    <row r="388" s="2405" customFormat="1" ht="12.75" customHeight="1"/>
    <row r="389" s="2405" customFormat="1" ht="12.75" customHeight="1"/>
    <row r="390" s="2405" customFormat="1" ht="12.75" customHeight="1"/>
    <row r="391" s="2405" customFormat="1" ht="12.75" customHeight="1"/>
    <row r="392" s="2405" customFormat="1" ht="12.75" customHeight="1"/>
    <row r="393" s="2405" customFormat="1" ht="12.75" customHeight="1"/>
    <row r="394" s="2405" customFormat="1" ht="12.75" customHeight="1"/>
    <row r="395" s="2405" customFormat="1" ht="12.75" customHeight="1"/>
    <row r="396" s="2405" customFormat="1" ht="12.75" customHeight="1"/>
    <row r="397" s="2405" customFormat="1" ht="12.75" customHeight="1"/>
    <row r="398" s="2405" customFormat="1" ht="12.75" customHeight="1"/>
    <row r="399" s="2405" customFormat="1" ht="12.75" customHeight="1"/>
    <row r="400" s="2405" customFormat="1" ht="12.75" customHeight="1"/>
    <row r="401" s="2405" customFormat="1" ht="12.75" customHeight="1"/>
    <row r="402" s="2405" customFormat="1" ht="12.75" customHeight="1"/>
    <row r="403" s="2405" customFormat="1" ht="12.75" customHeight="1"/>
    <row r="404" s="2405" customFormat="1" ht="12.75" customHeight="1"/>
    <row r="405" s="2405" customFormat="1" ht="12.75" customHeight="1"/>
    <row r="406" s="2405" customFormat="1" ht="12.75" customHeight="1"/>
    <row r="407" s="2405" customFormat="1" ht="12.75" customHeight="1"/>
    <row r="408" s="2405" customFormat="1" ht="12.75" customHeight="1"/>
    <row r="409" s="2405" customFormat="1" ht="12.75" customHeight="1"/>
    <row r="410" s="2405" customFormat="1" ht="12.75" customHeight="1"/>
    <row r="411" s="2405" customFormat="1" ht="12.75" customHeight="1"/>
    <row r="412" s="2405" customFormat="1" ht="12.75" customHeight="1"/>
    <row r="413" s="2405" customFormat="1" ht="12.75" customHeight="1"/>
    <row r="414" s="2405" customFormat="1" ht="12.75" customHeight="1"/>
    <row r="415" s="2405" customFormat="1" ht="12.75" customHeight="1"/>
    <row r="416" s="2405" customFormat="1" ht="12.75" customHeight="1"/>
    <row r="417" s="2405" customFormat="1" ht="12.75" customHeight="1"/>
    <row r="418" s="2405" customFormat="1" ht="12.75" customHeight="1"/>
    <row r="419" s="2405" customFormat="1" ht="12.75" customHeight="1"/>
    <row r="420" s="2405" customFormat="1" ht="12.75" customHeight="1"/>
    <row r="421" s="2405" customFormat="1" ht="12.75" customHeight="1"/>
    <row r="422" s="2405" customFormat="1" ht="12.75" customHeight="1"/>
    <row r="423" s="2405" customFormat="1" ht="12.75" customHeight="1"/>
    <row r="424" s="2405" customFormat="1" ht="12.75" customHeight="1"/>
  </sheetData>
  <mergeCells count="23">
    <mergeCell ref="C26:I26"/>
    <mergeCell ref="B2:Z6"/>
    <mergeCell ref="B8:Z8"/>
    <mergeCell ref="B16:Z16"/>
    <mergeCell ref="C18:I18"/>
    <mergeCell ref="C22:I22"/>
    <mergeCell ref="K163:Y163"/>
    <mergeCell ref="C30:I30"/>
    <mergeCell ref="C34:I34"/>
    <mergeCell ref="C38:I38"/>
    <mergeCell ref="B54:Z54"/>
    <mergeCell ref="C66:H66"/>
    <mergeCell ref="B69:Z69"/>
    <mergeCell ref="C73:I73"/>
    <mergeCell ref="C97:P97"/>
    <mergeCell ref="B121:Z121"/>
    <mergeCell ref="C137:Y137"/>
    <mergeCell ref="B147:Z147"/>
    <mergeCell ref="C167:Y167"/>
    <mergeCell ref="B177:Z177"/>
    <mergeCell ref="K193:Y193"/>
    <mergeCell ref="C195:Y195"/>
    <mergeCell ref="B205:Z205"/>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3B78-5F7C-4C82-B06F-C5C70533A105}">
  <sheetPr>
    <tabColor rgb="FF7030A0"/>
  </sheetPr>
  <dimension ref="A1:DB173"/>
  <sheetViews>
    <sheetView zoomScaleNormal="100" workbookViewId="0">
      <selection activeCell="V14" sqref="V14"/>
    </sheetView>
  </sheetViews>
  <sheetFormatPr defaultRowHeight="11.4"/>
  <cols>
    <col min="1" max="1" width="2.5546875" style="2407" customWidth="1"/>
    <col min="2" max="2" width="1.77734375" style="2407" customWidth="1"/>
    <col min="3" max="25" width="3.77734375" style="2407" customWidth="1"/>
    <col min="26" max="26" width="1.77734375" style="2407" customWidth="1"/>
    <col min="27" max="28" width="3.77734375" style="2407" customWidth="1"/>
    <col min="29" max="256" width="8.88671875" style="2407"/>
    <col min="257" max="257" width="2.5546875" style="2407" customWidth="1"/>
    <col min="258" max="258" width="1.77734375" style="2407" customWidth="1"/>
    <col min="259" max="281" width="3.77734375" style="2407" customWidth="1"/>
    <col min="282" max="282" width="1.77734375" style="2407" customWidth="1"/>
    <col min="283" max="284" width="3.77734375" style="2407" customWidth="1"/>
    <col min="285" max="512" width="8.88671875" style="2407"/>
    <col min="513" max="513" width="2.5546875" style="2407" customWidth="1"/>
    <col min="514" max="514" width="1.77734375" style="2407" customWidth="1"/>
    <col min="515" max="537" width="3.77734375" style="2407" customWidth="1"/>
    <col min="538" max="538" width="1.77734375" style="2407" customWidth="1"/>
    <col min="539" max="540" width="3.77734375" style="2407" customWidth="1"/>
    <col min="541" max="768" width="8.88671875" style="2407"/>
    <col min="769" max="769" width="2.5546875" style="2407" customWidth="1"/>
    <col min="770" max="770" width="1.77734375" style="2407" customWidth="1"/>
    <col min="771" max="793" width="3.77734375" style="2407" customWidth="1"/>
    <col min="794" max="794" width="1.77734375" style="2407" customWidth="1"/>
    <col min="795" max="796" width="3.77734375" style="2407" customWidth="1"/>
    <col min="797" max="1024" width="8.88671875" style="2407"/>
    <col min="1025" max="1025" width="2.5546875" style="2407" customWidth="1"/>
    <col min="1026" max="1026" width="1.77734375" style="2407" customWidth="1"/>
    <col min="1027" max="1049" width="3.77734375" style="2407" customWidth="1"/>
    <col min="1050" max="1050" width="1.77734375" style="2407" customWidth="1"/>
    <col min="1051" max="1052" width="3.77734375" style="2407" customWidth="1"/>
    <col min="1053" max="1280" width="8.88671875" style="2407"/>
    <col min="1281" max="1281" width="2.5546875" style="2407" customWidth="1"/>
    <col min="1282" max="1282" width="1.77734375" style="2407" customWidth="1"/>
    <col min="1283" max="1305" width="3.77734375" style="2407" customWidth="1"/>
    <col min="1306" max="1306" width="1.77734375" style="2407" customWidth="1"/>
    <col min="1307" max="1308" width="3.77734375" style="2407" customWidth="1"/>
    <col min="1309" max="1536" width="8.88671875" style="2407"/>
    <col min="1537" max="1537" width="2.5546875" style="2407" customWidth="1"/>
    <col min="1538" max="1538" width="1.77734375" style="2407" customWidth="1"/>
    <col min="1539" max="1561" width="3.77734375" style="2407" customWidth="1"/>
    <col min="1562" max="1562" width="1.77734375" style="2407" customWidth="1"/>
    <col min="1563" max="1564" width="3.77734375" style="2407" customWidth="1"/>
    <col min="1565" max="1792" width="8.88671875" style="2407"/>
    <col min="1793" max="1793" width="2.5546875" style="2407" customWidth="1"/>
    <col min="1794" max="1794" width="1.77734375" style="2407" customWidth="1"/>
    <col min="1795" max="1817" width="3.77734375" style="2407" customWidth="1"/>
    <col min="1818" max="1818" width="1.77734375" style="2407" customWidth="1"/>
    <col min="1819" max="1820" width="3.77734375" style="2407" customWidth="1"/>
    <col min="1821" max="2048" width="8.88671875" style="2407"/>
    <col min="2049" max="2049" width="2.5546875" style="2407" customWidth="1"/>
    <col min="2050" max="2050" width="1.77734375" style="2407" customWidth="1"/>
    <col min="2051" max="2073" width="3.77734375" style="2407" customWidth="1"/>
    <col min="2074" max="2074" width="1.77734375" style="2407" customWidth="1"/>
    <col min="2075" max="2076" width="3.77734375" style="2407" customWidth="1"/>
    <col min="2077" max="2304" width="8.88671875" style="2407"/>
    <col min="2305" max="2305" width="2.5546875" style="2407" customWidth="1"/>
    <col min="2306" max="2306" width="1.77734375" style="2407" customWidth="1"/>
    <col min="2307" max="2329" width="3.77734375" style="2407" customWidth="1"/>
    <col min="2330" max="2330" width="1.77734375" style="2407" customWidth="1"/>
    <col min="2331" max="2332" width="3.77734375" style="2407" customWidth="1"/>
    <col min="2333" max="2560" width="8.88671875" style="2407"/>
    <col min="2561" max="2561" width="2.5546875" style="2407" customWidth="1"/>
    <col min="2562" max="2562" width="1.77734375" style="2407" customWidth="1"/>
    <col min="2563" max="2585" width="3.77734375" style="2407" customWidth="1"/>
    <col min="2586" max="2586" width="1.77734375" style="2407" customWidth="1"/>
    <col min="2587" max="2588" width="3.77734375" style="2407" customWidth="1"/>
    <col min="2589" max="2816" width="8.88671875" style="2407"/>
    <col min="2817" max="2817" width="2.5546875" style="2407" customWidth="1"/>
    <col min="2818" max="2818" width="1.77734375" style="2407" customWidth="1"/>
    <col min="2819" max="2841" width="3.77734375" style="2407" customWidth="1"/>
    <col min="2842" max="2842" width="1.77734375" style="2407" customWidth="1"/>
    <col min="2843" max="2844" width="3.77734375" style="2407" customWidth="1"/>
    <col min="2845" max="3072" width="8.88671875" style="2407"/>
    <col min="3073" max="3073" width="2.5546875" style="2407" customWidth="1"/>
    <col min="3074" max="3074" width="1.77734375" style="2407" customWidth="1"/>
    <col min="3075" max="3097" width="3.77734375" style="2407" customWidth="1"/>
    <col min="3098" max="3098" width="1.77734375" style="2407" customWidth="1"/>
    <col min="3099" max="3100" width="3.77734375" style="2407" customWidth="1"/>
    <col min="3101" max="3328" width="8.88671875" style="2407"/>
    <col min="3329" max="3329" width="2.5546875" style="2407" customWidth="1"/>
    <col min="3330" max="3330" width="1.77734375" style="2407" customWidth="1"/>
    <col min="3331" max="3353" width="3.77734375" style="2407" customWidth="1"/>
    <col min="3354" max="3354" width="1.77734375" style="2407" customWidth="1"/>
    <col min="3355" max="3356" width="3.77734375" style="2407" customWidth="1"/>
    <col min="3357" max="3584" width="8.88671875" style="2407"/>
    <col min="3585" max="3585" width="2.5546875" style="2407" customWidth="1"/>
    <col min="3586" max="3586" width="1.77734375" style="2407" customWidth="1"/>
    <col min="3587" max="3609" width="3.77734375" style="2407" customWidth="1"/>
    <col min="3610" max="3610" width="1.77734375" style="2407" customWidth="1"/>
    <col min="3611" max="3612" width="3.77734375" style="2407" customWidth="1"/>
    <col min="3613" max="3840" width="8.88671875" style="2407"/>
    <col min="3841" max="3841" width="2.5546875" style="2407" customWidth="1"/>
    <col min="3842" max="3842" width="1.77734375" style="2407" customWidth="1"/>
    <col min="3843" max="3865" width="3.77734375" style="2407" customWidth="1"/>
    <col min="3866" max="3866" width="1.77734375" style="2407" customWidth="1"/>
    <col min="3867" max="3868" width="3.77734375" style="2407" customWidth="1"/>
    <col min="3869" max="4096" width="8.88671875" style="2407"/>
    <col min="4097" max="4097" width="2.5546875" style="2407" customWidth="1"/>
    <col min="4098" max="4098" width="1.77734375" style="2407" customWidth="1"/>
    <col min="4099" max="4121" width="3.77734375" style="2407" customWidth="1"/>
    <col min="4122" max="4122" width="1.77734375" style="2407" customWidth="1"/>
    <col min="4123" max="4124" width="3.77734375" style="2407" customWidth="1"/>
    <col min="4125" max="4352" width="8.88671875" style="2407"/>
    <col min="4353" max="4353" width="2.5546875" style="2407" customWidth="1"/>
    <col min="4354" max="4354" width="1.77734375" style="2407" customWidth="1"/>
    <col min="4355" max="4377" width="3.77734375" style="2407" customWidth="1"/>
    <col min="4378" max="4378" width="1.77734375" style="2407" customWidth="1"/>
    <col min="4379" max="4380" width="3.77734375" style="2407" customWidth="1"/>
    <col min="4381" max="4608" width="8.88671875" style="2407"/>
    <col min="4609" max="4609" width="2.5546875" style="2407" customWidth="1"/>
    <col min="4610" max="4610" width="1.77734375" style="2407" customWidth="1"/>
    <col min="4611" max="4633" width="3.77734375" style="2407" customWidth="1"/>
    <col min="4634" max="4634" width="1.77734375" style="2407" customWidth="1"/>
    <col min="4635" max="4636" width="3.77734375" style="2407" customWidth="1"/>
    <col min="4637" max="4864" width="8.88671875" style="2407"/>
    <col min="4865" max="4865" width="2.5546875" style="2407" customWidth="1"/>
    <col min="4866" max="4866" width="1.77734375" style="2407" customWidth="1"/>
    <col min="4867" max="4889" width="3.77734375" style="2407" customWidth="1"/>
    <col min="4890" max="4890" width="1.77734375" style="2407" customWidth="1"/>
    <col min="4891" max="4892" width="3.77734375" style="2407" customWidth="1"/>
    <col min="4893" max="5120" width="8.88671875" style="2407"/>
    <col min="5121" max="5121" width="2.5546875" style="2407" customWidth="1"/>
    <col min="5122" max="5122" width="1.77734375" style="2407" customWidth="1"/>
    <col min="5123" max="5145" width="3.77734375" style="2407" customWidth="1"/>
    <col min="5146" max="5146" width="1.77734375" style="2407" customWidth="1"/>
    <col min="5147" max="5148" width="3.77734375" style="2407" customWidth="1"/>
    <col min="5149" max="5376" width="8.88671875" style="2407"/>
    <col min="5377" max="5377" width="2.5546875" style="2407" customWidth="1"/>
    <col min="5378" max="5378" width="1.77734375" style="2407" customWidth="1"/>
    <col min="5379" max="5401" width="3.77734375" style="2407" customWidth="1"/>
    <col min="5402" max="5402" width="1.77734375" style="2407" customWidth="1"/>
    <col min="5403" max="5404" width="3.77734375" style="2407" customWidth="1"/>
    <col min="5405" max="5632" width="8.88671875" style="2407"/>
    <col min="5633" max="5633" width="2.5546875" style="2407" customWidth="1"/>
    <col min="5634" max="5634" width="1.77734375" style="2407" customWidth="1"/>
    <col min="5635" max="5657" width="3.77734375" style="2407" customWidth="1"/>
    <col min="5658" max="5658" width="1.77734375" style="2407" customWidth="1"/>
    <col min="5659" max="5660" width="3.77734375" style="2407" customWidth="1"/>
    <col min="5661" max="5888" width="8.88671875" style="2407"/>
    <col min="5889" max="5889" width="2.5546875" style="2407" customWidth="1"/>
    <col min="5890" max="5890" width="1.77734375" style="2407" customWidth="1"/>
    <col min="5891" max="5913" width="3.77734375" style="2407" customWidth="1"/>
    <col min="5914" max="5914" width="1.77734375" style="2407" customWidth="1"/>
    <col min="5915" max="5916" width="3.77734375" style="2407" customWidth="1"/>
    <col min="5917" max="6144" width="8.88671875" style="2407"/>
    <col min="6145" max="6145" width="2.5546875" style="2407" customWidth="1"/>
    <col min="6146" max="6146" width="1.77734375" style="2407" customWidth="1"/>
    <col min="6147" max="6169" width="3.77734375" style="2407" customWidth="1"/>
    <col min="6170" max="6170" width="1.77734375" style="2407" customWidth="1"/>
    <col min="6171" max="6172" width="3.77734375" style="2407" customWidth="1"/>
    <col min="6173" max="6400" width="8.88671875" style="2407"/>
    <col min="6401" max="6401" width="2.5546875" style="2407" customWidth="1"/>
    <col min="6402" max="6402" width="1.77734375" style="2407" customWidth="1"/>
    <col min="6403" max="6425" width="3.77734375" style="2407" customWidth="1"/>
    <col min="6426" max="6426" width="1.77734375" style="2407" customWidth="1"/>
    <col min="6427" max="6428" width="3.77734375" style="2407" customWidth="1"/>
    <col min="6429" max="6656" width="8.88671875" style="2407"/>
    <col min="6657" max="6657" width="2.5546875" style="2407" customWidth="1"/>
    <col min="6658" max="6658" width="1.77734375" style="2407" customWidth="1"/>
    <col min="6659" max="6681" width="3.77734375" style="2407" customWidth="1"/>
    <col min="6682" max="6682" width="1.77734375" style="2407" customWidth="1"/>
    <col min="6683" max="6684" width="3.77734375" style="2407" customWidth="1"/>
    <col min="6685" max="6912" width="8.88671875" style="2407"/>
    <col min="6913" max="6913" width="2.5546875" style="2407" customWidth="1"/>
    <col min="6914" max="6914" width="1.77734375" style="2407" customWidth="1"/>
    <col min="6915" max="6937" width="3.77734375" style="2407" customWidth="1"/>
    <col min="6938" max="6938" width="1.77734375" style="2407" customWidth="1"/>
    <col min="6939" max="6940" width="3.77734375" style="2407" customWidth="1"/>
    <col min="6941" max="7168" width="8.88671875" style="2407"/>
    <col min="7169" max="7169" width="2.5546875" style="2407" customWidth="1"/>
    <col min="7170" max="7170" width="1.77734375" style="2407" customWidth="1"/>
    <col min="7171" max="7193" width="3.77734375" style="2407" customWidth="1"/>
    <col min="7194" max="7194" width="1.77734375" style="2407" customWidth="1"/>
    <col min="7195" max="7196" width="3.77734375" style="2407" customWidth="1"/>
    <col min="7197" max="7424" width="8.88671875" style="2407"/>
    <col min="7425" max="7425" width="2.5546875" style="2407" customWidth="1"/>
    <col min="7426" max="7426" width="1.77734375" style="2407" customWidth="1"/>
    <col min="7427" max="7449" width="3.77734375" style="2407" customWidth="1"/>
    <col min="7450" max="7450" width="1.77734375" style="2407" customWidth="1"/>
    <col min="7451" max="7452" width="3.77734375" style="2407" customWidth="1"/>
    <col min="7453" max="7680" width="8.88671875" style="2407"/>
    <col min="7681" max="7681" width="2.5546875" style="2407" customWidth="1"/>
    <col min="7682" max="7682" width="1.77734375" style="2407" customWidth="1"/>
    <col min="7683" max="7705" width="3.77734375" style="2407" customWidth="1"/>
    <col min="7706" max="7706" width="1.77734375" style="2407" customWidth="1"/>
    <col min="7707" max="7708" width="3.77734375" style="2407" customWidth="1"/>
    <col min="7709" max="7936" width="8.88671875" style="2407"/>
    <col min="7937" max="7937" width="2.5546875" style="2407" customWidth="1"/>
    <col min="7938" max="7938" width="1.77734375" style="2407" customWidth="1"/>
    <col min="7939" max="7961" width="3.77734375" style="2407" customWidth="1"/>
    <col min="7962" max="7962" width="1.77734375" style="2407" customWidth="1"/>
    <col min="7963" max="7964" width="3.77734375" style="2407" customWidth="1"/>
    <col min="7965" max="8192" width="8.88671875" style="2407"/>
    <col min="8193" max="8193" width="2.5546875" style="2407" customWidth="1"/>
    <col min="8194" max="8194" width="1.77734375" style="2407" customWidth="1"/>
    <col min="8195" max="8217" width="3.77734375" style="2407" customWidth="1"/>
    <col min="8218" max="8218" width="1.77734375" style="2407" customWidth="1"/>
    <col min="8219" max="8220" width="3.77734375" style="2407" customWidth="1"/>
    <col min="8221" max="8448" width="8.88671875" style="2407"/>
    <col min="8449" max="8449" width="2.5546875" style="2407" customWidth="1"/>
    <col min="8450" max="8450" width="1.77734375" style="2407" customWidth="1"/>
    <col min="8451" max="8473" width="3.77734375" style="2407" customWidth="1"/>
    <col min="8474" max="8474" width="1.77734375" style="2407" customWidth="1"/>
    <col min="8475" max="8476" width="3.77734375" style="2407" customWidth="1"/>
    <col min="8477" max="8704" width="8.88671875" style="2407"/>
    <col min="8705" max="8705" width="2.5546875" style="2407" customWidth="1"/>
    <col min="8706" max="8706" width="1.77734375" style="2407" customWidth="1"/>
    <col min="8707" max="8729" width="3.77734375" style="2407" customWidth="1"/>
    <col min="8730" max="8730" width="1.77734375" style="2407" customWidth="1"/>
    <col min="8731" max="8732" width="3.77734375" style="2407" customWidth="1"/>
    <col min="8733" max="8960" width="8.88671875" style="2407"/>
    <col min="8961" max="8961" width="2.5546875" style="2407" customWidth="1"/>
    <col min="8962" max="8962" width="1.77734375" style="2407" customWidth="1"/>
    <col min="8963" max="8985" width="3.77734375" style="2407" customWidth="1"/>
    <col min="8986" max="8986" width="1.77734375" style="2407" customWidth="1"/>
    <col min="8987" max="8988" width="3.77734375" style="2407" customWidth="1"/>
    <col min="8989" max="9216" width="8.88671875" style="2407"/>
    <col min="9217" max="9217" width="2.5546875" style="2407" customWidth="1"/>
    <col min="9218" max="9218" width="1.77734375" style="2407" customWidth="1"/>
    <col min="9219" max="9241" width="3.77734375" style="2407" customWidth="1"/>
    <col min="9242" max="9242" width="1.77734375" style="2407" customWidth="1"/>
    <col min="9243" max="9244" width="3.77734375" style="2407" customWidth="1"/>
    <col min="9245" max="9472" width="8.88671875" style="2407"/>
    <col min="9473" max="9473" width="2.5546875" style="2407" customWidth="1"/>
    <col min="9474" max="9474" width="1.77734375" style="2407" customWidth="1"/>
    <col min="9475" max="9497" width="3.77734375" style="2407" customWidth="1"/>
    <col min="9498" max="9498" width="1.77734375" style="2407" customWidth="1"/>
    <col min="9499" max="9500" width="3.77734375" style="2407" customWidth="1"/>
    <col min="9501" max="9728" width="8.88671875" style="2407"/>
    <col min="9729" max="9729" width="2.5546875" style="2407" customWidth="1"/>
    <col min="9730" max="9730" width="1.77734375" style="2407" customWidth="1"/>
    <col min="9731" max="9753" width="3.77734375" style="2407" customWidth="1"/>
    <col min="9754" max="9754" width="1.77734375" style="2407" customWidth="1"/>
    <col min="9755" max="9756" width="3.77734375" style="2407" customWidth="1"/>
    <col min="9757" max="9984" width="8.88671875" style="2407"/>
    <col min="9985" max="9985" width="2.5546875" style="2407" customWidth="1"/>
    <col min="9986" max="9986" width="1.77734375" style="2407" customWidth="1"/>
    <col min="9987" max="10009" width="3.77734375" style="2407" customWidth="1"/>
    <col min="10010" max="10010" width="1.77734375" style="2407" customWidth="1"/>
    <col min="10011" max="10012" width="3.77734375" style="2407" customWidth="1"/>
    <col min="10013" max="10240" width="8.88671875" style="2407"/>
    <col min="10241" max="10241" width="2.5546875" style="2407" customWidth="1"/>
    <col min="10242" max="10242" width="1.77734375" style="2407" customWidth="1"/>
    <col min="10243" max="10265" width="3.77734375" style="2407" customWidth="1"/>
    <col min="10266" max="10266" width="1.77734375" style="2407" customWidth="1"/>
    <col min="10267" max="10268" width="3.77734375" style="2407" customWidth="1"/>
    <col min="10269" max="10496" width="8.88671875" style="2407"/>
    <col min="10497" max="10497" width="2.5546875" style="2407" customWidth="1"/>
    <col min="10498" max="10498" width="1.77734375" style="2407" customWidth="1"/>
    <col min="10499" max="10521" width="3.77734375" style="2407" customWidth="1"/>
    <col min="10522" max="10522" width="1.77734375" style="2407" customWidth="1"/>
    <col min="10523" max="10524" width="3.77734375" style="2407" customWidth="1"/>
    <col min="10525" max="10752" width="8.88671875" style="2407"/>
    <col min="10753" max="10753" width="2.5546875" style="2407" customWidth="1"/>
    <col min="10754" max="10754" width="1.77734375" style="2407" customWidth="1"/>
    <col min="10755" max="10777" width="3.77734375" style="2407" customWidth="1"/>
    <col min="10778" max="10778" width="1.77734375" style="2407" customWidth="1"/>
    <col min="10779" max="10780" width="3.77734375" style="2407" customWidth="1"/>
    <col min="10781" max="11008" width="8.88671875" style="2407"/>
    <col min="11009" max="11009" width="2.5546875" style="2407" customWidth="1"/>
    <col min="11010" max="11010" width="1.77734375" style="2407" customWidth="1"/>
    <col min="11011" max="11033" width="3.77734375" style="2407" customWidth="1"/>
    <col min="11034" max="11034" width="1.77734375" style="2407" customWidth="1"/>
    <col min="11035" max="11036" width="3.77734375" style="2407" customWidth="1"/>
    <col min="11037" max="11264" width="8.88671875" style="2407"/>
    <col min="11265" max="11265" width="2.5546875" style="2407" customWidth="1"/>
    <col min="11266" max="11266" width="1.77734375" style="2407" customWidth="1"/>
    <col min="11267" max="11289" width="3.77734375" style="2407" customWidth="1"/>
    <col min="11290" max="11290" width="1.77734375" style="2407" customWidth="1"/>
    <col min="11291" max="11292" width="3.77734375" style="2407" customWidth="1"/>
    <col min="11293" max="11520" width="8.88671875" style="2407"/>
    <col min="11521" max="11521" width="2.5546875" style="2407" customWidth="1"/>
    <col min="11522" max="11522" width="1.77734375" style="2407" customWidth="1"/>
    <col min="11523" max="11545" width="3.77734375" style="2407" customWidth="1"/>
    <col min="11546" max="11546" width="1.77734375" style="2407" customWidth="1"/>
    <col min="11547" max="11548" width="3.77734375" style="2407" customWidth="1"/>
    <col min="11549" max="11776" width="8.88671875" style="2407"/>
    <col min="11777" max="11777" width="2.5546875" style="2407" customWidth="1"/>
    <col min="11778" max="11778" width="1.77734375" style="2407" customWidth="1"/>
    <col min="11779" max="11801" width="3.77734375" style="2407" customWidth="1"/>
    <col min="11802" max="11802" width="1.77734375" style="2407" customWidth="1"/>
    <col min="11803" max="11804" width="3.77734375" style="2407" customWidth="1"/>
    <col min="11805" max="12032" width="8.88671875" style="2407"/>
    <col min="12033" max="12033" width="2.5546875" style="2407" customWidth="1"/>
    <col min="12034" max="12034" width="1.77734375" style="2407" customWidth="1"/>
    <col min="12035" max="12057" width="3.77734375" style="2407" customWidth="1"/>
    <col min="12058" max="12058" width="1.77734375" style="2407" customWidth="1"/>
    <col min="12059" max="12060" width="3.77734375" style="2407" customWidth="1"/>
    <col min="12061" max="12288" width="8.88671875" style="2407"/>
    <col min="12289" max="12289" width="2.5546875" style="2407" customWidth="1"/>
    <col min="12290" max="12290" width="1.77734375" style="2407" customWidth="1"/>
    <col min="12291" max="12313" width="3.77734375" style="2407" customWidth="1"/>
    <col min="12314" max="12314" width="1.77734375" style="2407" customWidth="1"/>
    <col min="12315" max="12316" width="3.77734375" style="2407" customWidth="1"/>
    <col min="12317" max="12544" width="8.88671875" style="2407"/>
    <col min="12545" max="12545" width="2.5546875" style="2407" customWidth="1"/>
    <col min="12546" max="12546" width="1.77734375" style="2407" customWidth="1"/>
    <col min="12547" max="12569" width="3.77734375" style="2407" customWidth="1"/>
    <col min="12570" max="12570" width="1.77734375" style="2407" customWidth="1"/>
    <col min="12571" max="12572" width="3.77734375" style="2407" customWidth="1"/>
    <col min="12573" max="12800" width="8.88671875" style="2407"/>
    <col min="12801" max="12801" width="2.5546875" style="2407" customWidth="1"/>
    <col min="12802" max="12802" width="1.77734375" style="2407" customWidth="1"/>
    <col min="12803" max="12825" width="3.77734375" style="2407" customWidth="1"/>
    <col min="12826" max="12826" width="1.77734375" style="2407" customWidth="1"/>
    <col min="12827" max="12828" width="3.77734375" style="2407" customWidth="1"/>
    <col min="12829" max="13056" width="8.88671875" style="2407"/>
    <col min="13057" max="13057" width="2.5546875" style="2407" customWidth="1"/>
    <col min="13058" max="13058" width="1.77734375" style="2407" customWidth="1"/>
    <col min="13059" max="13081" width="3.77734375" style="2407" customWidth="1"/>
    <col min="13082" max="13082" width="1.77734375" style="2407" customWidth="1"/>
    <col min="13083" max="13084" width="3.77734375" style="2407" customWidth="1"/>
    <col min="13085" max="13312" width="8.88671875" style="2407"/>
    <col min="13313" max="13313" width="2.5546875" style="2407" customWidth="1"/>
    <col min="13314" max="13314" width="1.77734375" style="2407" customWidth="1"/>
    <col min="13315" max="13337" width="3.77734375" style="2407" customWidth="1"/>
    <col min="13338" max="13338" width="1.77734375" style="2407" customWidth="1"/>
    <col min="13339" max="13340" width="3.77734375" style="2407" customWidth="1"/>
    <col min="13341" max="13568" width="8.88671875" style="2407"/>
    <col min="13569" max="13569" width="2.5546875" style="2407" customWidth="1"/>
    <col min="13570" max="13570" width="1.77734375" style="2407" customWidth="1"/>
    <col min="13571" max="13593" width="3.77734375" style="2407" customWidth="1"/>
    <col min="13594" max="13594" width="1.77734375" style="2407" customWidth="1"/>
    <col min="13595" max="13596" width="3.77734375" style="2407" customWidth="1"/>
    <col min="13597" max="13824" width="8.88671875" style="2407"/>
    <col min="13825" max="13825" width="2.5546875" style="2407" customWidth="1"/>
    <col min="13826" max="13826" width="1.77734375" style="2407" customWidth="1"/>
    <col min="13827" max="13849" width="3.77734375" style="2407" customWidth="1"/>
    <col min="13850" max="13850" width="1.77734375" style="2407" customWidth="1"/>
    <col min="13851" max="13852" width="3.77734375" style="2407" customWidth="1"/>
    <col min="13853" max="14080" width="8.88671875" style="2407"/>
    <col min="14081" max="14081" width="2.5546875" style="2407" customWidth="1"/>
    <col min="14082" max="14082" width="1.77734375" style="2407" customWidth="1"/>
    <col min="14083" max="14105" width="3.77734375" style="2407" customWidth="1"/>
    <col min="14106" max="14106" width="1.77734375" style="2407" customWidth="1"/>
    <col min="14107" max="14108" width="3.77734375" style="2407" customWidth="1"/>
    <col min="14109" max="14336" width="8.88671875" style="2407"/>
    <col min="14337" max="14337" width="2.5546875" style="2407" customWidth="1"/>
    <col min="14338" max="14338" width="1.77734375" style="2407" customWidth="1"/>
    <col min="14339" max="14361" width="3.77734375" style="2407" customWidth="1"/>
    <col min="14362" max="14362" width="1.77734375" style="2407" customWidth="1"/>
    <col min="14363" max="14364" width="3.77734375" style="2407" customWidth="1"/>
    <col min="14365" max="14592" width="8.88671875" style="2407"/>
    <col min="14593" max="14593" width="2.5546875" style="2407" customWidth="1"/>
    <col min="14594" max="14594" width="1.77734375" style="2407" customWidth="1"/>
    <col min="14595" max="14617" width="3.77734375" style="2407" customWidth="1"/>
    <col min="14618" max="14618" width="1.77734375" style="2407" customWidth="1"/>
    <col min="14619" max="14620" width="3.77734375" style="2407" customWidth="1"/>
    <col min="14621" max="14848" width="8.88671875" style="2407"/>
    <col min="14849" max="14849" width="2.5546875" style="2407" customWidth="1"/>
    <col min="14850" max="14850" width="1.77734375" style="2407" customWidth="1"/>
    <col min="14851" max="14873" width="3.77734375" style="2407" customWidth="1"/>
    <col min="14874" max="14874" width="1.77734375" style="2407" customWidth="1"/>
    <col min="14875" max="14876" width="3.77734375" style="2407" customWidth="1"/>
    <col min="14877" max="15104" width="8.88671875" style="2407"/>
    <col min="15105" max="15105" width="2.5546875" style="2407" customWidth="1"/>
    <col min="15106" max="15106" width="1.77734375" style="2407" customWidth="1"/>
    <col min="15107" max="15129" width="3.77734375" style="2407" customWidth="1"/>
    <col min="15130" max="15130" width="1.77734375" style="2407" customWidth="1"/>
    <col min="15131" max="15132" width="3.77734375" style="2407" customWidth="1"/>
    <col min="15133" max="15360" width="8.88671875" style="2407"/>
    <col min="15361" max="15361" width="2.5546875" style="2407" customWidth="1"/>
    <col min="15362" max="15362" width="1.77734375" style="2407" customWidth="1"/>
    <col min="15363" max="15385" width="3.77734375" style="2407" customWidth="1"/>
    <col min="15386" max="15386" width="1.77734375" style="2407" customWidth="1"/>
    <col min="15387" max="15388" width="3.77734375" style="2407" customWidth="1"/>
    <col min="15389" max="15616" width="8.88671875" style="2407"/>
    <col min="15617" max="15617" width="2.5546875" style="2407" customWidth="1"/>
    <col min="15618" max="15618" width="1.77734375" style="2407" customWidth="1"/>
    <col min="15619" max="15641" width="3.77734375" style="2407" customWidth="1"/>
    <col min="15642" max="15642" width="1.77734375" style="2407" customWidth="1"/>
    <col min="15643" max="15644" width="3.77734375" style="2407" customWidth="1"/>
    <col min="15645" max="15872" width="8.88671875" style="2407"/>
    <col min="15873" max="15873" width="2.5546875" style="2407" customWidth="1"/>
    <col min="15874" max="15874" width="1.77734375" style="2407" customWidth="1"/>
    <col min="15875" max="15897" width="3.77734375" style="2407" customWidth="1"/>
    <col min="15898" max="15898" width="1.77734375" style="2407" customWidth="1"/>
    <col min="15899" max="15900" width="3.77734375" style="2407" customWidth="1"/>
    <col min="15901" max="16128" width="8.88671875" style="2407"/>
    <col min="16129" max="16129" width="2.5546875" style="2407" customWidth="1"/>
    <col min="16130" max="16130" width="1.77734375" style="2407" customWidth="1"/>
    <col min="16131" max="16153" width="3.77734375" style="2407" customWidth="1"/>
    <col min="16154" max="16154" width="1.77734375" style="2407" customWidth="1"/>
    <col min="16155" max="16156" width="3.77734375" style="2407" customWidth="1"/>
    <col min="16157" max="16384" width="8.88671875" style="2407"/>
  </cols>
  <sheetData>
    <row r="1" spans="1:26" ht="12" thickBot="1">
      <c r="A1" s="2565"/>
    </row>
    <row r="2" spans="1:26" ht="12" customHeight="1">
      <c r="B2" s="5524" t="s">
        <v>5058</v>
      </c>
      <c r="C2" s="5525"/>
      <c r="D2" s="5525"/>
      <c r="E2" s="5525"/>
      <c r="F2" s="5525"/>
      <c r="G2" s="5525"/>
      <c r="H2" s="5525"/>
      <c r="I2" s="5525"/>
      <c r="J2" s="5525"/>
      <c r="K2" s="5525"/>
      <c r="L2" s="5525"/>
      <c r="M2" s="5525"/>
      <c r="N2" s="5525"/>
      <c r="O2" s="5525"/>
      <c r="P2" s="5525"/>
      <c r="Q2" s="5525"/>
      <c r="R2" s="5525"/>
      <c r="S2" s="5525"/>
      <c r="T2" s="5525"/>
      <c r="U2" s="5525"/>
      <c r="V2" s="5525"/>
      <c r="W2" s="5525"/>
      <c r="X2" s="5525"/>
      <c r="Y2" s="5525"/>
      <c r="Z2" s="5526"/>
    </row>
    <row r="3" spans="1:26" ht="4.05" customHeight="1">
      <c r="B3" s="5527"/>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9"/>
    </row>
    <row r="4" spans="1:26" ht="12.75" customHeight="1" thickBot="1">
      <c r="B4" s="5530"/>
      <c r="C4" s="5531"/>
      <c r="D4" s="5531"/>
      <c r="E4" s="5531"/>
      <c r="F4" s="5531"/>
      <c r="G4" s="5531"/>
      <c r="H4" s="5531"/>
      <c r="I4" s="5531"/>
      <c r="J4" s="5531"/>
      <c r="K4" s="5531"/>
      <c r="L4" s="5531"/>
      <c r="M4" s="5531"/>
      <c r="N4" s="5531"/>
      <c r="O4" s="5531"/>
      <c r="P4" s="5531"/>
      <c r="Q4" s="5531"/>
      <c r="R4" s="5531"/>
      <c r="S4" s="5531"/>
      <c r="T4" s="5531"/>
      <c r="U4" s="5531"/>
      <c r="V4" s="5531"/>
      <c r="W4" s="5531"/>
      <c r="X4" s="5531"/>
      <c r="Y4" s="5531"/>
      <c r="Z4" s="5532"/>
    </row>
    <row r="5" spans="1:26" ht="4.05" customHeight="1" thickBot="1"/>
    <row r="6" spans="1:26" ht="12.75" customHeight="1" thickBot="1">
      <c r="B6" s="5521" t="s">
        <v>4960</v>
      </c>
      <c r="C6" s="5522"/>
      <c r="D6" s="5522"/>
      <c r="E6" s="5522"/>
      <c r="F6" s="5522"/>
      <c r="G6" s="5522"/>
      <c r="H6" s="5522"/>
      <c r="I6" s="5522"/>
      <c r="J6" s="5522"/>
      <c r="K6" s="5522"/>
      <c r="L6" s="5522"/>
      <c r="M6" s="5522"/>
      <c r="N6" s="5522"/>
      <c r="O6" s="5522"/>
      <c r="P6" s="5522"/>
      <c r="Q6" s="5522"/>
      <c r="R6" s="5522"/>
      <c r="S6" s="5522"/>
      <c r="T6" s="5522"/>
      <c r="U6" s="5522"/>
      <c r="V6" s="5522"/>
      <c r="W6" s="5522"/>
      <c r="X6" s="5522"/>
      <c r="Y6" s="5522"/>
      <c r="Z6" s="5523"/>
    </row>
    <row r="7" spans="1:26" ht="4.05" customHeight="1">
      <c r="B7" s="2450"/>
      <c r="Z7" s="2451"/>
    </row>
    <row r="8" spans="1:26" s="2455" customFormat="1">
      <c r="B8" s="2500"/>
      <c r="I8" s="2453" t="s">
        <v>4961</v>
      </c>
      <c r="J8" s="2458"/>
      <c r="K8" s="2458"/>
      <c r="L8" s="2458"/>
      <c r="M8" s="2458"/>
      <c r="N8" s="2458"/>
      <c r="O8" s="2458"/>
      <c r="P8" s="2458"/>
      <c r="Q8" s="2458"/>
      <c r="Z8" s="2506"/>
    </row>
    <row r="9" spans="1:26" ht="4.05" customHeight="1">
      <c r="B9" s="2450"/>
      <c r="Z9" s="2451"/>
    </row>
    <row r="10" spans="1:26" s="2455" customFormat="1">
      <c r="B10" s="2500"/>
      <c r="I10" s="2456" t="s">
        <v>4962</v>
      </c>
      <c r="J10" s="2462"/>
      <c r="K10" s="2556"/>
      <c r="L10" s="2556"/>
      <c r="M10" s="2556"/>
      <c r="N10" s="2556"/>
      <c r="O10" s="2556"/>
      <c r="P10" s="2556"/>
      <c r="Q10" s="2556"/>
      <c r="R10" s="2556"/>
      <c r="S10" s="2556"/>
      <c r="T10" s="2556"/>
      <c r="U10" s="2556"/>
      <c r="V10" s="2556"/>
      <c r="W10" s="2556"/>
      <c r="X10" s="2556"/>
      <c r="Y10" s="2463"/>
      <c r="Z10" s="2506"/>
    </row>
    <row r="11" spans="1:26" ht="4.05" customHeight="1">
      <c r="B11" s="2450"/>
      <c r="Z11" s="2451"/>
    </row>
    <row r="12" spans="1:26">
      <c r="B12" s="2450"/>
      <c r="J12" s="2459"/>
      <c r="K12" s="2552"/>
      <c r="L12" s="2552"/>
      <c r="M12" s="2552"/>
      <c r="N12" s="2552"/>
      <c r="O12" s="2552"/>
      <c r="P12" s="2552"/>
      <c r="Q12" s="2552"/>
      <c r="R12" s="2552"/>
      <c r="S12" s="2552"/>
      <c r="T12" s="2552"/>
      <c r="U12" s="2552"/>
      <c r="V12" s="2552"/>
      <c r="W12" s="2552"/>
      <c r="X12" s="2552"/>
      <c r="Y12" s="2461"/>
      <c r="Z12" s="2451"/>
    </row>
    <row r="13" spans="1:26" ht="4.05" customHeight="1" thickBot="1">
      <c r="B13" s="2450"/>
      <c r="Z13" s="2451"/>
    </row>
    <row r="14" spans="1:26" ht="12.75" customHeight="1" thickBot="1">
      <c r="B14" s="5521" t="s">
        <v>5017</v>
      </c>
      <c r="C14" s="5522"/>
      <c r="D14" s="5522"/>
      <c r="E14" s="5522"/>
      <c r="F14" s="5522"/>
      <c r="G14" s="5522"/>
      <c r="H14" s="5522"/>
      <c r="I14" s="5522"/>
      <c r="J14" s="5522"/>
      <c r="K14" s="5522"/>
      <c r="L14" s="5522"/>
      <c r="M14" s="5522"/>
      <c r="N14" s="5522"/>
      <c r="O14" s="5522"/>
      <c r="P14" s="5522"/>
      <c r="Q14" s="5522"/>
      <c r="R14" s="5522"/>
      <c r="S14" s="5522"/>
      <c r="T14" s="5522"/>
      <c r="U14" s="5522"/>
      <c r="V14" s="5522"/>
      <c r="W14" s="5522"/>
      <c r="X14" s="5522"/>
      <c r="Y14" s="5522"/>
      <c r="Z14" s="5523"/>
    </row>
    <row r="15" spans="1:26" ht="4.05" customHeight="1">
      <c r="B15" s="2450"/>
      <c r="Z15" s="2451"/>
    </row>
    <row r="16" spans="1:26">
      <c r="B16" s="2450"/>
      <c r="I16" s="2453" t="s">
        <v>4977</v>
      </c>
      <c r="J16" s="2458"/>
      <c r="K16" s="2458"/>
      <c r="L16" s="2458"/>
      <c r="M16" s="2458"/>
      <c r="N16" s="2458"/>
      <c r="O16" s="2458"/>
      <c r="P16" s="2458"/>
      <c r="Q16" s="2566"/>
      <c r="Z16" s="2451"/>
    </row>
    <row r="17" spans="1:106" ht="4.05" customHeight="1">
      <c r="B17" s="2450"/>
      <c r="I17" s="2453"/>
      <c r="Z17" s="2451"/>
    </row>
    <row r="18" spans="1:106" ht="12" customHeight="1">
      <c r="B18" s="2450"/>
      <c r="I18" s="2453" t="s">
        <v>5059</v>
      </c>
      <c r="J18" s="2467"/>
      <c r="K18" s="2467"/>
      <c r="L18" s="2467"/>
      <c r="M18" s="2467"/>
      <c r="N18" s="2467"/>
      <c r="O18" s="2467"/>
      <c r="P18" s="2467"/>
      <c r="Q18" s="2467"/>
      <c r="R18" s="2467"/>
      <c r="S18" s="2467"/>
      <c r="T18" s="2467"/>
      <c r="U18" s="2467"/>
      <c r="V18" s="2467"/>
      <c r="Z18" s="2451"/>
    </row>
    <row r="19" spans="1:106" ht="4.05" customHeight="1">
      <c r="B19" s="2450"/>
      <c r="I19" s="2453"/>
      <c r="Z19" s="2451"/>
    </row>
    <row r="20" spans="1:106" s="2455" customFormat="1">
      <c r="B20" s="2500"/>
      <c r="I20" s="2456" t="s">
        <v>4978</v>
      </c>
      <c r="J20" s="2462"/>
      <c r="K20" s="2556"/>
      <c r="L20" s="2556"/>
      <c r="M20" s="2556"/>
      <c r="N20" s="2556"/>
      <c r="O20" s="2556"/>
      <c r="P20" s="2556"/>
      <c r="Q20" s="2556"/>
      <c r="R20" s="2556"/>
      <c r="S20" s="2556"/>
      <c r="T20" s="2556"/>
      <c r="U20" s="2556"/>
      <c r="V20" s="2556"/>
      <c r="W20" s="2556"/>
      <c r="X20" s="2556"/>
      <c r="Y20" s="2463"/>
      <c r="Z20" s="2506"/>
    </row>
    <row r="21" spans="1:106" s="2455" customFormat="1" ht="4.05" customHeight="1">
      <c r="B21" s="2500"/>
      <c r="I21" s="2456"/>
      <c r="Z21" s="2506"/>
    </row>
    <row r="22" spans="1:106" s="2455" customFormat="1" ht="12">
      <c r="B22" s="2500"/>
      <c r="I22" s="2456" t="s">
        <v>5060</v>
      </c>
      <c r="J22" s="2488" t="s">
        <v>5004</v>
      </c>
      <c r="K22" s="2488" t="s">
        <v>5004</v>
      </c>
      <c r="L22" s="2488" t="s">
        <v>5004</v>
      </c>
      <c r="M22" s="2488" t="s">
        <v>5004</v>
      </c>
      <c r="N22" s="2567" t="s">
        <v>5061</v>
      </c>
      <c r="O22" s="2488" t="s">
        <v>4193</v>
      </c>
      <c r="P22" s="2488" t="s">
        <v>4193</v>
      </c>
      <c r="Q22" s="2567" t="s">
        <v>5061</v>
      </c>
      <c r="R22" s="2488" t="s">
        <v>5005</v>
      </c>
      <c r="S22" s="2488" t="s">
        <v>5005</v>
      </c>
      <c r="Z22" s="2506"/>
    </row>
    <row r="23" spans="1:106" ht="4.05" customHeight="1" thickBot="1">
      <c r="B23" s="2450"/>
      <c r="I23" s="2453"/>
      <c r="Z23" s="2451"/>
    </row>
    <row r="24" spans="1:106" ht="12.75" customHeight="1" thickBot="1">
      <c r="A24" s="2406"/>
      <c r="B24" s="5521" t="s">
        <v>5062</v>
      </c>
      <c r="C24" s="5522"/>
      <c r="D24" s="5522"/>
      <c r="E24" s="5522"/>
      <c r="F24" s="5522"/>
      <c r="G24" s="5522"/>
      <c r="H24" s="5522"/>
      <c r="I24" s="5522"/>
      <c r="J24" s="5522"/>
      <c r="K24" s="5522"/>
      <c r="L24" s="5522"/>
      <c r="M24" s="5522"/>
      <c r="N24" s="5522"/>
      <c r="O24" s="5522"/>
      <c r="P24" s="5522"/>
      <c r="Q24" s="5522"/>
      <c r="R24" s="5522"/>
      <c r="S24" s="5522"/>
      <c r="T24" s="5522"/>
      <c r="U24" s="5522"/>
      <c r="V24" s="5522"/>
      <c r="W24" s="5522"/>
      <c r="X24" s="5522"/>
      <c r="Y24" s="5522"/>
      <c r="Z24" s="5523"/>
      <c r="AA24" s="2406"/>
      <c r="AB24" s="2406"/>
      <c r="AC24" s="2406"/>
      <c r="AD24" s="2406"/>
      <c r="AE24" s="2406"/>
      <c r="AF24" s="2406"/>
      <c r="AG24" s="2406"/>
      <c r="AH24" s="2406"/>
      <c r="AI24" s="2406"/>
      <c r="AJ24" s="2406"/>
      <c r="AK24" s="2406"/>
      <c r="AL24" s="2406"/>
      <c r="AM24" s="2406"/>
      <c r="AN24" s="2406"/>
      <c r="AO24" s="2406"/>
      <c r="AP24" s="2406"/>
      <c r="AQ24" s="2406"/>
      <c r="AR24" s="2406"/>
      <c r="AS24" s="2406"/>
      <c r="AT24" s="2406"/>
      <c r="AU24" s="2406"/>
      <c r="AV24" s="2406"/>
      <c r="AW24" s="2406"/>
      <c r="AX24" s="2406"/>
      <c r="AY24" s="2406"/>
      <c r="AZ24" s="2406"/>
      <c r="BA24" s="2406"/>
      <c r="BB24" s="2406"/>
      <c r="BC24" s="2406"/>
      <c r="BD24" s="2406"/>
      <c r="BE24" s="2406"/>
      <c r="BF24" s="2406"/>
      <c r="BG24" s="2406"/>
      <c r="BH24" s="2406"/>
      <c r="BI24" s="2406"/>
      <c r="BJ24" s="2406"/>
      <c r="BK24" s="2406"/>
      <c r="BL24" s="2406"/>
      <c r="BM24" s="2406"/>
      <c r="BN24" s="2406"/>
      <c r="BO24" s="2406"/>
      <c r="BP24" s="2406"/>
      <c r="BQ24" s="2406"/>
      <c r="BR24" s="2406"/>
      <c r="BS24" s="2406"/>
      <c r="BT24" s="2406"/>
      <c r="BU24" s="2406"/>
      <c r="BV24" s="2406"/>
      <c r="BW24" s="2406"/>
      <c r="BX24" s="2406"/>
      <c r="BY24" s="2406"/>
      <c r="BZ24" s="2406"/>
      <c r="CA24" s="2406"/>
      <c r="CB24" s="2406"/>
      <c r="CC24" s="2406"/>
      <c r="CD24" s="2406"/>
      <c r="CE24" s="2406"/>
      <c r="CF24" s="2406"/>
      <c r="CG24" s="2406"/>
      <c r="CH24" s="2406"/>
      <c r="CI24" s="2406"/>
      <c r="CJ24" s="2406"/>
      <c r="CK24" s="2406"/>
      <c r="CL24" s="2406"/>
      <c r="CM24" s="2406"/>
      <c r="CN24" s="2406"/>
      <c r="CO24" s="2406"/>
      <c r="CP24" s="2406"/>
      <c r="CQ24" s="2406"/>
      <c r="CR24" s="2406"/>
      <c r="CS24" s="2406"/>
      <c r="CT24" s="2406"/>
      <c r="CU24" s="2406"/>
      <c r="CV24" s="2406"/>
      <c r="CW24" s="2406"/>
      <c r="CX24" s="2406"/>
      <c r="CY24" s="2406"/>
      <c r="CZ24" s="2406"/>
      <c r="DA24" s="2406"/>
      <c r="DB24" s="2406"/>
    </row>
    <row r="25" spans="1:106" ht="3.75" customHeight="1">
      <c r="A25" s="2406"/>
      <c r="B25" s="2450"/>
      <c r="Z25" s="2451"/>
      <c r="AA25" s="2406"/>
      <c r="AB25" s="2406"/>
      <c r="AC25" s="2406"/>
      <c r="AD25" s="2406"/>
      <c r="AE25" s="2406"/>
      <c r="AF25" s="2406"/>
      <c r="AG25" s="2406"/>
      <c r="AH25" s="2406"/>
      <c r="AI25" s="2406"/>
      <c r="AJ25" s="2406"/>
      <c r="AK25" s="2406"/>
      <c r="AL25" s="2406"/>
      <c r="AM25" s="2406"/>
      <c r="AN25" s="2406"/>
      <c r="AO25" s="2406"/>
      <c r="AP25" s="2406"/>
      <c r="AQ25" s="2406"/>
      <c r="AR25" s="2406"/>
      <c r="AS25" s="2406"/>
      <c r="AT25" s="2406"/>
      <c r="AU25" s="2406"/>
      <c r="AV25" s="2406"/>
      <c r="AW25" s="2406"/>
      <c r="AX25" s="2406"/>
      <c r="AY25" s="2406"/>
      <c r="AZ25" s="2406"/>
      <c r="BA25" s="2406"/>
      <c r="BB25" s="2406"/>
      <c r="BC25" s="2406"/>
      <c r="BD25" s="2406"/>
      <c r="BE25" s="2406"/>
      <c r="BF25" s="2406"/>
      <c r="BG25" s="2406"/>
      <c r="BH25" s="2406"/>
      <c r="BI25" s="2406"/>
      <c r="BJ25" s="2406"/>
      <c r="BK25" s="2406"/>
      <c r="BL25" s="2406"/>
      <c r="BM25" s="2406"/>
      <c r="BN25" s="2406"/>
      <c r="BO25" s="2406"/>
      <c r="BP25" s="2406"/>
      <c r="BQ25" s="2406"/>
      <c r="BR25" s="2406"/>
      <c r="BS25" s="2406"/>
      <c r="BT25" s="2406"/>
      <c r="BU25" s="2406"/>
      <c r="BV25" s="2406"/>
      <c r="BW25" s="2406"/>
      <c r="BX25" s="2406"/>
      <c r="BY25" s="2406"/>
      <c r="BZ25" s="2406"/>
      <c r="CA25" s="2406"/>
      <c r="CB25" s="2406"/>
      <c r="CC25" s="2406"/>
      <c r="CD25" s="2406"/>
      <c r="CE25" s="2406"/>
      <c r="CF25" s="2406"/>
      <c r="CG25" s="2406"/>
      <c r="CH25" s="2406"/>
      <c r="CI25" s="2406"/>
      <c r="CJ25" s="2406"/>
      <c r="CK25" s="2406"/>
      <c r="CL25" s="2406"/>
      <c r="CM25" s="2406"/>
      <c r="CN25" s="2406"/>
      <c r="CO25" s="2406"/>
      <c r="CP25" s="2406"/>
      <c r="CQ25" s="2406"/>
      <c r="CR25" s="2406"/>
      <c r="CS25" s="2406"/>
      <c r="CT25" s="2406"/>
      <c r="CU25" s="2406"/>
      <c r="CV25" s="2406"/>
      <c r="CW25" s="2406"/>
      <c r="CX25" s="2406"/>
      <c r="CY25" s="2406"/>
      <c r="CZ25" s="2406"/>
      <c r="DA25" s="2406"/>
      <c r="DB25" s="2406"/>
    </row>
    <row r="26" spans="1:106" ht="23.25" customHeight="1">
      <c r="A26" s="2406"/>
      <c r="B26" s="2450"/>
      <c r="C26" s="5547" t="s">
        <v>4964</v>
      </c>
      <c r="D26" s="5547"/>
      <c r="E26" s="5547"/>
      <c r="F26" s="5547"/>
      <c r="G26" s="5547"/>
      <c r="H26" s="5547"/>
      <c r="I26" s="5548"/>
      <c r="J26" s="2458"/>
      <c r="K26" s="2458"/>
      <c r="L26" s="2458"/>
      <c r="M26" s="2458"/>
      <c r="N26" s="2458"/>
      <c r="O26" s="2458"/>
      <c r="P26" s="2458"/>
      <c r="Q26" s="2458"/>
      <c r="Z26" s="2451"/>
      <c r="AA26" s="2406"/>
      <c r="AB26" s="2406"/>
      <c r="AC26" s="2406"/>
      <c r="AD26" s="2406"/>
      <c r="AE26" s="2406"/>
      <c r="AF26" s="2406"/>
      <c r="AG26" s="2406"/>
      <c r="AH26" s="2406"/>
      <c r="AI26" s="2406"/>
      <c r="AJ26" s="2406"/>
      <c r="AK26" s="2406"/>
      <c r="AL26" s="2406"/>
      <c r="AM26" s="2406"/>
      <c r="AN26" s="2406"/>
      <c r="AO26" s="2406"/>
      <c r="AP26" s="2406"/>
      <c r="AQ26" s="2406"/>
      <c r="AR26" s="2406"/>
      <c r="AS26" s="2406"/>
      <c r="AT26" s="2406"/>
      <c r="AU26" s="2406"/>
      <c r="AV26" s="2406"/>
      <c r="AW26" s="2406"/>
      <c r="AX26" s="2406"/>
      <c r="AY26" s="2406"/>
      <c r="AZ26" s="2406"/>
      <c r="BA26" s="2406"/>
      <c r="BB26" s="2406"/>
      <c r="BC26" s="2406"/>
      <c r="BD26" s="2406"/>
      <c r="BE26" s="2406"/>
      <c r="BF26" s="2406"/>
      <c r="BG26" s="2406"/>
      <c r="BH26" s="2406"/>
      <c r="BI26" s="2406"/>
      <c r="BJ26" s="2406"/>
      <c r="BK26" s="2406"/>
      <c r="BL26" s="2406"/>
      <c r="BM26" s="2406"/>
      <c r="BN26" s="2406"/>
      <c r="BO26" s="2406"/>
      <c r="BP26" s="2406"/>
      <c r="BQ26" s="2406"/>
      <c r="BR26" s="2406"/>
      <c r="BS26" s="2406"/>
      <c r="BT26" s="2406"/>
      <c r="BU26" s="2406"/>
      <c r="BV26" s="2406"/>
      <c r="BW26" s="2406"/>
      <c r="BX26" s="2406"/>
      <c r="BY26" s="2406"/>
      <c r="BZ26" s="2406"/>
      <c r="CA26" s="2406"/>
      <c r="CB26" s="2406"/>
      <c r="CC26" s="2406"/>
      <c r="CD26" s="2406"/>
      <c r="CE26" s="2406"/>
      <c r="CF26" s="2406"/>
      <c r="CG26" s="2406"/>
      <c r="CH26" s="2406"/>
      <c r="CI26" s="2406"/>
      <c r="CJ26" s="2406"/>
      <c r="CK26" s="2406"/>
      <c r="CL26" s="2406"/>
      <c r="CM26" s="2406"/>
      <c r="CN26" s="2406"/>
      <c r="CO26" s="2406"/>
      <c r="CP26" s="2406"/>
      <c r="CQ26" s="2406"/>
      <c r="CR26" s="2406"/>
      <c r="CS26" s="2406"/>
      <c r="CT26" s="2406"/>
      <c r="CU26" s="2406"/>
      <c r="CV26" s="2406"/>
      <c r="CW26" s="2406"/>
      <c r="CX26" s="2406"/>
      <c r="CY26" s="2406"/>
      <c r="CZ26" s="2406"/>
      <c r="DA26" s="2406"/>
      <c r="DB26" s="2406"/>
    </row>
    <row r="27" spans="1:106" ht="3.75" customHeight="1">
      <c r="A27" s="2406"/>
      <c r="B27" s="2450"/>
      <c r="Z27" s="2451"/>
      <c r="AA27" s="2406"/>
      <c r="AB27" s="2406"/>
      <c r="AC27" s="2406"/>
      <c r="AD27" s="2406"/>
      <c r="AE27" s="2406"/>
      <c r="AF27" s="2406"/>
      <c r="AG27" s="2406"/>
      <c r="AH27" s="2406"/>
      <c r="AI27" s="2406"/>
      <c r="AJ27" s="2406"/>
      <c r="AK27" s="2406"/>
      <c r="AL27" s="2406"/>
      <c r="AM27" s="2406"/>
      <c r="AN27" s="2406"/>
      <c r="AO27" s="2406"/>
      <c r="AP27" s="2406"/>
      <c r="AQ27" s="2406"/>
      <c r="AR27" s="2406"/>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c r="BP27" s="2406"/>
      <c r="BQ27" s="2406"/>
      <c r="BR27" s="2406"/>
      <c r="BS27" s="2406"/>
      <c r="BT27" s="2406"/>
      <c r="BU27" s="2406"/>
      <c r="BV27" s="2406"/>
      <c r="BW27" s="2406"/>
      <c r="BX27" s="2406"/>
      <c r="BY27" s="2406"/>
      <c r="BZ27" s="2406"/>
      <c r="CA27" s="2406"/>
      <c r="CB27" s="2406"/>
      <c r="CC27" s="2406"/>
      <c r="CD27" s="2406"/>
      <c r="CE27" s="2406"/>
      <c r="CF27" s="2406"/>
      <c r="CG27" s="2406"/>
      <c r="CH27" s="2406"/>
      <c r="CI27" s="2406"/>
      <c r="CJ27" s="2406"/>
      <c r="CK27" s="2406"/>
      <c r="CL27" s="2406"/>
      <c r="CM27" s="2406"/>
      <c r="CN27" s="2406"/>
      <c r="CO27" s="2406"/>
      <c r="CP27" s="2406"/>
      <c r="CQ27" s="2406"/>
      <c r="CR27" s="2406"/>
      <c r="CS27" s="2406"/>
      <c r="CT27" s="2406"/>
      <c r="CU27" s="2406"/>
      <c r="CV27" s="2406"/>
      <c r="CW27" s="2406"/>
      <c r="CX27" s="2406"/>
      <c r="CY27" s="2406"/>
      <c r="CZ27" s="2406"/>
      <c r="DA27" s="2406"/>
      <c r="DB27" s="2406"/>
    </row>
    <row r="28" spans="1:106">
      <c r="A28" s="2406"/>
      <c r="B28" s="2450"/>
      <c r="I28" s="2453" t="s">
        <v>4967</v>
      </c>
      <c r="J28" s="2459"/>
      <c r="K28" s="2552"/>
      <c r="L28" s="2552"/>
      <c r="M28" s="2552"/>
      <c r="N28" s="2552"/>
      <c r="O28" s="2552"/>
      <c r="P28" s="2552"/>
      <c r="Q28" s="2552"/>
      <c r="R28" s="2552"/>
      <c r="S28" s="2552"/>
      <c r="T28" s="2552"/>
      <c r="U28" s="2552"/>
      <c r="V28" s="2552"/>
      <c r="W28" s="2552"/>
      <c r="X28" s="2552"/>
      <c r="Y28" s="2461"/>
      <c r="Z28" s="2451"/>
      <c r="AA28" s="2406"/>
      <c r="AB28" s="2406"/>
      <c r="AC28" s="2406"/>
      <c r="AD28" s="2406"/>
      <c r="AE28" s="2406"/>
      <c r="AF28" s="2406"/>
      <c r="AG28" s="2406"/>
      <c r="AH28" s="2406"/>
      <c r="AI28" s="2406"/>
      <c r="AJ28" s="2406"/>
      <c r="AK28" s="2406"/>
      <c r="AL28" s="2406"/>
      <c r="AM28" s="2406"/>
      <c r="AN28" s="2406"/>
      <c r="AO28" s="2406"/>
      <c r="AP28" s="2406"/>
      <c r="AQ28" s="2406"/>
      <c r="AR28" s="2406"/>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c r="BP28" s="2406"/>
      <c r="BQ28" s="2406"/>
      <c r="BR28" s="2406"/>
      <c r="BS28" s="2406"/>
      <c r="BT28" s="2406"/>
      <c r="BU28" s="2406"/>
      <c r="BV28" s="2406"/>
      <c r="BW28" s="2406"/>
      <c r="BX28" s="2406"/>
      <c r="BY28" s="2406"/>
      <c r="BZ28" s="2406"/>
      <c r="CA28" s="2406"/>
      <c r="CB28" s="2406"/>
      <c r="CC28" s="2406"/>
      <c r="CD28" s="2406"/>
      <c r="CE28" s="2406"/>
      <c r="CF28" s="2406"/>
      <c r="CG28" s="2406"/>
      <c r="CH28" s="2406"/>
      <c r="CI28" s="2406"/>
      <c r="CJ28" s="2406"/>
      <c r="CK28" s="2406"/>
      <c r="CL28" s="2406"/>
      <c r="CM28" s="2406"/>
      <c r="CN28" s="2406"/>
      <c r="CO28" s="2406"/>
      <c r="CP28" s="2406"/>
      <c r="CQ28" s="2406"/>
      <c r="CR28" s="2406"/>
      <c r="CS28" s="2406"/>
      <c r="CT28" s="2406"/>
      <c r="CU28" s="2406"/>
      <c r="CV28" s="2406"/>
      <c r="CW28" s="2406"/>
      <c r="CX28" s="2406"/>
      <c r="CY28" s="2406"/>
      <c r="CZ28" s="2406"/>
      <c r="DA28" s="2406"/>
      <c r="DB28" s="2406"/>
    </row>
    <row r="29" spans="1:106" ht="3.75" customHeight="1" thickBot="1">
      <c r="A29" s="2406"/>
      <c r="B29" s="2450"/>
      <c r="Z29" s="2451"/>
      <c r="AA29" s="2406"/>
      <c r="AB29" s="2406"/>
      <c r="AC29" s="2406"/>
      <c r="AD29" s="2406"/>
      <c r="AE29" s="2406"/>
      <c r="AF29" s="2406"/>
      <c r="AG29" s="2406"/>
      <c r="AH29" s="2406"/>
      <c r="AI29" s="2406"/>
      <c r="AJ29" s="2406"/>
      <c r="AK29" s="2406"/>
      <c r="AL29" s="2406"/>
      <c r="AM29" s="2406"/>
      <c r="AN29" s="2406"/>
      <c r="AO29" s="2406"/>
      <c r="AP29" s="2406"/>
      <c r="AQ29" s="2406"/>
      <c r="AR29" s="2406"/>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c r="BP29" s="2406"/>
      <c r="BQ29" s="2406"/>
      <c r="BR29" s="2406"/>
      <c r="BS29" s="2406"/>
      <c r="BT29" s="2406"/>
      <c r="BU29" s="2406"/>
      <c r="BV29" s="2406"/>
      <c r="BW29" s="2406"/>
      <c r="BX29" s="2406"/>
      <c r="BY29" s="2406"/>
      <c r="BZ29" s="2406"/>
      <c r="CA29" s="2406"/>
      <c r="CB29" s="2406"/>
      <c r="CC29" s="2406"/>
      <c r="CD29" s="2406"/>
      <c r="CE29" s="2406"/>
      <c r="CF29" s="2406"/>
      <c r="CG29" s="2406"/>
      <c r="CH29" s="2406"/>
      <c r="CI29" s="2406"/>
      <c r="CJ29" s="2406"/>
      <c r="CK29" s="2406"/>
      <c r="CL29" s="2406"/>
      <c r="CM29" s="2406"/>
      <c r="CN29" s="2406"/>
      <c r="CO29" s="2406"/>
      <c r="CP29" s="2406"/>
      <c r="CQ29" s="2406"/>
      <c r="CR29" s="2406"/>
      <c r="CS29" s="2406"/>
      <c r="CT29" s="2406"/>
      <c r="CU29" s="2406"/>
      <c r="CV29" s="2406"/>
      <c r="CW29" s="2406"/>
      <c r="CX29" s="2406"/>
      <c r="CY29" s="2406"/>
      <c r="CZ29" s="2406"/>
      <c r="DA29" s="2406"/>
      <c r="DB29" s="2406"/>
    </row>
    <row r="30" spans="1:106" s="2449" customFormat="1" ht="12.75" customHeight="1" thickBot="1">
      <c r="A30" s="2405"/>
      <c r="B30" s="5556" t="s">
        <v>5063</v>
      </c>
      <c r="C30" s="5557"/>
      <c r="D30" s="5557"/>
      <c r="E30" s="5557"/>
      <c r="F30" s="5557"/>
      <c r="G30" s="5557"/>
      <c r="H30" s="5557"/>
      <c r="I30" s="5557"/>
      <c r="J30" s="5557"/>
      <c r="K30" s="5557"/>
      <c r="L30" s="5557"/>
      <c r="M30" s="5557"/>
      <c r="N30" s="5557"/>
      <c r="O30" s="5557"/>
      <c r="P30" s="5557"/>
      <c r="Q30" s="5557"/>
      <c r="R30" s="5557"/>
      <c r="S30" s="5557"/>
      <c r="T30" s="5557"/>
      <c r="U30" s="5557"/>
      <c r="V30" s="5557"/>
      <c r="W30" s="5557"/>
      <c r="X30" s="5557"/>
      <c r="Y30" s="5557"/>
      <c r="Z30" s="5558"/>
      <c r="AA30" s="2405"/>
      <c r="AB30" s="2405"/>
      <c r="AC30" s="2405"/>
      <c r="AD30" s="2405"/>
      <c r="AE30" s="2405"/>
      <c r="AF30" s="2405"/>
      <c r="AG30" s="2405"/>
      <c r="AH30" s="2405"/>
      <c r="AI30" s="2405"/>
      <c r="AJ30" s="2405"/>
      <c r="AK30" s="2405"/>
      <c r="AL30" s="2405"/>
      <c r="AM30" s="2405"/>
      <c r="AN30" s="2405"/>
      <c r="AO30" s="2405"/>
      <c r="AP30" s="2405"/>
      <c r="AQ30" s="2405"/>
      <c r="AR30" s="2405"/>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c r="BP30" s="2405"/>
      <c r="BQ30" s="2405"/>
      <c r="BR30" s="2405"/>
      <c r="BS30" s="2405"/>
      <c r="BT30" s="2405"/>
      <c r="BU30" s="2405"/>
      <c r="BV30" s="2405"/>
      <c r="BW30" s="2405"/>
      <c r="BX30" s="2405"/>
      <c r="BY30" s="2405"/>
      <c r="BZ30" s="2405"/>
      <c r="CA30" s="2405"/>
      <c r="CB30" s="2405"/>
      <c r="CC30" s="2405"/>
      <c r="CD30" s="2405"/>
      <c r="CE30" s="2405"/>
      <c r="CF30" s="2405"/>
      <c r="CG30" s="2405"/>
      <c r="CH30" s="2405"/>
      <c r="CI30" s="2405"/>
      <c r="CJ30" s="2405"/>
      <c r="CK30" s="2405"/>
      <c r="CL30" s="2405"/>
      <c r="CM30" s="2405"/>
      <c r="CN30" s="2405"/>
      <c r="CO30" s="2405"/>
      <c r="CP30" s="2405"/>
      <c r="CQ30" s="2405"/>
      <c r="CR30" s="2405"/>
      <c r="CS30" s="2405"/>
      <c r="CT30" s="2405"/>
      <c r="CU30" s="2405"/>
      <c r="CV30" s="2405"/>
      <c r="CW30" s="2405"/>
      <c r="CX30" s="2405"/>
      <c r="CY30" s="2405"/>
      <c r="CZ30" s="2405"/>
      <c r="DA30" s="2405"/>
      <c r="DB30" s="2405"/>
    </row>
    <row r="31" spans="1:106" ht="4.05" customHeight="1">
      <c r="A31" s="2406"/>
      <c r="B31" s="2450"/>
      <c r="Z31" s="2451"/>
      <c r="AA31" s="2406"/>
      <c r="AB31" s="2406"/>
      <c r="AC31" s="2406"/>
      <c r="AD31" s="2406"/>
      <c r="AE31" s="2406"/>
      <c r="AF31" s="2406"/>
      <c r="AG31" s="2406"/>
      <c r="AH31" s="2406"/>
      <c r="AI31" s="2406"/>
      <c r="AJ31" s="2406"/>
      <c r="AK31" s="2406"/>
      <c r="AL31" s="2406"/>
      <c r="AM31" s="2406"/>
      <c r="AN31" s="2406"/>
      <c r="AO31" s="2406"/>
      <c r="AP31" s="2406"/>
      <c r="AQ31" s="2406"/>
      <c r="AR31" s="2406"/>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c r="BP31" s="2406"/>
      <c r="BQ31" s="2406"/>
      <c r="BR31" s="2406"/>
      <c r="BS31" s="2406"/>
      <c r="BT31" s="2406"/>
      <c r="BU31" s="2406"/>
      <c r="BV31" s="2406"/>
      <c r="BW31" s="2406"/>
      <c r="BX31" s="2406"/>
      <c r="BY31" s="2406"/>
      <c r="BZ31" s="2406"/>
      <c r="CA31" s="2406"/>
      <c r="CB31" s="2406"/>
      <c r="CC31" s="2406"/>
      <c r="CD31" s="2406"/>
      <c r="CE31" s="2406"/>
      <c r="CF31" s="2406"/>
      <c r="CG31" s="2406"/>
      <c r="CH31" s="2406"/>
      <c r="CI31" s="2406"/>
      <c r="CJ31" s="2406"/>
      <c r="CK31" s="2406"/>
      <c r="CL31" s="2406"/>
      <c r="CM31" s="2406"/>
      <c r="CN31" s="2406"/>
      <c r="CO31" s="2406"/>
      <c r="CP31" s="2406"/>
      <c r="CQ31" s="2406"/>
      <c r="CR31" s="2406"/>
      <c r="CS31" s="2406"/>
      <c r="CT31" s="2406"/>
      <c r="CU31" s="2406"/>
      <c r="CV31" s="2406"/>
      <c r="CW31" s="2406"/>
      <c r="CX31" s="2406"/>
      <c r="CY31" s="2406"/>
      <c r="CZ31" s="2406"/>
      <c r="DA31" s="2406"/>
      <c r="DB31" s="2406"/>
    </row>
    <row r="32" spans="1:106" ht="12" customHeight="1">
      <c r="A32" s="2406"/>
      <c r="B32" s="2450"/>
      <c r="C32" s="5547" t="s">
        <v>4990</v>
      </c>
      <c r="D32" s="5547"/>
      <c r="E32" s="5547"/>
      <c r="F32" s="5547"/>
      <c r="G32" s="5547"/>
      <c r="H32" s="5547"/>
      <c r="I32" s="5548"/>
      <c r="J32" s="2458"/>
      <c r="K32" s="2458"/>
      <c r="L32" s="2458"/>
      <c r="M32" s="2458"/>
      <c r="N32" s="2458"/>
      <c r="O32" s="2458"/>
      <c r="P32" s="2458"/>
      <c r="Q32" s="2458"/>
      <c r="Z32" s="2451"/>
      <c r="AA32" s="2406"/>
      <c r="AB32" s="2406"/>
      <c r="AC32" s="2406"/>
      <c r="AD32" s="2406"/>
      <c r="AE32" s="2406"/>
      <c r="AF32" s="2406"/>
      <c r="AG32" s="2406"/>
      <c r="AH32" s="2406"/>
      <c r="AI32" s="2406"/>
      <c r="AJ32" s="2406"/>
      <c r="AK32" s="2406"/>
      <c r="AL32" s="2406"/>
      <c r="AM32" s="2406"/>
      <c r="AN32" s="2406"/>
      <c r="AO32" s="2406"/>
      <c r="AP32" s="2406"/>
      <c r="AQ32" s="2406"/>
      <c r="AR32" s="2406"/>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c r="BP32" s="2406"/>
      <c r="BQ32" s="2406"/>
      <c r="BR32" s="2406"/>
      <c r="BS32" s="2406"/>
      <c r="BT32" s="2406"/>
      <c r="BU32" s="2406"/>
      <c r="BV32" s="2406"/>
      <c r="BW32" s="2406"/>
      <c r="BX32" s="2406"/>
      <c r="BY32" s="2406"/>
      <c r="BZ32" s="2406"/>
      <c r="CA32" s="2406"/>
      <c r="CB32" s="2406"/>
      <c r="CC32" s="2406"/>
      <c r="CD32" s="2406"/>
      <c r="CE32" s="2406"/>
      <c r="CF32" s="2406"/>
      <c r="CG32" s="2406"/>
      <c r="CH32" s="2406"/>
      <c r="CI32" s="2406"/>
      <c r="CJ32" s="2406"/>
      <c r="CK32" s="2406"/>
      <c r="CL32" s="2406"/>
      <c r="CM32" s="2406"/>
      <c r="CN32" s="2406"/>
      <c r="CO32" s="2406"/>
      <c r="CP32" s="2406"/>
      <c r="CQ32" s="2406"/>
      <c r="CR32" s="2406"/>
      <c r="CS32" s="2406"/>
      <c r="CT32" s="2406"/>
      <c r="CU32" s="2406"/>
      <c r="CV32" s="2406"/>
      <c r="CW32" s="2406"/>
      <c r="CX32" s="2406"/>
      <c r="CY32" s="2406"/>
      <c r="CZ32" s="2406"/>
      <c r="DA32" s="2406"/>
      <c r="DB32" s="2406"/>
    </row>
    <row r="33" spans="1:106" ht="3.75" customHeight="1">
      <c r="A33" s="2406"/>
      <c r="B33" s="2450"/>
      <c r="Z33" s="2451"/>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c r="BP33" s="2406"/>
      <c r="BQ33" s="2406"/>
      <c r="BR33" s="2406"/>
      <c r="BS33" s="2406"/>
      <c r="BT33" s="2406"/>
      <c r="BU33" s="2406"/>
      <c r="BV33" s="2406"/>
      <c r="BW33" s="2406"/>
      <c r="BX33" s="2406"/>
      <c r="BY33" s="2406"/>
      <c r="BZ33" s="2406"/>
      <c r="CA33" s="2406"/>
      <c r="CB33" s="2406"/>
      <c r="CC33" s="2406"/>
      <c r="CD33" s="2406"/>
      <c r="CE33" s="2406"/>
      <c r="CF33" s="2406"/>
      <c r="CG33" s="2406"/>
      <c r="CH33" s="2406"/>
      <c r="CI33" s="2406"/>
      <c r="CJ33" s="2406"/>
      <c r="CK33" s="2406"/>
      <c r="CL33" s="2406"/>
      <c r="CM33" s="2406"/>
      <c r="CN33" s="2406"/>
      <c r="CO33" s="2406"/>
      <c r="CP33" s="2406"/>
      <c r="CQ33" s="2406"/>
      <c r="CR33" s="2406"/>
      <c r="CS33" s="2406"/>
      <c r="CT33" s="2406"/>
      <c r="CU33" s="2406"/>
      <c r="CV33" s="2406"/>
      <c r="CW33" s="2406"/>
      <c r="CX33" s="2406"/>
      <c r="CY33" s="2406"/>
      <c r="CZ33" s="2406"/>
      <c r="DA33" s="2406"/>
      <c r="DB33" s="2406"/>
    </row>
    <row r="34" spans="1:106">
      <c r="A34" s="2406"/>
      <c r="B34" s="2450"/>
      <c r="I34" s="2453" t="s">
        <v>4991</v>
      </c>
      <c r="J34" s="2459"/>
      <c r="K34" s="2552"/>
      <c r="L34" s="2552"/>
      <c r="M34" s="2552"/>
      <c r="N34" s="2552"/>
      <c r="O34" s="2552"/>
      <c r="P34" s="2552"/>
      <c r="Q34" s="2552"/>
      <c r="R34" s="2552"/>
      <c r="S34" s="2552"/>
      <c r="T34" s="2552"/>
      <c r="U34" s="2552"/>
      <c r="V34" s="2552"/>
      <c r="W34" s="2552"/>
      <c r="X34" s="2552"/>
      <c r="Y34" s="2461"/>
      <c r="Z34" s="2451"/>
      <c r="AA34" s="2406"/>
      <c r="AB34" s="2406"/>
      <c r="AC34" s="2406"/>
      <c r="AD34" s="2406"/>
      <c r="AE34" s="2406"/>
      <c r="AF34" s="2406"/>
      <c r="AG34" s="2406"/>
      <c r="AH34" s="2406"/>
      <c r="AI34" s="2406"/>
      <c r="AJ34" s="2406"/>
      <c r="AK34" s="2406"/>
      <c r="AL34" s="2406"/>
      <c r="AM34" s="2406"/>
      <c r="AN34" s="2406"/>
      <c r="AO34" s="2406"/>
      <c r="AP34" s="2406"/>
      <c r="AQ34" s="2406"/>
      <c r="AR34" s="2406"/>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c r="BP34" s="2406"/>
      <c r="BQ34" s="2406"/>
      <c r="BR34" s="2406"/>
      <c r="BS34" s="2406"/>
      <c r="BT34" s="2406"/>
      <c r="BU34" s="2406"/>
      <c r="BV34" s="2406"/>
      <c r="BW34" s="2406"/>
      <c r="BX34" s="2406"/>
      <c r="BY34" s="2406"/>
      <c r="BZ34" s="2406"/>
      <c r="CA34" s="2406"/>
      <c r="CB34" s="2406"/>
      <c r="CC34" s="2406"/>
      <c r="CD34" s="2406"/>
      <c r="CE34" s="2406"/>
      <c r="CF34" s="2406"/>
      <c r="CG34" s="2406"/>
      <c r="CH34" s="2406"/>
      <c r="CI34" s="2406"/>
      <c r="CJ34" s="2406"/>
      <c r="CK34" s="2406"/>
      <c r="CL34" s="2406"/>
      <c r="CM34" s="2406"/>
      <c r="CN34" s="2406"/>
      <c r="CO34" s="2406"/>
      <c r="CP34" s="2406"/>
      <c r="CQ34" s="2406"/>
      <c r="CR34" s="2406"/>
      <c r="CS34" s="2406"/>
      <c r="CT34" s="2406"/>
      <c r="CU34" s="2406"/>
      <c r="CV34" s="2406"/>
      <c r="CW34" s="2406"/>
      <c r="CX34" s="2406"/>
      <c r="CY34" s="2406"/>
      <c r="CZ34" s="2406"/>
      <c r="DA34" s="2406"/>
      <c r="DB34" s="2406"/>
    </row>
    <row r="35" spans="1:106" ht="3.75" customHeight="1" thickBot="1">
      <c r="A35" s="2406"/>
      <c r="B35" s="2450"/>
      <c r="Z35" s="2451"/>
      <c r="AA35" s="2406"/>
      <c r="AB35" s="2406"/>
      <c r="AC35" s="2406"/>
      <c r="AD35" s="2406"/>
      <c r="AE35" s="2406"/>
      <c r="AF35" s="2406"/>
      <c r="AG35" s="2406"/>
      <c r="AH35" s="2406"/>
      <c r="AI35" s="2406"/>
      <c r="AJ35" s="2406"/>
      <c r="AK35" s="2406"/>
      <c r="AL35" s="2406"/>
      <c r="AM35" s="2406"/>
      <c r="AN35" s="2406"/>
      <c r="AO35" s="2406"/>
      <c r="AP35" s="2406"/>
      <c r="AQ35" s="2406"/>
      <c r="AR35" s="2406"/>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c r="BP35" s="2406"/>
      <c r="BQ35" s="2406"/>
      <c r="BR35" s="2406"/>
      <c r="BS35" s="2406"/>
      <c r="BT35" s="2406"/>
      <c r="BU35" s="2406"/>
      <c r="BV35" s="2406"/>
      <c r="BW35" s="2406"/>
      <c r="BX35" s="2406"/>
      <c r="BY35" s="2406"/>
      <c r="BZ35" s="2406"/>
      <c r="CA35" s="2406"/>
      <c r="CB35" s="2406"/>
      <c r="CC35" s="2406"/>
      <c r="CD35" s="2406"/>
      <c r="CE35" s="2406"/>
      <c r="CF35" s="2406"/>
      <c r="CG35" s="2406"/>
      <c r="CH35" s="2406"/>
      <c r="CI35" s="2406"/>
      <c r="CJ35" s="2406"/>
      <c r="CK35" s="2406"/>
      <c r="CL35" s="2406"/>
      <c r="CM35" s="2406"/>
      <c r="CN35" s="2406"/>
      <c r="CO35" s="2406"/>
      <c r="CP35" s="2406"/>
      <c r="CQ35" s="2406"/>
      <c r="CR35" s="2406"/>
      <c r="CS35" s="2406"/>
      <c r="CT35" s="2406"/>
      <c r="CU35" s="2406"/>
      <c r="CV35" s="2406"/>
      <c r="CW35" s="2406"/>
      <c r="CX35" s="2406"/>
      <c r="CY35" s="2406"/>
      <c r="CZ35" s="2406"/>
      <c r="DA35" s="2406"/>
      <c r="DB35" s="2406"/>
    </row>
    <row r="36" spans="1:106" ht="13.8" thickBot="1">
      <c r="B36" s="5521" t="s">
        <v>5064</v>
      </c>
      <c r="C36" s="5550"/>
      <c r="D36" s="5550"/>
      <c r="E36" s="5550"/>
      <c r="F36" s="5550"/>
      <c r="G36" s="5550"/>
      <c r="H36" s="5550"/>
      <c r="I36" s="5550"/>
      <c r="J36" s="5550"/>
      <c r="K36" s="5550"/>
      <c r="L36" s="5550"/>
      <c r="M36" s="5550"/>
      <c r="N36" s="5550"/>
      <c r="O36" s="5550"/>
      <c r="P36" s="5550"/>
      <c r="Q36" s="5550"/>
      <c r="R36" s="5550"/>
      <c r="S36" s="5550"/>
      <c r="T36" s="5550"/>
      <c r="U36" s="5550"/>
      <c r="V36" s="5550"/>
      <c r="W36" s="5550"/>
      <c r="X36" s="5550"/>
      <c r="Y36" s="5550"/>
      <c r="Z36" s="5551"/>
    </row>
    <row r="37" spans="1:106" ht="4.05" customHeight="1">
      <c r="B37" s="2495"/>
      <c r="C37" s="2496"/>
      <c r="D37" s="2496"/>
      <c r="E37" s="2496"/>
      <c r="F37" s="2496"/>
      <c r="G37" s="2496"/>
      <c r="H37" s="2496"/>
      <c r="I37" s="2568"/>
      <c r="J37" s="2496"/>
      <c r="K37" s="2496"/>
      <c r="L37" s="2496"/>
      <c r="M37" s="2496"/>
      <c r="N37" s="2496"/>
      <c r="O37" s="2496"/>
      <c r="P37" s="2496"/>
      <c r="Q37" s="2496"/>
      <c r="R37" s="2496"/>
      <c r="S37" s="2496"/>
      <c r="T37" s="2496"/>
      <c r="U37" s="2496"/>
      <c r="V37" s="2496"/>
      <c r="W37" s="2496"/>
      <c r="X37" s="2496"/>
      <c r="Y37" s="2496"/>
      <c r="Z37" s="2497"/>
    </row>
    <row r="38" spans="1:106" ht="12" customHeight="1">
      <c r="B38" s="2450"/>
      <c r="C38" s="2569" t="s">
        <v>5065</v>
      </c>
      <c r="D38" s="2570"/>
      <c r="E38" s="2570"/>
      <c r="F38" s="2570"/>
      <c r="G38" s="2570"/>
      <c r="H38" s="2570"/>
      <c r="I38" s="2570"/>
      <c r="J38" s="2570"/>
      <c r="K38" s="2570"/>
      <c r="L38" s="2570"/>
      <c r="M38" s="2570"/>
      <c r="N38" s="2570"/>
      <c r="O38" s="2570"/>
      <c r="P38" s="2570"/>
      <c r="Q38" s="2570"/>
      <c r="R38" s="2570"/>
      <c r="S38" s="2570"/>
      <c r="T38" s="2570"/>
      <c r="U38" s="2570"/>
      <c r="V38" s="2570"/>
      <c r="W38" s="2570"/>
      <c r="X38" s="2570"/>
      <c r="Y38" s="2570"/>
      <c r="Z38" s="2571"/>
    </row>
    <row r="39" spans="1:106" ht="4.05" customHeight="1">
      <c r="B39" s="2572"/>
      <c r="C39" s="2570"/>
      <c r="D39" s="2570"/>
      <c r="E39" s="2570"/>
      <c r="F39" s="2570"/>
      <c r="G39" s="2570"/>
      <c r="H39" s="2570"/>
      <c r="I39" s="2570"/>
      <c r="J39" s="2570"/>
      <c r="K39" s="2570"/>
      <c r="L39" s="2570"/>
      <c r="M39" s="2570"/>
      <c r="N39" s="2570"/>
      <c r="O39" s="2570"/>
      <c r="P39" s="2570"/>
      <c r="Q39" s="2570"/>
      <c r="R39" s="2570"/>
      <c r="S39" s="2570"/>
      <c r="T39" s="2570"/>
      <c r="U39" s="2570"/>
      <c r="V39" s="2570"/>
      <c r="W39" s="2570"/>
      <c r="X39" s="2570"/>
      <c r="Y39" s="2570"/>
      <c r="Z39" s="2571"/>
    </row>
    <row r="40" spans="1:106" ht="12" customHeight="1">
      <c r="B40" s="2450"/>
      <c r="C40" s="2569" t="s">
        <v>5066</v>
      </c>
      <c r="D40" s="2570"/>
      <c r="E40" s="2570"/>
      <c r="F40" s="2570"/>
      <c r="G40" s="2570"/>
      <c r="H40" s="2570"/>
      <c r="I40" s="2570"/>
      <c r="J40" s="2570"/>
      <c r="K40" s="2570"/>
      <c r="L40" s="2570"/>
      <c r="M40" s="2570"/>
      <c r="N40" s="2570"/>
      <c r="O40" s="2570"/>
      <c r="P40" s="2570"/>
      <c r="Q40" s="2570"/>
      <c r="R40" s="2570"/>
      <c r="S40" s="2570"/>
      <c r="T40" s="2570"/>
      <c r="U40" s="2570"/>
      <c r="V40" s="2570"/>
      <c r="W40" s="2570"/>
      <c r="X40" s="2570"/>
      <c r="Y40" s="2570"/>
      <c r="Z40" s="2571"/>
    </row>
    <row r="41" spans="1:106" ht="4.05" customHeight="1">
      <c r="B41" s="2573"/>
      <c r="C41" s="2570"/>
      <c r="D41" s="2570"/>
      <c r="E41" s="2570"/>
      <c r="F41" s="2570"/>
      <c r="G41" s="2570"/>
      <c r="H41" s="2570"/>
      <c r="I41" s="2570"/>
      <c r="J41" s="2570"/>
      <c r="K41" s="2570"/>
      <c r="L41" s="2570"/>
      <c r="M41" s="2570"/>
      <c r="N41" s="2570"/>
      <c r="O41" s="2570"/>
      <c r="P41" s="2570"/>
      <c r="Q41" s="2570"/>
      <c r="R41" s="2570"/>
      <c r="S41" s="2570"/>
      <c r="T41" s="2570"/>
      <c r="U41" s="2570"/>
      <c r="V41" s="2570"/>
      <c r="W41" s="2570"/>
      <c r="X41" s="2570"/>
      <c r="Y41" s="2570"/>
      <c r="Z41" s="2571"/>
    </row>
    <row r="42" spans="1:106" ht="12" customHeight="1">
      <c r="B42" s="2573"/>
      <c r="C42" s="5552"/>
      <c r="D42" s="5553"/>
      <c r="E42" s="5553"/>
      <c r="F42" s="2575"/>
      <c r="G42" s="2575"/>
      <c r="H42" s="2575"/>
      <c r="I42" s="2575"/>
      <c r="J42" s="2575"/>
      <c r="K42" s="2575"/>
      <c r="L42" s="2575"/>
      <c r="M42" s="2575"/>
      <c r="N42" s="2575"/>
      <c r="O42" s="2575"/>
      <c r="P42" s="2575"/>
      <c r="Q42" s="2575"/>
      <c r="R42" s="2575"/>
      <c r="S42" s="2575"/>
      <c r="T42" s="2575"/>
      <c r="U42" s="2575"/>
      <c r="V42" s="2575"/>
      <c r="W42" s="2575"/>
      <c r="X42" s="2575"/>
      <c r="Y42" s="2576"/>
      <c r="Z42" s="2571"/>
    </row>
    <row r="43" spans="1:106" ht="12" customHeight="1">
      <c r="B43" s="2573"/>
      <c r="C43" s="5554"/>
      <c r="D43" s="5555"/>
      <c r="E43" s="5555"/>
      <c r="F43" s="5555"/>
      <c r="G43" s="5555"/>
      <c r="H43" s="2577"/>
      <c r="I43" s="2575"/>
      <c r="J43" s="2575"/>
      <c r="K43" s="2575"/>
      <c r="L43" s="2575"/>
      <c r="M43" s="2575"/>
      <c r="N43" s="2575"/>
      <c r="O43" s="2575"/>
      <c r="P43" s="2575"/>
      <c r="Q43" s="2575"/>
      <c r="R43" s="2575"/>
      <c r="S43" s="2575"/>
      <c r="T43" s="2575"/>
      <c r="U43" s="2575"/>
      <c r="V43" s="2575"/>
      <c r="W43" s="2575"/>
      <c r="X43" s="2575"/>
      <c r="Y43" s="2576"/>
      <c r="Z43" s="2571"/>
    </row>
    <row r="44" spans="1:106" ht="12" customHeight="1">
      <c r="B44" s="2573"/>
      <c r="C44" s="2574"/>
      <c r="D44" s="2575"/>
      <c r="E44" s="2575"/>
      <c r="F44" s="2575"/>
      <c r="G44" s="2575"/>
      <c r="H44" s="2575"/>
      <c r="I44" s="2575"/>
      <c r="J44" s="2575"/>
      <c r="K44" s="2575"/>
      <c r="L44" s="2575"/>
      <c r="M44" s="2575"/>
      <c r="N44" s="2575"/>
      <c r="O44" s="2575"/>
      <c r="P44" s="2575"/>
      <c r="Q44" s="2575"/>
      <c r="R44" s="2575"/>
      <c r="S44" s="2575"/>
      <c r="T44" s="2575"/>
      <c r="U44" s="2575"/>
      <c r="V44" s="2575"/>
      <c r="W44" s="2575"/>
      <c r="X44" s="2575"/>
      <c r="Y44" s="2576"/>
      <c r="Z44" s="2571"/>
    </row>
    <row r="45" spans="1:106" ht="13.2">
      <c r="B45" s="2573"/>
      <c r="C45" s="2574"/>
      <c r="D45" s="2575"/>
      <c r="E45" s="2575"/>
      <c r="F45" s="2575"/>
      <c r="G45" s="2575"/>
      <c r="H45" s="2575"/>
      <c r="I45" s="2575"/>
      <c r="J45" s="2575"/>
      <c r="K45" s="2575"/>
      <c r="L45" s="2575"/>
      <c r="M45" s="2575"/>
      <c r="N45" s="2575"/>
      <c r="O45" s="2575"/>
      <c r="P45" s="2575"/>
      <c r="Q45" s="2575"/>
      <c r="R45" s="2575"/>
      <c r="S45" s="2575"/>
      <c r="T45" s="2575"/>
      <c r="U45" s="2575"/>
      <c r="V45" s="2575"/>
      <c r="W45" s="2575"/>
      <c r="X45" s="2575"/>
      <c r="Y45" s="2576"/>
      <c r="Z45" s="2571"/>
    </row>
    <row r="46" spans="1:106" ht="13.2">
      <c r="B46" s="2573"/>
      <c r="C46" s="2574"/>
      <c r="D46" s="2575"/>
      <c r="E46" s="2575"/>
      <c r="F46" s="2575"/>
      <c r="G46" s="2575"/>
      <c r="H46" s="2575"/>
      <c r="I46" s="2575"/>
      <c r="J46" s="2575"/>
      <c r="K46" s="2575"/>
      <c r="L46" s="2575"/>
      <c r="M46" s="2575"/>
      <c r="N46" s="2575"/>
      <c r="O46" s="2575"/>
      <c r="P46" s="2575"/>
      <c r="Q46" s="2575"/>
      <c r="R46" s="2575"/>
      <c r="S46" s="2575"/>
      <c r="T46" s="2575"/>
      <c r="U46" s="2575"/>
      <c r="V46" s="2575"/>
      <c r="W46" s="2575"/>
      <c r="X46" s="2575"/>
      <c r="Y46" s="2576"/>
      <c r="Z46" s="2571"/>
    </row>
    <row r="47" spans="1:106" ht="13.2">
      <c r="B47" s="2573"/>
      <c r="C47" s="2574"/>
      <c r="D47" s="2575"/>
      <c r="E47" s="2575"/>
      <c r="F47" s="2575"/>
      <c r="G47" s="2575"/>
      <c r="H47" s="2575"/>
      <c r="I47" s="2575"/>
      <c r="J47" s="2575"/>
      <c r="K47" s="2575"/>
      <c r="L47" s="2575"/>
      <c r="M47" s="2575"/>
      <c r="N47" s="2575"/>
      <c r="O47" s="2575"/>
      <c r="P47" s="2575"/>
      <c r="Q47" s="2575"/>
      <c r="R47" s="2575"/>
      <c r="S47" s="2575"/>
      <c r="T47" s="2575"/>
      <c r="U47" s="2575"/>
      <c r="V47" s="2575"/>
      <c r="W47" s="2575"/>
      <c r="X47" s="2575"/>
      <c r="Y47" s="2576"/>
      <c r="Z47" s="2571"/>
    </row>
    <row r="48" spans="1:106" ht="13.2">
      <c r="B48" s="2573"/>
      <c r="C48" s="2574"/>
      <c r="D48" s="2575"/>
      <c r="E48" s="2575"/>
      <c r="F48" s="2575"/>
      <c r="G48" s="2575"/>
      <c r="H48" s="2575"/>
      <c r="I48" s="2575"/>
      <c r="J48" s="2575"/>
      <c r="K48" s="2575"/>
      <c r="L48" s="2575"/>
      <c r="M48" s="2575"/>
      <c r="N48" s="2575"/>
      <c r="O48" s="2575"/>
      <c r="P48" s="2575"/>
      <c r="Q48" s="2575"/>
      <c r="R48" s="2575"/>
      <c r="S48" s="2575"/>
      <c r="T48" s="2575"/>
      <c r="U48" s="2575"/>
      <c r="V48" s="2575"/>
      <c r="W48" s="2575"/>
      <c r="X48" s="2575"/>
      <c r="Y48" s="2576"/>
      <c r="Z48" s="2571"/>
    </row>
    <row r="49" spans="2:26" ht="12" customHeight="1">
      <c r="B49" s="2573"/>
      <c r="C49" s="2574"/>
      <c r="D49" s="2575"/>
      <c r="E49" s="2575"/>
      <c r="F49" s="2575"/>
      <c r="G49" s="2575"/>
      <c r="H49" s="2575"/>
      <c r="I49" s="2575"/>
      <c r="J49" s="2575"/>
      <c r="K49" s="2575"/>
      <c r="L49" s="2575"/>
      <c r="M49" s="2575"/>
      <c r="N49" s="2575"/>
      <c r="O49" s="2575"/>
      <c r="P49" s="2575"/>
      <c r="Q49" s="2575"/>
      <c r="R49" s="2575"/>
      <c r="S49" s="2575"/>
      <c r="T49" s="2575"/>
      <c r="U49" s="2575"/>
      <c r="V49" s="2575"/>
      <c r="W49" s="2575"/>
      <c r="X49" s="2575"/>
      <c r="Y49" s="2576"/>
      <c r="Z49" s="2571"/>
    </row>
    <row r="50" spans="2:26" ht="12" customHeight="1">
      <c r="B50" s="2573"/>
      <c r="C50" s="2574"/>
      <c r="D50" s="2575"/>
      <c r="E50" s="2575"/>
      <c r="F50" s="2575"/>
      <c r="G50" s="2575"/>
      <c r="H50" s="2575"/>
      <c r="I50" s="2575"/>
      <c r="J50" s="2575"/>
      <c r="K50" s="2575"/>
      <c r="L50" s="2575"/>
      <c r="M50" s="2575"/>
      <c r="N50" s="2575"/>
      <c r="O50" s="2575"/>
      <c r="P50" s="2575"/>
      <c r="Q50" s="2575"/>
      <c r="R50" s="2575"/>
      <c r="S50" s="2575"/>
      <c r="T50" s="2575"/>
      <c r="U50" s="2575"/>
      <c r="V50" s="2575"/>
      <c r="W50" s="2575"/>
      <c r="X50" s="2575"/>
      <c r="Y50" s="2576"/>
      <c r="Z50" s="2571"/>
    </row>
    <row r="51" spans="2:26" ht="12" customHeight="1">
      <c r="B51" s="2573"/>
      <c r="C51" s="2574"/>
      <c r="D51" s="2575"/>
      <c r="E51" s="2575"/>
      <c r="F51" s="2575"/>
      <c r="G51" s="2575"/>
      <c r="H51" s="2575"/>
      <c r="I51" s="2575"/>
      <c r="J51" s="2575"/>
      <c r="K51" s="2575"/>
      <c r="L51" s="2575"/>
      <c r="M51" s="2575"/>
      <c r="N51" s="2575"/>
      <c r="O51" s="2575"/>
      <c r="P51" s="2575"/>
      <c r="Q51" s="2575"/>
      <c r="R51" s="2575"/>
      <c r="S51" s="2575"/>
      <c r="T51" s="2575"/>
      <c r="U51" s="2575"/>
      <c r="V51" s="2575"/>
      <c r="W51" s="2575"/>
      <c r="X51" s="2575"/>
      <c r="Y51" s="2576"/>
      <c r="Z51" s="2571"/>
    </row>
    <row r="52" spans="2:26" ht="12" customHeight="1">
      <c r="B52" s="2573"/>
      <c r="C52" s="2574"/>
      <c r="D52" s="2575"/>
      <c r="E52" s="2575"/>
      <c r="F52" s="2575"/>
      <c r="G52" s="2575"/>
      <c r="H52" s="2575"/>
      <c r="I52" s="2575"/>
      <c r="J52" s="2575"/>
      <c r="K52" s="2575"/>
      <c r="L52" s="2575"/>
      <c r="M52" s="2575"/>
      <c r="N52" s="2575"/>
      <c r="O52" s="2575"/>
      <c r="P52" s="2575"/>
      <c r="Q52" s="2575"/>
      <c r="R52" s="2575"/>
      <c r="S52" s="2575"/>
      <c r="T52" s="2575"/>
      <c r="U52" s="2575"/>
      <c r="V52" s="2575"/>
      <c r="W52" s="2575"/>
      <c r="X52" s="2575"/>
      <c r="Y52" s="2576"/>
      <c r="Z52" s="2571"/>
    </row>
    <row r="53" spans="2:26" ht="12" customHeight="1">
      <c r="B53" s="2573"/>
      <c r="C53" s="2574"/>
      <c r="D53" s="2575"/>
      <c r="E53" s="2575"/>
      <c r="F53" s="2575"/>
      <c r="G53" s="2575"/>
      <c r="H53" s="2575"/>
      <c r="I53" s="2575"/>
      <c r="J53" s="2575"/>
      <c r="K53" s="2575"/>
      <c r="L53" s="2575"/>
      <c r="M53" s="2575"/>
      <c r="N53" s="2575"/>
      <c r="O53" s="2575"/>
      <c r="P53" s="2575"/>
      <c r="Q53" s="2575"/>
      <c r="R53" s="2575"/>
      <c r="S53" s="2575"/>
      <c r="T53" s="2575"/>
      <c r="U53" s="2575"/>
      <c r="V53" s="2575"/>
      <c r="W53" s="2575"/>
      <c r="X53" s="2575"/>
      <c r="Y53" s="2576"/>
      <c r="Z53" s="2571"/>
    </row>
    <row r="54" spans="2:26" ht="12" customHeight="1">
      <c r="B54" s="2573"/>
      <c r="C54" s="2574"/>
      <c r="D54" s="2575"/>
      <c r="E54" s="2575"/>
      <c r="F54" s="2575"/>
      <c r="G54" s="2575"/>
      <c r="H54" s="2575"/>
      <c r="I54" s="2575"/>
      <c r="J54" s="2575"/>
      <c r="K54" s="2575"/>
      <c r="L54" s="2575"/>
      <c r="M54" s="2575"/>
      <c r="N54" s="2575"/>
      <c r="O54" s="2575"/>
      <c r="P54" s="2575"/>
      <c r="Q54" s="2575"/>
      <c r="R54" s="2575"/>
      <c r="S54" s="2575"/>
      <c r="T54" s="2575"/>
      <c r="U54" s="2575"/>
      <c r="V54" s="2575"/>
      <c r="W54" s="2575"/>
      <c r="X54" s="2575"/>
      <c r="Y54" s="2576"/>
      <c r="Z54" s="2571"/>
    </row>
    <row r="55" spans="2:26" ht="12" customHeight="1">
      <c r="B55" s="2573"/>
      <c r="C55" s="2574"/>
      <c r="D55" s="2575"/>
      <c r="E55" s="2575"/>
      <c r="F55" s="2575"/>
      <c r="G55" s="2575"/>
      <c r="H55" s="2575"/>
      <c r="I55" s="2575"/>
      <c r="J55" s="2575"/>
      <c r="K55" s="2575"/>
      <c r="L55" s="2575"/>
      <c r="M55" s="2575"/>
      <c r="N55" s="2575"/>
      <c r="O55" s="2575"/>
      <c r="P55" s="2575"/>
      <c r="Q55" s="2575"/>
      <c r="R55" s="2575"/>
      <c r="S55" s="2575"/>
      <c r="T55" s="2575"/>
      <c r="U55" s="2575"/>
      <c r="V55" s="2575"/>
      <c r="W55" s="2575"/>
      <c r="X55" s="2575"/>
      <c r="Y55" s="2576"/>
      <c r="Z55" s="2571"/>
    </row>
    <row r="56" spans="2:26" ht="12" customHeight="1">
      <c r="B56" s="2573"/>
      <c r="C56" s="2574"/>
      <c r="D56" s="2575"/>
      <c r="E56" s="2575"/>
      <c r="F56" s="2575"/>
      <c r="G56" s="2575"/>
      <c r="H56" s="2575"/>
      <c r="I56" s="2575"/>
      <c r="J56" s="2575"/>
      <c r="K56" s="2575"/>
      <c r="L56" s="2575"/>
      <c r="M56" s="2575"/>
      <c r="N56" s="2575"/>
      <c r="O56" s="2575"/>
      <c r="P56" s="2575"/>
      <c r="Q56" s="2575"/>
      <c r="R56" s="2575"/>
      <c r="S56" s="2575"/>
      <c r="T56" s="2575"/>
      <c r="U56" s="2575"/>
      <c r="V56" s="2575"/>
      <c r="W56" s="2575"/>
      <c r="X56" s="2575"/>
      <c r="Y56" s="2576"/>
      <c r="Z56" s="2571"/>
    </row>
    <row r="57" spans="2:26" ht="12" customHeight="1">
      <c r="B57" s="2450"/>
      <c r="C57" s="2564"/>
      <c r="D57" s="2578"/>
      <c r="E57" s="2578"/>
      <c r="F57" s="2578"/>
      <c r="G57" s="2578"/>
      <c r="H57" s="2578"/>
      <c r="I57" s="2578"/>
      <c r="J57" s="2578"/>
      <c r="K57" s="2578"/>
      <c r="L57" s="2578"/>
      <c r="M57" s="2578"/>
      <c r="N57" s="2578"/>
      <c r="O57" s="2578"/>
      <c r="P57" s="2578"/>
      <c r="Q57" s="2578"/>
      <c r="R57" s="2578"/>
      <c r="S57" s="2578"/>
      <c r="T57" s="2578"/>
      <c r="U57" s="2578"/>
      <c r="V57" s="2578"/>
      <c r="W57" s="2578"/>
      <c r="X57" s="2578"/>
      <c r="Y57" s="2579"/>
      <c r="Z57" s="2451"/>
    </row>
    <row r="58" spans="2:26" ht="12" customHeight="1">
      <c r="B58" s="2450"/>
      <c r="C58" s="2580"/>
      <c r="D58" s="2578"/>
      <c r="E58" s="2578"/>
      <c r="F58" s="2578"/>
      <c r="G58" s="2578"/>
      <c r="H58" s="2578"/>
      <c r="I58" s="2578"/>
      <c r="J58" s="2578"/>
      <c r="K58" s="2578"/>
      <c r="L58" s="2578"/>
      <c r="M58" s="2578"/>
      <c r="N58" s="2578"/>
      <c r="O58" s="2578"/>
      <c r="P58" s="2578"/>
      <c r="Q58" s="2578"/>
      <c r="R58" s="2578"/>
      <c r="S58" s="2578"/>
      <c r="T58" s="2578"/>
      <c r="U58" s="2578"/>
      <c r="V58" s="2578"/>
      <c r="W58" s="2578"/>
      <c r="X58" s="2578"/>
      <c r="Y58" s="2579"/>
      <c r="Z58" s="2451"/>
    </row>
    <row r="59" spans="2:26" ht="12" customHeight="1">
      <c r="B59" s="2450"/>
      <c r="C59" s="2580"/>
      <c r="D59" s="2578"/>
      <c r="E59" s="2578"/>
      <c r="F59" s="2578"/>
      <c r="G59" s="2578"/>
      <c r="H59" s="2578"/>
      <c r="I59" s="2578"/>
      <c r="J59" s="2578"/>
      <c r="K59" s="2578"/>
      <c r="L59" s="2578"/>
      <c r="M59" s="2578"/>
      <c r="N59" s="2578"/>
      <c r="O59" s="2578"/>
      <c r="P59" s="2578"/>
      <c r="Q59" s="2578"/>
      <c r="R59" s="2578"/>
      <c r="S59" s="2578"/>
      <c r="T59" s="2578"/>
      <c r="U59" s="2578"/>
      <c r="V59" s="2578"/>
      <c r="W59" s="2578"/>
      <c r="X59" s="2578"/>
      <c r="Y59" s="2579"/>
      <c r="Z59" s="2451"/>
    </row>
    <row r="60" spans="2:26" ht="12" customHeight="1">
      <c r="B60" s="2450"/>
      <c r="C60" s="2580"/>
      <c r="D60" s="2578"/>
      <c r="E60" s="2578"/>
      <c r="F60" s="2578"/>
      <c r="G60" s="2578"/>
      <c r="H60" s="2578"/>
      <c r="I60" s="2578"/>
      <c r="J60" s="2578"/>
      <c r="K60" s="2578"/>
      <c r="L60" s="2578"/>
      <c r="M60" s="2578"/>
      <c r="N60" s="2578"/>
      <c r="O60" s="2578"/>
      <c r="P60" s="2578"/>
      <c r="Q60" s="2578"/>
      <c r="R60" s="2578"/>
      <c r="S60" s="2578"/>
      <c r="T60" s="2578"/>
      <c r="U60" s="2578"/>
      <c r="V60" s="2578"/>
      <c r="W60" s="2578"/>
      <c r="X60" s="2578"/>
      <c r="Y60" s="2579"/>
      <c r="Z60" s="2451"/>
    </row>
    <row r="61" spans="2:26" ht="12" customHeight="1">
      <c r="B61" s="2450"/>
      <c r="C61" s="2580"/>
      <c r="D61" s="2578"/>
      <c r="E61" s="2578"/>
      <c r="F61" s="2578"/>
      <c r="G61" s="2578"/>
      <c r="H61" s="2578"/>
      <c r="I61" s="2578"/>
      <c r="J61" s="2578"/>
      <c r="K61" s="2578"/>
      <c r="L61" s="2578"/>
      <c r="M61" s="2578"/>
      <c r="N61" s="2578"/>
      <c r="O61" s="2578"/>
      <c r="P61" s="2578"/>
      <c r="Q61" s="2578"/>
      <c r="R61" s="2578"/>
      <c r="S61" s="2578"/>
      <c r="T61" s="2578"/>
      <c r="U61" s="2578"/>
      <c r="V61" s="2578"/>
      <c r="W61" s="2578"/>
      <c r="X61" s="2578"/>
      <c r="Y61" s="2579"/>
      <c r="Z61" s="2451"/>
    </row>
    <row r="62" spans="2:26" ht="12" customHeight="1">
      <c r="B62" s="2450"/>
      <c r="C62" s="2580"/>
      <c r="D62" s="2578"/>
      <c r="E62" s="2578"/>
      <c r="F62" s="2578"/>
      <c r="G62" s="2578"/>
      <c r="H62" s="2578"/>
      <c r="I62" s="2578"/>
      <c r="J62" s="2578"/>
      <c r="K62" s="2578"/>
      <c r="L62" s="2578"/>
      <c r="M62" s="2578"/>
      <c r="N62" s="2578"/>
      <c r="O62" s="2578"/>
      <c r="P62" s="2578"/>
      <c r="Q62" s="2578"/>
      <c r="R62" s="2578"/>
      <c r="S62" s="2578"/>
      <c r="T62" s="2578"/>
      <c r="U62" s="2578"/>
      <c r="V62" s="2578"/>
      <c r="W62" s="2578"/>
      <c r="X62" s="2578"/>
      <c r="Y62" s="2579"/>
      <c r="Z62" s="2451"/>
    </row>
    <row r="63" spans="2:26" ht="12" customHeight="1">
      <c r="B63" s="2450"/>
      <c r="C63" s="2580"/>
      <c r="D63" s="2578"/>
      <c r="E63" s="2578"/>
      <c r="F63" s="2578"/>
      <c r="G63" s="2578"/>
      <c r="H63" s="2578"/>
      <c r="I63" s="2578"/>
      <c r="J63" s="2578"/>
      <c r="K63" s="2578"/>
      <c r="L63" s="2578"/>
      <c r="M63" s="2578"/>
      <c r="N63" s="2578"/>
      <c r="O63" s="2578"/>
      <c r="P63" s="2578"/>
      <c r="Q63" s="2578"/>
      <c r="R63" s="2578"/>
      <c r="S63" s="2578"/>
      <c r="T63" s="2578"/>
      <c r="U63" s="2578"/>
      <c r="V63" s="2578"/>
      <c r="W63" s="2578"/>
      <c r="X63" s="2578"/>
      <c r="Y63" s="2579"/>
      <c r="Z63" s="2451"/>
    </row>
    <row r="64" spans="2:26" ht="12" customHeight="1">
      <c r="B64" s="2450"/>
      <c r="C64" s="2580"/>
      <c r="D64" s="2578"/>
      <c r="E64" s="2578"/>
      <c r="F64" s="2578"/>
      <c r="G64" s="2578"/>
      <c r="H64" s="2578"/>
      <c r="I64" s="2578"/>
      <c r="J64" s="2578"/>
      <c r="K64" s="2578"/>
      <c r="L64" s="2578"/>
      <c r="M64" s="2578"/>
      <c r="N64" s="2578"/>
      <c r="O64" s="2578"/>
      <c r="P64" s="2578"/>
      <c r="Q64" s="2578"/>
      <c r="R64" s="2578"/>
      <c r="S64" s="2578"/>
      <c r="T64" s="2578"/>
      <c r="U64" s="2578"/>
      <c r="V64" s="2578"/>
      <c r="W64" s="2578"/>
      <c r="X64" s="2578"/>
      <c r="Y64" s="2579"/>
      <c r="Z64" s="2451"/>
    </row>
    <row r="65" spans="2:26" ht="12" customHeight="1">
      <c r="B65" s="2450"/>
      <c r="C65" s="2580"/>
      <c r="D65" s="2578"/>
      <c r="E65" s="2578"/>
      <c r="F65" s="2578"/>
      <c r="G65" s="2578"/>
      <c r="H65" s="2578"/>
      <c r="I65" s="2578"/>
      <c r="J65" s="2578"/>
      <c r="K65" s="2578"/>
      <c r="L65" s="2578"/>
      <c r="M65" s="2578"/>
      <c r="N65" s="2578"/>
      <c r="O65" s="2578"/>
      <c r="P65" s="2578"/>
      <c r="Q65" s="2578"/>
      <c r="R65" s="2578"/>
      <c r="S65" s="2578"/>
      <c r="T65" s="2578"/>
      <c r="U65" s="2578"/>
      <c r="V65" s="2578"/>
      <c r="W65" s="2578"/>
      <c r="X65" s="2578"/>
      <c r="Y65" s="2579"/>
      <c r="Z65" s="2451"/>
    </row>
    <row r="66" spans="2:26" ht="12" customHeight="1">
      <c r="B66" s="2450"/>
      <c r="C66" s="2580"/>
      <c r="D66" s="2578"/>
      <c r="E66" s="2578"/>
      <c r="F66" s="2578"/>
      <c r="G66" s="2578"/>
      <c r="H66" s="2578"/>
      <c r="I66" s="2578"/>
      <c r="J66" s="2578"/>
      <c r="K66" s="2578"/>
      <c r="L66" s="2578"/>
      <c r="M66" s="2578"/>
      <c r="N66" s="2578"/>
      <c r="O66" s="2578"/>
      <c r="P66" s="2578"/>
      <c r="Q66" s="2578"/>
      <c r="R66" s="2578"/>
      <c r="S66" s="2578"/>
      <c r="T66" s="2578"/>
      <c r="U66" s="2578"/>
      <c r="V66" s="2578"/>
      <c r="W66" s="2578"/>
      <c r="X66" s="2578"/>
      <c r="Y66" s="2579"/>
      <c r="Z66" s="2451"/>
    </row>
    <row r="67" spans="2:26" ht="12" customHeight="1">
      <c r="B67" s="2450"/>
      <c r="C67" s="2580"/>
      <c r="D67" s="2578"/>
      <c r="E67" s="2578"/>
      <c r="F67" s="2578"/>
      <c r="G67" s="2578"/>
      <c r="H67" s="2578"/>
      <c r="I67" s="2578"/>
      <c r="J67" s="2578"/>
      <c r="K67" s="2578"/>
      <c r="L67" s="2578"/>
      <c r="M67" s="2578"/>
      <c r="N67" s="2578"/>
      <c r="O67" s="2578"/>
      <c r="P67" s="2578"/>
      <c r="Q67" s="2578"/>
      <c r="R67" s="2578"/>
      <c r="S67" s="2578"/>
      <c r="T67" s="2578"/>
      <c r="U67" s="2578"/>
      <c r="V67" s="2578"/>
      <c r="W67" s="2578"/>
      <c r="X67" s="2578"/>
      <c r="Y67" s="2579"/>
      <c r="Z67" s="2451"/>
    </row>
    <row r="68" spans="2:26" ht="12" customHeight="1">
      <c r="B68" s="2450"/>
      <c r="C68" s="2580"/>
      <c r="D68" s="2578"/>
      <c r="E68" s="2578"/>
      <c r="F68" s="2578"/>
      <c r="G68" s="2578"/>
      <c r="H68" s="2578"/>
      <c r="I68" s="2578"/>
      <c r="J68" s="2578"/>
      <c r="K68" s="2578"/>
      <c r="L68" s="2578"/>
      <c r="M68" s="2578"/>
      <c r="N68" s="2578"/>
      <c r="O68" s="2578"/>
      <c r="P68" s="2578"/>
      <c r="Q68" s="2578"/>
      <c r="R68" s="2578"/>
      <c r="S68" s="2578"/>
      <c r="T68" s="2578"/>
      <c r="U68" s="2578"/>
      <c r="V68" s="2578"/>
      <c r="W68" s="2578"/>
      <c r="X68" s="2578"/>
      <c r="Y68" s="2579"/>
      <c r="Z68" s="2451"/>
    </row>
    <row r="69" spans="2:26" ht="12" customHeight="1">
      <c r="B69" s="2450"/>
      <c r="C69" s="2580"/>
      <c r="D69" s="2578"/>
      <c r="E69" s="2578"/>
      <c r="F69" s="2578"/>
      <c r="G69" s="2578"/>
      <c r="H69" s="2578"/>
      <c r="I69" s="2578"/>
      <c r="J69" s="2578"/>
      <c r="K69" s="2578"/>
      <c r="L69" s="2578"/>
      <c r="M69" s="2578"/>
      <c r="N69" s="2578"/>
      <c r="O69" s="2578"/>
      <c r="P69" s="2578"/>
      <c r="Q69" s="2578"/>
      <c r="R69" s="2578"/>
      <c r="S69" s="2578"/>
      <c r="T69" s="2578"/>
      <c r="U69" s="2578"/>
      <c r="V69" s="2578"/>
      <c r="W69" s="2578"/>
      <c r="X69" s="2578"/>
      <c r="Y69" s="2579"/>
      <c r="Z69" s="2451"/>
    </row>
    <row r="70" spans="2:26" ht="12" customHeight="1">
      <c r="B70" s="2450"/>
      <c r="C70" s="2580"/>
      <c r="D70" s="2578"/>
      <c r="E70" s="2578"/>
      <c r="F70" s="2578"/>
      <c r="G70" s="2578"/>
      <c r="H70" s="2578"/>
      <c r="I70" s="2578"/>
      <c r="J70" s="2578"/>
      <c r="K70" s="2578"/>
      <c r="L70" s="2578"/>
      <c r="M70" s="2578"/>
      <c r="N70" s="2578"/>
      <c r="O70" s="2578"/>
      <c r="P70" s="2575"/>
      <c r="Q70" s="2575"/>
      <c r="R70" s="2575"/>
      <c r="S70" s="2575"/>
      <c r="T70" s="2575"/>
      <c r="U70" s="2575"/>
      <c r="V70" s="2575"/>
      <c r="W70" s="2575"/>
      <c r="X70" s="2575"/>
      <c r="Y70" s="2576"/>
      <c r="Z70" s="2451"/>
    </row>
    <row r="71" spans="2:26" ht="4.05" customHeight="1" thickBot="1">
      <c r="B71" s="2490"/>
      <c r="C71" s="2491"/>
      <c r="D71" s="2491"/>
      <c r="E71" s="2491"/>
      <c r="F71" s="2491"/>
      <c r="G71" s="2491"/>
      <c r="H71" s="2491"/>
      <c r="I71" s="2491"/>
      <c r="J71" s="2491"/>
      <c r="K71" s="2491"/>
      <c r="L71" s="2491"/>
      <c r="M71" s="2491"/>
      <c r="N71" s="2491"/>
      <c r="O71" s="2491"/>
      <c r="P71" s="2491"/>
      <c r="Q71" s="2491"/>
      <c r="R71" s="2491"/>
      <c r="S71" s="2491"/>
      <c r="T71" s="2491"/>
      <c r="U71" s="2491"/>
      <c r="V71" s="2491"/>
      <c r="W71" s="2491"/>
      <c r="X71" s="2491"/>
      <c r="Y71" s="2491"/>
      <c r="Z71" s="2492"/>
    </row>
    <row r="72" spans="2:26" ht="12.75" customHeight="1" thickBot="1">
      <c r="B72" s="5521" t="s">
        <v>5067</v>
      </c>
      <c r="C72" s="5522"/>
      <c r="D72" s="5522"/>
      <c r="E72" s="5522"/>
      <c r="F72" s="5522"/>
      <c r="G72" s="5522"/>
      <c r="H72" s="5522"/>
      <c r="I72" s="5522"/>
      <c r="J72" s="5522"/>
      <c r="K72" s="5522"/>
      <c r="L72" s="5522"/>
      <c r="M72" s="5522"/>
      <c r="N72" s="5522"/>
      <c r="O72" s="5522"/>
      <c r="P72" s="5522"/>
      <c r="Q72" s="5522"/>
      <c r="R72" s="5522"/>
      <c r="S72" s="5522"/>
      <c r="T72" s="5522"/>
      <c r="U72" s="5522"/>
      <c r="V72" s="5522"/>
      <c r="W72" s="5522"/>
      <c r="X72" s="5522"/>
      <c r="Y72" s="5522"/>
      <c r="Z72" s="5523"/>
    </row>
    <row r="73" spans="2:26" ht="4.05" customHeight="1">
      <c r="B73" s="2450"/>
      <c r="Z73" s="2451"/>
    </row>
    <row r="74" spans="2:26" ht="72.599999999999994" customHeight="1">
      <c r="B74" s="2450"/>
      <c r="C74" s="5539" t="s">
        <v>5068</v>
      </c>
      <c r="D74" s="5539"/>
      <c r="E74" s="5539"/>
      <c r="F74" s="5539"/>
      <c r="G74" s="5539"/>
      <c r="H74" s="5539"/>
      <c r="I74" s="5539"/>
      <c r="J74" s="5539"/>
      <c r="K74" s="5539"/>
      <c r="L74" s="5539"/>
      <c r="M74" s="5539"/>
      <c r="N74" s="5539"/>
      <c r="O74" s="5539"/>
      <c r="P74" s="5539"/>
      <c r="Q74" s="5539"/>
      <c r="R74" s="5539"/>
      <c r="S74" s="5539"/>
      <c r="T74" s="5539"/>
      <c r="U74" s="5539"/>
      <c r="V74" s="5539"/>
      <c r="W74" s="5539"/>
      <c r="X74" s="5539"/>
      <c r="Y74" s="5539"/>
      <c r="Z74" s="2451"/>
    </row>
    <row r="75" spans="2:26" ht="4.05" customHeight="1">
      <c r="B75" s="2450"/>
      <c r="Z75" s="2451"/>
    </row>
    <row r="76" spans="2:26">
      <c r="B76" s="2450"/>
      <c r="I76" s="2453" t="s">
        <v>369</v>
      </c>
      <c r="J76" s="2581"/>
      <c r="K76" s="2582"/>
      <c r="L76" s="2582"/>
      <c r="M76" s="2582"/>
      <c r="N76" s="2582"/>
      <c r="O76" s="2582"/>
      <c r="P76" s="2582"/>
      <c r="Q76" s="2582"/>
      <c r="R76" s="2582"/>
      <c r="S76" s="2583"/>
      <c r="Z76" s="2451"/>
    </row>
    <row r="77" spans="2:26" ht="4.05" customHeight="1">
      <c r="B77" s="2450"/>
      <c r="J77" s="2482"/>
      <c r="S77" s="2483"/>
      <c r="Z77" s="2451"/>
    </row>
    <row r="78" spans="2:26">
      <c r="B78" s="2450"/>
      <c r="J78" s="2482"/>
      <c r="S78" s="2483"/>
      <c r="Z78" s="2451"/>
    </row>
    <row r="79" spans="2:26" ht="4.05" customHeight="1">
      <c r="B79" s="2450"/>
      <c r="J79" s="2482"/>
      <c r="S79" s="2483"/>
      <c r="Z79" s="2451"/>
    </row>
    <row r="80" spans="2:26">
      <c r="B80" s="2450"/>
      <c r="J80" s="2484"/>
      <c r="K80" s="2485"/>
      <c r="L80" s="2485"/>
      <c r="M80" s="2485"/>
      <c r="N80" s="2485"/>
      <c r="O80" s="2485"/>
      <c r="P80" s="2485"/>
      <c r="Q80" s="2485"/>
      <c r="R80" s="2485"/>
      <c r="S80" s="2486"/>
      <c r="Z80" s="2451"/>
    </row>
    <row r="81" spans="2:26" ht="4.05" customHeight="1">
      <c r="B81" s="2450"/>
      <c r="Z81" s="2451"/>
    </row>
    <row r="82" spans="2:26">
      <c r="B82" s="2450"/>
      <c r="I82" s="2453" t="s">
        <v>5069</v>
      </c>
      <c r="J82" s="2581"/>
      <c r="K82" s="2582"/>
      <c r="L82" s="2582"/>
      <c r="M82" s="2582"/>
      <c r="N82" s="2582"/>
      <c r="O82" s="2582"/>
      <c r="P82" s="2582"/>
      <c r="Q82" s="2582"/>
      <c r="R82" s="2582"/>
      <c r="S82" s="2583"/>
      <c r="Z82" s="2451"/>
    </row>
    <row r="83" spans="2:26" ht="4.05" customHeight="1">
      <c r="B83" s="2450"/>
      <c r="J83" s="2482"/>
      <c r="S83" s="2483"/>
      <c r="Z83" s="2451"/>
    </row>
    <row r="84" spans="2:26" ht="12" customHeight="1">
      <c r="B84" s="2450"/>
      <c r="J84" s="2482"/>
      <c r="S84" s="2584"/>
      <c r="T84" s="2489"/>
      <c r="U84" s="2585"/>
      <c r="V84" s="2585"/>
      <c r="W84" s="2489"/>
      <c r="X84" s="2585"/>
      <c r="Y84" s="2585"/>
      <c r="Z84" s="2451"/>
    </row>
    <row r="85" spans="2:26" ht="4.05" customHeight="1">
      <c r="B85" s="2450"/>
      <c r="J85" s="2482"/>
      <c r="S85" s="2483"/>
      <c r="Z85" s="2451"/>
    </row>
    <row r="86" spans="2:26">
      <c r="B86" s="2450"/>
      <c r="J86" s="2484"/>
      <c r="K86" s="2485"/>
      <c r="L86" s="2485"/>
      <c r="M86" s="2485"/>
      <c r="N86" s="2485"/>
      <c r="O86" s="2485"/>
      <c r="P86" s="2485"/>
      <c r="Q86" s="2485"/>
      <c r="R86" s="2485"/>
      <c r="S86" s="2486"/>
      <c r="Z86" s="2451"/>
    </row>
    <row r="87" spans="2:26" ht="4.05" customHeight="1">
      <c r="B87" s="2450"/>
      <c r="Z87" s="2451"/>
    </row>
    <row r="88" spans="2:26">
      <c r="B88" s="2450"/>
      <c r="I88" s="2453" t="s">
        <v>780</v>
      </c>
      <c r="J88" s="2581"/>
      <c r="K88" s="2582"/>
      <c r="L88" s="2582"/>
      <c r="M88" s="2582"/>
      <c r="N88" s="2582"/>
      <c r="O88" s="2582"/>
      <c r="P88" s="2582"/>
      <c r="Q88" s="2582"/>
      <c r="R88" s="2582"/>
      <c r="S88" s="2583"/>
      <c r="Z88" s="2451"/>
    </row>
    <row r="89" spans="2:26" ht="4.05" customHeight="1">
      <c r="B89" s="2450"/>
      <c r="J89" s="2482"/>
      <c r="S89" s="2483"/>
      <c r="Z89" s="2451"/>
    </row>
    <row r="90" spans="2:26">
      <c r="B90" s="2450"/>
      <c r="F90" s="2406"/>
      <c r="G90" s="2406"/>
      <c r="H90" s="2406"/>
      <c r="I90" s="2406"/>
      <c r="J90" s="2586"/>
      <c r="K90" s="2406"/>
      <c r="L90" s="2406"/>
      <c r="M90" s="2406"/>
      <c r="N90" s="2406"/>
      <c r="O90" s="2406"/>
      <c r="P90" s="2406"/>
      <c r="Q90" s="2406"/>
      <c r="R90" s="2406"/>
      <c r="S90" s="2483"/>
      <c r="T90" s="2406"/>
      <c r="U90" s="2406"/>
      <c r="V90" s="2406"/>
      <c r="W90" s="2406"/>
      <c r="X90" s="2406"/>
      <c r="Y90" s="2406"/>
      <c r="Z90" s="2451"/>
    </row>
    <row r="91" spans="2:26" ht="4.05" customHeight="1">
      <c r="B91" s="2450"/>
      <c r="F91" s="2406"/>
      <c r="G91" s="2406"/>
      <c r="H91" s="2406"/>
      <c r="I91" s="2406"/>
      <c r="J91" s="2586"/>
      <c r="K91" s="2406"/>
      <c r="L91" s="2406"/>
      <c r="M91" s="2406"/>
      <c r="N91" s="2406"/>
      <c r="O91" s="2406"/>
      <c r="P91" s="2406"/>
      <c r="Q91" s="2406"/>
      <c r="R91" s="2406"/>
      <c r="S91" s="2483"/>
      <c r="T91" s="2406"/>
      <c r="U91" s="2406"/>
      <c r="V91" s="2406"/>
      <c r="W91" s="2406"/>
      <c r="X91" s="2406"/>
      <c r="Y91" s="2406"/>
      <c r="Z91" s="2451"/>
    </row>
    <row r="92" spans="2:26">
      <c r="B92" s="2450"/>
      <c r="F92" s="2406"/>
      <c r="G92" s="2406"/>
      <c r="H92" s="2406"/>
      <c r="I92" s="2406"/>
      <c r="J92" s="2587"/>
      <c r="K92" s="2588"/>
      <c r="L92" s="2588"/>
      <c r="M92" s="2588"/>
      <c r="N92" s="2588"/>
      <c r="O92" s="2588"/>
      <c r="P92" s="2588"/>
      <c r="Q92" s="2588"/>
      <c r="R92" s="2588"/>
      <c r="S92" s="2486"/>
      <c r="T92" s="2406"/>
      <c r="U92" s="2406"/>
      <c r="V92" s="2406"/>
      <c r="W92" s="2406"/>
      <c r="X92" s="2406"/>
      <c r="Y92" s="2406"/>
      <c r="Z92" s="2451"/>
    </row>
    <row r="93" spans="2:26" ht="4.05" customHeight="1">
      <c r="B93" s="2450"/>
      <c r="F93" s="2406"/>
      <c r="G93" s="2406"/>
      <c r="H93" s="2406"/>
      <c r="I93" s="2406"/>
      <c r="J93" s="2406"/>
      <c r="K93" s="2406"/>
      <c r="L93" s="2406"/>
      <c r="M93" s="2406"/>
      <c r="N93" s="2406"/>
      <c r="O93" s="2406"/>
      <c r="P93" s="2406"/>
      <c r="Q93" s="2406"/>
      <c r="R93" s="2406"/>
      <c r="S93" s="2406"/>
      <c r="T93" s="2406"/>
      <c r="U93" s="2406"/>
      <c r="V93" s="2406"/>
      <c r="W93" s="2406"/>
      <c r="X93" s="2406"/>
      <c r="Y93" s="2406"/>
      <c r="Z93" s="2451"/>
    </row>
    <row r="94" spans="2:26" ht="12">
      <c r="B94" s="2450"/>
      <c r="F94" s="2406"/>
      <c r="G94" s="2406"/>
      <c r="H94" s="2406"/>
      <c r="I94" s="2498" t="s">
        <v>1022</v>
      </c>
      <c r="J94" s="2589" t="s">
        <v>5004</v>
      </c>
      <c r="K94" s="2589" t="s">
        <v>5004</v>
      </c>
      <c r="L94" s="2589" t="s">
        <v>5004</v>
      </c>
      <c r="M94" s="2589" t="s">
        <v>5004</v>
      </c>
      <c r="N94" s="2590" t="s">
        <v>1382</v>
      </c>
      <c r="O94" s="2589" t="s">
        <v>4193</v>
      </c>
      <c r="P94" s="2589" t="s">
        <v>4193</v>
      </c>
      <c r="Q94" s="2590" t="s">
        <v>1382</v>
      </c>
      <c r="R94" s="2589" t="s">
        <v>5005</v>
      </c>
      <c r="S94" s="2589" t="s">
        <v>5005</v>
      </c>
      <c r="T94" s="2406"/>
      <c r="U94" s="2406"/>
      <c r="V94" s="2406"/>
      <c r="W94" s="2406"/>
      <c r="X94" s="2406"/>
      <c r="Y94" s="2406"/>
      <c r="Z94" s="2451"/>
    </row>
    <row r="95" spans="2:26" ht="4.05" customHeight="1" thickBot="1">
      <c r="B95" s="2450"/>
      <c r="F95" s="2406"/>
      <c r="G95" s="2406"/>
      <c r="H95" s="2406"/>
      <c r="I95" s="2406"/>
      <c r="J95" s="2406"/>
      <c r="K95" s="2406"/>
      <c r="L95" s="2406"/>
      <c r="M95" s="2406"/>
      <c r="N95" s="2406"/>
      <c r="O95" s="2406"/>
      <c r="P95" s="2406"/>
      <c r="Q95" s="2406"/>
      <c r="R95" s="2406"/>
      <c r="S95" s="2406"/>
      <c r="T95" s="2406"/>
      <c r="U95" s="2406"/>
      <c r="V95" s="2406"/>
      <c r="W95" s="2406"/>
      <c r="X95" s="2406"/>
      <c r="Y95" s="2406"/>
      <c r="Z95" s="2470"/>
    </row>
    <row r="96" spans="2:26" ht="12.75" customHeight="1" thickBot="1">
      <c r="B96" s="5521" t="s">
        <v>5070</v>
      </c>
      <c r="C96" s="5522"/>
      <c r="D96" s="5522"/>
      <c r="E96" s="5522"/>
      <c r="F96" s="5522"/>
      <c r="G96" s="5522"/>
      <c r="H96" s="5522"/>
      <c r="I96" s="5522"/>
      <c r="J96" s="5522"/>
      <c r="K96" s="5522"/>
      <c r="L96" s="5522"/>
      <c r="M96" s="5522"/>
      <c r="N96" s="5522"/>
      <c r="O96" s="5522"/>
      <c r="P96" s="5522"/>
      <c r="Q96" s="5522"/>
      <c r="R96" s="5522"/>
      <c r="S96" s="5522"/>
      <c r="T96" s="5522"/>
      <c r="U96" s="5522"/>
      <c r="V96" s="5522"/>
      <c r="W96" s="5522"/>
      <c r="X96" s="5522"/>
      <c r="Y96" s="5522"/>
      <c r="Z96" s="5523"/>
    </row>
    <row r="97" spans="2:26" ht="4.05" customHeight="1">
      <c r="B97" s="2450"/>
      <c r="Z97" s="2451"/>
    </row>
    <row r="98" spans="2:26" s="2455" customFormat="1">
      <c r="B98" s="2500"/>
      <c r="I98" s="2561" t="s">
        <v>4977</v>
      </c>
      <c r="J98" s="2458"/>
      <c r="K98" s="2458"/>
      <c r="L98" s="2458"/>
      <c r="M98" s="2458"/>
      <c r="N98" s="2458"/>
      <c r="O98" s="2458"/>
      <c r="P98" s="2458"/>
      <c r="Q98" s="2458"/>
      <c r="Z98" s="2506"/>
    </row>
    <row r="99" spans="2:26" ht="4.05" customHeight="1">
      <c r="B99" s="2450"/>
      <c r="Z99" s="2451"/>
    </row>
    <row r="100" spans="2:26" ht="12" customHeight="1">
      <c r="B100" s="2450"/>
      <c r="C100" s="2564"/>
      <c r="D100" s="2562"/>
      <c r="E100" s="2562"/>
      <c r="F100" s="2562"/>
      <c r="G100" s="2562"/>
      <c r="H100" s="2562"/>
      <c r="I100" s="2562"/>
      <c r="J100" s="2562"/>
      <c r="K100" s="2562"/>
      <c r="L100" s="2562"/>
      <c r="M100" s="2562"/>
      <c r="N100" s="2562"/>
      <c r="O100" s="2562"/>
      <c r="P100" s="2562"/>
      <c r="Q100" s="2562"/>
      <c r="R100" s="2562"/>
      <c r="S100" s="2562"/>
      <c r="T100" s="2562"/>
      <c r="U100" s="2562"/>
      <c r="V100" s="2562"/>
      <c r="W100" s="2562"/>
      <c r="X100" s="2562"/>
      <c r="Y100" s="2563"/>
      <c r="Z100" s="2451"/>
    </row>
    <row r="101" spans="2:26" ht="12" customHeight="1">
      <c r="B101" s="2450"/>
      <c r="C101" s="2564"/>
      <c r="D101" s="2562"/>
      <c r="E101" s="2562"/>
      <c r="F101" s="2562"/>
      <c r="G101" s="2562"/>
      <c r="H101" s="2562"/>
      <c r="I101" s="2562"/>
      <c r="J101" s="2562"/>
      <c r="K101" s="2562"/>
      <c r="L101" s="2562"/>
      <c r="M101" s="2562"/>
      <c r="N101" s="2562"/>
      <c r="O101" s="2562"/>
      <c r="P101" s="2562"/>
      <c r="Q101" s="2562"/>
      <c r="R101" s="2562"/>
      <c r="S101" s="2562"/>
      <c r="T101" s="2562"/>
      <c r="U101" s="2562"/>
      <c r="V101" s="2562"/>
      <c r="W101" s="2562"/>
      <c r="X101" s="2562"/>
      <c r="Y101" s="2563"/>
      <c r="Z101" s="2451"/>
    </row>
    <row r="102" spans="2:26" ht="12" customHeight="1">
      <c r="B102" s="2450"/>
      <c r="C102" s="2564"/>
      <c r="D102" s="2562"/>
      <c r="E102" s="2562"/>
      <c r="F102" s="2562"/>
      <c r="G102" s="2562"/>
      <c r="H102" s="2562"/>
      <c r="I102" s="2562"/>
      <c r="J102" s="2562"/>
      <c r="K102" s="2562"/>
      <c r="L102" s="2562"/>
      <c r="M102" s="2562"/>
      <c r="N102" s="2562"/>
      <c r="O102" s="2562"/>
      <c r="P102" s="2562"/>
      <c r="Q102" s="2562"/>
      <c r="R102" s="2562"/>
      <c r="S102" s="2562"/>
      <c r="T102" s="2562"/>
      <c r="U102" s="2562"/>
      <c r="V102" s="2562"/>
      <c r="W102" s="2562"/>
      <c r="X102" s="2562"/>
      <c r="Y102" s="2563"/>
      <c r="Z102" s="2451"/>
    </row>
    <row r="103" spans="2:26" ht="12" customHeight="1">
      <c r="B103" s="2450"/>
      <c r="C103" s="2564"/>
      <c r="D103" s="2562"/>
      <c r="E103" s="2562"/>
      <c r="F103" s="2562"/>
      <c r="G103" s="2562"/>
      <c r="H103" s="2562"/>
      <c r="I103" s="2562"/>
      <c r="J103" s="2562"/>
      <c r="K103" s="2562"/>
      <c r="L103" s="2562"/>
      <c r="M103" s="2562"/>
      <c r="N103" s="2562"/>
      <c r="O103" s="2562"/>
      <c r="P103" s="2562"/>
      <c r="Q103" s="2562"/>
      <c r="R103" s="2562"/>
      <c r="S103" s="2562"/>
      <c r="T103" s="2562"/>
      <c r="U103" s="2562"/>
      <c r="V103" s="2562"/>
      <c r="W103" s="2562"/>
      <c r="X103" s="2562"/>
      <c r="Y103" s="2563"/>
      <c r="Z103" s="2451"/>
    </row>
    <row r="104" spans="2:26" ht="12" customHeight="1">
      <c r="B104" s="2450"/>
      <c r="C104" s="2564"/>
      <c r="D104" s="2562"/>
      <c r="E104" s="2562"/>
      <c r="F104" s="2562"/>
      <c r="G104" s="2562"/>
      <c r="H104" s="2562"/>
      <c r="I104" s="2562"/>
      <c r="J104" s="2562"/>
      <c r="K104" s="2562"/>
      <c r="L104" s="2562"/>
      <c r="M104" s="2562"/>
      <c r="N104" s="2562"/>
      <c r="O104" s="2562"/>
      <c r="P104" s="2562"/>
      <c r="Q104" s="2562"/>
      <c r="R104" s="2562"/>
      <c r="S104" s="2562"/>
      <c r="T104" s="2562"/>
      <c r="U104" s="2562"/>
      <c r="V104" s="2562"/>
      <c r="W104" s="2562"/>
      <c r="X104" s="2562"/>
      <c r="Y104" s="2563"/>
      <c r="Z104" s="2451"/>
    </row>
    <row r="105" spans="2:26" ht="12" customHeight="1">
      <c r="B105" s="2450"/>
      <c r="C105" s="2564"/>
      <c r="D105" s="2562"/>
      <c r="E105" s="2562"/>
      <c r="F105" s="2562"/>
      <c r="G105" s="2562"/>
      <c r="H105" s="2562"/>
      <c r="I105" s="2562"/>
      <c r="J105" s="2562"/>
      <c r="K105" s="2562"/>
      <c r="L105" s="2562"/>
      <c r="M105" s="2562"/>
      <c r="N105" s="2562"/>
      <c r="O105" s="2562"/>
      <c r="P105" s="2562"/>
      <c r="Q105" s="2562"/>
      <c r="R105" s="2562"/>
      <c r="S105" s="2562"/>
      <c r="T105" s="2562"/>
      <c r="U105" s="2562"/>
      <c r="V105" s="2562"/>
      <c r="W105" s="2562"/>
      <c r="X105" s="2562"/>
      <c r="Y105" s="2563"/>
      <c r="Z105" s="2451"/>
    </row>
    <row r="106" spans="2:26" ht="12" customHeight="1">
      <c r="B106" s="2450"/>
      <c r="C106" s="2564"/>
      <c r="D106" s="2562"/>
      <c r="E106" s="2562"/>
      <c r="F106" s="2562"/>
      <c r="G106" s="2562"/>
      <c r="H106" s="2562"/>
      <c r="I106" s="2562"/>
      <c r="J106" s="2562"/>
      <c r="K106" s="2562"/>
      <c r="L106" s="2562"/>
      <c r="M106" s="2562"/>
      <c r="N106" s="2562"/>
      <c r="O106" s="2562"/>
      <c r="P106" s="2562"/>
      <c r="Q106" s="2562"/>
      <c r="R106" s="2562"/>
      <c r="S106" s="2562"/>
      <c r="T106" s="2562"/>
      <c r="U106" s="2562"/>
      <c r="V106" s="2562"/>
      <c r="W106" s="2562"/>
      <c r="X106" s="2562"/>
      <c r="Y106" s="2563"/>
      <c r="Z106" s="2451"/>
    </row>
    <row r="107" spans="2:26" ht="12" customHeight="1">
      <c r="B107" s="2450"/>
      <c r="C107" s="2564"/>
      <c r="D107" s="2562"/>
      <c r="E107" s="2562"/>
      <c r="F107" s="2562"/>
      <c r="G107" s="2562"/>
      <c r="H107" s="2562"/>
      <c r="I107" s="2562"/>
      <c r="J107" s="2562"/>
      <c r="K107" s="2562"/>
      <c r="L107" s="2562"/>
      <c r="M107" s="2562"/>
      <c r="N107" s="2562"/>
      <c r="O107" s="2562"/>
      <c r="P107" s="2562"/>
      <c r="Q107" s="2562"/>
      <c r="R107" s="2562"/>
      <c r="S107" s="2562"/>
      <c r="T107" s="2562"/>
      <c r="U107" s="2562"/>
      <c r="V107" s="2562"/>
      <c r="W107" s="2562"/>
      <c r="X107" s="2562"/>
      <c r="Y107" s="2563"/>
      <c r="Z107" s="2451"/>
    </row>
    <row r="108" spans="2:26" ht="12" customHeight="1">
      <c r="B108" s="2450"/>
      <c r="C108" s="2564"/>
      <c r="D108" s="2562"/>
      <c r="E108" s="2562"/>
      <c r="F108" s="2562"/>
      <c r="G108" s="2562"/>
      <c r="H108" s="2562"/>
      <c r="I108" s="2562"/>
      <c r="J108" s="2562"/>
      <c r="K108" s="2562"/>
      <c r="L108" s="2562"/>
      <c r="M108" s="2562"/>
      <c r="N108" s="2562"/>
      <c r="O108" s="2562"/>
      <c r="P108" s="2562"/>
      <c r="Q108" s="2562"/>
      <c r="R108" s="2562"/>
      <c r="S108" s="2562"/>
      <c r="T108" s="2562"/>
      <c r="U108" s="2562"/>
      <c r="V108" s="2562"/>
      <c r="W108" s="2562"/>
      <c r="X108" s="2562"/>
      <c r="Y108" s="2563"/>
      <c r="Z108" s="2451"/>
    </row>
    <row r="109" spans="2:26" ht="12" customHeight="1">
      <c r="B109" s="2450"/>
      <c r="C109" s="2564"/>
      <c r="D109" s="2562"/>
      <c r="E109" s="2562"/>
      <c r="F109" s="2562"/>
      <c r="G109" s="2562"/>
      <c r="H109" s="2562"/>
      <c r="I109" s="2562"/>
      <c r="J109" s="2562"/>
      <c r="K109" s="2562"/>
      <c r="L109" s="2562"/>
      <c r="M109" s="2562"/>
      <c r="N109" s="2562"/>
      <c r="O109" s="2562"/>
      <c r="P109" s="2562"/>
      <c r="Q109" s="2562"/>
      <c r="R109" s="2562"/>
      <c r="S109" s="2562"/>
      <c r="T109" s="2562"/>
      <c r="U109" s="2562"/>
      <c r="V109" s="2562"/>
      <c r="W109" s="2562"/>
      <c r="X109" s="2562"/>
      <c r="Y109" s="2563"/>
      <c r="Z109" s="2451"/>
    </row>
    <row r="110" spans="2:26" ht="12" customHeight="1">
      <c r="B110" s="2450"/>
      <c r="C110" s="2564"/>
      <c r="D110" s="2562"/>
      <c r="E110" s="2562"/>
      <c r="F110" s="2562"/>
      <c r="G110" s="2562"/>
      <c r="H110" s="2562"/>
      <c r="I110" s="2562"/>
      <c r="J110" s="2562"/>
      <c r="K110" s="2562"/>
      <c r="L110" s="2562"/>
      <c r="M110" s="2562"/>
      <c r="N110" s="2562"/>
      <c r="O110" s="2562"/>
      <c r="P110" s="2562"/>
      <c r="Q110" s="2562"/>
      <c r="R110" s="2562"/>
      <c r="S110" s="2562"/>
      <c r="T110" s="2562"/>
      <c r="U110" s="2562"/>
      <c r="V110" s="2562"/>
      <c r="W110" s="2562"/>
      <c r="X110" s="2562"/>
      <c r="Y110" s="2563"/>
      <c r="Z110" s="2451"/>
    </row>
    <row r="111" spans="2:26" ht="12" customHeight="1">
      <c r="B111" s="2450"/>
      <c r="C111" s="2564"/>
      <c r="D111" s="2562"/>
      <c r="E111" s="2562"/>
      <c r="F111" s="2562"/>
      <c r="G111" s="2562"/>
      <c r="H111" s="2562"/>
      <c r="I111" s="2562"/>
      <c r="J111" s="2562"/>
      <c r="K111" s="2562"/>
      <c r="L111" s="2562"/>
      <c r="M111" s="2562"/>
      <c r="N111" s="2562"/>
      <c r="O111" s="2562"/>
      <c r="P111" s="2562"/>
      <c r="Q111" s="2562"/>
      <c r="R111" s="2562"/>
      <c r="S111" s="2562"/>
      <c r="T111" s="2562"/>
      <c r="U111" s="2562"/>
      <c r="V111" s="2562"/>
      <c r="W111" s="2562"/>
      <c r="X111" s="2562"/>
      <c r="Y111" s="2563"/>
      <c r="Z111" s="2451"/>
    </row>
    <row r="112" spans="2:26" ht="12" customHeight="1">
      <c r="B112" s="2450"/>
      <c r="C112" s="2564"/>
      <c r="D112" s="2562"/>
      <c r="E112" s="2562"/>
      <c r="F112" s="2562"/>
      <c r="G112" s="2562"/>
      <c r="H112" s="2562"/>
      <c r="I112" s="2562"/>
      <c r="J112" s="2562"/>
      <c r="K112" s="2562"/>
      <c r="L112" s="2562"/>
      <c r="M112" s="2562"/>
      <c r="N112" s="2562"/>
      <c r="O112" s="2562"/>
      <c r="P112" s="2562"/>
      <c r="Q112" s="2562"/>
      <c r="R112" s="2562"/>
      <c r="S112" s="2562"/>
      <c r="T112" s="2562"/>
      <c r="U112" s="2562"/>
      <c r="V112" s="2562"/>
      <c r="W112" s="2562"/>
      <c r="X112" s="2562"/>
      <c r="Y112" s="2563"/>
      <c r="Z112" s="2451"/>
    </row>
    <row r="113" spans="2:26" ht="4.05" customHeight="1" thickBot="1">
      <c r="B113" s="2490"/>
      <c r="C113" s="2491"/>
      <c r="D113" s="2491"/>
      <c r="E113" s="2491"/>
      <c r="F113" s="2491"/>
      <c r="G113" s="2491"/>
      <c r="H113" s="2491"/>
      <c r="I113" s="2491"/>
      <c r="J113" s="2491"/>
      <c r="K113" s="2491"/>
      <c r="L113" s="2491"/>
      <c r="M113" s="2491"/>
      <c r="N113" s="2491"/>
      <c r="O113" s="2491"/>
      <c r="P113" s="2491"/>
      <c r="Q113" s="2491"/>
      <c r="R113" s="2491"/>
      <c r="S113" s="2491"/>
      <c r="T113" s="2491"/>
      <c r="U113" s="2491"/>
      <c r="V113" s="2491"/>
      <c r="W113" s="2491"/>
      <c r="X113" s="2491"/>
      <c r="Y113" s="2491"/>
      <c r="Z113" s="2492"/>
    </row>
    <row r="115" spans="2:26" ht="4.05" customHeight="1"/>
    <row r="117" spans="2:26" ht="4.05" customHeight="1"/>
    <row r="119" spans="2:26" ht="4.05" customHeight="1"/>
    <row r="121" spans="2:26" ht="4.05" customHeight="1"/>
    <row r="123" spans="2:26" ht="4.05" customHeight="1"/>
    <row r="125" spans="2:26" ht="4.05" customHeight="1"/>
    <row r="127" spans="2:26" ht="4.05" customHeight="1"/>
    <row r="129" s="2407" customFormat="1" ht="4.05" customHeight="1"/>
    <row r="131" s="2407" customFormat="1" ht="4.05" customHeight="1"/>
    <row r="133" s="2407" customFormat="1" ht="4.05" customHeight="1"/>
    <row r="135" s="2407" customFormat="1" ht="4.05" customHeight="1"/>
    <row r="137" s="2407" customFormat="1" ht="4.05" customHeight="1"/>
    <row r="139" s="2407" customFormat="1" ht="4.05" customHeight="1"/>
    <row r="141" s="2407" customFormat="1" ht="4.05" customHeight="1"/>
    <row r="143" s="2407" customFormat="1" ht="4.05" customHeight="1"/>
    <row r="145" s="2407" customFormat="1" ht="4.05" customHeight="1"/>
    <row r="147" s="2407" customFormat="1" ht="4.05" customHeight="1"/>
    <row r="149" s="2407" customFormat="1" ht="4.05" customHeight="1"/>
    <row r="151" s="2407" customFormat="1" ht="4.05" customHeight="1"/>
    <row r="153" s="2407" customFormat="1" ht="4.05" customHeight="1"/>
    <row r="155" s="2407" customFormat="1" ht="4.05" customHeight="1"/>
    <row r="157" s="2407" customFormat="1" ht="4.05" customHeight="1"/>
    <row r="159" s="2407" customFormat="1" ht="4.05" customHeight="1"/>
    <row r="161" s="2407" customFormat="1" ht="4.05" customHeight="1"/>
    <row r="163" s="2407" customFormat="1" ht="4.05" customHeight="1"/>
    <row r="165" s="2407" customFormat="1" ht="4.05" customHeight="1"/>
    <row r="167" s="2407" customFormat="1" ht="4.05" customHeight="1"/>
    <row r="169" s="2407" customFormat="1" ht="4.05" customHeight="1"/>
    <row r="171" s="2407" customFormat="1" ht="4.05" customHeight="1"/>
    <row r="173" s="2407" customFormat="1" ht="4.05" customHeight="1"/>
  </sheetData>
  <mergeCells count="13">
    <mergeCell ref="B30:Z30"/>
    <mergeCell ref="B2:Z4"/>
    <mergeCell ref="B6:Z6"/>
    <mergeCell ref="B14:Z14"/>
    <mergeCell ref="B24:Z24"/>
    <mergeCell ref="C26:I26"/>
    <mergeCell ref="B96:Z96"/>
    <mergeCell ref="C32:I32"/>
    <mergeCell ref="B36:Z36"/>
    <mergeCell ref="C42:E42"/>
    <mergeCell ref="C43:G43"/>
    <mergeCell ref="B72:Z72"/>
    <mergeCell ref="C74:Y74"/>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7"/>
  <dimension ref="A1:P36"/>
  <sheetViews>
    <sheetView showGridLines="0" showRowColHeaders="0" zoomScaleNormal="100" workbookViewId="0">
      <selection activeCell="B17" sqref="B17:F17"/>
    </sheetView>
  </sheetViews>
  <sheetFormatPr defaultRowHeight="13.2"/>
  <cols>
    <col min="7" max="7" width="9.44140625" customWidth="1"/>
    <col min="9" max="9" width="10.88671875" customWidth="1"/>
    <col min="13" max="13" width="13.6640625" customWidth="1"/>
  </cols>
  <sheetData>
    <row r="1" spans="1:16" s="333" customFormat="1" ht="15.6">
      <c r="A1" s="332" t="s">
        <v>1192</v>
      </c>
    </row>
    <row r="2" spans="1:16" s="333" customFormat="1"/>
    <row r="3" spans="1:16">
      <c r="A3" s="334"/>
      <c r="B3" s="334"/>
      <c r="C3" s="334"/>
      <c r="D3" s="334"/>
      <c r="E3" s="334"/>
      <c r="F3" s="334"/>
      <c r="G3" s="334"/>
      <c r="H3" s="335"/>
      <c r="I3" s="335"/>
      <c r="J3" s="335"/>
      <c r="K3" s="335"/>
      <c r="L3" s="335"/>
      <c r="M3" s="335"/>
      <c r="N3" s="333"/>
      <c r="O3" s="333"/>
      <c r="P3" s="333"/>
    </row>
    <row r="4" spans="1:16">
      <c r="A4" s="334"/>
      <c r="B4" s="334"/>
      <c r="C4" s="334"/>
      <c r="D4" s="334"/>
      <c r="E4" s="334"/>
      <c r="F4" s="334"/>
      <c r="G4" s="334"/>
      <c r="H4" s="335"/>
      <c r="I4" s="335"/>
      <c r="J4" s="335"/>
      <c r="K4" s="335"/>
      <c r="L4" s="335"/>
      <c r="M4" s="335"/>
      <c r="N4" s="333"/>
      <c r="O4" s="333"/>
      <c r="P4" s="333"/>
    </row>
    <row r="5" spans="1:16">
      <c r="A5" s="334"/>
      <c r="B5" s="334"/>
      <c r="C5" s="334"/>
      <c r="D5" s="334"/>
      <c r="E5" s="334"/>
      <c r="F5" s="334"/>
      <c r="G5" s="334"/>
      <c r="H5" s="335"/>
      <c r="I5" s="335"/>
      <c r="J5" s="335"/>
      <c r="K5" s="335"/>
      <c r="L5" s="335"/>
      <c r="M5" s="335"/>
      <c r="N5" s="333"/>
      <c r="O5" s="333"/>
      <c r="P5" s="333"/>
    </row>
    <row r="6" spans="1:16">
      <c r="A6" s="334"/>
      <c r="B6" s="3388" t="s">
        <v>844</v>
      </c>
      <c r="C6" s="3388"/>
      <c r="D6" s="3388"/>
      <c r="E6" s="3388"/>
      <c r="F6" s="3388"/>
      <c r="G6" s="3388"/>
      <c r="H6" s="3391" t="s">
        <v>1193</v>
      </c>
      <c r="I6" s="3391"/>
      <c r="J6" s="3391"/>
      <c r="K6" s="3391"/>
      <c r="L6" s="3391"/>
      <c r="M6" s="3391"/>
      <c r="N6" s="333"/>
      <c r="O6" s="333"/>
      <c r="P6" s="333"/>
    </row>
    <row r="7" spans="1:16">
      <c r="A7" s="334"/>
      <c r="B7" s="3388" t="s">
        <v>101</v>
      </c>
      <c r="C7" s="3388"/>
      <c r="D7" s="3388"/>
      <c r="E7" s="3388"/>
      <c r="F7" s="3388"/>
      <c r="G7" s="3388"/>
      <c r="H7" s="3391" t="s">
        <v>868</v>
      </c>
      <c r="I7" s="3391"/>
      <c r="J7" s="3391"/>
      <c r="K7" s="3391"/>
      <c r="L7" s="3391"/>
      <c r="M7" s="3391"/>
      <c r="N7" s="333"/>
      <c r="O7" s="333"/>
      <c r="P7" s="333"/>
    </row>
    <row r="8" spans="1:16">
      <c r="A8" s="334"/>
      <c r="B8" s="3393" t="s">
        <v>600</v>
      </c>
      <c r="C8" s="3393"/>
      <c r="D8" s="3393"/>
      <c r="E8" s="3393"/>
      <c r="F8" s="3393"/>
      <c r="G8" s="3393"/>
      <c r="H8" s="3391" t="s">
        <v>1194</v>
      </c>
      <c r="I8" s="3391"/>
      <c r="J8" s="3391"/>
      <c r="K8" s="3391"/>
      <c r="L8" s="3391"/>
      <c r="M8" s="3391"/>
      <c r="N8" s="333"/>
      <c r="O8" s="333"/>
      <c r="P8" s="333"/>
    </row>
    <row r="9" spans="1:16">
      <c r="A9" s="334"/>
      <c r="B9" s="336"/>
      <c r="C9" s="334"/>
      <c r="D9" s="334"/>
      <c r="E9" s="334"/>
      <c r="F9" s="334"/>
      <c r="G9" s="334"/>
      <c r="H9" s="335"/>
      <c r="I9" s="335"/>
      <c r="J9" s="335"/>
      <c r="K9" s="335"/>
      <c r="L9" s="335"/>
      <c r="M9" s="335"/>
      <c r="N9" s="333"/>
      <c r="O9" s="333"/>
      <c r="P9" s="333"/>
    </row>
    <row r="10" spans="1:16">
      <c r="A10" s="334"/>
      <c r="B10" s="334"/>
      <c r="C10" s="334"/>
      <c r="D10" s="334"/>
      <c r="E10" s="334"/>
      <c r="F10" s="334"/>
      <c r="G10" s="334"/>
      <c r="H10" s="335"/>
      <c r="I10" s="335"/>
      <c r="J10" s="335"/>
      <c r="K10" s="335"/>
      <c r="L10" s="335"/>
      <c r="M10" s="335"/>
      <c r="N10" s="333"/>
      <c r="O10" s="333"/>
      <c r="P10" s="333"/>
    </row>
    <row r="11" spans="1:16">
      <c r="A11" s="334"/>
      <c r="B11" s="334"/>
      <c r="C11" s="334"/>
      <c r="D11" s="334"/>
      <c r="E11" s="334"/>
      <c r="F11" s="334"/>
      <c r="G11" s="334"/>
      <c r="H11" s="335"/>
      <c r="I11" s="335"/>
      <c r="J11" s="335"/>
      <c r="K11" s="335"/>
      <c r="L11" s="335"/>
      <c r="M11" s="335"/>
      <c r="N11" s="333"/>
      <c r="O11" s="333"/>
      <c r="P11" s="333"/>
    </row>
    <row r="12" spans="1:16">
      <c r="A12" s="334"/>
      <c r="B12" s="334"/>
      <c r="C12" s="334"/>
      <c r="D12" s="334"/>
      <c r="E12" s="334"/>
      <c r="F12" s="334"/>
      <c r="G12" s="334"/>
      <c r="H12" s="3391" t="s">
        <v>1125</v>
      </c>
      <c r="I12" s="3391"/>
      <c r="J12" s="3391"/>
      <c r="K12" s="3391"/>
      <c r="L12" s="3391"/>
      <c r="M12" s="3391"/>
      <c r="N12" s="333"/>
      <c r="O12" s="333"/>
      <c r="P12" s="333"/>
    </row>
    <row r="13" spans="1:16">
      <c r="A13" s="334"/>
      <c r="B13" s="3388" t="s">
        <v>1195</v>
      </c>
      <c r="C13" s="3388"/>
      <c r="D13" s="3388"/>
      <c r="E13" s="3388"/>
      <c r="F13" s="3388"/>
      <c r="G13" s="334"/>
      <c r="H13" s="3392" t="s">
        <v>1196</v>
      </c>
      <c r="I13" s="3392"/>
      <c r="J13" s="3392"/>
      <c r="K13" s="3392"/>
      <c r="L13" s="3392"/>
      <c r="M13" s="3392"/>
      <c r="N13" s="333"/>
      <c r="O13" s="333"/>
      <c r="P13" s="333"/>
    </row>
    <row r="14" spans="1:16">
      <c r="A14" s="334"/>
      <c r="B14" s="3388" t="s">
        <v>1197</v>
      </c>
      <c r="C14" s="3388"/>
      <c r="D14" s="3388"/>
      <c r="E14" s="3388"/>
      <c r="F14" s="3388"/>
      <c r="G14" s="334"/>
      <c r="H14" s="3391" t="s">
        <v>1126</v>
      </c>
      <c r="I14" s="3391"/>
      <c r="J14" s="3391"/>
      <c r="K14" s="3391"/>
      <c r="L14" s="3391"/>
      <c r="M14" s="3391"/>
      <c r="N14" s="333"/>
      <c r="O14" s="333"/>
      <c r="P14" s="333"/>
    </row>
    <row r="15" spans="1:16">
      <c r="A15" s="334"/>
      <c r="B15" s="3388" t="s">
        <v>1198</v>
      </c>
      <c r="C15" s="3388"/>
      <c r="D15" s="3388"/>
      <c r="E15" s="3388"/>
      <c r="F15" s="3388"/>
      <c r="G15" s="334"/>
      <c r="H15" s="3392"/>
      <c r="I15" s="3392"/>
      <c r="J15" s="3392"/>
      <c r="K15" s="3392"/>
      <c r="L15" s="3392"/>
      <c r="M15" s="3392"/>
      <c r="N15" s="333"/>
      <c r="O15" s="333"/>
      <c r="P15" s="333"/>
    </row>
    <row r="16" spans="1:16">
      <c r="A16" s="334"/>
      <c r="B16" s="3388" t="s">
        <v>1199</v>
      </c>
      <c r="C16" s="3388"/>
      <c r="D16" s="3388"/>
      <c r="E16" s="3388"/>
      <c r="F16" s="3388"/>
      <c r="G16" s="334"/>
      <c r="H16" s="335"/>
      <c r="I16" s="335"/>
      <c r="J16" s="335"/>
      <c r="K16" s="335"/>
      <c r="L16" s="335"/>
      <c r="M16" s="335"/>
      <c r="N16" s="333"/>
      <c r="O16" s="333"/>
      <c r="P16" s="333"/>
    </row>
    <row r="17" spans="1:16">
      <c r="A17" s="334"/>
      <c r="B17" s="3388" t="s">
        <v>1200</v>
      </c>
      <c r="C17" s="3388"/>
      <c r="D17" s="3388"/>
      <c r="E17" s="3388"/>
      <c r="F17" s="3388"/>
      <c r="G17" s="334"/>
      <c r="H17" s="335"/>
      <c r="I17" s="335"/>
      <c r="J17" s="335"/>
      <c r="K17" s="335"/>
      <c r="L17" s="335"/>
      <c r="M17" s="335"/>
      <c r="N17" s="333"/>
      <c r="O17" s="333"/>
      <c r="P17" s="333"/>
    </row>
    <row r="18" spans="1:16">
      <c r="A18" s="334"/>
      <c r="B18" s="3388" t="s">
        <v>1201</v>
      </c>
      <c r="C18" s="3388"/>
      <c r="D18" s="3388"/>
      <c r="E18" s="3388"/>
      <c r="F18" s="3388"/>
      <c r="G18" s="334"/>
      <c r="H18" s="3391" t="s">
        <v>873</v>
      </c>
      <c r="I18" s="3391"/>
      <c r="J18" s="3391"/>
      <c r="K18" s="3391"/>
      <c r="L18" s="3391"/>
      <c r="M18" s="3391"/>
      <c r="N18" s="333"/>
      <c r="O18" s="333"/>
      <c r="P18" s="333"/>
    </row>
    <row r="19" spans="1:16">
      <c r="A19" s="334"/>
      <c r="B19" s="3388" t="s">
        <v>1202</v>
      </c>
      <c r="C19" s="3388"/>
      <c r="D19" s="3388"/>
      <c r="E19" s="3388"/>
      <c r="F19" s="3388"/>
      <c r="G19" s="334"/>
      <c r="H19" s="3391" t="s">
        <v>601</v>
      </c>
      <c r="I19" s="3391"/>
      <c r="J19" s="3391"/>
      <c r="K19" s="3391"/>
      <c r="L19" s="3391"/>
      <c r="M19" s="3391"/>
      <c r="N19" s="333"/>
      <c r="O19" s="333"/>
      <c r="P19" s="333"/>
    </row>
    <row r="20" spans="1:16">
      <c r="A20" s="334"/>
      <c r="B20" s="3388" t="s">
        <v>1203</v>
      </c>
      <c r="C20" s="3388"/>
      <c r="D20" s="3388"/>
      <c r="E20" s="3388"/>
      <c r="F20" s="3388"/>
      <c r="G20" s="3388"/>
      <c r="H20" s="3391" t="s">
        <v>602</v>
      </c>
      <c r="I20" s="3391"/>
      <c r="J20" s="3391"/>
      <c r="K20" s="3391"/>
      <c r="L20" s="3391"/>
      <c r="M20" s="3391"/>
      <c r="N20" s="333"/>
      <c r="O20" s="333"/>
      <c r="P20" s="333"/>
    </row>
    <row r="21" spans="1:16">
      <c r="A21" s="334"/>
      <c r="B21" s="3388" t="s">
        <v>845</v>
      </c>
      <c r="C21" s="3388"/>
      <c r="D21" s="3388"/>
      <c r="E21" s="3388"/>
      <c r="F21" s="3388"/>
      <c r="G21" s="3388"/>
      <c r="H21" s="338"/>
      <c r="I21" s="335"/>
      <c r="J21" s="335"/>
      <c r="K21" s="335"/>
      <c r="L21" s="335"/>
      <c r="M21" s="335"/>
      <c r="N21" s="333"/>
      <c r="O21" s="333"/>
      <c r="P21" s="333"/>
    </row>
    <row r="22" spans="1:16">
      <c r="A22" s="334"/>
      <c r="B22" s="3388" t="s">
        <v>1204</v>
      </c>
      <c r="C22" s="3388"/>
      <c r="D22" s="3388"/>
      <c r="E22" s="3388"/>
      <c r="F22" s="3388"/>
      <c r="G22" s="3388"/>
      <c r="H22" s="335"/>
      <c r="I22" s="335"/>
      <c r="J22" s="335"/>
      <c r="K22" s="335"/>
      <c r="L22" s="335"/>
      <c r="M22" s="335"/>
      <c r="N22" s="333"/>
      <c r="O22" s="333"/>
      <c r="P22" s="333"/>
    </row>
    <row r="23" spans="1:16">
      <c r="A23" s="334"/>
      <c r="B23" s="3388" t="s">
        <v>1205</v>
      </c>
      <c r="C23" s="3388"/>
      <c r="D23" s="3388"/>
      <c r="E23" s="3388"/>
      <c r="F23" s="3388"/>
      <c r="G23" s="3388"/>
      <c r="H23" s="335"/>
      <c r="I23" s="335"/>
      <c r="J23" s="335"/>
      <c r="K23" s="335"/>
      <c r="L23" s="335"/>
      <c r="M23" s="335"/>
      <c r="N23" s="333"/>
      <c r="O23" s="333"/>
      <c r="P23" s="333"/>
    </row>
    <row r="24" spans="1:16">
      <c r="A24" s="334"/>
      <c r="B24" s="3388" t="s">
        <v>1206</v>
      </c>
      <c r="C24" s="3388"/>
      <c r="D24" s="3388"/>
      <c r="E24" s="3388"/>
      <c r="F24" s="3388"/>
      <c r="G24" s="3388"/>
      <c r="H24" s="3391" t="s">
        <v>877</v>
      </c>
      <c r="I24" s="3391"/>
      <c r="J24" s="3391"/>
      <c r="K24" s="3391"/>
      <c r="L24" s="3391"/>
      <c r="M24" s="3391"/>
      <c r="N24" s="333"/>
      <c r="O24" s="333"/>
      <c r="P24" s="333"/>
    </row>
    <row r="25" spans="1:16">
      <c r="A25" s="334"/>
      <c r="B25" s="3388" t="s">
        <v>1207</v>
      </c>
      <c r="C25" s="3388"/>
      <c r="D25" s="3388"/>
      <c r="E25" s="3388"/>
      <c r="F25" s="3388"/>
      <c r="G25" s="3388"/>
      <c r="H25" s="337"/>
      <c r="I25" s="338"/>
      <c r="J25" s="335"/>
      <c r="K25" s="335"/>
      <c r="L25" s="335"/>
      <c r="M25" s="335"/>
      <c r="N25" s="333"/>
      <c r="O25" s="333"/>
      <c r="P25" s="333"/>
    </row>
    <row r="26" spans="1:16">
      <c r="A26" s="334"/>
      <c r="B26" s="3388" t="s">
        <v>1208</v>
      </c>
      <c r="C26" s="3388"/>
      <c r="D26" s="3388"/>
      <c r="E26" s="3388"/>
      <c r="F26" s="3388"/>
      <c r="G26" s="3388"/>
      <c r="H26" s="335"/>
      <c r="I26" s="335"/>
      <c r="J26" s="335"/>
      <c r="K26" s="335"/>
      <c r="L26" s="335"/>
      <c r="M26" s="335"/>
      <c r="N26" s="333"/>
      <c r="O26" s="333"/>
      <c r="P26" s="333"/>
    </row>
    <row r="27" spans="1:16">
      <c r="A27" s="334"/>
      <c r="B27" s="3388" t="s">
        <v>1209</v>
      </c>
      <c r="C27" s="3388"/>
      <c r="D27" s="3388"/>
      <c r="E27" s="3388"/>
      <c r="F27" s="3388"/>
      <c r="G27" s="3388"/>
      <c r="H27" s="335"/>
      <c r="I27" s="335"/>
      <c r="J27" s="335"/>
      <c r="K27" s="335"/>
      <c r="L27" s="335"/>
      <c r="M27" s="335"/>
      <c r="N27" s="333"/>
      <c r="O27" s="333"/>
      <c r="P27" s="333"/>
    </row>
    <row r="28" spans="1:16">
      <c r="A28" s="334"/>
      <c r="B28" s="3388" t="s">
        <v>1210</v>
      </c>
      <c r="C28" s="3388"/>
      <c r="D28" s="3388"/>
      <c r="E28" s="3388"/>
      <c r="F28" s="3388"/>
      <c r="G28" s="3388"/>
      <c r="H28" s="335"/>
      <c r="I28" s="335"/>
      <c r="J28" s="335"/>
      <c r="K28" s="335"/>
      <c r="L28" s="335"/>
      <c r="M28" s="335"/>
      <c r="N28" s="333"/>
      <c r="O28" s="333"/>
      <c r="P28" s="333"/>
    </row>
    <row r="29" spans="1:16">
      <c r="A29" s="334"/>
      <c r="B29" s="3388" t="s">
        <v>1211</v>
      </c>
      <c r="C29" s="3388"/>
      <c r="D29" s="3388"/>
      <c r="E29" s="3388"/>
      <c r="F29" s="3388"/>
      <c r="G29" s="3388"/>
      <c r="H29" s="3391" t="s">
        <v>472</v>
      </c>
      <c r="I29" s="3391"/>
      <c r="J29" s="3391"/>
      <c r="K29" s="3391"/>
      <c r="L29" s="3391"/>
      <c r="M29" s="3391"/>
      <c r="N29" s="333"/>
      <c r="O29" s="333"/>
      <c r="P29" s="333"/>
    </row>
    <row r="30" spans="1:16">
      <c r="A30" s="334"/>
      <c r="B30" s="3388" t="s">
        <v>26</v>
      </c>
      <c r="C30" s="3388"/>
      <c r="D30" s="3388"/>
      <c r="E30" s="3388"/>
      <c r="F30" s="3388"/>
      <c r="G30" s="3388"/>
      <c r="H30" s="335"/>
      <c r="I30" s="335"/>
      <c r="J30" s="335"/>
      <c r="K30" s="335"/>
      <c r="L30" s="335"/>
      <c r="M30" s="335"/>
      <c r="N30" s="333"/>
      <c r="O30" s="333"/>
      <c r="P30" s="333"/>
    </row>
    <row r="31" spans="1:16">
      <c r="A31" s="334"/>
      <c r="B31" s="3388" t="s">
        <v>717</v>
      </c>
      <c r="C31" s="3388"/>
      <c r="D31" s="3388"/>
      <c r="E31" s="3388"/>
      <c r="F31" s="3388"/>
      <c r="G31" s="3388"/>
      <c r="H31" s="335"/>
      <c r="I31" s="335"/>
      <c r="J31" s="335"/>
      <c r="K31" s="335"/>
      <c r="L31" s="335"/>
      <c r="M31" s="335"/>
      <c r="N31" s="333"/>
      <c r="O31" s="333"/>
      <c r="P31" s="333"/>
    </row>
    <row r="32" spans="1:16" ht="24.75" customHeight="1">
      <c r="A32" s="334"/>
      <c r="B32" s="3389" t="s">
        <v>1212</v>
      </c>
      <c r="C32" s="3389"/>
      <c r="D32" s="3389"/>
      <c r="E32" s="3389"/>
      <c r="F32" s="3389"/>
      <c r="G32" s="3389"/>
      <c r="H32" s="335"/>
      <c r="I32" s="335"/>
      <c r="J32" s="335"/>
      <c r="K32" s="335"/>
      <c r="L32" s="335"/>
      <c r="M32" s="335"/>
      <c r="N32" s="333"/>
      <c r="O32" s="333"/>
      <c r="P32" s="333"/>
    </row>
    <row r="33" spans="1:16">
      <c r="A33" s="334"/>
      <c r="B33" s="3388" t="s">
        <v>1193</v>
      </c>
      <c r="C33" s="3388"/>
      <c r="D33" s="3388"/>
      <c r="E33" s="3388"/>
      <c r="F33" s="3388"/>
      <c r="G33" s="3388"/>
      <c r="H33" s="335"/>
      <c r="I33" s="335"/>
      <c r="J33" s="335"/>
      <c r="K33" s="335"/>
      <c r="L33" s="335"/>
      <c r="M33" s="335"/>
      <c r="N33" s="333"/>
      <c r="O33" s="333"/>
      <c r="P33" s="333"/>
    </row>
    <row r="34" spans="1:16">
      <c r="A34" s="334"/>
      <c r="B34" s="3390" t="s">
        <v>606</v>
      </c>
      <c r="C34" s="3390"/>
      <c r="D34" s="3390"/>
      <c r="E34" s="3390"/>
      <c r="F34" s="3390"/>
      <c r="G34" s="3390"/>
      <c r="H34" s="335"/>
      <c r="I34" s="335"/>
      <c r="J34" s="335"/>
      <c r="K34" s="335"/>
      <c r="L34" s="335"/>
      <c r="M34" s="335"/>
      <c r="N34" s="333"/>
      <c r="O34" s="333"/>
      <c r="P34" s="333"/>
    </row>
    <row r="35" spans="1:16">
      <c r="A35" s="334"/>
      <c r="B35" s="334"/>
      <c r="C35" s="334"/>
      <c r="D35" s="334"/>
      <c r="E35" s="334"/>
      <c r="F35" s="334"/>
      <c r="G35" s="334"/>
      <c r="H35" s="335"/>
      <c r="I35" s="335"/>
      <c r="J35" s="335"/>
      <c r="K35" s="335"/>
      <c r="L35" s="335"/>
      <c r="M35" s="335"/>
      <c r="N35" s="333"/>
      <c r="O35" s="333"/>
      <c r="P35" s="333"/>
    </row>
    <row r="36" spans="1:16">
      <c r="A36" s="333"/>
      <c r="B36" s="333"/>
      <c r="C36" s="333"/>
      <c r="D36" s="333"/>
      <c r="E36" s="333"/>
      <c r="F36" s="333"/>
      <c r="G36" s="333"/>
      <c r="H36" s="333"/>
      <c r="I36" s="333"/>
      <c r="J36" s="333"/>
      <c r="K36" s="333"/>
      <c r="L36" s="333"/>
      <c r="M36" s="333"/>
      <c r="N36" s="333"/>
      <c r="O36" s="333"/>
      <c r="P36" s="333"/>
    </row>
  </sheetData>
  <mergeCells count="37">
    <mergeCell ref="B15:F15"/>
    <mergeCell ref="H15:M15"/>
    <mergeCell ref="B6:G6"/>
    <mergeCell ref="H6:M6"/>
    <mergeCell ref="B7:G7"/>
    <mergeCell ref="H7:M7"/>
    <mergeCell ref="B8:G8"/>
    <mergeCell ref="H8:M8"/>
    <mergeCell ref="H12:M12"/>
    <mergeCell ref="B13:F13"/>
    <mergeCell ref="H13:M13"/>
    <mergeCell ref="B14:F14"/>
    <mergeCell ref="H14:M14"/>
    <mergeCell ref="B16:F16"/>
    <mergeCell ref="B17:F17"/>
    <mergeCell ref="B18:F18"/>
    <mergeCell ref="H18:M18"/>
    <mergeCell ref="B19:F19"/>
    <mergeCell ref="H19:M19"/>
    <mergeCell ref="H29:M29"/>
    <mergeCell ref="B20:G20"/>
    <mergeCell ref="H20:M20"/>
    <mergeCell ref="B21:G21"/>
    <mergeCell ref="B22:G22"/>
    <mergeCell ref="B23:G23"/>
    <mergeCell ref="B24:G24"/>
    <mergeCell ref="H24:M24"/>
    <mergeCell ref="B25:G25"/>
    <mergeCell ref="B26:G26"/>
    <mergeCell ref="B27:G27"/>
    <mergeCell ref="B28:G28"/>
    <mergeCell ref="B29:G29"/>
    <mergeCell ref="B30:G30"/>
    <mergeCell ref="B31:G31"/>
    <mergeCell ref="B32:G32"/>
    <mergeCell ref="B33:G33"/>
    <mergeCell ref="B34:G34"/>
  </mergeCells>
  <hyperlinks>
    <hyperlink ref="B6" location="'1_The Notice &amp; Inv to tender'!Print_Area" display="Notice and Invitation to Tender" xr:uid="{00000000-0004-0000-0900-000000000000}"/>
    <hyperlink ref="B7" location="'1_TheTender dATA'!Print_Area" display="Tender Data" xr:uid="{00000000-0004-0000-0900-000001000000}"/>
    <hyperlink ref="B8" location="'Conditions of tender'!A1" display="Annexure F - Standard Conditions of Tender" xr:uid="{00000000-0004-0000-0900-000002000000}"/>
    <hyperlink ref="B13:F13" location="'T2.1_PA-09'!A1" display="List of Returnable Documents" xr:uid="{00000000-0004-0000-0900-000003000000}"/>
    <hyperlink ref="B14:F14" location="'T2.2_01-PA15-1'!A1" display="Authority to Sign Tender" xr:uid="{00000000-0004-0000-0900-000004000000}"/>
    <hyperlink ref="B15:F15" location="'T2.2_02_PA15-2'!A1" display="Authority for Consortia or JV’s to Sign Tender" xr:uid="{00000000-0004-0000-0900-000005000000}"/>
    <hyperlink ref="B16:F16" location="'T2.2_03_PA15-3'!A1" display="Special Resolution of Consortia or JV’s" xr:uid="{00000000-0004-0000-0900-000006000000}"/>
    <hyperlink ref="B17:F17" location="'PA15-4 JOINT VENT'!A1" display="Joint Venture Involvement Declaration" xr:uid="{00000000-0004-0000-0900-000007000000}"/>
    <hyperlink ref="B18:F18" location="T2.2_03_DOW15!A1" display="Schedule of Proposed Sub-Contractors" xr:uid="{00000000-0004-0000-0900-000008000000}"/>
    <hyperlink ref="B19:F19" location="T2.2_04_DOW09!A1" display="Capacity of Tenderer" xr:uid="{00000000-0004-0000-0900-000009000000}"/>
    <hyperlink ref="B20:G20" location="T2.2_10_PA04.2!A1" display="Financial Standing &amp; Other Resources of Business Declaration" xr:uid="{00000000-0004-0000-0900-00000A000000}"/>
    <hyperlink ref="B21:G21" location="T2.2_05_PA16!A1" display="Preference Certificate" xr:uid="{00000000-0004-0000-0900-00000B000000}"/>
    <hyperlink ref="B22:G22" location="T2.2_07_DOW16!A1" display="Site Inspection Meeting Certificate - (if applicable)" xr:uid="{00000000-0004-0000-0900-00000C000000}"/>
    <hyperlink ref="B23:G23" location="T2.2_08_PA11!A1" display="Declaration of Interest" xr:uid="{00000000-0004-0000-0900-00000D000000}"/>
    <hyperlink ref="B24:G24" location="T2.2_10_PA14!A1" display="Medical Certificate: Confirmation of Permanent Disabled Status" xr:uid="{00000000-0004-0000-0900-00000E000000}"/>
    <hyperlink ref="B25:G25" location="T2.2_11_DOW21!A1" display="Record of Addenda to Tender Documents" xr:uid="{00000000-0004-0000-0900-00000F000000}"/>
    <hyperlink ref="B26:G26" location="T2.2_12_dow22!A1" display="Particulars of Electrical Contractor" xr:uid="{00000000-0004-0000-0900-000010000000}"/>
    <hyperlink ref="B27:G27" location="T2.2_13_dow23!A1" display="Schedule of Imported Materials and Equipment" xr:uid="{00000000-0004-0000-0900-000011000000}"/>
    <hyperlink ref="B28:G28" location="T2.2_09_PA27!A1" display="Declaration of Bidder’s Past SCM Practices" xr:uid="{00000000-0004-0000-0900-000012000000}"/>
    <hyperlink ref="B29:G29" location="'Equipment schedules'!A1" display="Equipment Schedules-Mechanical / Electrical / Security Material" xr:uid="{00000000-0004-0000-0900-000013000000}"/>
    <hyperlink ref="B30:G30" location="T2.3_10_PA04.3!A1" display="Contractor's Safety, Health and Environmental Declaration" xr:uid="{00000000-0004-0000-0900-000014000000}"/>
    <hyperlink ref="B31:G31" location="QUESTIONAIRE!A1" display="Compulsory Enterprise Questionaire" xr:uid="{00000000-0004-0000-0900-000015000000}"/>
    <hyperlink ref="B32:G32" location="'APP FOR Comp Com'!A1" display="Certified Proof of Enterprise's Registration &amp; Good Standing with the Compensation Commisioner (Attach)" xr:uid="{00000000-0004-0000-0900-000016000000}"/>
    <hyperlink ref="B33:G33" location="C1.1DOW07!A1" display="Form of Offer and Acceptance - (Bound into Volume 1 of 2)" xr:uid="{00000000-0004-0000-0900-000017000000}"/>
    <hyperlink ref="H6:M6" location="'Offer &amp; Acceptance sub page'!A1" display="Form of Offer and Acceptance - (Bound into Volume 1 of 2)" xr:uid="{00000000-0004-0000-0900-000018000000}"/>
    <hyperlink ref="H7:M7" location="C1.2_DOW04!A1" display="Contract Data " xr:uid="{00000000-0004-0000-0900-000019000000}"/>
    <hyperlink ref="H8:M8" location="C1.3_DOW10.1!A1" display="Form of Guarantee" xr:uid="{00000000-0004-0000-0900-00001A000000}"/>
    <hyperlink ref="H12:M12" location="C2.1_PG02.2!A1" display="Pricing Instructions" xr:uid="{00000000-0004-0000-0900-00001B000000}"/>
    <hyperlink ref="H14:M14" location="'NotestoQS Prelims'!A1" display="Bills of Quantities " xr:uid="{00000000-0004-0000-0900-00001C000000}"/>
    <hyperlink ref="H18:M18" location="C3.1_PG01.2!A1" display="Scope of Works" xr:uid="{00000000-0004-0000-0900-00001D000000}"/>
    <hyperlink ref="H19:M19" location="HIV!A1" display="Specification for HIV/AIDS awareness" xr:uid="{00000000-0004-0000-0900-00001E000000}"/>
    <hyperlink ref="H20:M20" location="HIVCOMPL!A1" display="HIV/STI Compliance report" xr:uid="{00000000-0004-0000-0900-00001F000000}"/>
    <hyperlink ref="H24:M24" location="C4.1_PG03_2!A1" display="Site Information" xr:uid="{00000000-0004-0000-0900-000020000000}"/>
    <hyperlink ref="H29:M29" location="C4.2_ListofDrawings!A1" display="List of Drawings/Annexures" xr:uid="{00000000-0004-0000-0900-000021000000}"/>
  </hyperlinks>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6657" r:id="rId4" name="Button 1">
              <controlPr defaultSize="0" print="0" autoFill="0" autoPict="0">
                <anchor moveWithCells="1" sizeWithCells="1">
                  <from>
                    <xdr:col>0</xdr:col>
                    <xdr:colOff>350520</xdr:colOff>
                    <xdr:row>2</xdr:row>
                    <xdr:rowOff>83820</xdr:rowOff>
                  </from>
                  <to>
                    <xdr:col>6</xdr:col>
                    <xdr:colOff>236220</xdr:colOff>
                    <xdr:row>4</xdr:row>
                    <xdr:rowOff>45720</xdr:rowOff>
                  </to>
                </anchor>
              </controlPr>
            </control>
          </mc:Choice>
        </mc:AlternateContent>
        <mc:AlternateContent xmlns:mc="http://schemas.openxmlformats.org/markup-compatibility/2006">
          <mc:Choice Requires="x14">
            <control shapeId="966658" r:id="rId5" name="Button 2">
              <controlPr defaultSize="0" print="0" autoFill="0" autoPict="0">
                <anchor moveWithCells="1" sizeWithCells="1">
                  <from>
                    <xdr:col>0</xdr:col>
                    <xdr:colOff>350520</xdr:colOff>
                    <xdr:row>9</xdr:row>
                    <xdr:rowOff>30480</xdr:rowOff>
                  </from>
                  <to>
                    <xdr:col>6</xdr:col>
                    <xdr:colOff>251460</xdr:colOff>
                    <xdr:row>10</xdr:row>
                    <xdr:rowOff>144780</xdr:rowOff>
                  </to>
                </anchor>
              </controlPr>
            </control>
          </mc:Choice>
        </mc:AlternateContent>
        <mc:AlternateContent xmlns:mc="http://schemas.openxmlformats.org/markup-compatibility/2006">
          <mc:Choice Requires="x14">
            <control shapeId="966659" r:id="rId6" name="Button 3">
              <controlPr defaultSize="0" print="0" autoFill="0" autoPict="0">
                <anchor moveWithCells="1" sizeWithCells="1">
                  <from>
                    <xdr:col>7</xdr:col>
                    <xdr:colOff>0</xdr:colOff>
                    <xdr:row>2</xdr:row>
                    <xdr:rowOff>83820</xdr:rowOff>
                  </from>
                  <to>
                    <xdr:col>12</xdr:col>
                    <xdr:colOff>502920</xdr:colOff>
                    <xdr:row>4</xdr:row>
                    <xdr:rowOff>38100</xdr:rowOff>
                  </to>
                </anchor>
              </controlPr>
            </control>
          </mc:Choice>
        </mc:AlternateContent>
        <mc:AlternateContent xmlns:mc="http://schemas.openxmlformats.org/markup-compatibility/2006">
          <mc:Choice Requires="x14">
            <control shapeId="966660" r:id="rId7" name="Button 4">
              <controlPr defaultSize="0" print="0" autoFill="0" autoPict="0">
                <anchor moveWithCells="1" sizeWithCells="1">
                  <from>
                    <xdr:col>7</xdr:col>
                    <xdr:colOff>0</xdr:colOff>
                    <xdr:row>8</xdr:row>
                    <xdr:rowOff>152400</xdr:rowOff>
                  </from>
                  <to>
                    <xdr:col>12</xdr:col>
                    <xdr:colOff>502920</xdr:colOff>
                    <xdr:row>10</xdr:row>
                    <xdr:rowOff>106680</xdr:rowOff>
                  </to>
                </anchor>
              </controlPr>
            </control>
          </mc:Choice>
        </mc:AlternateContent>
        <mc:AlternateContent xmlns:mc="http://schemas.openxmlformats.org/markup-compatibility/2006">
          <mc:Choice Requires="x14">
            <control shapeId="966661" r:id="rId8" name="Button 5">
              <controlPr defaultSize="0" print="0" autoFill="0" autoPict="0">
                <anchor moveWithCells="1" sizeWithCells="1">
                  <from>
                    <xdr:col>7</xdr:col>
                    <xdr:colOff>0</xdr:colOff>
                    <xdr:row>14</xdr:row>
                    <xdr:rowOff>68580</xdr:rowOff>
                  </from>
                  <to>
                    <xdr:col>12</xdr:col>
                    <xdr:colOff>502920</xdr:colOff>
                    <xdr:row>16</xdr:row>
                    <xdr:rowOff>22860</xdr:rowOff>
                  </to>
                </anchor>
              </controlPr>
            </control>
          </mc:Choice>
        </mc:AlternateContent>
        <mc:AlternateContent xmlns:mc="http://schemas.openxmlformats.org/markup-compatibility/2006">
          <mc:Choice Requires="x14">
            <control shapeId="966662" r:id="rId9" name="Button 6">
              <controlPr defaultSize="0" print="0" autoFill="0" autoPict="0">
                <anchor moveWithCells="1" sizeWithCells="1">
                  <from>
                    <xdr:col>7</xdr:col>
                    <xdr:colOff>0</xdr:colOff>
                    <xdr:row>20</xdr:row>
                    <xdr:rowOff>45720</xdr:rowOff>
                  </from>
                  <to>
                    <xdr:col>12</xdr:col>
                    <xdr:colOff>502920</xdr:colOff>
                    <xdr:row>22</xdr:row>
                    <xdr:rowOff>0</xdr:rowOff>
                  </to>
                </anchor>
              </controlPr>
            </control>
          </mc:Choice>
        </mc:AlternateContent>
        <mc:AlternateContent xmlns:mc="http://schemas.openxmlformats.org/markup-compatibility/2006">
          <mc:Choice Requires="x14">
            <control shapeId="966663" r:id="rId10" name="Button 7">
              <controlPr defaultSize="0" print="0" autoFill="0" autoPict="0">
                <anchor moveWithCells="1" sizeWithCells="1">
                  <from>
                    <xdr:col>7</xdr:col>
                    <xdr:colOff>0</xdr:colOff>
                    <xdr:row>25</xdr:row>
                    <xdr:rowOff>60960</xdr:rowOff>
                  </from>
                  <to>
                    <xdr:col>12</xdr:col>
                    <xdr:colOff>502920</xdr:colOff>
                    <xdr:row>27</xdr:row>
                    <xdr:rowOff>7620</xdr:rowOff>
                  </to>
                </anchor>
              </controlPr>
            </control>
          </mc:Choice>
        </mc:AlternateContent>
        <mc:AlternateContent xmlns:mc="http://schemas.openxmlformats.org/markup-compatibility/2006">
          <mc:Choice Requires="x14">
            <control shapeId="966664" r:id="rId11" name="Button 8">
              <controlPr defaultSize="0" print="0" autoFill="0" autoPict="0" macro="[0]!ToMainMenu">
                <anchor moveWithCells="1">
                  <from>
                    <xdr:col>10</xdr:col>
                    <xdr:colOff>601980</xdr:colOff>
                    <xdr:row>0</xdr:row>
                    <xdr:rowOff>7620</xdr:rowOff>
                  </from>
                  <to>
                    <xdr:col>12</xdr:col>
                    <xdr:colOff>899160</xdr:colOff>
                    <xdr:row>2</xdr:row>
                    <xdr:rowOff>7620</xdr:rowOff>
                  </to>
                </anchor>
              </controlPr>
            </control>
          </mc:Choice>
        </mc:AlternateContent>
        <mc:AlternateContent xmlns:mc="http://schemas.openxmlformats.org/markup-compatibility/2006">
          <mc:Choice Requires="x14">
            <control shapeId="966665" r:id="rId12" name="Button 9">
              <controlPr defaultSize="0" print="0" autoFill="0" autoPict="0" macro="[0]!ToDataEntry">
                <anchor moveWithCells="1" sizeWithCells="1">
                  <from>
                    <xdr:col>8</xdr:col>
                    <xdr:colOff>411480</xdr:colOff>
                    <xdr:row>0</xdr:row>
                    <xdr:rowOff>7620</xdr:rowOff>
                  </from>
                  <to>
                    <xdr:col>10</xdr:col>
                    <xdr:colOff>594360</xdr:colOff>
                    <xdr:row>2</xdr:row>
                    <xdr:rowOff>7620</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786AA-F8A8-44DF-8E87-55D42D07FF34}">
  <sheetPr>
    <tabColor rgb="FF7030A0"/>
  </sheetPr>
  <dimension ref="A1:DB438"/>
  <sheetViews>
    <sheetView zoomScaleNormal="100" workbookViewId="0">
      <selection activeCell="V14" sqref="V14"/>
    </sheetView>
  </sheetViews>
  <sheetFormatPr defaultRowHeight="11.4"/>
  <cols>
    <col min="1" max="1" width="2.77734375" style="2405" customWidth="1"/>
    <col min="2" max="2" width="3.88671875" style="2449" customWidth="1"/>
    <col min="3" max="8" width="3.77734375" style="2449" customWidth="1"/>
    <col min="9" max="9" width="5.77734375" style="2449" customWidth="1"/>
    <col min="10" max="25" width="3.77734375" style="2449" customWidth="1"/>
    <col min="26" max="26" width="1.88671875" style="2449" customWidth="1"/>
    <col min="27" max="106" width="8.88671875" style="2405"/>
    <col min="107" max="256" width="8.88671875" style="2449"/>
    <col min="257" max="257" width="2.77734375" style="2449" customWidth="1"/>
    <col min="258" max="258" width="1.77734375" style="2449" customWidth="1"/>
    <col min="259" max="281" width="3.77734375" style="2449" customWidth="1"/>
    <col min="282" max="282" width="1.77734375" style="2449" customWidth="1"/>
    <col min="283" max="512" width="8.88671875" style="2449"/>
    <col min="513" max="513" width="2.77734375" style="2449" customWidth="1"/>
    <col min="514" max="514" width="1.77734375" style="2449" customWidth="1"/>
    <col min="515" max="537" width="3.77734375" style="2449" customWidth="1"/>
    <col min="538" max="538" width="1.77734375" style="2449" customWidth="1"/>
    <col min="539" max="768" width="8.88671875" style="2449"/>
    <col min="769" max="769" width="2.77734375" style="2449" customWidth="1"/>
    <col min="770" max="770" width="1.77734375" style="2449" customWidth="1"/>
    <col min="771" max="793" width="3.77734375" style="2449" customWidth="1"/>
    <col min="794" max="794" width="1.77734375" style="2449" customWidth="1"/>
    <col min="795" max="1024" width="8.88671875" style="2449"/>
    <col min="1025" max="1025" width="2.77734375" style="2449" customWidth="1"/>
    <col min="1026" max="1026" width="1.77734375" style="2449" customWidth="1"/>
    <col min="1027" max="1049" width="3.77734375" style="2449" customWidth="1"/>
    <col min="1050" max="1050" width="1.77734375" style="2449" customWidth="1"/>
    <col min="1051" max="1280" width="8.88671875" style="2449"/>
    <col min="1281" max="1281" width="2.77734375" style="2449" customWidth="1"/>
    <col min="1282" max="1282" width="1.77734375" style="2449" customWidth="1"/>
    <col min="1283" max="1305" width="3.77734375" style="2449" customWidth="1"/>
    <col min="1306" max="1306" width="1.77734375" style="2449" customWidth="1"/>
    <col min="1307" max="1536" width="8.88671875" style="2449"/>
    <col min="1537" max="1537" width="2.77734375" style="2449" customWidth="1"/>
    <col min="1538" max="1538" width="1.77734375" style="2449" customWidth="1"/>
    <col min="1539" max="1561" width="3.77734375" style="2449" customWidth="1"/>
    <col min="1562" max="1562" width="1.77734375" style="2449" customWidth="1"/>
    <col min="1563" max="1792" width="8.88671875" style="2449"/>
    <col min="1793" max="1793" width="2.77734375" style="2449" customWidth="1"/>
    <col min="1794" max="1794" width="1.77734375" style="2449" customWidth="1"/>
    <col min="1795" max="1817" width="3.77734375" style="2449" customWidth="1"/>
    <col min="1818" max="1818" width="1.77734375" style="2449" customWidth="1"/>
    <col min="1819" max="2048" width="8.88671875" style="2449"/>
    <col min="2049" max="2049" width="2.77734375" style="2449" customWidth="1"/>
    <col min="2050" max="2050" width="1.77734375" style="2449" customWidth="1"/>
    <col min="2051" max="2073" width="3.77734375" style="2449" customWidth="1"/>
    <col min="2074" max="2074" width="1.77734375" style="2449" customWidth="1"/>
    <col min="2075" max="2304" width="8.88671875" style="2449"/>
    <col min="2305" max="2305" width="2.77734375" style="2449" customWidth="1"/>
    <col min="2306" max="2306" width="1.77734375" style="2449" customWidth="1"/>
    <col min="2307" max="2329" width="3.77734375" style="2449" customWidth="1"/>
    <col min="2330" max="2330" width="1.77734375" style="2449" customWidth="1"/>
    <col min="2331" max="2560" width="8.88671875" style="2449"/>
    <col min="2561" max="2561" width="2.77734375" style="2449" customWidth="1"/>
    <col min="2562" max="2562" width="1.77734375" style="2449" customWidth="1"/>
    <col min="2563" max="2585" width="3.77734375" style="2449" customWidth="1"/>
    <col min="2586" max="2586" width="1.77734375" style="2449" customWidth="1"/>
    <col min="2587" max="2816" width="8.88671875" style="2449"/>
    <col min="2817" max="2817" width="2.77734375" style="2449" customWidth="1"/>
    <col min="2818" max="2818" width="1.77734375" style="2449" customWidth="1"/>
    <col min="2819" max="2841" width="3.77734375" style="2449" customWidth="1"/>
    <col min="2842" max="2842" width="1.77734375" style="2449" customWidth="1"/>
    <col min="2843" max="3072" width="8.88671875" style="2449"/>
    <col min="3073" max="3073" width="2.77734375" style="2449" customWidth="1"/>
    <col min="3074" max="3074" width="1.77734375" style="2449" customWidth="1"/>
    <col min="3075" max="3097" width="3.77734375" style="2449" customWidth="1"/>
    <col min="3098" max="3098" width="1.77734375" style="2449" customWidth="1"/>
    <col min="3099" max="3328" width="8.88671875" style="2449"/>
    <col min="3329" max="3329" width="2.77734375" style="2449" customWidth="1"/>
    <col min="3330" max="3330" width="1.77734375" style="2449" customWidth="1"/>
    <col min="3331" max="3353" width="3.77734375" style="2449" customWidth="1"/>
    <col min="3354" max="3354" width="1.77734375" style="2449" customWidth="1"/>
    <col min="3355" max="3584" width="8.88671875" style="2449"/>
    <col min="3585" max="3585" width="2.77734375" style="2449" customWidth="1"/>
    <col min="3586" max="3586" width="1.77734375" style="2449" customWidth="1"/>
    <col min="3587" max="3609" width="3.77734375" style="2449" customWidth="1"/>
    <col min="3610" max="3610" width="1.77734375" style="2449" customWidth="1"/>
    <col min="3611" max="3840" width="8.88671875" style="2449"/>
    <col min="3841" max="3841" width="2.77734375" style="2449" customWidth="1"/>
    <col min="3842" max="3842" width="1.77734375" style="2449" customWidth="1"/>
    <col min="3843" max="3865" width="3.77734375" style="2449" customWidth="1"/>
    <col min="3866" max="3866" width="1.77734375" style="2449" customWidth="1"/>
    <col min="3867" max="4096" width="8.88671875" style="2449"/>
    <col min="4097" max="4097" width="2.77734375" style="2449" customWidth="1"/>
    <col min="4098" max="4098" width="1.77734375" style="2449" customWidth="1"/>
    <col min="4099" max="4121" width="3.77734375" style="2449" customWidth="1"/>
    <col min="4122" max="4122" width="1.77734375" style="2449" customWidth="1"/>
    <col min="4123" max="4352" width="8.88671875" style="2449"/>
    <col min="4353" max="4353" width="2.77734375" style="2449" customWidth="1"/>
    <col min="4354" max="4354" width="1.77734375" style="2449" customWidth="1"/>
    <col min="4355" max="4377" width="3.77734375" style="2449" customWidth="1"/>
    <col min="4378" max="4378" width="1.77734375" style="2449" customWidth="1"/>
    <col min="4379" max="4608" width="8.88671875" style="2449"/>
    <col min="4609" max="4609" width="2.77734375" style="2449" customWidth="1"/>
    <col min="4610" max="4610" width="1.77734375" style="2449" customWidth="1"/>
    <col min="4611" max="4633" width="3.77734375" style="2449" customWidth="1"/>
    <col min="4634" max="4634" width="1.77734375" style="2449" customWidth="1"/>
    <col min="4635" max="4864" width="8.88671875" style="2449"/>
    <col min="4865" max="4865" width="2.77734375" style="2449" customWidth="1"/>
    <col min="4866" max="4866" width="1.77734375" style="2449" customWidth="1"/>
    <col min="4867" max="4889" width="3.77734375" style="2449" customWidth="1"/>
    <col min="4890" max="4890" width="1.77734375" style="2449" customWidth="1"/>
    <col min="4891" max="5120" width="8.88671875" style="2449"/>
    <col min="5121" max="5121" width="2.77734375" style="2449" customWidth="1"/>
    <col min="5122" max="5122" width="1.77734375" style="2449" customWidth="1"/>
    <col min="5123" max="5145" width="3.77734375" style="2449" customWidth="1"/>
    <col min="5146" max="5146" width="1.77734375" style="2449" customWidth="1"/>
    <col min="5147" max="5376" width="8.88671875" style="2449"/>
    <col min="5377" max="5377" width="2.77734375" style="2449" customWidth="1"/>
    <col min="5378" max="5378" width="1.77734375" style="2449" customWidth="1"/>
    <col min="5379" max="5401" width="3.77734375" style="2449" customWidth="1"/>
    <col min="5402" max="5402" width="1.77734375" style="2449" customWidth="1"/>
    <col min="5403" max="5632" width="8.88671875" style="2449"/>
    <col min="5633" max="5633" width="2.77734375" style="2449" customWidth="1"/>
    <col min="5634" max="5634" width="1.77734375" style="2449" customWidth="1"/>
    <col min="5635" max="5657" width="3.77734375" style="2449" customWidth="1"/>
    <col min="5658" max="5658" width="1.77734375" style="2449" customWidth="1"/>
    <col min="5659" max="5888" width="8.88671875" style="2449"/>
    <col min="5889" max="5889" width="2.77734375" style="2449" customWidth="1"/>
    <col min="5890" max="5890" width="1.77734375" style="2449" customWidth="1"/>
    <col min="5891" max="5913" width="3.77734375" style="2449" customWidth="1"/>
    <col min="5914" max="5914" width="1.77734375" style="2449" customWidth="1"/>
    <col min="5915" max="6144" width="8.88671875" style="2449"/>
    <col min="6145" max="6145" width="2.77734375" style="2449" customWidth="1"/>
    <col min="6146" max="6146" width="1.77734375" style="2449" customWidth="1"/>
    <col min="6147" max="6169" width="3.77734375" style="2449" customWidth="1"/>
    <col min="6170" max="6170" width="1.77734375" style="2449" customWidth="1"/>
    <col min="6171" max="6400" width="8.88671875" style="2449"/>
    <col min="6401" max="6401" width="2.77734375" style="2449" customWidth="1"/>
    <col min="6402" max="6402" width="1.77734375" style="2449" customWidth="1"/>
    <col min="6403" max="6425" width="3.77734375" style="2449" customWidth="1"/>
    <col min="6426" max="6426" width="1.77734375" style="2449" customWidth="1"/>
    <col min="6427" max="6656" width="8.88671875" style="2449"/>
    <col min="6657" max="6657" width="2.77734375" style="2449" customWidth="1"/>
    <col min="6658" max="6658" width="1.77734375" style="2449" customWidth="1"/>
    <col min="6659" max="6681" width="3.77734375" style="2449" customWidth="1"/>
    <col min="6682" max="6682" width="1.77734375" style="2449" customWidth="1"/>
    <col min="6683" max="6912" width="8.88671875" style="2449"/>
    <col min="6913" max="6913" width="2.77734375" style="2449" customWidth="1"/>
    <col min="6914" max="6914" width="1.77734375" style="2449" customWidth="1"/>
    <col min="6915" max="6937" width="3.77734375" style="2449" customWidth="1"/>
    <col min="6938" max="6938" width="1.77734375" style="2449" customWidth="1"/>
    <col min="6939" max="7168" width="8.88671875" style="2449"/>
    <col min="7169" max="7169" width="2.77734375" style="2449" customWidth="1"/>
    <col min="7170" max="7170" width="1.77734375" style="2449" customWidth="1"/>
    <col min="7171" max="7193" width="3.77734375" style="2449" customWidth="1"/>
    <col min="7194" max="7194" width="1.77734375" style="2449" customWidth="1"/>
    <col min="7195" max="7424" width="8.88671875" style="2449"/>
    <col min="7425" max="7425" width="2.77734375" style="2449" customWidth="1"/>
    <col min="7426" max="7426" width="1.77734375" style="2449" customWidth="1"/>
    <col min="7427" max="7449" width="3.77734375" style="2449" customWidth="1"/>
    <col min="7450" max="7450" width="1.77734375" style="2449" customWidth="1"/>
    <col min="7451" max="7680" width="8.88671875" style="2449"/>
    <col min="7681" max="7681" width="2.77734375" style="2449" customWidth="1"/>
    <col min="7682" max="7682" width="1.77734375" style="2449" customWidth="1"/>
    <col min="7683" max="7705" width="3.77734375" style="2449" customWidth="1"/>
    <col min="7706" max="7706" width="1.77734375" style="2449" customWidth="1"/>
    <col min="7707" max="7936" width="8.88671875" style="2449"/>
    <col min="7937" max="7937" width="2.77734375" style="2449" customWidth="1"/>
    <col min="7938" max="7938" width="1.77734375" style="2449" customWidth="1"/>
    <col min="7939" max="7961" width="3.77734375" style="2449" customWidth="1"/>
    <col min="7962" max="7962" width="1.77734375" style="2449" customWidth="1"/>
    <col min="7963" max="8192" width="8.88671875" style="2449"/>
    <col min="8193" max="8193" width="2.77734375" style="2449" customWidth="1"/>
    <col min="8194" max="8194" width="1.77734375" style="2449" customWidth="1"/>
    <col min="8195" max="8217" width="3.77734375" style="2449" customWidth="1"/>
    <col min="8218" max="8218" width="1.77734375" style="2449" customWidth="1"/>
    <col min="8219" max="8448" width="8.88671875" style="2449"/>
    <col min="8449" max="8449" width="2.77734375" style="2449" customWidth="1"/>
    <col min="8450" max="8450" width="1.77734375" style="2449" customWidth="1"/>
    <col min="8451" max="8473" width="3.77734375" style="2449" customWidth="1"/>
    <col min="8474" max="8474" width="1.77734375" style="2449" customWidth="1"/>
    <col min="8475" max="8704" width="8.88671875" style="2449"/>
    <col min="8705" max="8705" width="2.77734375" style="2449" customWidth="1"/>
    <col min="8706" max="8706" width="1.77734375" style="2449" customWidth="1"/>
    <col min="8707" max="8729" width="3.77734375" style="2449" customWidth="1"/>
    <col min="8730" max="8730" width="1.77734375" style="2449" customWidth="1"/>
    <col min="8731" max="8960" width="8.88671875" style="2449"/>
    <col min="8961" max="8961" width="2.77734375" style="2449" customWidth="1"/>
    <col min="8962" max="8962" width="1.77734375" style="2449" customWidth="1"/>
    <col min="8963" max="8985" width="3.77734375" style="2449" customWidth="1"/>
    <col min="8986" max="8986" width="1.77734375" style="2449" customWidth="1"/>
    <col min="8987" max="9216" width="8.88671875" style="2449"/>
    <col min="9217" max="9217" width="2.77734375" style="2449" customWidth="1"/>
    <col min="9218" max="9218" width="1.77734375" style="2449" customWidth="1"/>
    <col min="9219" max="9241" width="3.77734375" style="2449" customWidth="1"/>
    <col min="9242" max="9242" width="1.77734375" style="2449" customWidth="1"/>
    <col min="9243" max="9472" width="8.88671875" style="2449"/>
    <col min="9473" max="9473" width="2.77734375" style="2449" customWidth="1"/>
    <col min="9474" max="9474" width="1.77734375" style="2449" customWidth="1"/>
    <col min="9475" max="9497" width="3.77734375" style="2449" customWidth="1"/>
    <col min="9498" max="9498" width="1.77734375" style="2449" customWidth="1"/>
    <col min="9499" max="9728" width="8.88671875" style="2449"/>
    <col min="9729" max="9729" width="2.77734375" style="2449" customWidth="1"/>
    <col min="9730" max="9730" width="1.77734375" style="2449" customWidth="1"/>
    <col min="9731" max="9753" width="3.77734375" style="2449" customWidth="1"/>
    <col min="9754" max="9754" width="1.77734375" style="2449" customWidth="1"/>
    <col min="9755" max="9984" width="8.88671875" style="2449"/>
    <col min="9985" max="9985" width="2.77734375" style="2449" customWidth="1"/>
    <col min="9986" max="9986" width="1.77734375" style="2449" customWidth="1"/>
    <col min="9987" max="10009" width="3.77734375" style="2449" customWidth="1"/>
    <col min="10010" max="10010" width="1.77734375" style="2449" customWidth="1"/>
    <col min="10011" max="10240" width="8.88671875" style="2449"/>
    <col min="10241" max="10241" width="2.77734375" style="2449" customWidth="1"/>
    <col min="10242" max="10242" width="1.77734375" style="2449" customWidth="1"/>
    <col min="10243" max="10265" width="3.77734375" style="2449" customWidth="1"/>
    <col min="10266" max="10266" width="1.77734375" style="2449" customWidth="1"/>
    <col min="10267" max="10496" width="8.88671875" style="2449"/>
    <col min="10497" max="10497" width="2.77734375" style="2449" customWidth="1"/>
    <col min="10498" max="10498" width="1.77734375" style="2449" customWidth="1"/>
    <col min="10499" max="10521" width="3.77734375" style="2449" customWidth="1"/>
    <col min="10522" max="10522" width="1.77734375" style="2449" customWidth="1"/>
    <col min="10523" max="10752" width="8.88671875" style="2449"/>
    <col min="10753" max="10753" width="2.77734375" style="2449" customWidth="1"/>
    <col min="10754" max="10754" width="1.77734375" style="2449" customWidth="1"/>
    <col min="10755" max="10777" width="3.77734375" style="2449" customWidth="1"/>
    <col min="10778" max="10778" width="1.77734375" style="2449" customWidth="1"/>
    <col min="10779" max="11008" width="8.88671875" style="2449"/>
    <col min="11009" max="11009" width="2.77734375" style="2449" customWidth="1"/>
    <col min="11010" max="11010" width="1.77734375" style="2449" customWidth="1"/>
    <col min="11011" max="11033" width="3.77734375" style="2449" customWidth="1"/>
    <col min="11034" max="11034" width="1.77734375" style="2449" customWidth="1"/>
    <col min="11035" max="11264" width="8.88671875" style="2449"/>
    <col min="11265" max="11265" width="2.77734375" style="2449" customWidth="1"/>
    <col min="11266" max="11266" width="1.77734375" style="2449" customWidth="1"/>
    <col min="11267" max="11289" width="3.77734375" style="2449" customWidth="1"/>
    <col min="11290" max="11290" width="1.77734375" style="2449" customWidth="1"/>
    <col min="11291" max="11520" width="8.88671875" style="2449"/>
    <col min="11521" max="11521" width="2.77734375" style="2449" customWidth="1"/>
    <col min="11522" max="11522" width="1.77734375" style="2449" customWidth="1"/>
    <col min="11523" max="11545" width="3.77734375" style="2449" customWidth="1"/>
    <col min="11546" max="11546" width="1.77734375" style="2449" customWidth="1"/>
    <col min="11547" max="11776" width="8.88671875" style="2449"/>
    <col min="11777" max="11777" width="2.77734375" style="2449" customWidth="1"/>
    <col min="11778" max="11778" width="1.77734375" style="2449" customWidth="1"/>
    <col min="11779" max="11801" width="3.77734375" style="2449" customWidth="1"/>
    <col min="11802" max="11802" width="1.77734375" style="2449" customWidth="1"/>
    <col min="11803" max="12032" width="8.88671875" style="2449"/>
    <col min="12033" max="12033" width="2.77734375" style="2449" customWidth="1"/>
    <col min="12034" max="12034" width="1.77734375" style="2449" customWidth="1"/>
    <col min="12035" max="12057" width="3.77734375" style="2449" customWidth="1"/>
    <col min="12058" max="12058" width="1.77734375" style="2449" customWidth="1"/>
    <col min="12059" max="12288" width="8.88671875" style="2449"/>
    <col min="12289" max="12289" width="2.77734375" style="2449" customWidth="1"/>
    <col min="12290" max="12290" width="1.77734375" style="2449" customWidth="1"/>
    <col min="12291" max="12313" width="3.77734375" style="2449" customWidth="1"/>
    <col min="12314" max="12314" width="1.77734375" style="2449" customWidth="1"/>
    <col min="12315" max="12544" width="8.88671875" style="2449"/>
    <col min="12545" max="12545" width="2.77734375" style="2449" customWidth="1"/>
    <col min="12546" max="12546" width="1.77734375" style="2449" customWidth="1"/>
    <col min="12547" max="12569" width="3.77734375" style="2449" customWidth="1"/>
    <col min="12570" max="12570" width="1.77734375" style="2449" customWidth="1"/>
    <col min="12571" max="12800" width="8.88671875" style="2449"/>
    <col min="12801" max="12801" width="2.77734375" style="2449" customWidth="1"/>
    <col min="12802" max="12802" width="1.77734375" style="2449" customWidth="1"/>
    <col min="12803" max="12825" width="3.77734375" style="2449" customWidth="1"/>
    <col min="12826" max="12826" width="1.77734375" style="2449" customWidth="1"/>
    <col min="12827" max="13056" width="8.88671875" style="2449"/>
    <col min="13057" max="13057" width="2.77734375" style="2449" customWidth="1"/>
    <col min="13058" max="13058" width="1.77734375" style="2449" customWidth="1"/>
    <col min="13059" max="13081" width="3.77734375" style="2449" customWidth="1"/>
    <col min="13082" max="13082" width="1.77734375" style="2449" customWidth="1"/>
    <col min="13083" max="13312" width="8.88671875" style="2449"/>
    <col min="13313" max="13313" width="2.77734375" style="2449" customWidth="1"/>
    <col min="13314" max="13314" width="1.77734375" style="2449" customWidth="1"/>
    <col min="13315" max="13337" width="3.77734375" style="2449" customWidth="1"/>
    <col min="13338" max="13338" width="1.77734375" style="2449" customWidth="1"/>
    <col min="13339" max="13568" width="8.88671875" style="2449"/>
    <col min="13569" max="13569" width="2.77734375" style="2449" customWidth="1"/>
    <col min="13570" max="13570" width="1.77734375" style="2449" customWidth="1"/>
    <col min="13571" max="13593" width="3.77734375" style="2449" customWidth="1"/>
    <col min="13594" max="13594" width="1.77734375" style="2449" customWidth="1"/>
    <col min="13595" max="13824" width="8.88671875" style="2449"/>
    <col min="13825" max="13825" width="2.77734375" style="2449" customWidth="1"/>
    <col min="13826" max="13826" width="1.77734375" style="2449" customWidth="1"/>
    <col min="13827" max="13849" width="3.77734375" style="2449" customWidth="1"/>
    <col min="13850" max="13850" width="1.77734375" style="2449" customWidth="1"/>
    <col min="13851" max="14080" width="8.88671875" style="2449"/>
    <col min="14081" max="14081" width="2.77734375" style="2449" customWidth="1"/>
    <col min="14082" max="14082" width="1.77734375" style="2449" customWidth="1"/>
    <col min="14083" max="14105" width="3.77734375" style="2449" customWidth="1"/>
    <col min="14106" max="14106" width="1.77734375" style="2449" customWidth="1"/>
    <col min="14107" max="14336" width="8.88671875" style="2449"/>
    <col min="14337" max="14337" width="2.77734375" style="2449" customWidth="1"/>
    <col min="14338" max="14338" width="1.77734375" style="2449" customWidth="1"/>
    <col min="14339" max="14361" width="3.77734375" style="2449" customWidth="1"/>
    <col min="14362" max="14362" width="1.77734375" style="2449" customWidth="1"/>
    <col min="14363" max="14592" width="8.88671875" style="2449"/>
    <col min="14593" max="14593" width="2.77734375" style="2449" customWidth="1"/>
    <col min="14594" max="14594" width="1.77734375" style="2449" customWidth="1"/>
    <col min="14595" max="14617" width="3.77734375" style="2449" customWidth="1"/>
    <col min="14618" max="14618" width="1.77734375" style="2449" customWidth="1"/>
    <col min="14619" max="14848" width="8.88671875" style="2449"/>
    <col min="14849" max="14849" width="2.77734375" style="2449" customWidth="1"/>
    <col min="14850" max="14850" width="1.77734375" style="2449" customWidth="1"/>
    <col min="14851" max="14873" width="3.77734375" style="2449" customWidth="1"/>
    <col min="14874" max="14874" width="1.77734375" style="2449" customWidth="1"/>
    <col min="14875" max="15104" width="8.88671875" style="2449"/>
    <col min="15105" max="15105" width="2.77734375" style="2449" customWidth="1"/>
    <col min="15106" max="15106" width="1.77734375" style="2449" customWidth="1"/>
    <col min="15107" max="15129" width="3.77734375" style="2449" customWidth="1"/>
    <col min="15130" max="15130" width="1.77734375" style="2449" customWidth="1"/>
    <col min="15131" max="15360" width="8.88671875" style="2449"/>
    <col min="15361" max="15361" width="2.77734375" style="2449" customWidth="1"/>
    <col min="15362" max="15362" width="1.77734375" style="2449" customWidth="1"/>
    <col min="15363" max="15385" width="3.77734375" style="2449" customWidth="1"/>
    <col min="15386" max="15386" width="1.77734375" style="2449" customWidth="1"/>
    <col min="15387" max="15616" width="8.88671875" style="2449"/>
    <col min="15617" max="15617" width="2.77734375" style="2449" customWidth="1"/>
    <col min="15618" max="15618" width="1.77734375" style="2449" customWidth="1"/>
    <col min="15619" max="15641" width="3.77734375" style="2449" customWidth="1"/>
    <col min="15642" max="15642" width="1.77734375" style="2449" customWidth="1"/>
    <col min="15643" max="15872" width="8.88671875" style="2449"/>
    <col min="15873" max="15873" width="2.77734375" style="2449" customWidth="1"/>
    <col min="15874" max="15874" width="1.77734375" style="2449" customWidth="1"/>
    <col min="15875" max="15897" width="3.77734375" style="2449" customWidth="1"/>
    <col min="15898" max="15898" width="1.77734375" style="2449" customWidth="1"/>
    <col min="15899" max="16128" width="8.88671875" style="2449"/>
    <col min="16129" max="16129" width="2.77734375" style="2449" customWidth="1"/>
    <col min="16130" max="16130" width="1.77734375" style="2449" customWidth="1"/>
    <col min="16131" max="16153" width="3.77734375" style="2449" customWidth="1"/>
    <col min="16154" max="16154" width="1.77734375" style="2449" customWidth="1"/>
    <col min="16155" max="16384" width="8.88671875" style="2449"/>
  </cols>
  <sheetData>
    <row r="1" spans="1:106" s="2405" customFormat="1" ht="12.75" customHeight="1" thickBot="1">
      <c r="A1" s="2403"/>
      <c r="B1" s="2404"/>
      <c r="C1" s="2404"/>
      <c r="D1" s="2404"/>
      <c r="E1" s="2404"/>
      <c r="F1" s="2404"/>
      <c r="G1" s="2404"/>
      <c r="H1" s="2404"/>
      <c r="I1" s="2404"/>
      <c r="J1" s="2404"/>
      <c r="K1" s="2404"/>
      <c r="L1" s="2404"/>
      <c r="M1" s="2404"/>
      <c r="N1" s="2404"/>
      <c r="O1" s="2404"/>
      <c r="P1" s="2404"/>
      <c r="Q1" s="2404"/>
      <c r="R1" s="2404"/>
      <c r="S1" s="2404"/>
      <c r="T1" s="2404"/>
      <c r="U1" s="2404"/>
      <c r="V1" s="2404"/>
      <c r="W1" s="2404"/>
    </row>
    <row r="2" spans="1:106" s="2407" customFormat="1" ht="12" customHeight="1">
      <c r="A2" s="2406"/>
      <c r="B2" s="5524" t="s">
        <v>5071</v>
      </c>
      <c r="C2" s="5525"/>
      <c r="D2" s="5525"/>
      <c r="E2" s="5525"/>
      <c r="F2" s="5525"/>
      <c r="G2" s="5525"/>
      <c r="H2" s="5525"/>
      <c r="I2" s="5525"/>
      <c r="J2" s="5525"/>
      <c r="K2" s="5525"/>
      <c r="L2" s="5525"/>
      <c r="M2" s="5525"/>
      <c r="N2" s="5525"/>
      <c r="O2" s="5525"/>
      <c r="P2" s="5525"/>
      <c r="Q2" s="5525"/>
      <c r="R2" s="5525"/>
      <c r="S2" s="5525"/>
      <c r="T2" s="5525"/>
      <c r="U2" s="5525"/>
      <c r="V2" s="5525"/>
      <c r="W2" s="5525"/>
      <c r="X2" s="5525"/>
      <c r="Y2" s="5525"/>
      <c r="Z2" s="5526"/>
      <c r="AA2" s="2406"/>
      <c r="AB2" s="2406"/>
      <c r="AC2" s="2406"/>
      <c r="AD2" s="2406"/>
      <c r="AE2" s="2406"/>
      <c r="AF2" s="2406"/>
      <c r="AG2" s="2406"/>
      <c r="AH2" s="2406"/>
      <c r="AI2" s="2406"/>
      <c r="AJ2" s="2406"/>
      <c r="AK2" s="2406"/>
      <c r="AL2" s="2406"/>
      <c r="AM2" s="2406"/>
      <c r="AN2" s="2406"/>
      <c r="AO2" s="2406"/>
      <c r="AP2" s="2406"/>
      <c r="AQ2" s="2406"/>
      <c r="AR2" s="2406"/>
      <c r="AS2" s="2406"/>
      <c r="AT2" s="2406"/>
      <c r="AU2" s="2406"/>
      <c r="AV2" s="2406"/>
      <c r="AW2" s="2406"/>
      <c r="AX2" s="2406"/>
      <c r="AY2" s="2406"/>
      <c r="AZ2" s="2406"/>
      <c r="BA2" s="2406"/>
      <c r="BB2" s="2406"/>
      <c r="BC2" s="2406"/>
      <c r="BD2" s="2406"/>
      <c r="BE2" s="2406"/>
      <c r="BF2" s="2406"/>
      <c r="BG2" s="2406"/>
      <c r="BH2" s="2406"/>
      <c r="BI2" s="2406"/>
      <c r="BJ2" s="2406"/>
      <c r="BK2" s="2406"/>
      <c r="BL2" s="2406"/>
      <c r="BM2" s="2406"/>
      <c r="BN2" s="2406"/>
      <c r="BO2" s="2406"/>
      <c r="BP2" s="2406"/>
      <c r="BQ2" s="2406"/>
      <c r="BR2" s="2406"/>
      <c r="BS2" s="2406"/>
      <c r="BT2" s="2406"/>
      <c r="BU2" s="2406"/>
      <c r="BV2" s="2406"/>
      <c r="BW2" s="2406"/>
      <c r="BX2" s="2406"/>
      <c r="BY2" s="2406"/>
      <c r="BZ2" s="2406"/>
      <c r="CA2" s="2406"/>
      <c r="CB2" s="2406"/>
      <c r="CC2" s="2406"/>
      <c r="CD2" s="2406"/>
      <c r="CE2" s="2406"/>
      <c r="CF2" s="2406"/>
      <c r="CG2" s="2406"/>
      <c r="CH2" s="2406"/>
      <c r="CI2" s="2406"/>
      <c r="CJ2" s="2406"/>
      <c r="CK2" s="2406"/>
      <c r="CL2" s="2406"/>
      <c r="CM2" s="2406"/>
      <c r="CN2" s="2406"/>
      <c r="CO2" s="2406"/>
      <c r="CP2" s="2406"/>
      <c r="CQ2" s="2406"/>
      <c r="CR2" s="2406"/>
      <c r="CS2" s="2406"/>
      <c r="CT2" s="2406"/>
      <c r="CU2" s="2406"/>
      <c r="CV2" s="2406"/>
      <c r="CW2" s="2406"/>
      <c r="CX2" s="2406"/>
      <c r="CY2" s="2406"/>
      <c r="CZ2" s="2406"/>
      <c r="DA2" s="2406"/>
      <c r="DB2" s="2406"/>
    </row>
    <row r="3" spans="1:106" s="2407" customFormat="1" ht="4.05" customHeight="1">
      <c r="A3" s="2406"/>
      <c r="B3" s="5527"/>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9"/>
      <c r="AA3" s="2406"/>
      <c r="AB3" s="2406"/>
      <c r="AC3" s="2406"/>
      <c r="AD3" s="2406"/>
      <c r="AE3" s="2406"/>
      <c r="AF3" s="2406"/>
      <c r="AG3" s="2406"/>
      <c r="AH3" s="2406"/>
      <c r="AI3" s="2406"/>
      <c r="AJ3" s="2406"/>
      <c r="AK3" s="2406"/>
      <c r="AL3" s="2406"/>
      <c r="AM3" s="2406"/>
      <c r="AN3" s="2406"/>
      <c r="AO3" s="2406"/>
      <c r="AP3" s="2406"/>
      <c r="AQ3" s="2406"/>
      <c r="AR3" s="2406"/>
      <c r="AS3" s="2406"/>
      <c r="AT3" s="2406"/>
      <c r="AU3" s="2406"/>
      <c r="AV3" s="2406"/>
      <c r="AW3" s="2406"/>
      <c r="AX3" s="2406"/>
      <c r="AY3" s="2406"/>
      <c r="AZ3" s="2406"/>
      <c r="BA3" s="2406"/>
      <c r="BB3" s="2406"/>
      <c r="BC3" s="2406"/>
      <c r="BD3" s="2406"/>
      <c r="BE3" s="2406"/>
      <c r="BF3" s="2406"/>
      <c r="BG3" s="2406"/>
      <c r="BH3" s="2406"/>
      <c r="BI3" s="2406"/>
      <c r="BJ3" s="2406"/>
      <c r="BK3" s="2406"/>
      <c r="BL3" s="2406"/>
      <c r="BM3" s="2406"/>
      <c r="BN3" s="2406"/>
      <c r="BO3" s="2406"/>
      <c r="BP3" s="2406"/>
      <c r="BQ3" s="2406"/>
      <c r="BR3" s="2406"/>
      <c r="BS3" s="2406"/>
      <c r="BT3" s="2406"/>
      <c r="BU3" s="2406"/>
      <c r="BV3" s="2406"/>
      <c r="BW3" s="2406"/>
      <c r="BX3" s="2406"/>
      <c r="BY3" s="2406"/>
      <c r="BZ3" s="2406"/>
      <c r="CA3" s="2406"/>
      <c r="CB3" s="2406"/>
      <c r="CC3" s="2406"/>
      <c r="CD3" s="2406"/>
      <c r="CE3" s="2406"/>
      <c r="CF3" s="2406"/>
      <c r="CG3" s="2406"/>
      <c r="CH3" s="2406"/>
      <c r="CI3" s="2406"/>
      <c r="CJ3" s="2406"/>
      <c r="CK3" s="2406"/>
      <c r="CL3" s="2406"/>
      <c r="CM3" s="2406"/>
      <c r="CN3" s="2406"/>
      <c r="CO3" s="2406"/>
      <c r="CP3" s="2406"/>
      <c r="CQ3" s="2406"/>
      <c r="CR3" s="2406"/>
      <c r="CS3" s="2406"/>
      <c r="CT3" s="2406"/>
      <c r="CU3" s="2406"/>
      <c r="CV3" s="2406"/>
      <c r="CW3" s="2406"/>
      <c r="CX3" s="2406"/>
      <c r="CY3" s="2406"/>
      <c r="CZ3" s="2406"/>
      <c r="DA3" s="2406"/>
      <c r="DB3" s="2406"/>
    </row>
    <row r="4" spans="1:106" s="2407" customFormat="1" ht="12.75" customHeight="1">
      <c r="A4" s="2406"/>
      <c r="B4" s="5527"/>
      <c r="C4" s="5528"/>
      <c r="D4" s="5528"/>
      <c r="E4" s="5528"/>
      <c r="F4" s="5528"/>
      <c r="G4" s="5528"/>
      <c r="H4" s="5528"/>
      <c r="I4" s="5528"/>
      <c r="J4" s="5528"/>
      <c r="K4" s="5528"/>
      <c r="L4" s="5528"/>
      <c r="M4" s="5528"/>
      <c r="N4" s="5528"/>
      <c r="O4" s="5528"/>
      <c r="P4" s="5528"/>
      <c r="Q4" s="5528"/>
      <c r="R4" s="5528"/>
      <c r="S4" s="5528"/>
      <c r="T4" s="5528"/>
      <c r="U4" s="5528"/>
      <c r="V4" s="5528"/>
      <c r="W4" s="5528"/>
      <c r="X4" s="5528"/>
      <c r="Y4" s="5528"/>
      <c r="Z4" s="5529"/>
      <c r="AA4" s="2406"/>
      <c r="AB4" s="2406"/>
      <c r="AC4" s="2406"/>
      <c r="AD4" s="2406"/>
      <c r="AE4" s="2406"/>
      <c r="AF4" s="2406"/>
      <c r="AG4" s="2406"/>
      <c r="AH4" s="2406"/>
      <c r="AI4" s="2406"/>
      <c r="AJ4" s="2406"/>
      <c r="AK4" s="2406"/>
      <c r="AL4" s="2406"/>
      <c r="AM4" s="2406"/>
      <c r="AN4" s="2406"/>
      <c r="AO4" s="2406"/>
      <c r="AP4" s="2406"/>
      <c r="AQ4" s="2406"/>
      <c r="AR4" s="2406"/>
      <c r="AS4" s="2406"/>
      <c r="AT4" s="2406"/>
      <c r="AU4" s="2406"/>
      <c r="AV4" s="2406"/>
      <c r="AW4" s="2406"/>
      <c r="AX4" s="2406"/>
      <c r="AY4" s="2406"/>
      <c r="AZ4" s="2406"/>
      <c r="BA4" s="2406"/>
      <c r="BB4" s="2406"/>
      <c r="BC4" s="2406"/>
      <c r="BD4" s="2406"/>
      <c r="BE4" s="2406"/>
      <c r="BF4" s="2406"/>
      <c r="BG4" s="2406"/>
      <c r="BH4" s="2406"/>
      <c r="BI4" s="2406"/>
      <c r="BJ4" s="2406"/>
      <c r="BK4" s="2406"/>
      <c r="BL4" s="2406"/>
      <c r="BM4" s="2406"/>
      <c r="BN4" s="2406"/>
      <c r="BO4" s="2406"/>
      <c r="BP4" s="2406"/>
      <c r="BQ4" s="2406"/>
      <c r="BR4" s="2406"/>
      <c r="BS4" s="2406"/>
      <c r="BT4" s="2406"/>
      <c r="BU4" s="2406"/>
      <c r="BV4" s="2406"/>
      <c r="BW4" s="2406"/>
      <c r="BX4" s="2406"/>
      <c r="BY4" s="2406"/>
      <c r="BZ4" s="2406"/>
      <c r="CA4" s="2406"/>
      <c r="CB4" s="2406"/>
      <c r="CC4" s="2406"/>
      <c r="CD4" s="2406"/>
      <c r="CE4" s="2406"/>
      <c r="CF4" s="2406"/>
      <c r="CG4" s="2406"/>
      <c r="CH4" s="2406"/>
      <c r="CI4" s="2406"/>
      <c r="CJ4" s="2406"/>
      <c r="CK4" s="2406"/>
      <c r="CL4" s="2406"/>
      <c r="CM4" s="2406"/>
      <c r="CN4" s="2406"/>
      <c r="CO4" s="2406"/>
      <c r="CP4" s="2406"/>
      <c r="CQ4" s="2406"/>
      <c r="CR4" s="2406"/>
      <c r="CS4" s="2406"/>
      <c r="CT4" s="2406"/>
      <c r="CU4" s="2406"/>
      <c r="CV4" s="2406"/>
      <c r="CW4" s="2406"/>
      <c r="CX4" s="2406"/>
      <c r="CY4" s="2406"/>
      <c r="CZ4" s="2406"/>
      <c r="DA4" s="2406"/>
      <c r="DB4" s="2406"/>
    </row>
    <row r="5" spans="1:106" s="2407" customFormat="1" ht="12.75" customHeight="1" thickBot="1">
      <c r="A5" s="2406"/>
      <c r="B5" s="5530"/>
      <c r="C5" s="5531"/>
      <c r="D5" s="5531"/>
      <c r="E5" s="5531"/>
      <c r="F5" s="5531"/>
      <c r="G5" s="5531"/>
      <c r="H5" s="5531"/>
      <c r="I5" s="5531"/>
      <c r="J5" s="5531"/>
      <c r="K5" s="5531"/>
      <c r="L5" s="5531"/>
      <c r="M5" s="5531"/>
      <c r="N5" s="5531"/>
      <c r="O5" s="5531"/>
      <c r="P5" s="5531"/>
      <c r="Q5" s="5531"/>
      <c r="R5" s="5531"/>
      <c r="S5" s="5531"/>
      <c r="T5" s="5531"/>
      <c r="U5" s="5531"/>
      <c r="V5" s="5531"/>
      <c r="W5" s="5531"/>
      <c r="X5" s="5531"/>
      <c r="Y5" s="5531"/>
      <c r="Z5" s="5532"/>
      <c r="AA5" s="2406"/>
      <c r="AB5" s="2406"/>
      <c r="AC5" s="2406"/>
      <c r="AD5" s="2406"/>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6"/>
      <c r="BR5" s="2406"/>
      <c r="BS5" s="2406"/>
      <c r="BT5" s="2406"/>
      <c r="BU5" s="2406"/>
      <c r="BV5" s="2406"/>
      <c r="BW5" s="2406"/>
      <c r="BX5" s="2406"/>
      <c r="BY5" s="2406"/>
      <c r="BZ5" s="2406"/>
      <c r="CA5" s="2406"/>
      <c r="CB5" s="2406"/>
      <c r="CC5" s="2406"/>
      <c r="CD5" s="2406"/>
      <c r="CE5" s="2406"/>
      <c r="CF5" s="2406"/>
      <c r="CG5" s="2406"/>
      <c r="CH5" s="2406"/>
      <c r="CI5" s="2406"/>
      <c r="CJ5" s="2406"/>
      <c r="CK5" s="2406"/>
      <c r="CL5" s="2406"/>
      <c r="CM5" s="2406"/>
      <c r="CN5" s="2406"/>
      <c r="CO5" s="2406"/>
      <c r="CP5" s="2406"/>
      <c r="CQ5" s="2406"/>
      <c r="CR5" s="2406"/>
      <c r="CS5" s="2406"/>
      <c r="CT5" s="2406"/>
      <c r="CU5" s="2406"/>
      <c r="CV5" s="2406"/>
      <c r="CW5" s="2406"/>
      <c r="CX5" s="2406"/>
      <c r="CY5" s="2406"/>
      <c r="CZ5" s="2406"/>
      <c r="DA5" s="2406"/>
      <c r="DB5" s="2406"/>
    </row>
    <row r="6" spans="1:106" s="2405" customFormat="1" ht="3.75" customHeight="1" thickBot="1">
      <c r="B6" s="2408"/>
      <c r="C6" s="2409"/>
      <c r="D6" s="2409"/>
      <c r="E6" s="2409"/>
      <c r="F6" s="2409"/>
      <c r="G6" s="2409"/>
      <c r="H6" s="2409"/>
      <c r="I6" s="2409"/>
      <c r="J6" s="2409"/>
      <c r="K6" s="2409"/>
      <c r="L6" s="2409"/>
      <c r="M6" s="2409"/>
      <c r="N6" s="2409"/>
      <c r="O6" s="2409"/>
      <c r="P6" s="2409"/>
      <c r="Q6" s="2409"/>
      <c r="R6" s="2409"/>
      <c r="S6" s="2409"/>
      <c r="T6" s="2409"/>
      <c r="U6" s="2409"/>
      <c r="V6" s="2409"/>
      <c r="W6" s="2409"/>
      <c r="X6" s="2409"/>
      <c r="Y6" s="2409"/>
      <c r="Z6" s="2410"/>
    </row>
    <row r="7" spans="1:106" s="2407" customFormat="1" ht="12.75" customHeight="1" thickBot="1">
      <c r="B7" s="5521" t="s">
        <v>4960</v>
      </c>
      <c r="C7" s="5522"/>
      <c r="D7" s="5522"/>
      <c r="E7" s="5522"/>
      <c r="F7" s="5522"/>
      <c r="G7" s="5522"/>
      <c r="H7" s="5522"/>
      <c r="I7" s="5522"/>
      <c r="J7" s="5522"/>
      <c r="K7" s="5522"/>
      <c r="L7" s="5522"/>
      <c r="M7" s="5522"/>
      <c r="N7" s="5522"/>
      <c r="O7" s="5522"/>
      <c r="P7" s="5522"/>
      <c r="Q7" s="5522"/>
      <c r="R7" s="5522"/>
      <c r="S7" s="5522"/>
      <c r="T7" s="5522"/>
      <c r="U7" s="5522"/>
      <c r="V7" s="5522"/>
      <c r="W7" s="5522"/>
      <c r="X7" s="5522"/>
      <c r="Y7" s="5522"/>
      <c r="Z7" s="5523"/>
    </row>
    <row r="8" spans="1:106" s="2407" customFormat="1" ht="4.05" customHeight="1">
      <c r="B8" s="2450"/>
      <c r="Z8" s="2451"/>
    </row>
    <row r="9" spans="1:106" s="2455" customFormat="1">
      <c r="B9" s="2500"/>
      <c r="I9" s="2453" t="s">
        <v>4961</v>
      </c>
      <c r="J9" s="2458"/>
      <c r="K9" s="2458"/>
      <c r="L9" s="2458"/>
      <c r="M9" s="2458"/>
      <c r="N9" s="2458"/>
      <c r="O9" s="2458"/>
      <c r="P9" s="2458"/>
      <c r="Q9" s="2458"/>
      <c r="Z9" s="2506"/>
    </row>
    <row r="10" spans="1:106" s="2407" customFormat="1" ht="4.05" customHeight="1">
      <c r="B10" s="2450"/>
      <c r="Z10" s="2451"/>
    </row>
    <row r="11" spans="1:106" s="2455" customFormat="1">
      <c r="B11" s="2500"/>
      <c r="I11" s="2456" t="s">
        <v>4962</v>
      </c>
      <c r="J11" s="2462"/>
      <c r="K11" s="2556"/>
      <c r="L11" s="2556"/>
      <c r="M11" s="2556"/>
      <c r="N11" s="2556"/>
      <c r="O11" s="2556"/>
      <c r="P11" s="2556"/>
      <c r="Q11" s="2556"/>
      <c r="R11" s="2556"/>
      <c r="S11" s="2556"/>
      <c r="T11" s="2556"/>
      <c r="U11" s="2556"/>
      <c r="V11" s="2556"/>
      <c r="W11" s="2556"/>
      <c r="X11" s="2556"/>
      <c r="Y11" s="2463"/>
      <c r="Z11" s="2506"/>
    </row>
    <row r="12" spans="1:106" s="2407" customFormat="1" ht="4.05" customHeight="1">
      <c r="B12" s="2450"/>
      <c r="Z12" s="2451"/>
    </row>
    <row r="13" spans="1:106" s="2407" customFormat="1">
      <c r="B13" s="2450"/>
      <c r="J13" s="2459"/>
      <c r="K13" s="2552"/>
      <c r="L13" s="2552"/>
      <c r="M13" s="2552"/>
      <c r="N13" s="2552"/>
      <c r="O13" s="2552"/>
      <c r="P13" s="2552"/>
      <c r="Q13" s="2552"/>
      <c r="R13" s="2552"/>
      <c r="S13" s="2552"/>
      <c r="T13" s="2552"/>
      <c r="U13" s="2552"/>
      <c r="V13" s="2552"/>
      <c r="W13" s="2552"/>
      <c r="X13" s="2552"/>
      <c r="Y13" s="2461"/>
      <c r="Z13" s="2451"/>
    </row>
    <row r="14" spans="1:106" s="2407" customFormat="1" ht="4.05" customHeight="1" thickBot="1">
      <c r="B14" s="2450"/>
      <c r="Z14" s="2451"/>
    </row>
    <row r="15" spans="1:106" s="2407" customFormat="1" ht="12.75" customHeight="1" thickBot="1">
      <c r="B15" s="5521" t="s">
        <v>5017</v>
      </c>
      <c r="C15" s="5522"/>
      <c r="D15" s="5522"/>
      <c r="E15" s="5522"/>
      <c r="F15" s="5522"/>
      <c r="G15" s="5522"/>
      <c r="H15" s="5522"/>
      <c r="I15" s="5522"/>
      <c r="J15" s="5522"/>
      <c r="K15" s="5522"/>
      <c r="L15" s="5522"/>
      <c r="M15" s="5522"/>
      <c r="N15" s="5522"/>
      <c r="O15" s="5522"/>
      <c r="P15" s="5522"/>
      <c r="Q15" s="5522"/>
      <c r="R15" s="5522"/>
      <c r="S15" s="5522"/>
      <c r="T15" s="5522"/>
      <c r="U15" s="5522"/>
      <c r="V15" s="5522"/>
      <c r="W15" s="5522"/>
      <c r="X15" s="5522"/>
      <c r="Y15" s="5522"/>
      <c r="Z15" s="5523"/>
    </row>
    <row r="16" spans="1:106" s="2407" customFormat="1" ht="4.05" customHeight="1">
      <c r="B16" s="2450"/>
      <c r="Z16" s="2451"/>
    </row>
    <row r="17" spans="1:26" s="2407" customFormat="1" ht="12">
      <c r="B17" s="2450"/>
      <c r="G17" s="2591"/>
      <c r="I17" s="2453" t="s">
        <v>4977</v>
      </c>
      <c r="J17" s="2458"/>
      <c r="K17" s="2458"/>
      <c r="L17" s="2458"/>
      <c r="M17" s="2458"/>
      <c r="N17" s="2458"/>
      <c r="O17" s="2458"/>
      <c r="P17" s="2458"/>
      <c r="Q17" s="2566"/>
      <c r="Z17" s="2451"/>
    </row>
    <row r="18" spans="1:26" s="2407" customFormat="1" ht="4.05" customHeight="1">
      <c r="B18" s="2450"/>
      <c r="I18" s="2453"/>
      <c r="Z18" s="2451"/>
    </row>
    <row r="19" spans="1:26" s="2455" customFormat="1">
      <c r="B19" s="2500"/>
      <c r="I19" s="2456" t="s">
        <v>4978</v>
      </c>
      <c r="J19" s="2462"/>
      <c r="K19" s="2556"/>
      <c r="L19" s="2556"/>
      <c r="M19" s="2556"/>
      <c r="N19" s="2556"/>
      <c r="O19" s="2556"/>
      <c r="P19" s="2556"/>
      <c r="Q19" s="2556"/>
      <c r="R19" s="2556"/>
      <c r="S19" s="2556"/>
      <c r="T19" s="2556"/>
      <c r="U19" s="2556"/>
      <c r="V19" s="2556"/>
      <c r="W19" s="2556"/>
      <c r="X19" s="2556"/>
      <c r="Y19" s="2463"/>
      <c r="Z19" s="2506"/>
    </row>
    <row r="20" spans="1:26" s="2455" customFormat="1" ht="4.05" customHeight="1">
      <c r="B20" s="2500"/>
      <c r="I20" s="2456"/>
      <c r="Z20" s="2506"/>
    </row>
    <row r="21" spans="1:26" s="2455" customFormat="1">
      <c r="B21" s="2500"/>
      <c r="I21" s="2456"/>
      <c r="J21" s="2462"/>
      <c r="K21" s="2556"/>
      <c r="L21" s="2556"/>
      <c r="M21" s="2556"/>
      <c r="N21" s="2556"/>
      <c r="O21" s="2556"/>
      <c r="P21" s="2556"/>
      <c r="Q21" s="2556"/>
      <c r="R21" s="2556"/>
      <c r="S21" s="2556"/>
      <c r="T21" s="2556"/>
      <c r="U21" s="2556"/>
      <c r="V21" s="2556"/>
      <c r="W21" s="2556"/>
      <c r="X21" s="2556"/>
      <c r="Y21" s="2463"/>
      <c r="Z21" s="2506"/>
    </row>
    <row r="22" spans="1:26" s="2455" customFormat="1" ht="4.05" customHeight="1">
      <c r="B22" s="2500"/>
      <c r="I22" s="2456"/>
      <c r="Z22" s="2506"/>
    </row>
    <row r="23" spans="1:26" s="2455" customFormat="1">
      <c r="B23" s="2500"/>
      <c r="I23" s="2456"/>
      <c r="J23" s="2462"/>
      <c r="K23" s="2556"/>
      <c r="L23" s="2556"/>
      <c r="M23" s="2556"/>
      <c r="N23" s="2556"/>
      <c r="O23" s="2556"/>
      <c r="P23" s="2556"/>
      <c r="Q23" s="2556"/>
      <c r="R23" s="2556"/>
      <c r="S23" s="2556"/>
      <c r="T23" s="2556"/>
      <c r="U23" s="2556"/>
      <c r="V23" s="2556"/>
      <c r="W23" s="2556"/>
      <c r="X23" s="2556"/>
      <c r="Y23" s="2463"/>
      <c r="Z23" s="2506"/>
    </row>
    <row r="24" spans="1:26" s="2407" customFormat="1" ht="4.05" customHeight="1">
      <c r="B24" s="2450"/>
      <c r="I24" s="2453"/>
      <c r="Z24" s="2451"/>
    </row>
    <row r="25" spans="1:26" s="2407" customFormat="1" ht="12">
      <c r="B25" s="2450"/>
      <c r="I25" s="2453" t="s">
        <v>5072</v>
      </c>
      <c r="J25" s="2488" t="s">
        <v>5004</v>
      </c>
      <c r="K25" s="2488" t="s">
        <v>5004</v>
      </c>
      <c r="L25" s="2488" t="s">
        <v>5004</v>
      </c>
      <c r="M25" s="2488" t="s">
        <v>5004</v>
      </c>
      <c r="N25" s="2585"/>
      <c r="O25" s="2488" t="s">
        <v>4193</v>
      </c>
      <c r="P25" s="2488" t="s">
        <v>4193</v>
      </c>
      <c r="Q25" s="2457"/>
      <c r="R25" s="2488" t="s">
        <v>5005</v>
      </c>
      <c r="S25" s="2488" t="s">
        <v>5005</v>
      </c>
      <c r="Z25" s="2451"/>
    </row>
    <row r="26" spans="1:26" s="2407" customFormat="1" ht="3.6" customHeight="1">
      <c r="B26" s="2450"/>
      <c r="I26" s="2453"/>
      <c r="J26" s="2585"/>
      <c r="K26" s="2585"/>
      <c r="L26" s="2585"/>
      <c r="M26" s="2585"/>
      <c r="N26" s="2585"/>
      <c r="O26" s="2585"/>
      <c r="P26" s="2585"/>
      <c r="Q26" s="2457"/>
      <c r="R26" s="2585"/>
      <c r="S26" s="2585"/>
      <c r="Z26" s="2451"/>
    </row>
    <row r="27" spans="1:26" s="2414" customFormat="1">
      <c r="B27" s="2415"/>
      <c r="D27" s="2414" t="s">
        <v>4979</v>
      </c>
      <c r="Z27" s="2418"/>
    </row>
    <row r="28" spans="1:26" s="2411" customFormat="1" ht="4.05" customHeight="1">
      <c r="B28" s="2412"/>
      <c r="I28" s="2416"/>
      <c r="Z28" s="2413"/>
    </row>
    <row r="29" spans="1:26" s="2411" customFormat="1" ht="12" customHeight="1">
      <c r="B29" s="2412"/>
      <c r="C29" s="5543"/>
      <c r="D29" s="5543"/>
      <c r="E29" s="5543"/>
      <c r="F29" s="5543"/>
      <c r="G29" s="5543"/>
      <c r="H29" s="5543"/>
      <c r="I29" s="2437" t="s">
        <v>1094</v>
      </c>
      <c r="J29" s="2417"/>
      <c r="K29" s="2417"/>
      <c r="L29" s="2417"/>
      <c r="M29" s="2438"/>
      <c r="N29" s="2433"/>
      <c r="O29" s="2433"/>
      <c r="P29" s="2433"/>
      <c r="Q29" s="2438"/>
      <c r="R29" s="2417"/>
      <c r="S29" s="2417"/>
      <c r="T29" s="2417"/>
      <c r="U29" s="2439"/>
      <c r="V29" s="2429"/>
      <c r="W29" s="2417"/>
      <c r="X29" s="2429"/>
      <c r="Y29" s="2440" t="s">
        <v>4980</v>
      </c>
      <c r="Z29" s="2413"/>
    </row>
    <row r="30" spans="1:26" s="2411" customFormat="1" ht="3.6" customHeight="1">
      <c r="B30" s="2412"/>
      <c r="C30" s="2441"/>
      <c r="D30" s="2441"/>
      <c r="E30" s="2441"/>
      <c r="F30" s="2441"/>
      <c r="G30" s="2441"/>
      <c r="H30" s="2441"/>
      <c r="I30" s="2437"/>
      <c r="J30" s="2414"/>
      <c r="K30" s="2414"/>
      <c r="L30" s="2414"/>
      <c r="M30" s="2438"/>
      <c r="N30" s="2438"/>
      <c r="O30" s="2438"/>
      <c r="P30" s="2438"/>
      <c r="Q30" s="2438"/>
      <c r="R30" s="2414"/>
      <c r="S30" s="2414"/>
      <c r="T30" s="2414"/>
      <c r="U30" s="2439"/>
      <c r="W30" s="2414"/>
      <c r="Y30" s="2440"/>
      <c r="Z30" s="2413"/>
    </row>
    <row r="31" spans="1:26" s="2411" customFormat="1" ht="4.05" customHeight="1" thickBot="1">
      <c r="A31" s="2412"/>
      <c r="B31" s="2442"/>
      <c r="C31" s="2443"/>
      <c r="D31" s="2443"/>
      <c r="E31" s="2443"/>
      <c r="F31" s="2443"/>
      <c r="G31" s="2443"/>
      <c r="H31" s="2443"/>
      <c r="I31" s="2443"/>
      <c r="J31" s="2443"/>
      <c r="K31" s="2443"/>
      <c r="L31" s="2443"/>
      <c r="M31" s="2443"/>
      <c r="N31" s="2443"/>
      <c r="O31" s="2443"/>
      <c r="P31" s="2443"/>
      <c r="Q31" s="2443"/>
      <c r="R31" s="2443"/>
      <c r="S31" s="2443"/>
      <c r="T31" s="2443"/>
      <c r="U31" s="2443"/>
      <c r="V31" s="2443"/>
      <c r="W31" s="2443"/>
      <c r="X31" s="2443"/>
      <c r="Y31" s="2443"/>
      <c r="Z31" s="2444"/>
    </row>
    <row r="32" spans="1:26" s="2407" customFormat="1" ht="4.05" customHeight="1" thickBot="1">
      <c r="B32" s="2450"/>
      <c r="I32" s="2453"/>
      <c r="Z32" s="2451"/>
    </row>
    <row r="33" spans="1:106" s="2407" customFormat="1" ht="12.75" customHeight="1" thickBot="1">
      <c r="A33" s="2406"/>
      <c r="B33" s="5521" t="s">
        <v>5073</v>
      </c>
      <c r="C33" s="5522"/>
      <c r="D33" s="5522"/>
      <c r="E33" s="5522"/>
      <c r="F33" s="5522"/>
      <c r="G33" s="5522"/>
      <c r="H33" s="5522"/>
      <c r="I33" s="5522"/>
      <c r="J33" s="5522"/>
      <c r="K33" s="5522"/>
      <c r="L33" s="5522"/>
      <c r="M33" s="5522"/>
      <c r="N33" s="5522"/>
      <c r="O33" s="5522"/>
      <c r="P33" s="5522"/>
      <c r="Q33" s="5522"/>
      <c r="R33" s="5522"/>
      <c r="S33" s="5522"/>
      <c r="T33" s="5522"/>
      <c r="U33" s="5522"/>
      <c r="V33" s="5522"/>
      <c r="W33" s="5522"/>
      <c r="X33" s="5522"/>
      <c r="Y33" s="5522"/>
      <c r="Z33" s="5523"/>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c r="BP33" s="2406"/>
      <c r="BQ33" s="2406"/>
      <c r="BR33" s="2406"/>
      <c r="BS33" s="2406"/>
      <c r="BT33" s="2406"/>
      <c r="BU33" s="2406"/>
      <c r="BV33" s="2406"/>
      <c r="BW33" s="2406"/>
      <c r="BX33" s="2406"/>
      <c r="BY33" s="2406"/>
      <c r="BZ33" s="2406"/>
      <c r="CA33" s="2406"/>
      <c r="CB33" s="2406"/>
      <c r="CC33" s="2406"/>
      <c r="CD33" s="2406"/>
      <c r="CE33" s="2406"/>
      <c r="CF33" s="2406"/>
      <c r="CG33" s="2406"/>
      <c r="CH33" s="2406"/>
      <c r="CI33" s="2406"/>
      <c r="CJ33" s="2406"/>
      <c r="CK33" s="2406"/>
      <c r="CL33" s="2406"/>
      <c r="CM33" s="2406"/>
      <c r="CN33" s="2406"/>
      <c r="CO33" s="2406"/>
      <c r="CP33" s="2406"/>
      <c r="CQ33" s="2406"/>
      <c r="CR33" s="2406"/>
      <c r="CS33" s="2406"/>
      <c r="CT33" s="2406"/>
      <c r="CU33" s="2406"/>
      <c r="CV33" s="2406"/>
      <c r="CW33" s="2406"/>
      <c r="CX33" s="2406"/>
      <c r="CY33" s="2406"/>
      <c r="CZ33" s="2406"/>
      <c r="DA33" s="2406"/>
      <c r="DB33" s="2406"/>
    </row>
    <row r="34" spans="1:106" s="2407" customFormat="1" ht="3.75" customHeight="1">
      <c r="A34" s="2406"/>
      <c r="B34" s="2495"/>
      <c r="C34" s="2496"/>
      <c r="D34" s="2496"/>
      <c r="E34" s="2496"/>
      <c r="F34" s="2496"/>
      <c r="G34" s="2496"/>
      <c r="H34" s="2496"/>
      <c r="I34" s="2496"/>
      <c r="J34" s="2496"/>
      <c r="K34" s="2496"/>
      <c r="L34" s="2496"/>
      <c r="M34" s="2496"/>
      <c r="N34" s="2496"/>
      <c r="O34" s="2496"/>
      <c r="P34" s="2496"/>
      <c r="Q34" s="2496"/>
      <c r="R34" s="2496"/>
      <c r="S34" s="2496"/>
      <c r="T34" s="2496"/>
      <c r="U34" s="2496"/>
      <c r="V34" s="2496"/>
      <c r="W34" s="2496"/>
      <c r="X34" s="2496"/>
      <c r="Y34" s="2496"/>
      <c r="Z34" s="2497"/>
      <c r="AA34" s="2406"/>
      <c r="AB34" s="2406"/>
      <c r="AC34" s="2406"/>
      <c r="AD34" s="2406"/>
      <c r="AE34" s="2406"/>
      <c r="AF34" s="2406"/>
      <c r="AG34" s="2406"/>
      <c r="AH34" s="2406"/>
      <c r="AI34" s="2406"/>
      <c r="AJ34" s="2406"/>
      <c r="AK34" s="2406"/>
      <c r="AL34" s="2406"/>
      <c r="AM34" s="2406"/>
      <c r="AN34" s="2406"/>
      <c r="AO34" s="2406"/>
      <c r="AP34" s="2406"/>
      <c r="AQ34" s="2406"/>
      <c r="AR34" s="2406"/>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c r="BP34" s="2406"/>
      <c r="BQ34" s="2406"/>
      <c r="BR34" s="2406"/>
      <c r="BS34" s="2406"/>
      <c r="BT34" s="2406"/>
      <c r="BU34" s="2406"/>
      <c r="BV34" s="2406"/>
      <c r="BW34" s="2406"/>
      <c r="BX34" s="2406"/>
      <c r="BY34" s="2406"/>
      <c r="BZ34" s="2406"/>
      <c r="CA34" s="2406"/>
      <c r="CB34" s="2406"/>
      <c r="CC34" s="2406"/>
      <c r="CD34" s="2406"/>
      <c r="CE34" s="2406"/>
      <c r="CF34" s="2406"/>
      <c r="CG34" s="2406"/>
      <c r="CH34" s="2406"/>
      <c r="CI34" s="2406"/>
      <c r="CJ34" s="2406"/>
      <c r="CK34" s="2406"/>
      <c r="CL34" s="2406"/>
      <c r="CM34" s="2406"/>
      <c r="CN34" s="2406"/>
      <c r="CO34" s="2406"/>
      <c r="CP34" s="2406"/>
      <c r="CQ34" s="2406"/>
      <c r="CR34" s="2406"/>
      <c r="CS34" s="2406"/>
      <c r="CT34" s="2406"/>
      <c r="CU34" s="2406"/>
      <c r="CV34" s="2406"/>
      <c r="CW34" s="2406"/>
      <c r="CX34" s="2406"/>
      <c r="CY34" s="2406"/>
      <c r="CZ34" s="2406"/>
      <c r="DA34" s="2406"/>
      <c r="DB34" s="2406"/>
    </row>
    <row r="35" spans="1:106" s="2411" customFormat="1" ht="3.75" customHeight="1">
      <c r="B35" s="2412"/>
      <c r="Z35" s="2413"/>
    </row>
    <row r="36" spans="1:106" s="2411" customFormat="1" ht="23.25" customHeight="1">
      <c r="B36" s="2412"/>
      <c r="C36" s="5541" t="s">
        <v>4964</v>
      </c>
      <c r="D36" s="5541"/>
      <c r="E36" s="5541"/>
      <c r="F36" s="5541"/>
      <c r="G36" s="5541"/>
      <c r="H36" s="5541"/>
      <c r="I36" s="5542"/>
      <c r="J36" s="2417"/>
      <c r="K36" s="2417"/>
      <c r="L36" s="2417"/>
      <c r="M36" s="2417"/>
      <c r="N36" s="2417"/>
      <c r="O36" s="2417"/>
      <c r="P36" s="2417"/>
      <c r="Q36" s="2417"/>
      <c r="Z36" s="2413"/>
    </row>
    <row r="37" spans="1:106" s="2411" customFormat="1" ht="3.75" customHeight="1">
      <c r="B37" s="2412"/>
      <c r="Z37" s="2413"/>
    </row>
    <row r="38" spans="1:106" s="2411" customFormat="1">
      <c r="B38" s="2412"/>
      <c r="I38" s="2416" t="s">
        <v>4965</v>
      </c>
      <c r="J38" s="2422"/>
      <c r="K38" s="2541"/>
      <c r="L38" s="2541"/>
      <c r="M38" s="2541"/>
      <c r="N38" s="2541"/>
      <c r="O38" s="2541"/>
      <c r="P38" s="2541"/>
      <c r="Q38" s="2541"/>
      <c r="R38" s="2541"/>
      <c r="S38" s="2541"/>
      <c r="T38" s="2541"/>
      <c r="U38" s="2541"/>
      <c r="V38" s="2541"/>
      <c r="W38" s="2541"/>
      <c r="X38" s="2541"/>
      <c r="Y38" s="2424"/>
      <c r="Z38" s="2413"/>
    </row>
    <row r="39" spans="1:106" s="2411" customFormat="1" ht="3.75" customHeight="1">
      <c r="B39" s="2412"/>
      <c r="Z39" s="2413"/>
    </row>
    <row r="40" spans="1:106" s="2411" customFormat="1" ht="3.75" customHeight="1">
      <c r="B40" s="2412"/>
      <c r="Z40" s="2413"/>
    </row>
    <row r="41" spans="1:106" s="2411" customFormat="1" ht="23.25" customHeight="1">
      <c r="B41" s="2412"/>
      <c r="C41" s="5541" t="s">
        <v>5074</v>
      </c>
      <c r="D41" s="5541"/>
      <c r="E41" s="5541"/>
      <c r="F41" s="5541"/>
      <c r="G41" s="5541"/>
      <c r="H41" s="5541"/>
      <c r="I41" s="5542"/>
      <c r="J41" s="2417"/>
      <c r="K41" s="2417"/>
      <c r="L41" s="2417"/>
      <c r="M41" s="2417"/>
      <c r="N41" s="2417"/>
      <c r="O41" s="2417"/>
      <c r="P41" s="2417"/>
      <c r="Q41" s="2417"/>
      <c r="Z41" s="2413"/>
    </row>
    <row r="42" spans="1:106" s="2411" customFormat="1" ht="3.75" customHeight="1">
      <c r="B42" s="2412"/>
      <c r="Z42" s="2413"/>
    </row>
    <row r="43" spans="1:106" s="2411" customFormat="1">
      <c r="B43" s="2412"/>
      <c r="I43" s="2416" t="s">
        <v>4967</v>
      </c>
      <c r="J43" s="2422"/>
      <c r="K43" s="2541"/>
      <c r="L43" s="2541"/>
      <c r="M43" s="2541"/>
      <c r="N43" s="2541"/>
      <c r="O43" s="2541"/>
      <c r="P43" s="2541"/>
      <c r="Q43" s="2541"/>
      <c r="R43" s="2541"/>
      <c r="S43" s="2541"/>
      <c r="T43" s="2541"/>
      <c r="U43" s="2541"/>
      <c r="V43" s="2541"/>
      <c r="W43" s="2541"/>
      <c r="X43" s="2541"/>
      <c r="Y43" s="2424"/>
      <c r="Z43" s="2413"/>
    </row>
    <row r="44" spans="1:106" s="2411" customFormat="1" ht="3.75" customHeight="1">
      <c r="B44" s="2412"/>
      <c r="Z44" s="2413"/>
    </row>
    <row r="45" spans="1:106" s="2411" customFormat="1" ht="3.75" customHeight="1">
      <c r="B45" s="2412"/>
      <c r="Z45" s="2413"/>
    </row>
    <row r="46" spans="1:106" s="2411" customFormat="1" ht="23.25" customHeight="1">
      <c r="B46" s="2412"/>
      <c r="C46" s="5541" t="s">
        <v>5075</v>
      </c>
      <c r="D46" s="5541"/>
      <c r="E46" s="5541"/>
      <c r="F46" s="5541"/>
      <c r="G46" s="5541"/>
      <c r="H46" s="5541"/>
      <c r="I46" s="5542"/>
      <c r="J46" s="2417"/>
      <c r="K46" s="2417"/>
      <c r="L46" s="2417"/>
      <c r="M46" s="2417"/>
      <c r="N46" s="2417"/>
      <c r="O46" s="2417"/>
      <c r="P46" s="2417"/>
      <c r="Q46" s="2417"/>
      <c r="Z46" s="2413"/>
    </row>
    <row r="47" spans="1:106" s="2411" customFormat="1" ht="3.75" customHeight="1">
      <c r="B47" s="2412"/>
      <c r="Z47" s="2413"/>
    </row>
    <row r="48" spans="1:106" s="2411" customFormat="1">
      <c r="B48" s="2412"/>
      <c r="I48" s="2416" t="s">
        <v>4967</v>
      </c>
      <c r="J48" s="2422"/>
      <c r="K48" s="2541"/>
      <c r="L48" s="2541"/>
      <c r="M48" s="2541"/>
      <c r="N48" s="2541"/>
      <c r="O48" s="2541"/>
      <c r="P48" s="2541"/>
      <c r="Q48" s="2541"/>
      <c r="R48" s="2541"/>
      <c r="S48" s="2541"/>
      <c r="T48" s="2541"/>
      <c r="U48" s="2541"/>
      <c r="V48" s="2541"/>
      <c r="W48" s="2541"/>
      <c r="X48" s="2541"/>
      <c r="Y48" s="2424"/>
      <c r="Z48" s="2413"/>
    </row>
    <row r="49" spans="2:26" s="2411" customFormat="1" ht="3.75" customHeight="1">
      <c r="B49" s="2412"/>
      <c r="Z49" s="2413"/>
    </row>
    <row r="50" spans="2:26" s="2411" customFormat="1" ht="3.75" customHeight="1">
      <c r="B50" s="2412"/>
      <c r="Z50" s="2413"/>
    </row>
    <row r="51" spans="2:26" s="2411" customFormat="1" ht="23.25" customHeight="1">
      <c r="B51" s="2412"/>
      <c r="C51" s="5541" t="s">
        <v>4970</v>
      </c>
      <c r="D51" s="5541"/>
      <c r="E51" s="5541"/>
      <c r="F51" s="5541"/>
      <c r="G51" s="5541"/>
      <c r="H51" s="5541"/>
      <c r="I51" s="5542"/>
      <c r="J51" s="2417"/>
      <c r="K51" s="2417"/>
      <c r="L51" s="2417"/>
      <c r="M51" s="2417"/>
      <c r="N51" s="2417"/>
      <c r="O51" s="2417"/>
      <c r="P51" s="2417"/>
      <c r="Q51" s="2417"/>
      <c r="Z51" s="2413"/>
    </row>
    <row r="52" spans="2:26" s="2411" customFormat="1" ht="3.75" customHeight="1">
      <c r="B52" s="2412"/>
      <c r="C52" s="2425"/>
      <c r="D52" s="2425"/>
      <c r="E52" s="2425"/>
      <c r="F52" s="2425"/>
      <c r="G52" s="2425"/>
      <c r="H52" s="2425"/>
      <c r="I52" s="2425"/>
      <c r="J52" s="2414"/>
      <c r="K52" s="2414"/>
      <c r="L52" s="2414"/>
      <c r="M52" s="2414"/>
      <c r="N52" s="2414"/>
      <c r="O52" s="2414"/>
      <c r="P52" s="2414"/>
      <c r="Q52" s="2414"/>
      <c r="Z52" s="2413"/>
    </row>
    <row r="53" spans="2:26" s="2411" customFormat="1" ht="11.55" customHeight="1">
      <c r="B53" s="2412"/>
      <c r="I53" s="2416" t="s">
        <v>4967</v>
      </c>
      <c r="J53" s="2422"/>
      <c r="K53" s="2541"/>
      <c r="L53" s="2541"/>
      <c r="M53" s="2541"/>
      <c r="N53" s="2541"/>
      <c r="O53" s="2541"/>
      <c r="P53" s="2541"/>
      <c r="Q53" s="2541"/>
      <c r="R53" s="2541"/>
      <c r="S53" s="2541"/>
      <c r="T53" s="2541"/>
      <c r="U53" s="2541"/>
      <c r="V53" s="2541"/>
      <c r="W53" s="2541"/>
      <c r="X53" s="2541"/>
      <c r="Y53" s="2424"/>
      <c r="Z53" s="2413"/>
    </row>
    <row r="54" spans="2:26" s="2411" customFormat="1" ht="3.75" customHeight="1">
      <c r="B54" s="2412"/>
      <c r="Z54" s="2413"/>
    </row>
    <row r="55" spans="2:26" s="2411" customFormat="1" ht="23.25" customHeight="1">
      <c r="B55" s="2412"/>
      <c r="C55" s="5541" t="s">
        <v>4971</v>
      </c>
      <c r="D55" s="5541"/>
      <c r="E55" s="5541"/>
      <c r="F55" s="5541"/>
      <c r="G55" s="5541"/>
      <c r="H55" s="5541"/>
      <c r="I55" s="5541"/>
      <c r="J55" s="2417"/>
      <c r="K55" s="2417"/>
      <c r="L55" s="2417"/>
      <c r="M55" s="2417"/>
      <c r="N55" s="2417"/>
      <c r="O55" s="2417"/>
      <c r="P55" s="2417"/>
      <c r="Q55" s="2417"/>
      <c r="Z55" s="2413"/>
    </row>
    <row r="56" spans="2:26" s="2411" customFormat="1" ht="3.75" customHeight="1">
      <c r="B56" s="2412"/>
      <c r="C56" s="2425"/>
      <c r="D56" s="2425"/>
      <c r="E56" s="2425"/>
      <c r="F56" s="2425"/>
      <c r="G56" s="2425"/>
      <c r="H56" s="2425"/>
      <c r="I56" s="2425"/>
      <c r="J56" s="2414"/>
      <c r="K56" s="2414"/>
      <c r="L56" s="2414"/>
      <c r="M56" s="2414"/>
      <c r="N56" s="2414"/>
      <c r="O56" s="2414"/>
      <c r="P56" s="2414"/>
      <c r="Q56" s="2414"/>
      <c r="Z56" s="2413"/>
    </row>
    <row r="57" spans="2:26" s="2411" customFormat="1" ht="11.55" customHeight="1">
      <c r="B57" s="2412"/>
      <c r="I57" s="2416" t="s">
        <v>4967</v>
      </c>
      <c r="J57" s="2422"/>
      <c r="K57" s="2541"/>
      <c r="L57" s="2541"/>
      <c r="M57" s="2541"/>
      <c r="N57" s="2541"/>
      <c r="O57" s="2541"/>
      <c r="P57" s="2541"/>
      <c r="Q57" s="2541"/>
      <c r="R57" s="2541"/>
      <c r="S57" s="2541"/>
      <c r="T57" s="2541"/>
      <c r="U57" s="2541"/>
      <c r="V57" s="2541"/>
      <c r="W57" s="2541"/>
      <c r="X57" s="2541"/>
      <c r="Y57" s="2424"/>
      <c r="Z57" s="2413"/>
    </row>
    <row r="58" spans="2:26" s="2411" customFormat="1" ht="3.75" customHeight="1">
      <c r="B58" s="2412"/>
      <c r="Z58" s="2413"/>
    </row>
    <row r="59" spans="2:26" s="2411" customFormat="1">
      <c r="B59" s="2412"/>
      <c r="I59" s="2416" t="s">
        <v>4973</v>
      </c>
      <c r="J59" s="2433"/>
      <c r="K59" s="2417"/>
      <c r="L59" s="2417"/>
      <c r="M59" s="2434"/>
      <c r="N59" s="2417"/>
      <c r="O59" s="2417"/>
      <c r="P59" s="2417"/>
      <c r="Q59" s="2434"/>
      <c r="R59" s="2417"/>
      <c r="S59" s="2417"/>
      <c r="T59" s="2417"/>
      <c r="U59" s="2417"/>
      <c r="V59" s="2429"/>
      <c r="W59" s="2429"/>
      <c r="X59" s="2429"/>
      <c r="Y59" s="2429"/>
      <c r="Z59" s="2413"/>
    </row>
    <row r="60" spans="2:26" s="2411" customFormat="1" ht="4.05" customHeight="1">
      <c r="B60" s="2412"/>
      <c r="Z60" s="2413"/>
    </row>
    <row r="61" spans="2:26" s="2411" customFormat="1">
      <c r="B61" s="2412"/>
      <c r="I61" s="2416"/>
      <c r="J61" s="2433"/>
      <c r="K61" s="2417"/>
      <c r="L61" s="2417"/>
      <c r="M61" s="2434"/>
      <c r="N61" s="2417"/>
      <c r="O61" s="2417"/>
      <c r="P61" s="2417"/>
      <c r="Q61" s="2434"/>
      <c r="R61" s="2417"/>
      <c r="S61" s="2417"/>
      <c r="T61" s="2417"/>
      <c r="U61" s="2417"/>
      <c r="V61" s="2429"/>
      <c r="W61" s="2429"/>
      <c r="X61" s="2429"/>
      <c r="Y61" s="2429"/>
      <c r="Z61" s="2413"/>
    </row>
    <row r="62" spans="2:26" s="2411" customFormat="1" ht="3.75" customHeight="1">
      <c r="B62" s="2412"/>
      <c r="Z62" s="2413"/>
    </row>
    <row r="63" spans="2:26" s="2411" customFormat="1">
      <c r="B63" s="2412"/>
      <c r="I63" s="2416" t="s">
        <v>4974</v>
      </c>
      <c r="J63" s="2433">
        <v>0</v>
      </c>
      <c r="K63" s="2417"/>
      <c r="L63" s="2417"/>
      <c r="M63" s="2435" t="s">
        <v>1382</v>
      </c>
      <c r="N63" s="2417"/>
      <c r="O63" s="2417"/>
      <c r="P63" s="2417"/>
      <c r="Q63" s="2435" t="s">
        <v>1382</v>
      </c>
      <c r="R63" s="2417"/>
      <c r="S63" s="2417"/>
      <c r="T63" s="2417"/>
      <c r="U63" s="2417"/>
      <c r="Z63" s="2413"/>
    </row>
    <row r="64" spans="2:26" s="2411" customFormat="1" ht="3.75" customHeight="1">
      <c r="B64" s="2412"/>
      <c r="Z64" s="2413"/>
    </row>
    <row r="65" spans="1:106" s="2411" customFormat="1">
      <c r="B65" s="2412"/>
      <c r="I65" s="2416" t="s">
        <v>4975</v>
      </c>
      <c r="J65" s="2433">
        <v>0</v>
      </c>
      <c r="K65" s="2417"/>
      <c r="L65" s="2417"/>
      <c r="M65" s="2435" t="s">
        <v>1382</v>
      </c>
      <c r="N65" s="2417"/>
      <c r="O65" s="2417"/>
      <c r="P65" s="2417"/>
      <c r="Q65" s="2435" t="s">
        <v>1382</v>
      </c>
      <c r="R65" s="2417"/>
      <c r="S65" s="2417"/>
      <c r="T65" s="2417"/>
      <c r="U65" s="2417"/>
      <c r="Z65" s="2413"/>
    </row>
    <row r="66" spans="1:106" s="2411" customFormat="1" ht="3.75" customHeight="1" thickBot="1">
      <c r="B66" s="2412"/>
      <c r="Z66" s="2413"/>
    </row>
    <row r="67" spans="1:106" s="2407" customFormat="1" ht="12.75" customHeight="1" thickBot="1">
      <c r="A67" s="2406"/>
      <c r="B67" s="5521" t="s">
        <v>5076</v>
      </c>
      <c r="C67" s="5522"/>
      <c r="D67" s="5522"/>
      <c r="E67" s="5522"/>
      <c r="F67" s="5522"/>
      <c r="G67" s="5522"/>
      <c r="H67" s="5522"/>
      <c r="I67" s="5522"/>
      <c r="J67" s="5522"/>
      <c r="K67" s="5522"/>
      <c r="L67" s="5522"/>
      <c r="M67" s="5522"/>
      <c r="N67" s="5522"/>
      <c r="O67" s="5522"/>
      <c r="P67" s="5522"/>
      <c r="Q67" s="5522"/>
      <c r="R67" s="5522"/>
      <c r="S67" s="5522"/>
      <c r="T67" s="5522"/>
      <c r="U67" s="5522"/>
      <c r="V67" s="5522"/>
      <c r="W67" s="5522"/>
      <c r="X67" s="5522"/>
      <c r="Y67" s="5522"/>
      <c r="Z67" s="5523"/>
      <c r="AA67" s="2406"/>
      <c r="AB67" s="2406"/>
      <c r="AC67" s="2406"/>
      <c r="AD67" s="2406"/>
      <c r="AE67" s="2406"/>
      <c r="AF67" s="2406"/>
      <c r="AG67" s="2406"/>
      <c r="AH67" s="2406"/>
      <c r="AI67" s="2406"/>
      <c r="AJ67" s="2406"/>
      <c r="AK67" s="2406"/>
      <c r="AL67" s="2406"/>
      <c r="AM67" s="2406"/>
      <c r="AN67" s="2406"/>
      <c r="AO67" s="2406"/>
      <c r="AP67" s="2406"/>
      <c r="AQ67" s="2406"/>
      <c r="AR67" s="2406"/>
      <c r="AS67" s="2406"/>
      <c r="AT67" s="2406"/>
      <c r="AU67" s="2406"/>
      <c r="AV67" s="2406"/>
      <c r="AW67" s="2406"/>
      <c r="AX67" s="2406"/>
      <c r="AY67" s="2406"/>
      <c r="AZ67" s="2406"/>
      <c r="BA67" s="2406"/>
      <c r="BB67" s="2406"/>
      <c r="BC67" s="2406"/>
      <c r="BD67" s="2406"/>
      <c r="BE67" s="2406"/>
      <c r="BF67" s="2406"/>
      <c r="BG67" s="2406"/>
      <c r="BH67" s="2406"/>
      <c r="BI67" s="2406"/>
      <c r="BJ67" s="2406"/>
      <c r="BK67" s="2406"/>
      <c r="BL67" s="2406"/>
      <c r="BM67" s="2406"/>
      <c r="BN67" s="2406"/>
      <c r="BO67" s="2406"/>
      <c r="BP67" s="2406"/>
      <c r="BQ67" s="2406"/>
      <c r="BR67" s="2406"/>
      <c r="BS67" s="2406"/>
      <c r="BT67" s="2406"/>
      <c r="BU67" s="2406"/>
      <c r="BV67" s="2406"/>
      <c r="BW67" s="2406"/>
      <c r="BX67" s="2406"/>
      <c r="BY67" s="2406"/>
      <c r="BZ67" s="2406"/>
      <c r="CA67" s="2406"/>
      <c r="CB67" s="2406"/>
      <c r="CC67" s="2406"/>
      <c r="CD67" s="2406"/>
      <c r="CE67" s="2406"/>
      <c r="CF67" s="2406"/>
      <c r="CG67" s="2406"/>
      <c r="CH67" s="2406"/>
      <c r="CI67" s="2406"/>
      <c r="CJ67" s="2406"/>
      <c r="CK67" s="2406"/>
      <c r="CL67" s="2406"/>
      <c r="CM67" s="2406"/>
      <c r="CN67" s="2406"/>
      <c r="CO67" s="2406"/>
      <c r="CP67" s="2406"/>
      <c r="CQ67" s="2406"/>
      <c r="CR67" s="2406"/>
      <c r="CS67" s="2406"/>
      <c r="CT67" s="2406"/>
      <c r="CU67" s="2406"/>
      <c r="CV67" s="2406"/>
      <c r="CW67" s="2406"/>
      <c r="CX67" s="2406"/>
      <c r="CY67" s="2406"/>
      <c r="CZ67" s="2406"/>
      <c r="DA67" s="2406"/>
      <c r="DB67" s="2406"/>
    </row>
    <row r="68" spans="1:106" s="2407" customFormat="1" ht="3.75" customHeight="1">
      <c r="A68" s="2406"/>
      <c r="B68" s="2450"/>
      <c r="Z68" s="2451"/>
      <c r="AA68" s="2406"/>
      <c r="AB68" s="2406"/>
      <c r="AC68" s="2406"/>
      <c r="AD68" s="2406"/>
      <c r="AE68" s="2406"/>
      <c r="AF68" s="2406"/>
      <c r="AG68" s="2406"/>
      <c r="AH68" s="2406"/>
      <c r="AI68" s="2406"/>
      <c r="AJ68" s="2406"/>
      <c r="AK68" s="2406"/>
      <c r="AL68" s="2406"/>
      <c r="AM68" s="2406"/>
      <c r="AN68" s="2406"/>
      <c r="AO68" s="2406"/>
      <c r="AP68" s="2406"/>
      <c r="AQ68" s="2406"/>
      <c r="AR68" s="2406"/>
      <c r="AS68" s="2406"/>
      <c r="AT68" s="2406"/>
      <c r="AU68" s="2406"/>
      <c r="AV68" s="2406"/>
      <c r="AW68" s="2406"/>
      <c r="AX68" s="2406"/>
      <c r="AY68" s="2406"/>
      <c r="AZ68" s="2406"/>
      <c r="BA68" s="2406"/>
      <c r="BB68" s="2406"/>
      <c r="BC68" s="2406"/>
      <c r="BD68" s="2406"/>
      <c r="BE68" s="2406"/>
      <c r="BF68" s="2406"/>
      <c r="BG68" s="2406"/>
      <c r="BH68" s="2406"/>
      <c r="BI68" s="2406"/>
      <c r="BJ68" s="2406"/>
      <c r="BK68" s="2406"/>
      <c r="BL68" s="2406"/>
      <c r="BM68" s="2406"/>
      <c r="BN68" s="2406"/>
      <c r="BO68" s="2406"/>
      <c r="BP68" s="2406"/>
      <c r="BQ68" s="2406"/>
      <c r="BR68" s="2406"/>
      <c r="BS68" s="2406"/>
      <c r="BT68" s="2406"/>
      <c r="BU68" s="2406"/>
      <c r="BV68" s="2406"/>
      <c r="BW68" s="2406"/>
      <c r="BX68" s="2406"/>
      <c r="BY68" s="2406"/>
      <c r="BZ68" s="2406"/>
      <c r="CA68" s="2406"/>
      <c r="CB68" s="2406"/>
      <c r="CC68" s="2406"/>
      <c r="CD68" s="2406"/>
      <c r="CE68" s="2406"/>
      <c r="CF68" s="2406"/>
      <c r="CG68" s="2406"/>
      <c r="CH68" s="2406"/>
      <c r="CI68" s="2406"/>
      <c r="CJ68" s="2406"/>
      <c r="CK68" s="2406"/>
      <c r="CL68" s="2406"/>
      <c r="CM68" s="2406"/>
      <c r="CN68" s="2406"/>
      <c r="CO68" s="2406"/>
      <c r="CP68" s="2406"/>
      <c r="CQ68" s="2406"/>
      <c r="CR68" s="2406"/>
      <c r="CS68" s="2406"/>
      <c r="CT68" s="2406"/>
      <c r="CU68" s="2406"/>
      <c r="CV68" s="2406"/>
      <c r="CW68" s="2406"/>
      <c r="CX68" s="2406"/>
      <c r="CY68" s="2406"/>
      <c r="CZ68" s="2406"/>
      <c r="DA68" s="2406"/>
      <c r="DB68" s="2406"/>
    </row>
    <row r="69" spans="1:106" s="2407" customFormat="1" ht="12" customHeight="1">
      <c r="A69" s="2406"/>
      <c r="B69" s="2450"/>
      <c r="C69" s="2452"/>
      <c r="D69" s="2452"/>
      <c r="E69" s="2452"/>
      <c r="F69" s="2452"/>
      <c r="G69" s="2452"/>
      <c r="H69" s="2452"/>
      <c r="I69" s="2453" t="s">
        <v>5077</v>
      </c>
      <c r="J69" s="2454"/>
      <c r="K69" s="2455"/>
      <c r="L69" s="2455"/>
      <c r="M69" s="2455"/>
      <c r="N69" s="2456" t="s">
        <v>5078</v>
      </c>
      <c r="O69" s="2454"/>
      <c r="Z69" s="2451"/>
      <c r="AA69" s="2406"/>
      <c r="AB69" s="2406"/>
      <c r="AC69" s="2406"/>
      <c r="AD69" s="2406"/>
      <c r="AE69" s="2406"/>
      <c r="AF69" s="2406"/>
      <c r="AG69" s="2406"/>
      <c r="AH69" s="2406"/>
      <c r="AI69" s="2406"/>
      <c r="AJ69" s="2406"/>
      <c r="AK69" s="2406"/>
      <c r="AL69" s="2406"/>
      <c r="AM69" s="2406"/>
      <c r="AN69" s="2406"/>
      <c r="AO69" s="2406"/>
      <c r="AP69" s="2406"/>
      <c r="AQ69" s="2406"/>
      <c r="AR69" s="2406"/>
      <c r="AS69" s="2406"/>
      <c r="AT69" s="2406"/>
      <c r="AU69" s="2406"/>
      <c r="AV69" s="2406"/>
      <c r="AW69" s="2406"/>
      <c r="AX69" s="2406"/>
      <c r="AY69" s="2406"/>
      <c r="AZ69" s="2406"/>
      <c r="BA69" s="2406"/>
      <c r="BB69" s="2406"/>
      <c r="BC69" s="2406"/>
      <c r="BD69" s="2406"/>
      <c r="BE69" s="2406"/>
      <c r="BF69" s="2406"/>
      <c r="BG69" s="2406"/>
      <c r="BH69" s="2406"/>
      <c r="BI69" s="2406"/>
      <c r="BJ69" s="2406"/>
      <c r="BK69" s="2406"/>
      <c r="BL69" s="2406"/>
      <c r="BM69" s="2406"/>
      <c r="BN69" s="2406"/>
      <c r="BO69" s="2406"/>
      <c r="BP69" s="2406"/>
      <c r="BQ69" s="2406"/>
      <c r="BR69" s="2406"/>
      <c r="BS69" s="2406"/>
      <c r="BT69" s="2406"/>
      <c r="BU69" s="2406"/>
      <c r="BV69" s="2406"/>
      <c r="BW69" s="2406"/>
      <c r="BX69" s="2406"/>
      <c r="BY69" s="2406"/>
      <c r="BZ69" s="2406"/>
      <c r="CA69" s="2406"/>
      <c r="CB69" s="2406"/>
      <c r="CC69" s="2406"/>
      <c r="CD69" s="2406"/>
      <c r="CE69" s="2406"/>
      <c r="CF69" s="2406"/>
      <c r="CG69" s="2406"/>
      <c r="CH69" s="2406"/>
      <c r="CI69" s="2406"/>
      <c r="CJ69" s="2406"/>
      <c r="CK69" s="2406"/>
      <c r="CL69" s="2406"/>
      <c r="CM69" s="2406"/>
      <c r="CN69" s="2406"/>
      <c r="CO69" s="2406"/>
      <c r="CP69" s="2406"/>
      <c r="CQ69" s="2406"/>
      <c r="CR69" s="2406"/>
      <c r="CS69" s="2406"/>
      <c r="CT69" s="2406"/>
      <c r="CU69" s="2406"/>
      <c r="CV69" s="2406"/>
      <c r="CW69" s="2406"/>
      <c r="CX69" s="2406"/>
      <c r="CY69" s="2406"/>
      <c r="CZ69" s="2406"/>
      <c r="DA69" s="2406"/>
      <c r="DB69" s="2406"/>
    </row>
    <row r="70" spans="1:106" s="2407" customFormat="1" ht="4.05" customHeight="1">
      <c r="A70" s="2406"/>
      <c r="B70" s="2450"/>
      <c r="Z70" s="2451"/>
      <c r="AA70" s="2406"/>
      <c r="AB70" s="2406"/>
      <c r="AC70" s="2406"/>
      <c r="AD70" s="2406"/>
      <c r="AE70" s="2406"/>
      <c r="AF70" s="2406"/>
      <c r="AG70" s="2406"/>
      <c r="AH70" s="2406"/>
      <c r="AI70" s="2406"/>
      <c r="AJ70" s="2406"/>
      <c r="AK70" s="2406"/>
      <c r="AL70" s="2406"/>
      <c r="AM70" s="2406"/>
      <c r="AN70" s="2406"/>
      <c r="AO70" s="2406"/>
      <c r="AP70" s="2406"/>
      <c r="AQ70" s="2406"/>
      <c r="AR70" s="2406"/>
      <c r="AS70" s="2406"/>
      <c r="AT70" s="2406"/>
      <c r="AU70" s="2406"/>
      <c r="AV70" s="2406"/>
      <c r="AW70" s="2406"/>
      <c r="AX70" s="2406"/>
      <c r="AY70" s="2406"/>
      <c r="AZ70" s="2406"/>
      <c r="BA70" s="2406"/>
      <c r="BB70" s="2406"/>
      <c r="BC70" s="2406"/>
      <c r="BD70" s="2406"/>
      <c r="BE70" s="2406"/>
      <c r="BF70" s="2406"/>
      <c r="BG70" s="2406"/>
      <c r="BH70" s="2406"/>
      <c r="BI70" s="2406"/>
      <c r="BJ70" s="2406"/>
      <c r="BK70" s="2406"/>
      <c r="BL70" s="2406"/>
      <c r="BM70" s="2406"/>
      <c r="BN70" s="2406"/>
      <c r="BO70" s="2406"/>
      <c r="BP70" s="2406"/>
      <c r="BQ70" s="2406"/>
      <c r="BR70" s="2406"/>
      <c r="BS70" s="2406"/>
      <c r="BT70" s="2406"/>
      <c r="BU70" s="2406"/>
      <c r="BV70" s="2406"/>
      <c r="BW70" s="2406"/>
      <c r="BX70" s="2406"/>
      <c r="BY70" s="2406"/>
      <c r="BZ70" s="2406"/>
      <c r="CA70" s="2406"/>
      <c r="CB70" s="2406"/>
      <c r="CC70" s="2406"/>
      <c r="CD70" s="2406"/>
      <c r="CE70" s="2406"/>
      <c r="CF70" s="2406"/>
      <c r="CG70" s="2406"/>
      <c r="CH70" s="2406"/>
      <c r="CI70" s="2406"/>
      <c r="CJ70" s="2406"/>
      <c r="CK70" s="2406"/>
      <c r="CL70" s="2406"/>
      <c r="CM70" s="2406"/>
      <c r="CN70" s="2406"/>
      <c r="CO70" s="2406"/>
      <c r="CP70" s="2406"/>
      <c r="CQ70" s="2406"/>
      <c r="CR70" s="2406"/>
      <c r="CS70" s="2406"/>
      <c r="CT70" s="2406"/>
      <c r="CU70" s="2406"/>
      <c r="CV70" s="2406"/>
      <c r="CW70" s="2406"/>
      <c r="CX70" s="2406"/>
      <c r="CY70" s="2406"/>
      <c r="CZ70" s="2406"/>
      <c r="DA70" s="2406"/>
      <c r="DB70" s="2406"/>
    </row>
    <row r="71" spans="1:106" s="2407" customFormat="1" ht="12" customHeight="1">
      <c r="A71" s="2406"/>
      <c r="B71" s="2450"/>
      <c r="C71" s="5547" t="s">
        <v>4990</v>
      </c>
      <c r="D71" s="5547"/>
      <c r="E71" s="5547"/>
      <c r="F71" s="5547"/>
      <c r="G71" s="5547"/>
      <c r="H71" s="5547"/>
      <c r="I71" s="5548"/>
      <c r="J71" s="2458"/>
      <c r="K71" s="2458"/>
      <c r="L71" s="2458"/>
      <c r="M71" s="2458"/>
      <c r="N71" s="2458"/>
      <c r="O71" s="2458"/>
      <c r="P71" s="2458"/>
      <c r="Q71" s="2458"/>
      <c r="Z71" s="2451"/>
      <c r="AA71" s="2406"/>
      <c r="AB71" s="2406"/>
      <c r="AC71" s="2406"/>
      <c r="AD71" s="2406"/>
      <c r="AE71" s="2406"/>
      <c r="AF71" s="2406"/>
      <c r="AG71" s="2406"/>
      <c r="AH71" s="2406"/>
      <c r="AI71" s="2406"/>
      <c r="AJ71" s="2406"/>
      <c r="AK71" s="2406"/>
      <c r="AL71" s="2406"/>
      <c r="AM71" s="2406"/>
      <c r="AN71" s="2406"/>
      <c r="AO71" s="2406"/>
      <c r="AP71" s="2406"/>
      <c r="AQ71" s="2406"/>
      <c r="AR71" s="2406"/>
      <c r="AS71" s="2406"/>
      <c r="AT71" s="2406"/>
      <c r="AU71" s="2406"/>
      <c r="AV71" s="2406"/>
      <c r="AW71" s="2406"/>
      <c r="AX71" s="2406"/>
      <c r="AY71" s="2406"/>
      <c r="AZ71" s="2406"/>
      <c r="BA71" s="2406"/>
      <c r="BB71" s="2406"/>
      <c r="BC71" s="2406"/>
      <c r="BD71" s="2406"/>
      <c r="BE71" s="2406"/>
      <c r="BF71" s="2406"/>
      <c r="BG71" s="2406"/>
      <c r="BH71" s="2406"/>
      <c r="BI71" s="2406"/>
      <c r="BJ71" s="2406"/>
      <c r="BK71" s="2406"/>
      <c r="BL71" s="2406"/>
      <c r="BM71" s="2406"/>
      <c r="BN71" s="2406"/>
      <c r="BO71" s="2406"/>
      <c r="BP71" s="2406"/>
      <c r="BQ71" s="2406"/>
      <c r="BR71" s="2406"/>
      <c r="BS71" s="2406"/>
      <c r="BT71" s="2406"/>
      <c r="BU71" s="2406"/>
      <c r="BV71" s="2406"/>
      <c r="BW71" s="2406"/>
      <c r="BX71" s="2406"/>
      <c r="BY71" s="2406"/>
      <c r="BZ71" s="2406"/>
      <c r="CA71" s="2406"/>
      <c r="CB71" s="2406"/>
      <c r="CC71" s="2406"/>
      <c r="CD71" s="2406"/>
      <c r="CE71" s="2406"/>
      <c r="CF71" s="2406"/>
      <c r="CG71" s="2406"/>
      <c r="CH71" s="2406"/>
      <c r="CI71" s="2406"/>
      <c r="CJ71" s="2406"/>
      <c r="CK71" s="2406"/>
      <c r="CL71" s="2406"/>
      <c r="CM71" s="2406"/>
      <c r="CN71" s="2406"/>
      <c r="CO71" s="2406"/>
      <c r="CP71" s="2406"/>
      <c r="CQ71" s="2406"/>
      <c r="CR71" s="2406"/>
      <c r="CS71" s="2406"/>
      <c r="CT71" s="2406"/>
      <c r="CU71" s="2406"/>
      <c r="CV71" s="2406"/>
      <c r="CW71" s="2406"/>
      <c r="CX71" s="2406"/>
      <c r="CY71" s="2406"/>
      <c r="CZ71" s="2406"/>
      <c r="DA71" s="2406"/>
      <c r="DB71" s="2406"/>
    </row>
    <row r="72" spans="1:106" s="2407" customFormat="1" ht="3.75" customHeight="1">
      <c r="A72" s="2406"/>
      <c r="B72" s="2450"/>
      <c r="Z72" s="2451"/>
      <c r="AA72" s="2406"/>
      <c r="AB72" s="2406"/>
      <c r="AC72" s="2406"/>
      <c r="AD72" s="2406"/>
      <c r="AE72" s="2406"/>
      <c r="AF72" s="2406"/>
      <c r="AG72" s="2406"/>
      <c r="AH72" s="2406"/>
      <c r="AI72" s="2406"/>
      <c r="AJ72" s="2406"/>
      <c r="AK72" s="2406"/>
      <c r="AL72" s="2406"/>
      <c r="AM72" s="2406"/>
      <c r="AN72" s="2406"/>
      <c r="AO72" s="2406"/>
      <c r="AP72" s="2406"/>
      <c r="AQ72" s="2406"/>
      <c r="AR72" s="2406"/>
      <c r="AS72" s="2406"/>
      <c r="AT72" s="2406"/>
      <c r="AU72" s="2406"/>
      <c r="AV72" s="2406"/>
      <c r="AW72" s="2406"/>
      <c r="AX72" s="2406"/>
      <c r="AY72" s="2406"/>
      <c r="AZ72" s="2406"/>
      <c r="BA72" s="2406"/>
      <c r="BB72" s="2406"/>
      <c r="BC72" s="2406"/>
      <c r="BD72" s="2406"/>
      <c r="BE72" s="2406"/>
      <c r="BF72" s="2406"/>
      <c r="BG72" s="2406"/>
      <c r="BH72" s="2406"/>
      <c r="BI72" s="2406"/>
      <c r="BJ72" s="2406"/>
      <c r="BK72" s="2406"/>
      <c r="BL72" s="2406"/>
      <c r="BM72" s="2406"/>
      <c r="BN72" s="2406"/>
      <c r="BO72" s="2406"/>
      <c r="BP72" s="2406"/>
      <c r="BQ72" s="2406"/>
      <c r="BR72" s="2406"/>
      <c r="BS72" s="2406"/>
      <c r="BT72" s="2406"/>
      <c r="BU72" s="2406"/>
      <c r="BV72" s="2406"/>
      <c r="BW72" s="2406"/>
      <c r="BX72" s="2406"/>
      <c r="BY72" s="2406"/>
      <c r="BZ72" s="2406"/>
      <c r="CA72" s="2406"/>
      <c r="CB72" s="2406"/>
      <c r="CC72" s="2406"/>
      <c r="CD72" s="2406"/>
      <c r="CE72" s="2406"/>
      <c r="CF72" s="2406"/>
      <c r="CG72" s="2406"/>
      <c r="CH72" s="2406"/>
      <c r="CI72" s="2406"/>
      <c r="CJ72" s="2406"/>
      <c r="CK72" s="2406"/>
      <c r="CL72" s="2406"/>
      <c r="CM72" s="2406"/>
      <c r="CN72" s="2406"/>
      <c r="CO72" s="2406"/>
      <c r="CP72" s="2406"/>
      <c r="CQ72" s="2406"/>
      <c r="CR72" s="2406"/>
      <c r="CS72" s="2406"/>
      <c r="CT72" s="2406"/>
      <c r="CU72" s="2406"/>
      <c r="CV72" s="2406"/>
      <c r="CW72" s="2406"/>
      <c r="CX72" s="2406"/>
      <c r="CY72" s="2406"/>
      <c r="CZ72" s="2406"/>
      <c r="DA72" s="2406"/>
      <c r="DB72" s="2406"/>
    </row>
    <row r="73" spans="1:106" s="2407" customFormat="1">
      <c r="A73" s="2406"/>
      <c r="B73" s="2450"/>
      <c r="I73" s="2453" t="s">
        <v>4991</v>
      </c>
      <c r="J73" s="2459"/>
      <c r="K73" s="2552"/>
      <c r="L73" s="2552"/>
      <c r="M73" s="2552"/>
      <c r="N73" s="2552"/>
      <c r="O73" s="2552"/>
      <c r="P73" s="2552"/>
      <c r="Q73" s="2552"/>
      <c r="R73" s="2552"/>
      <c r="S73" s="2552"/>
      <c r="T73" s="2552"/>
      <c r="U73" s="2552"/>
      <c r="V73" s="2552"/>
      <c r="W73" s="2552"/>
      <c r="X73" s="2552"/>
      <c r="Y73" s="2461"/>
      <c r="Z73" s="2451"/>
      <c r="AA73" s="2406"/>
      <c r="AB73" s="2406"/>
      <c r="AC73" s="2406"/>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6"/>
      <c r="BD73" s="2406"/>
      <c r="BE73" s="2406"/>
      <c r="BF73" s="2406"/>
      <c r="BG73" s="2406"/>
      <c r="BH73" s="2406"/>
      <c r="BI73" s="2406"/>
      <c r="BJ73" s="2406"/>
      <c r="BK73" s="2406"/>
      <c r="BL73" s="2406"/>
      <c r="BM73" s="2406"/>
      <c r="BN73" s="2406"/>
      <c r="BO73" s="2406"/>
      <c r="BP73" s="2406"/>
      <c r="BQ73" s="2406"/>
      <c r="BR73" s="2406"/>
      <c r="BS73" s="2406"/>
      <c r="BT73" s="2406"/>
      <c r="BU73" s="2406"/>
      <c r="BV73" s="2406"/>
      <c r="BW73" s="2406"/>
      <c r="BX73" s="2406"/>
      <c r="BY73" s="2406"/>
      <c r="BZ73" s="2406"/>
      <c r="CA73" s="2406"/>
      <c r="CB73" s="2406"/>
      <c r="CC73" s="2406"/>
      <c r="CD73" s="2406"/>
      <c r="CE73" s="2406"/>
      <c r="CF73" s="2406"/>
      <c r="CG73" s="2406"/>
      <c r="CH73" s="2406"/>
      <c r="CI73" s="2406"/>
      <c r="CJ73" s="2406"/>
      <c r="CK73" s="2406"/>
      <c r="CL73" s="2406"/>
      <c r="CM73" s="2406"/>
      <c r="CN73" s="2406"/>
      <c r="CO73" s="2406"/>
      <c r="CP73" s="2406"/>
      <c r="CQ73" s="2406"/>
      <c r="CR73" s="2406"/>
      <c r="CS73" s="2406"/>
      <c r="CT73" s="2406"/>
      <c r="CU73" s="2406"/>
      <c r="CV73" s="2406"/>
      <c r="CW73" s="2406"/>
      <c r="CX73" s="2406"/>
      <c r="CY73" s="2406"/>
      <c r="CZ73" s="2406"/>
      <c r="DA73" s="2406"/>
      <c r="DB73" s="2406"/>
    </row>
    <row r="74" spans="1:106" s="2407" customFormat="1" ht="3.75" customHeight="1">
      <c r="A74" s="2406"/>
      <c r="B74" s="2450"/>
      <c r="Z74" s="2451"/>
      <c r="AA74" s="2406"/>
      <c r="AB74" s="2406"/>
      <c r="AC74" s="2406"/>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6"/>
      <c r="BD74" s="2406"/>
      <c r="BE74" s="2406"/>
      <c r="BF74" s="2406"/>
      <c r="BG74" s="2406"/>
      <c r="BH74" s="2406"/>
      <c r="BI74" s="2406"/>
      <c r="BJ74" s="2406"/>
      <c r="BK74" s="2406"/>
      <c r="BL74" s="2406"/>
      <c r="BM74" s="2406"/>
      <c r="BN74" s="2406"/>
      <c r="BO74" s="2406"/>
      <c r="BP74" s="2406"/>
      <c r="BQ74" s="2406"/>
      <c r="BR74" s="2406"/>
      <c r="BS74" s="2406"/>
      <c r="BT74" s="2406"/>
      <c r="BU74" s="2406"/>
      <c r="BV74" s="2406"/>
      <c r="BW74" s="2406"/>
      <c r="BX74" s="2406"/>
      <c r="BY74" s="2406"/>
      <c r="BZ74" s="2406"/>
      <c r="CA74" s="2406"/>
      <c r="CB74" s="2406"/>
      <c r="CC74" s="2406"/>
      <c r="CD74" s="2406"/>
      <c r="CE74" s="2406"/>
      <c r="CF74" s="2406"/>
      <c r="CG74" s="2406"/>
      <c r="CH74" s="2406"/>
      <c r="CI74" s="2406"/>
      <c r="CJ74" s="2406"/>
      <c r="CK74" s="2406"/>
      <c r="CL74" s="2406"/>
      <c r="CM74" s="2406"/>
      <c r="CN74" s="2406"/>
      <c r="CO74" s="2406"/>
      <c r="CP74" s="2406"/>
      <c r="CQ74" s="2406"/>
      <c r="CR74" s="2406"/>
      <c r="CS74" s="2406"/>
      <c r="CT74" s="2406"/>
      <c r="CU74" s="2406"/>
      <c r="CV74" s="2406"/>
      <c r="CW74" s="2406"/>
      <c r="CX74" s="2406"/>
      <c r="CY74" s="2406"/>
      <c r="CZ74" s="2406"/>
      <c r="DA74" s="2406"/>
      <c r="DB74" s="2406"/>
    </row>
    <row r="75" spans="1:106" s="2407" customFormat="1">
      <c r="A75" s="2406"/>
      <c r="B75" s="2450"/>
      <c r="I75" s="2456" t="s">
        <v>4972</v>
      </c>
      <c r="J75" s="2456" t="s">
        <v>3649</v>
      </c>
      <c r="K75" s="2462"/>
      <c r="L75" s="2463"/>
      <c r="M75" s="2455"/>
      <c r="N75" s="2456" t="s">
        <v>3650</v>
      </c>
      <c r="O75" s="2458"/>
      <c r="P75" s="2458"/>
      <c r="R75" s="2455"/>
      <c r="S75" s="2456" t="s">
        <v>3652</v>
      </c>
      <c r="T75" s="2462"/>
      <c r="U75" s="2556"/>
      <c r="V75" s="2556"/>
      <c r="W75" s="2556"/>
      <c r="X75" s="2556"/>
      <c r="Y75" s="2463"/>
      <c r="Z75" s="2451"/>
      <c r="AA75" s="2406"/>
      <c r="AB75" s="2406"/>
      <c r="AC75" s="2406"/>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6"/>
      <c r="BD75" s="2406"/>
      <c r="BE75" s="2406"/>
      <c r="BF75" s="2406"/>
      <c r="BG75" s="2406"/>
      <c r="BH75" s="2406"/>
      <c r="BI75" s="2406"/>
      <c r="BJ75" s="2406"/>
      <c r="BK75" s="2406"/>
      <c r="BL75" s="2406"/>
      <c r="BM75" s="2406"/>
      <c r="BN75" s="2406"/>
      <c r="BO75" s="2406"/>
      <c r="BP75" s="2406"/>
      <c r="BQ75" s="2406"/>
      <c r="BR75" s="2406"/>
      <c r="BS75" s="2406"/>
      <c r="BT75" s="2406"/>
      <c r="BU75" s="2406"/>
      <c r="BV75" s="2406"/>
      <c r="BW75" s="2406"/>
      <c r="BX75" s="2406"/>
      <c r="BY75" s="2406"/>
      <c r="BZ75" s="2406"/>
      <c r="CA75" s="2406"/>
      <c r="CB75" s="2406"/>
      <c r="CC75" s="2406"/>
      <c r="CD75" s="2406"/>
      <c r="CE75" s="2406"/>
      <c r="CF75" s="2406"/>
      <c r="CG75" s="2406"/>
      <c r="CH75" s="2406"/>
      <c r="CI75" s="2406"/>
      <c r="CJ75" s="2406"/>
      <c r="CK75" s="2406"/>
      <c r="CL75" s="2406"/>
      <c r="CM75" s="2406"/>
      <c r="CN75" s="2406"/>
      <c r="CO75" s="2406"/>
      <c r="CP75" s="2406"/>
      <c r="CQ75" s="2406"/>
      <c r="CR75" s="2406"/>
      <c r="CS75" s="2406"/>
      <c r="CT75" s="2406"/>
      <c r="CU75" s="2406"/>
      <c r="CV75" s="2406"/>
      <c r="CW75" s="2406"/>
      <c r="CX75" s="2406"/>
      <c r="CY75" s="2406"/>
      <c r="CZ75" s="2406"/>
      <c r="DA75" s="2406"/>
      <c r="DB75" s="2406"/>
    </row>
    <row r="76" spans="1:106" s="2407" customFormat="1" ht="3.75" customHeight="1">
      <c r="A76" s="2406"/>
      <c r="B76" s="2450"/>
      <c r="Z76" s="2451"/>
      <c r="AA76" s="2406"/>
      <c r="AB76" s="2406"/>
      <c r="AC76" s="2406"/>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6"/>
      <c r="BD76" s="2406"/>
      <c r="BE76" s="2406"/>
      <c r="BF76" s="2406"/>
      <c r="BG76" s="2406"/>
      <c r="BH76" s="2406"/>
      <c r="BI76" s="2406"/>
      <c r="BJ76" s="2406"/>
      <c r="BK76" s="2406"/>
      <c r="BL76" s="2406"/>
      <c r="BM76" s="2406"/>
      <c r="BN76" s="2406"/>
      <c r="BO76" s="2406"/>
      <c r="BP76" s="2406"/>
      <c r="BQ76" s="2406"/>
      <c r="BR76" s="2406"/>
      <c r="BS76" s="2406"/>
      <c r="BT76" s="2406"/>
      <c r="BU76" s="2406"/>
      <c r="BV76" s="2406"/>
      <c r="BW76" s="2406"/>
      <c r="BX76" s="2406"/>
      <c r="BY76" s="2406"/>
      <c r="BZ76" s="2406"/>
      <c r="CA76" s="2406"/>
      <c r="CB76" s="2406"/>
      <c r="CC76" s="2406"/>
      <c r="CD76" s="2406"/>
      <c r="CE76" s="2406"/>
      <c r="CF76" s="2406"/>
      <c r="CG76" s="2406"/>
      <c r="CH76" s="2406"/>
      <c r="CI76" s="2406"/>
      <c r="CJ76" s="2406"/>
      <c r="CK76" s="2406"/>
      <c r="CL76" s="2406"/>
      <c r="CM76" s="2406"/>
      <c r="CN76" s="2406"/>
      <c r="CO76" s="2406"/>
      <c r="CP76" s="2406"/>
      <c r="CQ76" s="2406"/>
      <c r="CR76" s="2406"/>
      <c r="CS76" s="2406"/>
      <c r="CT76" s="2406"/>
      <c r="CU76" s="2406"/>
      <c r="CV76" s="2406"/>
      <c r="CW76" s="2406"/>
      <c r="CX76" s="2406"/>
      <c r="CY76" s="2406"/>
      <c r="CZ76" s="2406"/>
      <c r="DA76" s="2406"/>
      <c r="DB76" s="2406"/>
    </row>
    <row r="77" spans="1:106" s="2407" customFormat="1">
      <c r="A77" s="2406"/>
      <c r="B77" s="2450"/>
      <c r="I77" s="2456" t="s">
        <v>1316</v>
      </c>
      <c r="J77" s="2459"/>
      <c r="K77" s="2552"/>
      <c r="L77" s="2552"/>
      <c r="M77" s="2552"/>
      <c r="N77" s="2552"/>
      <c r="O77" s="2552"/>
      <c r="P77" s="2552"/>
      <c r="Q77" s="2552"/>
      <c r="R77" s="2552"/>
      <c r="S77" s="2552"/>
      <c r="T77" s="2552"/>
      <c r="U77" s="2552"/>
      <c r="V77" s="2552"/>
      <c r="W77" s="2552"/>
      <c r="X77" s="2552"/>
      <c r="Y77" s="2461"/>
      <c r="Z77" s="2451"/>
      <c r="AA77" s="2406"/>
      <c r="AB77" s="2406"/>
      <c r="AC77" s="2406"/>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6"/>
      <c r="BD77" s="2406"/>
      <c r="BE77" s="2406"/>
      <c r="BF77" s="2406"/>
      <c r="BG77" s="2406"/>
      <c r="BH77" s="2406"/>
      <c r="BI77" s="2406"/>
      <c r="BJ77" s="2406"/>
      <c r="BK77" s="2406"/>
      <c r="BL77" s="2406"/>
      <c r="BM77" s="2406"/>
      <c r="BN77" s="2406"/>
      <c r="BO77" s="2406"/>
      <c r="BP77" s="2406"/>
      <c r="BQ77" s="2406"/>
      <c r="BR77" s="2406"/>
      <c r="BS77" s="2406"/>
      <c r="BT77" s="2406"/>
      <c r="BU77" s="2406"/>
      <c r="BV77" s="2406"/>
      <c r="BW77" s="2406"/>
      <c r="BX77" s="2406"/>
      <c r="BY77" s="2406"/>
      <c r="BZ77" s="2406"/>
      <c r="CA77" s="2406"/>
      <c r="CB77" s="2406"/>
      <c r="CC77" s="2406"/>
      <c r="CD77" s="2406"/>
      <c r="CE77" s="2406"/>
      <c r="CF77" s="2406"/>
      <c r="CG77" s="2406"/>
      <c r="CH77" s="2406"/>
      <c r="CI77" s="2406"/>
      <c r="CJ77" s="2406"/>
      <c r="CK77" s="2406"/>
      <c r="CL77" s="2406"/>
      <c r="CM77" s="2406"/>
      <c r="CN77" s="2406"/>
      <c r="CO77" s="2406"/>
      <c r="CP77" s="2406"/>
      <c r="CQ77" s="2406"/>
      <c r="CR77" s="2406"/>
      <c r="CS77" s="2406"/>
      <c r="CT77" s="2406"/>
      <c r="CU77" s="2406"/>
      <c r="CV77" s="2406"/>
      <c r="CW77" s="2406"/>
      <c r="CX77" s="2406"/>
      <c r="CY77" s="2406"/>
      <c r="CZ77" s="2406"/>
      <c r="DA77" s="2406"/>
      <c r="DB77" s="2406"/>
    </row>
    <row r="78" spans="1:106" s="2407" customFormat="1" ht="3.75" customHeight="1">
      <c r="A78" s="2406"/>
      <c r="B78" s="2450"/>
      <c r="Z78" s="2451"/>
      <c r="AA78" s="2406"/>
      <c r="AB78" s="2406"/>
      <c r="AC78" s="2406"/>
      <c r="AD78" s="2406"/>
      <c r="AE78" s="2406"/>
      <c r="AF78" s="2406"/>
      <c r="AG78" s="2406"/>
      <c r="AH78" s="2406"/>
      <c r="AI78" s="2406"/>
      <c r="AJ78" s="2406"/>
      <c r="AK78" s="2406"/>
      <c r="AL78" s="2406"/>
      <c r="AM78" s="2406"/>
      <c r="AN78" s="2406"/>
      <c r="AO78" s="2406"/>
      <c r="AP78" s="2406"/>
      <c r="AQ78" s="2406"/>
      <c r="AR78" s="2406"/>
      <c r="AS78" s="2406"/>
      <c r="AT78" s="2406"/>
      <c r="AU78" s="2406"/>
      <c r="AV78" s="2406"/>
      <c r="AW78" s="2406"/>
      <c r="AX78" s="2406"/>
      <c r="AY78" s="2406"/>
      <c r="AZ78" s="2406"/>
      <c r="BA78" s="2406"/>
      <c r="BB78" s="2406"/>
      <c r="BC78" s="2406"/>
      <c r="BD78" s="2406"/>
      <c r="BE78" s="2406"/>
      <c r="BF78" s="2406"/>
      <c r="BG78" s="2406"/>
      <c r="BH78" s="2406"/>
      <c r="BI78" s="2406"/>
      <c r="BJ78" s="2406"/>
      <c r="BK78" s="2406"/>
      <c r="BL78" s="2406"/>
      <c r="BM78" s="2406"/>
      <c r="BN78" s="2406"/>
      <c r="BO78" s="2406"/>
      <c r="BP78" s="2406"/>
      <c r="BQ78" s="2406"/>
      <c r="BR78" s="2406"/>
      <c r="BS78" s="2406"/>
      <c r="BT78" s="2406"/>
      <c r="BU78" s="2406"/>
      <c r="BV78" s="2406"/>
      <c r="BW78" s="2406"/>
      <c r="BX78" s="2406"/>
      <c r="BY78" s="2406"/>
      <c r="BZ78" s="2406"/>
      <c r="CA78" s="2406"/>
      <c r="CB78" s="2406"/>
      <c r="CC78" s="2406"/>
      <c r="CD78" s="2406"/>
      <c r="CE78" s="2406"/>
      <c r="CF78" s="2406"/>
      <c r="CG78" s="2406"/>
      <c r="CH78" s="2406"/>
      <c r="CI78" s="2406"/>
      <c r="CJ78" s="2406"/>
      <c r="CK78" s="2406"/>
      <c r="CL78" s="2406"/>
      <c r="CM78" s="2406"/>
      <c r="CN78" s="2406"/>
      <c r="CO78" s="2406"/>
      <c r="CP78" s="2406"/>
      <c r="CQ78" s="2406"/>
      <c r="CR78" s="2406"/>
      <c r="CS78" s="2406"/>
      <c r="CT78" s="2406"/>
      <c r="CU78" s="2406"/>
      <c r="CV78" s="2406"/>
      <c r="CW78" s="2406"/>
      <c r="CX78" s="2406"/>
      <c r="CY78" s="2406"/>
      <c r="CZ78" s="2406"/>
      <c r="DA78" s="2406"/>
      <c r="DB78" s="2406"/>
    </row>
    <row r="79" spans="1:106" s="2407" customFormat="1">
      <c r="A79" s="2406"/>
      <c r="B79" s="2450"/>
      <c r="I79" s="2456" t="s">
        <v>4973</v>
      </c>
      <c r="J79" s="2465"/>
      <c r="K79" s="2458"/>
      <c r="L79" s="2458"/>
      <c r="M79" s="2466"/>
      <c r="N79" s="2458"/>
      <c r="O79" s="2458"/>
      <c r="P79" s="2458"/>
      <c r="Q79" s="2466"/>
      <c r="R79" s="2458"/>
      <c r="S79" s="2458"/>
      <c r="T79" s="2458"/>
      <c r="U79" s="2458"/>
      <c r="V79" s="2467"/>
      <c r="W79" s="2467"/>
      <c r="X79" s="2467"/>
      <c r="Y79" s="2467"/>
      <c r="Z79" s="2451"/>
      <c r="AA79" s="2406"/>
      <c r="AB79" s="2406"/>
      <c r="AC79" s="2406"/>
      <c r="AD79" s="2406"/>
      <c r="AE79" s="2406"/>
      <c r="AF79" s="2406"/>
      <c r="AG79" s="2406"/>
      <c r="AH79" s="2406"/>
      <c r="AI79" s="2406"/>
      <c r="AJ79" s="2406"/>
      <c r="AK79" s="2406"/>
      <c r="AL79" s="2406"/>
      <c r="AM79" s="2406"/>
      <c r="AN79" s="2406"/>
      <c r="AO79" s="2406"/>
      <c r="AP79" s="2406"/>
      <c r="AQ79" s="2406"/>
      <c r="AR79" s="2406"/>
      <c r="AS79" s="2406"/>
      <c r="AT79" s="2406"/>
      <c r="AU79" s="2406"/>
      <c r="AV79" s="2406"/>
      <c r="AW79" s="2406"/>
      <c r="AX79" s="2406"/>
      <c r="AY79" s="2406"/>
      <c r="AZ79" s="2406"/>
      <c r="BA79" s="2406"/>
      <c r="BB79" s="2406"/>
      <c r="BC79" s="2406"/>
      <c r="BD79" s="2406"/>
      <c r="BE79" s="2406"/>
      <c r="BF79" s="2406"/>
      <c r="BG79" s="2406"/>
      <c r="BH79" s="2406"/>
      <c r="BI79" s="2406"/>
      <c r="BJ79" s="2406"/>
      <c r="BK79" s="2406"/>
      <c r="BL79" s="2406"/>
      <c r="BM79" s="2406"/>
      <c r="BN79" s="2406"/>
      <c r="BO79" s="2406"/>
      <c r="BP79" s="2406"/>
      <c r="BQ79" s="2406"/>
      <c r="BR79" s="2406"/>
      <c r="BS79" s="2406"/>
      <c r="BT79" s="2406"/>
      <c r="BU79" s="2406"/>
      <c r="BV79" s="2406"/>
      <c r="BW79" s="2406"/>
      <c r="BX79" s="2406"/>
      <c r="BY79" s="2406"/>
      <c r="BZ79" s="2406"/>
      <c r="CA79" s="2406"/>
      <c r="CB79" s="2406"/>
      <c r="CC79" s="2406"/>
      <c r="CD79" s="2406"/>
      <c r="CE79" s="2406"/>
      <c r="CF79" s="2406"/>
      <c r="CG79" s="2406"/>
      <c r="CH79" s="2406"/>
      <c r="CI79" s="2406"/>
      <c r="CJ79" s="2406"/>
      <c r="CK79" s="2406"/>
      <c r="CL79" s="2406"/>
      <c r="CM79" s="2406"/>
      <c r="CN79" s="2406"/>
      <c r="CO79" s="2406"/>
      <c r="CP79" s="2406"/>
      <c r="CQ79" s="2406"/>
      <c r="CR79" s="2406"/>
      <c r="CS79" s="2406"/>
      <c r="CT79" s="2406"/>
      <c r="CU79" s="2406"/>
      <c r="CV79" s="2406"/>
      <c r="CW79" s="2406"/>
      <c r="CX79" s="2406"/>
      <c r="CY79" s="2406"/>
      <c r="CZ79" s="2406"/>
      <c r="DA79" s="2406"/>
      <c r="DB79" s="2406"/>
    </row>
    <row r="80" spans="1:106" s="2407" customFormat="1" ht="4.05" customHeight="1">
      <c r="A80" s="2406"/>
      <c r="B80" s="2450"/>
      <c r="Z80" s="2451"/>
      <c r="AA80" s="2406"/>
      <c r="AB80" s="2406"/>
      <c r="AC80" s="2406"/>
      <c r="AD80" s="2406"/>
      <c r="AE80" s="2406"/>
      <c r="AF80" s="2406"/>
      <c r="AG80" s="2406"/>
      <c r="AH80" s="2406"/>
      <c r="AI80" s="2406"/>
      <c r="AJ80" s="2406"/>
      <c r="AK80" s="2406"/>
      <c r="AL80" s="2406"/>
      <c r="AM80" s="2406"/>
      <c r="AN80" s="2406"/>
      <c r="AO80" s="2406"/>
      <c r="AP80" s="2406"/>
      <c r="AQ80" s="2406"/>
      <c r="AR80" s="2406"/>
      <c r="AS80" s="2406"/>
      <c r="AT80" s="2406"/>
      <c r="AU80" s="2406"/>
      <c r="AV80" s="2406"/>
      <c r="AW80" s="2406"/>
      <c r="AX80" s="2406"/>
      <c r="AY80" s="2406"/>
      <c r="AZ80" s="2406"/>
      <c r="BA80" s="2406"/>
      <c r="BB80" s="2406"/>
      <c r="BC80" s="2406"/>
      <c r="BD80" s="2406"/>
      <c r="BE80" s="2406"/>
      <c r="BF80" s="2406"/>
      <c r="BG80" s="2406"/>
      <c r="BH80" s="2406"/>
      <c r="BI80" s="2406"/>
      <c r="BJ80" s="2406"/>
      <c r="BK80" s="2406"/>
      <c r="BL80" s="2406"/>
      <c r="BM80" s="2406"/>
      <c r="BN80" s="2406"/>
      <c r="BO80" s="2406"/>
      <c r="BP80" s="2406"/>
      <c r="BQ80" s="2406"/>
      <c r="BR80" s="2406"/>
      <c r="BS80" s="2406"/>
      <c r="BT80" s="2406"/>
      <c r="BU80" s="2406"/>
      <c r="BV80" s="2406"/>
      <c r="BW80" s="2406"/>
      <c r="BX80" s="2406"/>
      <c r="BY80" s="2406"/>
      <c r="BZ80" s="2406"/>
      <c r="CA80" s="2406"/>
      <c r="CB80" s="2406"/>
      <c r="CC80" s="2406"/>
      <c r="CD80" s="2406"/>
      <c r="CE80" s="2406"/>
      <c r="CF80" s="2406"/>
      <c r="CG80" s="2406"/>
      <c r="CH80" s="2406"/>
      <c r="CI80" s="2406"/>
      <c r="CJ80" s="2406"/>
      <c r="CK80" s="2406"/>
      <c r="CL80" s="2406"/>
      <c r="CM80" s="2406"/>
      <c r="CN80" s="2406"/>
      <c r="CO80" s="2406"/>
      <c r="CP80" s="2406"/>
      <c r="CQ80" s="2406"/>
      <c r="CR80" s="2406"/>
      <c r="CS80" s="2406"/>
      <c r="CT80" s="2406"/>
      <c r="CU80" s="2406"/>
      <c r="CV80" s="2406"/>
      <c r="CW80" s="2406"/>
      <c r="CX80" s="2406"/>
      <c r="CY80" s="2406"/>
      <c r="CZ80" s="2406"/>
      <c r="DA80" s="2406"/>
      <c r="DB80" s="2406"/>
    </row>
    <row r="81" spans="1:106" s="2407" customFormat="1">
      <c r="A81" s="2406"/>
      <c r="B81" s="2450"/>
      <c r="I81" s="2456"/>
      <c r="J81" s="2465"/>
      <c r="K81" s="2458"/>
      <c r="L81" s="2458"/>
      <c r="M81" s="2466"/>
      <c r="N81" s="2458"/>
      <c r="O81" s="2458"/>
      <c r="P81" s="2458"/>
      <c r="Q81" s="2466"/>
      <c r="R81" s="2458"/>
      <c r="S81" s="2458"/>
      <c r="T81" s="2458"/>
      <c r="U81" s="2458"/>
      <c r="V81" s="2467"/>
      <c r="W81" s="2467"/>
      <c r="X81" s="2467"/>
      <c r="Y81" s="2467"/>
      <c r="Z81" s="2451"/>
      <c r="AA81" s="2406"/>
      <c r="AB81" s="2406"/>
      <c r="AC81" s="2406"/>
      <c r="AD81" s="2406"/>
      <c r="AE81" s="2406"/>
      <c r="AF81" s="2406"/>
      <c r="AG81" s="2406"/>
      <c r="AH81" s="2406"/>
      <c r="AI81" s="2406"/>
      <c r="AJ81" s="2406"/>
      <c r="AK81" s="2406"/>
      <c r="AL81" s="2406"/>
      <c r="AM81" s="2406"/>
      <c r="AN81" s="2406"/>
      <c r="AO81" s="2406"/>
      <c r="AP81" s="2406"/>
      <c r="AQ81" s="2406"/>
      <c r="AR81" s="2406"/>
      <c r="AS81" s="2406"/>
      <c r="AT81" s="2406"/>
      <c r="AU81" s="2406"/>
      <c r="AV81" s="2406"/>
      <c r="AW81" s="2406"/>
      <c r="AX81" s="2406"/>
      <c r="AY81" s="2406"/>
      <c r="AZ81" s="2406"/>
      <c r="BA81" s="2406"/>
      <c r="BB81" s="2406"/>
      <c r="BC81" s="2406"/>
      <c r="BD81" s="2406"/>
      <c r="BE81" s="2406"/>
      <c r="BF81" s="2406"/>
      <c r="BG81" s="2406"/>
      <c r="BH81" s="2406"/>
      <c r="BI81" s="2406"/>
      <c r="BJ81" s="2406"/>
      <c r="BK81" s="2406"/>
      <c r="BL81" s="2406"/>
      <c r="BM81" s="2406"/>
      <c r="BN81" s="2406"/>
      <c r="BO81" s="2406"/>
      <c r="BP81" s="2406"/>
      <c r="BQ81" s="2406"/>
      <c r="BR81" s="2406"/>
      <c r="BS81" s="2406"/>
      <c r="BT81" s="2406"/>
      <c r="BU81" s="2406"/>
      <c r="BV81" s="2406"/>
      <c r="BW81" s="2406"/>
      <c r="BX81" s="2406"/>
      <c r="BY81" s="2406"/>
      <c r="BZ81" s="2406"/>
      <c r="CA81" s="2406"/>
      <c r="CB81" s="2406"/>
      <c r="CC81" s="2406"/>
      <c r="CD81" s="2406"/>
      <c r="CE81" s="2406"/>
      <c r="CF81" s="2406"/>
      <c r="CG81" s="2406"/>
      <c r="CH81" s="2406"/>
      <c r="CI81" s="2406"/>
      <c r="CJ81" s="2406"/>
      <c r="CK81" s="2406"/>
      <c r="CL81" s="2406"/>
      <c r="CM81" s="2406"/>
      <c r="CN81" s="2406"/>
      <c r="CO81" s="2406"/>
      <c r="CP81" s="2406"/>
      <c r="CQ81" s="2406"/>
      <c r="CR81" s="2406"/>
      <c r="CS81" s="2406"/>
      <c r="CT81" s="2406"/>
      <c r="CU81" s="2406"/>
      <c r="CV81" s="2406"/>
      <c r="CW81" s="2406"/>
      <c r="CX81" s="2406"/>
      <c r="CY81" s="2406"/>
      <c r="CZ81" s="2406"/>
      <c r="DA81" s="2406"/>
      <c r="DB81" s="2406"/>
    </row>
    <row r="82" spans="1:106" s="2407" customFormat="1" ht="3.75" customHeight="1">
      <c r="A82" s="2406"/>
      <c r="B82" s="2450"/>
      <c r="Z82" s="2451"/>
      <c r="AA82" s="2406"/>
      <c r="AB82" s="2406"/>
      <c r="AC82" s="2406"/>
      <c r="AD82" s="2406"/>
      <c r="AE82" s="2406"/>
      <c r="AF82" s="2406"/>
      <c r="AG82" s="2406"/>
      <c r="AH82" s="2406"/>
      <c r="AI82" s="2406"/>
      <c r="AJ82" s="2406"/>
      <c r="AK82" s="2406"/>
      <c r="AL82" s="2406"/>
      <c r="AM82" s="2406"/>
      <c r="AN82" s="2406"/>
      <c r="AO82" s="2406"/>
      <c r="AP82" s="2406"/>
      <c r="AQ82" s="2406"/>
      <c r="AR82" s="2406"/>
      <c r="AS82" s="2406"/>
      <c r="AT82" s="2406"/>
      <c r="AU82" s="2406"/>
      <c r="AV82" s="2406"/>
      <c r="AW82" s="2406"/>
      <c r="AX82" s="2406"/>
      <c r="AY82" s="2406"/>
      <c r="AZ82" s="2406"/>
      <c r="BA82" s="2406"/>
      <c r="BB82" s="2406"/>
      <c r="BC82" s="2406"/>
      <c r="BD82" s="2406"/>
      <c r="BE82" s="2406"/>
      <c r="BF82" s="2406"/>
      <c r="BG82" s="2406"/>
      <c r="BH82" s="2406"/>
      <c r="BI82" s="2406"/>
      <c r="BJ82" s="2406"/>
      <c r="BK82" s="2406"/>
      <c r="BL82" s="2406"/>
      <c r="BM82" s="2406"/>
      <c r="BN82" s="2406"/>
      <c r="BO82" s="2406"/>
      <c r="BP82" s="2406"/>
      <c r="BQ82" s="2406"/>
      <c r="BR82" s="2406"/>
      <c r="BS82" s="2406"/>
      <c r="BT82" s="2406"/>
      <c r="BU82" s="2406"/>
      <c r="BV82" s="2406"/>
      <c r="BW82" s="2406"/>
      <c r="BX82" s="2406"/>
      <c r="BY82" s="2406"/>
      <c r="BZ82" s="2406"/>
      <c r="CA82" s="2406"/>
      <c r="CB82" s="2406"/>
      <c r="CC82" s="2406"/>
      <c r="CD82" s="2406"/>
      <c r="CE82" s="2406"/>
      <c r="CF82" s="2406"/>
      <c r="CG82" s="2406"/>
      <c r="CH82" s="2406"/>
      <c r="CI82" s="2406"/>
      <c r="CJ82" s="2406"/>
      <c r="CK82" s="2406"/>
      <c r="CL82" s="2406"/>
      <c r="CM82" s="2406"/>
      <c r="CN82" s="2406"/>
      <c r="CO82" s="2406"/>
      <c r="CP82" s="2406"/>
      <c r="CQ82" s="2406"/>
      <c r="CR82" s="2406"/>
      <c r="CS82" s="2406"/>
      <c r="CT82" s="2406"/>
      <c r="CU82" s="2406"/>
      <c r="CV82" s="2406"/>
      <c r="CW82" s="2406"/>
      <c r="CX82" s="2406"/>
      <c r="CY82" s="2406"/>
      <c r="CZ82" s="2406"/>
      <c r="DA82" s="2406"/>
      <c r="DB82" s="2406"/>
    </row>
    <row r="83" spans="1:106" s="2407" customFormat="1">
      <c r="A83" s="2406"/>
      <c r="B83" s="2450"/>
      <c r="I83" s="2456" t="s">
        <v>4974</v>
      </c>
      <c r="J83" s="2465">
        <v>0</v>
      </c>
      <c r="K83" s="2458"/>
      <c r="L83" s="2458"/>
      <c r="M83" s="2468" t="s">
        <v>1382</v>
      </c>
      <c r="N83" s="2458"/>
      <c r="O83" s="2458"/>
      <c r="P83" s="2458"/>
      <c r="Q83" s="2468" t="s">
        <v>1382</v>
      </c>
      <c r="R83" s="2458"/>
      <c r="S83" s="2458"/>
      <c r="T83" s="2458"/>
      <c r="U83" s="2458"/>
      <c r="Z83" s="2451"/>
      <c r="AA83" s="2406"/>
      <c r="AB83" s="2406"/>
      <c r="AC83" s="2406"/>
      <c r="AD83" s="2406"/>
      <c r="AE83" s="2406"/>
      <c r="AF83" s="2406"/>
      <c r="AG83" s="2406"/>
      <c r="AH83" s="2406"/>
      <c r="AI83" s="2406"/>
      <c r="AJ83" s="2406"/>
      <c r="AK83" s="2406"/>
      <c r="AL83" s="2406"/>
      <c r="AM83" s="2406"/>
      <c r="AN83" s="2406"/>
      <c r="AO83" s="2406"/>
      <c r="AP83" s="2406"/>
      <c r="AQ83" s="2406"/>
      <c r="AR83" s="2406"/>
      <c r="AS83" s="2406"/>
      <c r="AT83" s="2406"/>
      <c r="AU83" s="2406"/>
      <c r="AV83" s="2406"/>
      <c r="AW83" s="2406"/>
      <c r="AX83" s="2406"/>
      <c r="AY83" s="2406"/>
      <c r="AZ83" s="2406"/>
      <c r="BA83" s="2406"/>
      <c r="BB83" s="2406"/>
      <c r="BC83" s="2406"/>
      <c r="BD83" s="2406"/>
      <c r="BE83" s="2406"/>
      <c r="BF83" s="2406"/>
      <c r="BG83" s="2406"/>
      <c r="BH83" s="2406"/>
      <c r="BI83" s="2406"/>
      <c r="BJ83" s="2406"/>
      <c r="BK83" s="2406"/>
      <c r="BL83" s="2406"/>
      <c r="BM83" s="2406"/>
      <c r="BN83" s="2406"/>
      <c r="BO83" s="2406"/>
      <c r="BP83" s="2406"/>
      <c r="BQ83" s="2406"/>
      <c r="BR83" s="2406"/>
      <c r="BS83" s="2406"/>
      <c r="BT83" s="2406"/>
      <c r="BU83" s="2406"/>
      <c r="BV83" s="2406"/>
      <c r="BW83" s="2406"/>
      <c r="BX83" s="2406"/>
      <c r="BY83" s="2406"/>
      <c r="BZ83" s="2406"/>
      <c r="CA83" s="2406"/>
      <c r="CB83" s="2406"/>
      <c r="CC83" s="2406"/>
      <c r="CD83" s="2406"/>
      <c r="CE83" s="2406"/>
      <c r="CF83" s="2406"/>
      <c r="CG83" s="2406"/>
      <c r="CH83" s="2406"/>
      <c r="CI83" s="2406"/>
      <c r="CJ83" s="2406"/>
      <c r="CK83" s="2406"/>
      <c r="CL83" s="2406"/>
      <c r="CM83" s="2406"/>
      <c r="CN83" s="2406"/>
      <c r="CO83" s="2406"/>
      <c r="CP83" s="2406"/>
      <c r="CQ83" s="2406"/>
      <c r="CR83" s="2406"/>
      <c r="CS83" s="2406"/>
      <c r="CT83" s="2406"/>
      <c r="CU83" s="2406"/>
      <c r="CV83" s="2406"/>
      <c r="CW83" s="2406"/>
      <c r="CX83" s="2406"/>
      <c r="CY83" s="2406"/>
      <c r="CZ83" s="2406"/>
      <c r="DA83" s="2406"/>
      <c r="DB83" s="2406"/>
    </row>
    <row r="84" spans="1:106" s="2407" customFormat="1" ht="3.75" customHeight="1">
      <c r="A84" s="2406"/>
      <c r="B84" s="2450"/>
      <c r="Z84" s="2451"/>
      <c r="AA84" s="2406"/>
      <c r="AB84" s="2406"/>
      <c r="AC84" s="2406"/>
      <c r="AD84" s="2406"/>
      <c r="AE84" s="2406"/>
      <c r="AF84" s="2406"/>
      <c r="AG84" s="2406"/>
      <c r="AH84" s="2406"/>
      <c r="AI84" s="2406"/>
      <c r="AJ84" s="2406"/>
      <c r="AK84" s="2406"/>
      <c r="AL84" s="2406"/>
      <c r="AM84" s="2406"/>
      <c r="AN84" s="2406"/>
      <c r="AO84" s="2406"/>
      <c r="AP84" s="2406"/>
      <c r="AQ84" s="2406"/>
      <c r="AR84" s="2406"/>
      <c r="AS84" s="2406"/>
      <c r="AT84" s="2406"/>
      <c r="AU84" s="2406"/>
      <c r="AV84" s="2406"/>
      <c r="AW84" s="2406"/>
      <c r="AX84" s="2406"/>
      <c r="AY84" s="2406"/>
      <c r="AZ84" s="2406"/>
      <c r="BA84" s="2406"/>
      <c r="BB84" s="2406"/>
      <c r="BC84" s="2406"/>
      <c r="BD84" s="2406"/>
      <c r="BE84" s="2406"/>
      <c r="BF84" s="2406"/>
      <c r="BG84" s="2406"/>
      <c r="BH84" s="2406"/>
      <c r="BI84" s="2406"/>
      <c r="BJ84" s="2406"/>
      <c r="BK84" s="2406"/>
      <c r="BL84" s="2406"/>
      <c r="BM84" s="2406"/>
      <c r="BN84" s="2406"/>
      <c r="BO84" s="2406"/>
      <c r="BP84" s="2406"/>
      <c r="BQ84" s="2406"/>
      <c r="BR84" s="2406"/>
      <c r="BS84" s="2406"/>
      <c r="BT84" s="2406"/>
      <c r="BU84" s="2406"/>
      <c r="BV84" s="2406"/>
      <c r="BW84" s="2406"/>
      <c r="BX84" s="2406"/>
      <c r="BY84" s="2406"/>
      <c r="BZ84" s="2406"/>
      <c r="CA84" s="2406"/>
      <c r="CB84" s="2406"/>
      <c r="CC84" s="2406"/>
      <c r="CD84" s="2406"/>
      <c r="CE84" s="2406"/>
      <c r="CF84" s="2406"/>
      <c r="CG84" s="2406"/>
      <c r="CH84" s="2406"/>
      <c r="CI84" s="2406"/>
      <c r="CJ84" s="2406"/>
      <c r="CK84" s="2406"/>
      <c r="CL84" s="2406"/>
      <c r="CM84" s="2406"/>
      <c r="CN84" s="2406"/>
      <c r="CO84" s="2406"/>
      <c r="CP84" s="2406"/>
      <c r="CQ84" s="2406"/>
      <c r="CR84" s="2406"/>
      <c r="CS84" s="2406"/>
      <c r="CT84" s="2406"/>
      <c r="CU84" s="2406"/>
      <c r="CV84" s="2406"/>
      <c r="CW84" s="2406"/>
      <c r="CX84" s="2406"/>
      <c r="CY84" s="2406"/>
      <c r="CZ84" s="2406"/>
      <c r="DA84" s="2406"/>
      <c r="DB84" s="2406"/>
    </row>
    <row r="85" spans="1:106" s="2407" customFormat="1">
      <c r="A85" s="2406"/>
      <c r="B85" s="2450"/>
      <c r="I85" s="2456" t="s">
        <v>4975</v>
      </c>
      <c r="J85" s="2465">
        <v>0</v>
      </c>
      <c r="K85" s="2458"/>
      <c r="L85" s="2458"/>
      <c r="M85" s="2468" t="s">
        <v>1382</v>
      </c>
      <c r="N85" s="2458"/>
      <c r="O85" s="2458"/>
      <c r="P85" s="2458"/>
      <c r="Q85" s="2468" t="s">
        <v>1382</v>
      </c>
      <c r="R85" s="2458"/>
      <c r="S85" s="2458"/>
      <c r="T85" s="2458"/>
      <c r="U85" s="2458"/>
      <c r="Z85" s="2451"/>
      <c r="AA85" s="2406"/>
      <c r="AB85" s="2406"/>
      <c r="AC85" s="2406"/>
      <c r="AD85" s="2406"/>
      <c r="AE85" s="2406"/>
      <c r="AF85" s="2406"/>
      <c r="AG85" s="2406"/>
      <c r="AH85" s="2406"/>
      <c r="AI85" s="2406"/>
      <c r="AJ85" s="2406"/>
      <c r="AK85" s="2406"/>
      <c r="AL85" s="2406"/>
      <c r="AM85" s="2406"/>
      <c r="AN85" s="2406"/>
      <c r="AO85" s="2406"/>
      <c r="AP85" s="2406"/>
      <c r="AQ85" s="2406"/>
      <c r="AR85" s="2406"/>
      <c r="AS85" s="2406"/>
      <c r="AT85" s="2406"/>
      <c r="AU85" s="2406"/>
      <c r="AV85" s="2406"/>
      <c r="AW85" s="2406"/>
      <c r="AX85" s="2406"/>
      <c r="AY85" s="2406"/>
      <c r="AZ85" s="2406"/>
      <c r="BA85" s="2406"/>
      <c r="BB85" s="2406"/>
      <c r="BC85" s="2406"/>
      <c r="BD85" s="2406"/>
      <c r="BE85" s="2406"/>
      <c r="BF85" s="2406"/>
      <c r="BG85" s="2406"/>
      <c r="BH85" s="2406"/>
      <c r="BI85" s="2406"/>
      <c r="BJ85" s="2406"/>
      <c r="BK85" s="2406"/>
      <c r="BL85" s="2406"/>
      <c r="BM85" s="2406"/>
      <c r="BN85" s="2406"/>
      <c r="BO85" s="2406"/>
      <c r="BP85" s="2406"/>
      <c r="BQ85" s="2406"/>
      <c r="BR85" s="2406"/>
      <c r="BS85" s="2406"/>
      <c r="BT85" s="2406"/>
      <c r="BU85" s="2406"/>
      <c r="BV85" s="2406"/>
      <c r="BW85" s="2406"/>
      <c r="BX85" s="2406"/>
      <c r="BY85" s="2406"/>
      <c r="BZ85" s="2406"/>
      <c r="CA85" s="2406"/>
      <c r="CB85" s="2406"/>
      <c r="CC85" s="2406"/>
      <c r="CD85" s="2406"/>
      <c r="CE85" s="2406"/>
      <c r="CF85" s="2406"/>
      <c r="CG85" s="2406"/>
      <c r="CH85" s="2406"/>
      <c r="CI85" s="2406"/>
      <c r="CJ85" s="2406"/>
      <c r="CK85" s="2406"/>
      <c r="CL85" s="2406"/>
      <c r="CM85" s="2406"/>
      <c r="CN85" s="2406"/>
      <c r="CO85" s="2406"/>
      <c r="CP85" s="2406"/>
      <c r="CQ85" s="2406"/>
      <c r="CR85" s="2406"/>
      <c r="CS85" s="2406"/>
      <c r="CT85" s="2406"/>
      <c r="CU85" s="2406"/>
      <c r="CV85" s="2406"/>
      <c r="CW85" s="2406"/>
      <c r="CX85" s="2406"/>
      <c r="CY85" s="2406"/>
      <c r="CZ85" s="2406"/>
      <c r="DA85" s="2406"/>
      <c r="DB85" s="2406"/>
    </row>
    <row r="86" spans="1:106" s="2407" customFormat="1" ht="4.05" customHeight="1">
      <c r="B86" s="2450"/>
      <c r="Z86" s="2451"/>
      <c r="AB86" s="2592"/>
      <c r="AC86" s="2592"/>
      <c r="AD86" s="2592"/>
    </row>
    <row r="87" spans="1:106" s="2407" customFormat="1">
      <c r="B87" s="2450"/>
      <c r="M87" s="2453" t="s">
        <v>5079</v>
      </c>
      <c r="N87" s="2458"/>
      <c r="O87" s="2458"/>
      <c r="P87" s="2458"/>
      <c r="Y87" s="2455"/>
      <c r="Z87" s="2451"/>
      <c r="AB87" s="2406"/>
      <c r="AC87" s="2406"/>
      <c r="AD87" s="2406"/>
    </row>
    <row r="88" spans="1:106" s="2407" customFormat="1" ht="4.05" customHeight="1">
      <c r="B88" s="2450"/>
      <c r="I88" s="2453"/>
      <c r="Z88" s="2451"/>
    </row>
    <row r="89" spans="1:106" s="2407" customFormat="1" ht="12.75" customHeight="1">
      <c r="A89" s="2406"/>
      <c r="B89" s="5559" t="s">
        <v>5080</v>
      </c>
      <c r="C89" s="5559"/>
      <c r="D89" s="5559"/>
      <c r="E89" s="5559"/>
      <c r="F89" s="5559"/>
      <c r="G89" s="5559"/>
      <c r="H89" s="5559"/>
      <c r="I89" s="5559"/>
      <c r="J89" s="5559"/>
      <c r="K89" s="5559"/>
      <c r="L89" s="5559"/>
      <c r="M89" s="5559"/>
      <c r="N89" s="5559"/>
      <c r="O89" s="5559"/>
      <c r="P89" s="5559"/>
      <c r="Q89" s="5559"/>
      <c r="R89" s="5559"/>
      <c r="S89" s="5559"/>
      <c r="T89" s="5559"/>
      <c r="U89" s="5559"/>
      <c r="V89" s="5559"/>
      <c r="W89" s="5559"/>
      <c r="X89" s="5559"/>
      <c r="Y89" s="5559"/>
      <c r="Z89" s="5559"/>
      <c r="AA89" s="2406"/>
      <c r="AB89" s="2593"/>
      <c r="AC89" s="2593"/>
      <c r="AD89" s="2593"/>
      <c r="AE89" s="2406"/>
      <c r="AF89" s="2406"/>
      <c r="AG89" s="2406"/>
      <c r="AH89" s="2406"/>
      <c r="AI89" s="2406"/>
      <c r="AJ89" s="2406"/>
      <c r="AK89" s="2406"/>
      <c r="AL89" s="2406"/>
      <c r="AM89" s="2406"/>
      <c r="AN89" s="2406"/>
      <c r="AO89" s="2406"/>
      <c r="AP89" s="2406"/>
      <c r="AQ89" s="2406"/>
      <c r="AR89" s="2406"/>
      <c r="AS89" s="2406"/>
      <c r="AT89" s="2406"/>
      <c r="AU89" s="2406"/>
      <c r="AV89" s="2406"/>
      <c r="AW89" s="2406"/>
      <c r="AX89" s="2406"/>
      <c r="AY89" s="2406"/>
      <c r="AZ89" s="2406"/>
      <c r="BA89" s="2406"/>
      <c r="BB89" s="2406"/>
      <c r="BC89" s="2406"/>
      <c r="BD89" s="2406"/>
      <c r="BE89" s="2406"/>
      <c r="BF89" s="2406"/>
      <c r="BG89" s="2406"/>
      <c r="BH89" s="2406"/>
      <c r="BI89" s="2406"/>
      <c r="BJ89" s="2406"/>
      <c r="BK89" s="2406"/>
      <c r="BL89" s="2406"/>
      <c r="BM89" s="2406"/>
      <c r="BN89" s="2406"/>
      <c r="BO89" s="2406"/>
      <c r="BP89" s="2406"/>
      <c r="BQ89" s="2406"/>
      <c r="BR89" s="2406"/>
      <c r="BS89" s="2406"/>
      <c r="BT89" s="2406"/>
      <c r="BU89" s="2406"/>
      <c r="BV89" s="2406"/>
      <c r="BW89" s="2406"/>
      <c r="BX89" s="2406"/>
      <c r="BY89" s="2406"/>
      <c r="BZ89" s="2406"/>
      <c r="CA89" s="2406"/>
      <c r="CB89" s="2406"/>
      <c r="CC89" s="2406"/>
      <c r="CD89" s="2406"/>
      <c r="CE89" s="2406"/>
      <c r="CF89" s="2406"/>
      <c r="CG89" s="2406"/>
      <c r="CH89" s="2406"/>
      <c r="CI89" s="2406"/>
      <c r="CJ89" s="2406"/>
      <c r="CK89" s="2406"/>
      <c r="CL89" s="2406"/>
      <c r="CM89" s="2406"/>
      <c r="CN89" s="2406"/>
      <c r="CO89" s="2406"/>
      <c r="CP89" s="2406"/>
      <c r="CQ89" s="2406"/>
      <c r="CR89" s="2406"/>
      <c r="CS89" s="2406"/>
      <c r="CT89" s="2406"/>
      <c r="CU89" s="2406"/>
      <c r="CV89" s="2406"/>
      <c r="CW89" s="2406"/>
      <c r="CX89" s="2406"/>
      <c r="CY89" s="2406"/>
      <c r="CZ89" s="2406"/>
      <c r="DA89" s="2406"/>
      <c r="DB89" s="2406"/>
    </row>
    <row r="90" spans="1:106" s="2407" customFormat="1" ht="3.75" customHeight="1">
      <c r="A90" s="2406"/>
      <c r="B90" s="2450"/>
      <c r="Z90" s="2451"/>
      <c r="AA90" s="2406"/>
      <c r="AB90" s="2593"/>
      <c r="AC90" s="2593"/>
      <c r="AD90" s="2593"/>
      <c r="AE90" s="2406"/>
      <c r="AF90" s="2406"/>
      <c r="AG90" s="2406"/>
      <c r="AH90" s="2406"/>
      <c r="AI90" s="2406"/>
      <c r="AJ90" s="2406"/>
      <c r="AK90" s="2406"/>
      <c r="AL90" s="2406"/>
      <c r="AM90" s="2406"/>
      <c r="AN90" s="2406"/>
      <c r="AO90" s="2406"/>
      <c r="AP90" s="2406"/>
      <c r="AQ90" s="2406"/>
      <c r="AR90" s="2406"/>
      <c r="AS90" s="2406"/>
      <c r="AT90" s="2406"/>
      <c r="AU90" s="2406"/>
      <c r="AV90" s="2406"/>
      <c r="AW90" s="2406"/>
      <c r="AX90" s="2406"/>
      <c r="AY90" s="2406"/>
      <c r="AZ90" s="2406"/>
      <c r="BA90" s="2406"/>
      <c r="BB90" s="2406"/>
      <c r="BC90" s="2406"/>
      <c r="BD90" s="2406"/>
      <c r="BE90" s="2406"/>
      <c r="BF90" s="2406"/>
      <c r="BG90" s="2406"/>
      <c r="BH90" s="2406"/>
      <c r="BI90" s="2406"/>
      <c r="BJ90" s="2406"/>
      <c r="BK90" s="2406"/>
      <c r="BL90" s="2406"/>
      <c r="BM90" s="2406"/>
      <c r="BN90" s="2406"/>
      <c r="BO90" s="2406"/>
      <c r="BP90" s="2406"/>
      <c r="BQ90" s="2406"/>
      <c r="BR90" s="2406"/>
      <c r="BS90" s="2406"/>
      <c r="BT90" s="2406"/>
      <c r="BU90" s="2406"/>
      <c r="BV90" s="2406"/>
      <c r="BW90" s="2406"/>
      <c r="BX90" s="2406"/>
      <c r="BY90" s="2406"/>
      <c r="BZ90" s="2406"/>
      <c r="CA90" s="2406"/>
      <c r="CB90" s="2406"/>
      <c r="CC90" s="2406"/>
      <c r="CD90" s="2406"/>
      <c r="CE90" s="2406"/>
      <c r="CF90" s="2406"/>
      <c r="CG90" s="2406"/>
      <c r="CH90" s="2406"/>
      <c r="CI90" s="2406"/>
      <c r="CJ90" s="2406"/>
      <c r="CK90" s="2406"/>
      <c r="CL90" s="2406"/>
      <c r="CM90" s="2406"/>
      <c r="CN90" s="2406"/>
      <c r="CO90" s="2406"/>
      <c r="CP90" s="2406"/>
      <c r="CQ90" s="2406"/>
      <c r="CR90" s="2406"/>
      <c r="CS90" s="2406"/>
      <c r="CT90" s="2406"/>
      <c r="CU90" s="2406"/>
      <c r="CV90" s="2406"/>
      <c r="CW90" s="2406"/>
      <c r="CX90" s="2406"/>
      <c r="CY90" s="2406"/>
      <c r="CZ90" s="2406"/>
      <c r="DA90" s="2406"/>
      <c r="DB90" s="2406"/>
    </row>
    <row r="91" spans="1:106" s="2407" customFormat="1" ht="12" customHeight="1">
      <c r="B91" s="2450"/>
      <c r="C91" s="5560" t="s">
        <v>542</v>
      </c>
      <c r="D91" s="5560"/>
      <c r="E91" s="5560"/>
      <c r="F91" s="5560"/>
      <c r="G91" s="5560"/>
      <c r="H91" s="5560"/>
      <c r="I91" s="5560"/>
      <c r="J91" s="5560"/>
      <c r="K91" s="5560"/>
      <c r="L91" s="5560"/>
      <c r="N91" s="5560" t="s">
        <v>5081</v>
      </c>
      <c r="O91" s="5560"/>
      <c r="P91" s="5560"/>
      <c r="Q91" s="5560"/>
      <c r="R91" s="5560"/>
      <c r="S91" s="5560"/>
      <c r="T91" s="5560"/>
      <c r="U91" s="5560"/>
      <c r="W91" s="5560" t="s">
        <v>5082</v>
      </c>
      <c r="X91" s="5560"/>
      <c r="Y91" s="5560"/>
      <c r="Z91" s="2451"/>
    </row>
    <row r="92" spans="1:106" s="2407" customFormat="1" ht="12" customHeight="1">
      <c r="B92" s="2450"/>
      <c r="C92" s="2564"/>
      <c r="D92" s="2562"/>
      <c r="E92" s="2562"/>
      <c r="F92" s="2562"/>
      <c r="G92" s="2562"/>
      <c r="H92" s="2562"/>
      <c r="I92" s="2562"/>
      <c r="J92" s="2562"/>
      <c r="K92" s="2562"/>
      <c r="L92" s="2563"/>
      <c r="M92" s="2594"/>
      <c r="N92" s="2595"/>
      <c r="O92" s="2595"/>
      <c r="P92" s="2595"/>
      <c r="Q92" s="2595"/>
      <c r="R92" s="2595"/>
      <c r="S92" s="2595"/>
      <c r="T92" s="2595"/>
      <c r="U92" s="2595"/>
      <c r="V92" s="2596"/>
      <c r="W92" s="2595"/>
      <c r="X92" s="2595"/>
      <c r="Y92" s="2595"/>
      <c r="Z92" s="2451"/>
    </row>
    <row r="93" spans="1:106" s="2407" customFormat="1" ht="12" customHeight="1">
      <c r="B93" s="2450"/>
      <c r="C93" s="2564"/>
      <c r="D93" s="2562"/>
      <c r="E93" s="2562"/>
      <c r="F93" s="2562"/>
      <c r="G93" s="2562"/>
      <c r="H93" s="2562"/>
      <c r="I93" s="2562"/>
      <c r="J93" s="2562"/>
      <c r="K93" s="2562"/>
      <c r="L93" s="2563"/>
      <c r="M93" s="2594"/>
      <c r="N93" s="2595"/>
      <c r="O93" s="2595"/>
      <c r="P93" s="2595"/>
      <c r="Q93" s="2595"/>
      <c r="R93" s="2595"/>
      <c r="S93" s="2595"/>
      <c r="T93" s="2595"/>
      <c r="U93" s="2595"/>
      <c r="V93" s="2596"/>
      <c r="W93" s="2595"/>
      <c r="X93" s="2595"/>
      <c r="Y93" s="2595"/>
      <c r="Z93" s="2451"/>
    </row>
    <row r="94" spans="1:106" s="2407" customFormat="1" ht="12" customHeight="1">
      <c r="B94" s="2450"/>
      <c r="C94" s="2564"/>
      <c r="D94" s="2562"/>
      <c r="E94" s="2562"/>
      <c r="F94" s="2562"/>
      <c r="G94" s="2562"/>
      <c r="H94" s="2562"/>
      <c r="I94" s="2562"/>
      <c r="J94" s="2562"/>
      <c r="K94" s="2562"/>
      <c r="L94" s="2563"/>
      <c r="M94" s="2594"/>
      <c r="N94" s="2595"/>
      <c r="O94" s="2595"/>
      <c r="P94" s="2595"/>
      <c r="Q94" s="2595"/>
      <c r="R94" s="2595"/>
      <c r="S94" s="2595"/>
      <c r="T94" s="2595"/>
      <c r="U94" s="2595"/>
      <c r="V94" s="2596"/>
      <c r="W94" s="2595"/>
      <c r="X94" s="2595"/>
      <c r="Y94" s="2595"/>
      <c r="Z94" s="2451"/>
    </row>
    <row r="95" spans="1:106" s="2407" customFormat="1" ht="12" customHeight="1">
      <c r="B95" s="2450"/>
      <c r="C95" s="2564"/>
      <c r="D95" s="2562"/>
      <c r="E95" s="2562"/>
      <c r="F95" s="2562"/>
      <c r="G95" s="2562"/>
      <c r="H95" s="2562"/>
      <c r="I95" s="2562"/>
      <c r="J95" s="2562"/>
      <c r="K95" s="2562"/>
      <c r="L95" s="2563"/>
      <c r="M95" s="2594"/>
      <c r="N95" s="2595"/>
      <c r="O95" s="2595"/>
      <c r="P95" s="2595"/>
      <c r="Q95" s="2595"/>
      <c r="R95" s="2595"/>
      <c r="S95" s="2595"/>
      <c r="T95" s="2595"/>
      <c r="U95" s="2595"/>
      <c r="V95" s="2596"/>
      <c r="W95" s="2595"/>
      <c r="X95" s="2595"/>
      <c r="Y95" s="2595"/>
      <c r="Z95" s="2451"/>
    </row>
    <row r="96" spans="1:106" s="2407" customFormat="1" ht="12" customHeight="1">
      <c r="B96" s="2450"/>
      <c r="C96" s="2564"/>
      <c r="D96" s="2562"/>
      <c r="E96" s="2562"/>
      <c r="F96" s="2562"/>
      <c r="G96" s="2562"/>
      <c r="H96" s="2562"/>
      <c r="I96" s="2562"/>
      <c r="J96" s="2562"/>
      <c r="K96" s="2562"/>
      <c r="L96" s="2563"/>
      <c r="M96" s="2594"/>
      <c r="N96" s="2595"/>
      <c r="O96" s="2595"/>
      <c r="P96" s="2595"/>
      <c r="Q96" s="2595"/>
      <c r="R96" s="2595"/>
      <c r="S96" s="2595"/>
      <c r="T96" s="2595"/>
      <c r="U96" s="2595"/>
      <c r="V96" s="2596"/>
      <c r="W96" s="2595"/>
      <c r="X96" s="2595"/>
      <c r="Y96" s="2595"/>
      <c r="Z96" s="2451"/>
    </row>
    <row r="97" spans="1:106" s="2407" customFormat="1" ht="12" customHeight="1">
      <c r="B97" s="2450"/>
      <c r="C97" s="2564"/>
      <c r="D97" s="2562"/>
      <c r="E97" s="2562"/>
      <c r="F97" s="2562"/>
      <c r="G97" s="2562"/>
      <c r="H97" s="2562"/>
      <c r="I97" s="2562"/>
      <c r="J97" s="2562"/>
      <c r="K97" s="2562"/>
      <c r="L97" s="2563"/>
      <c r="M97" s="2594"/>
      <c r="N97" s="2595"/>
      <c r="O97" s="2595"/>
      <c r="P97" s="2595"/>
      <c r="Q97" s="2595"/>
      <c r="R97" s="2595"/>
      <c r="S97" s="2595"/>
      <c r="T97" s="2595"/>
      <c r="U97" s="2595"/>
      <c r="V97" s="2596"/>
      <c r="W97" s="2595"/>
      <c r="X97" s="2595"/>
      <c r="Y97" s="2595"/>
      <c r="Z97" s="2451"/>
    </row>
    <row r="98" spans="1:106" s="2407" customFormat="1" ht="12" customHeight="1">
      <c r="B98" s="2450"/>
      <c r="C98" s="2564"/>
      <c r="D98" s="2562"/>
      <c r="E98" s="2562"/>
      <c r="F98" s="2562"/>
      <c r="G98" s="2562"/>
      <c r="H98" s="2562"/>
      <c r="I98" s="2562"/>
      <c r="J98" s="2562"/>
      <c r="K98" s="2562"/>
      <c r="L98" s="2563"/>
      <c r="M98" s="2594"/>
      <c r="N98" s="2595"/>
      <c r="O98" s="2595"/>
      <c r="P98" s="2595"/>
      <c r="Q98" s="2595"/>
      <c r="R98" s="2595"/>
      <c r="S98" s="2595"/>
      <c r="T98" s="2595"/>
      <c r="U98" s="2595"/>
      <c r="V98" s="2596"/>
      <c r="W98" s="2595"/>
      <c r="X98" s="2595"/>
      <c r="Y98" s="2595"/>
      <c r="Z98" s="2451"/>
    </row>
    <row r="99" spans="1:106" s="2407" customFormat="1" ht="12" customHeight="1">
      <c r="B99" s="2450"/>
      <c r="C99" s="2564"/>
      <c r="D99" s="2562"/>
      <c r="E99" s="2562"/>
      <c r="F99" s="2562"/>
      <c r="G99" s="2562"/>
      <c r="H99" s="2562"/>
      <c r="I99" s="2562"/>
      <c r="J99" s="2562"/>
      <c r="K99" s="2562"/>
      <c r="L99" s="2563"/>
      <c r="M99" s="2594"/>
      <c r="N99" s="2595"/>
      <c r="O99" s="2595"/>
      <c r="P99" s="2595"/>
      <c r="Q99" s="2595"/>
      <c r="R99" s="2595"/>
      <c r="S99" s="2595"/>
      <c r="T99" s="2595"/>
      <c r="U99" s="2595"/>
      <c r="V99" s="2596"/>
      <c r="W99" s="2595"/>
      <c r="X99" s="2595"/>
      <c r="Y99" s="2595"/>
      <c r="Z99" s="2451"/>
    </row>
    <row r="100" spans="1:106" s="2407" customFormat="1" ht="4.05" customHeight="1">
      <c r="B100" s="2450"/>
      <c r="I100" s="2453"/>
      <c r="Z100" s="2451"/>
    </row>
    <row r="101" spans="1:106" s="2407" customFormat="1" ht="25.05" customHeight="1">
      <c r="A101" s="2406"/>
      <c r="B101" s="5561" t="s">
        <v>5083</v>
      </c>
      <c r="C101" s="5561"/>
      <c r="D101" s="5561"/>
      <c r="E101" s="5561"/>
      <c r="F101" s="5561"/>
      <c r="G101" s="5561"/>
      <c r="H101" s="5561"/>
      <c r="I101" s="5561"/>
      <c r="J101" s="5561"/>
      <c r="K101" s="5561"/>
      <c r="L101" s="5561"/>
      <c r="M101" s="5561"/>
      <c r="N101" s="5561"/>
      <c r="O101" s="5561"/>
      <c r="P101" s="5561"/>
      <c r="Q101" s="5561"/>
      <c r="R101" s="5561"/>
      <c r="S101" s="5561"/>
      <c r="T101" s="5561"/>
      <c r="U101" s="5561"/>
      <c r="V101" s="5561"/>
      <c r="W101" s="5561"/>
      <c r="X101" s="5561"/>
      <c r="Y101" s="5561"/>
      <c r="Z101" s="5561"/>
      <c r="AA101" s="2406"/>
      <c r="AB101" s="2593"/>
      <c r="AC101" s="2593"/>
      <c r="AD101" s="2593"/>
      <c r="AE101" s="2406"/>
      <c r="AF101" s="2406"/>
      <c r="AG101" s="2406"/>
      <c r="AH101" s="2406"/>
      <c r="AI101" s="2406"/>
      <c r="AJ101" s="2406"/>
      <c r="AK101" s="2406"/>
      <c r="AL101" s="2406"/>
      <c r="AM101" s="2406"/>
      <c r="AN101" s="2406"/>
      <c r="AO101" s="2406"/>
      <c r="AP101" s="2406"/>
      <c r="AQ101" s="2406"/>
      <c r="AR101" s="2406"/>
      <c r="AS101" s="2406"/>
      <c r="AT101" s="2406"/>
      <c r="AU101" s="2406"/>
      <c r="AV101" s="2406"/>
      <c r="AW101" s="2406"/>
      <c r="AX101" s="2406"/>
      <c r="AY101" s="2406"/>
      <c r="AZ101" s="2406"/>
      <c r="BA101" s="2406"/>
      <c r="BB101" s="2406"/>
      <c r="BC101" s="2406"/>
      <c r="BD101" s="2406"/>
      <c r="BE101" s="2406"/>
      <c r="BF101" s="2406"/>
      <c r="BG101" s="2406"/>
      <c r="BH101" s="2406"/>
      <c r="BI101" s="2406"/>
      <c r="BJ101" s="2406"/>
      <c r="BK101" s="2406"/>
      <c r="BL101" s="2406"/>
      <c r="BM101" s="2406"/>
      <c r="BN101" s="2406"/>
      <c r="BO101" s="2406"/>
      <c r="BP101" s="2406"/>
      <c r="BQ101" s="2406"/>
      <c r="BR101" s="2406"/>
      <c r="BS101" s="2406"/>
      <c r="BT101" s="2406"/>
      <c r="BU101" s="2406"/>
      <c r="BV101" s="2406"/>
      <c r="BW101" s="2406"/>
      <c r="BX101" s="2406"/>
      <c r="BY101" s="2406"/>
      <c r="BZ101" s="2406"/>
      <c r="CA101" s="2406"/>
      <c r="CB101" s="2406"/>
      <c r="CC101" s="2406"/>
      <c r="CD101" s="2406"/>
      <c r="CE101" s="2406"/>
      <c r="CF101" s="2406"/>
      <c r="CG101" s="2406"/>
      <c r="CH101" s="2406"/>
      <c r="CI101" s="2406"/>
      <c r="CJ101" s="2406"/>
      <c r="CK101" s="2406"/>
      <c r="CL101" s="2406"/>
      <c r="CM101" s="2406"/>
      <c r="CN101" s="2406"/>
      <c r="CO101" s="2406"/>
      <c r="CP101" s="2406"/>
      <c r="CQ101" s="2406"/>
      <c r="CR101" s="2406"/>
      <c r="CS101" s="2406"/>
      <c r="CT101" s="2406"/>
      <c r="CU101" s="2406"/>
      <c r="CV101" s="2406"/>
      <c r="CW101" s="2406"/>
      <c r="CX101" s="2406"/>
      <c r="CY101" s="2406"/>
      <c r="CZ101" s="2406"/>
      <c r="DA101" s="2406"/>
      <c r="DB101" s="2406"/>
    </row>
    <row r="102" spans="1:106" s="2407" customFormat="1" ht="4.05" customHeight="1">
      <c r="B102" s="2450"/>
      <c r="Z102" s="2451"/>
    </row>
    <row r="103" spans="1:106" s="2407" customFormat="1">
      <c r="A103" s="2406"/>
      <c r="B103" s="2450"/>
      <c r="D103" s="2456" t="s">
        <v>542</v>
      </c>
      <c r="E103" s="2456" t="s">
        <v>3649</v>
      </c>
      <c r="F103" s="2597"/>
      <c r="G103" s="2598"/>
      <c r="H103" s="2455"/>
      <c r="I103" s="2456" t="s">
        <v>3650</v>
      </c>
      <c r="J103" s="2599"/>
      <c r="K103" s="2599"/>
      <c r="M103" s="2455"/>
      <c r="N103" s="2456" t="s">
        <v>3652</v>
      </c>
      <c r="O103" s="2597"/>
      <c r="P103" s="2600"/>
      <c r="Q103" s="2600"/>
      <c r="R103" s="2600"/>
      <c r="S103" s="2600"/>
      <c r="T103" s="2600"/>
      <c r="U103" s="2600"/>
      <c r="V103" s="2600"/>
      <c r="W103" s="2600"/>
      <c r="X103" s="2600"/>
      <c r="Y103" s="2598"/>
      <c r="Z103" s="2451"/>
      <c r="AA103" s="2406"/>
      <c r="AB103" s="2406"/>
      <c r="AC103" s="2406"/>
      <c r="AD103" s="2406"/>
      <c r="AE103" s="2406"/>
      <c r="AF103" s="2406"/>
      <c r="AG103" s="2406"/>
      <c r="AH103" s="2406"/>
      <c r="AI103" s="2406"/>
      <c r="AJ103" s="2406"/>
      <c r="AK103" s="2406"/>
      <c r="AL103" s="2406"/>
      <c r="AM103" s="2406"/>
      <c r="AN103" s="2406"/>
      <c r="AO103" s="2406"/>
      <c r="AP103" s="2406"/>
      <c r="AQ103" s="2406"/>
      <c r="AR103" s="2406"/>
      <c r="AS103" s="2406"/>
      <c r="AT103" s="2406"/>
      <c r="AU103" s="2406"/>
      <c r="AV103" s="2406"/>
      <c r="AW103" s="2406"/>
      <c r="AX103" s="2406"/>
      <c r="AY103" s="2406"/>
      <c r="AZ103" s="2406"/>
      <c r="BA103" s="2406"/>
      <c r="BB103" s="2406"/>
      <c r="BC103" s="2406"/>
      <c r="BD103" s="2406"/>
      <c r="BE103" s="2406"/>
      <c r="BF103" s="2406"/>
      <c r="BG103" s="2406"/>
      <c r="BH103" s="2406"/>
      <c r="BI103" s="2406"/>
      <c r="BJ103" s="2406"/>
      <c r="BK103" s="2406"/>
      <c r="BL103" s="2406"/>
      <c r="BM103" s="2406"/>
      <c r="BN103" s="2406"/>
      <c r="BO103" s="2406"/>
      <c r="BP103" s="2406"/>
      <c r="BQ103" s="2406"/>
      <c r="BR103" s="2406"/>
      <c r="BS103" s="2406"/>
      <c r="BT103" s="2406"/>
      <c r="BU103" s="2406"/>
      <c r="BV103" s="2406"/>
      <c r="BW103" s="2406"/>
      <c r="BX103" s="2406"/>
      <c r="BY103" s="2406"/>
      <c r="BZ103" s="2406"/>
      <c r="CA103" s="2406"/>
      <c r="CB103" s="2406"/>
      <c r="CC103" s="2406"/>
      <c r="CD103" s="2406"/>
      <c r="CE103" s="2406"/>
      <c r="CF103" s="2406"/>
      <c r="CG103" s="2406"/>
      <c r="CH103" s="2406"/>
      <c r="CI103" s="2406"/>
      <c r="CJ103" s="2406"/>
      <c r="CK103" s="2406"/>
      <c r="CL103" s="2406"/>
      <c r="CM103" s="2406"/>
      <c r="CN103" s="2406"/>
      <c r="CO103" s="2406"/>
      <c r="CP103" s="2406"/>
      <c r="CQ103" s="2406"/>
      <c r="CR103" s="2406"/>
      <c r="CS103" s="2406"/>
      <c r="CT103" s="2406"/>
      <c r="CU103" s="2406"/>
      <c r="CV103" s="2406"/>
      <c r="CW103" s="2406"/>
      <c r="CX103" s="2406"/>
      <c r="CY103" s="2406"/>
      <c r="CZ103" s="2406"/>
      <c r="DA103" s="2406"/>
      <c r="DB103" s="2406"/>
    </row>
    <row r="104" spans="1:106" s="2407" customFormat="1" ht="3.75" customHeight="1">
      <c r="A104" s="2406"/>
      <c r="B104" s="2450"/>
      <c r="Z104" s="2451"/>
      <c r="AA104" s="2406"/>
      <c r="AB104" s="2406"/>
      <c r="AC104" s="2406"/>
      <c r="AD104" s="2406"/>
      <c r="AE104" s="2406"/>
      <c r="AF104" s="2406"/>
      <c r="AG104" s="2406"/>
      <c r="AH104" s="2406"/>
      <c r="AI104" s="2406"/>
      <c r="AJ104" s="2406"/>
      <c r="AK104" s="2406"/>
      <c r="AL104" s="2406"/>
      <c r="AM104" s="2406"/>
      <c r="AN104" s="2406"/>
      <c r="AO104" s="2406"/>
      <c r="AP104" s="2406"/>
      <c r="AQ104" s="2406"/>
      <c r="AR104" s="2406"/>
      <c r="AS104" s="2406"/>
      <c r="AT104" s="2406"/>
      <c r="AU104" s="2406"/>
      <c r="AV104" s="2406"/>
      <c r="AW104" s="2406"/>
      <c r="AX104" s="2406"/>
      <c r="AY104" s="2406"/>
      <c r="AZ104" s="2406"/>
      <c r="BA104" s="2406"/>
      <c r="BB104" s="2406"/>
      <c r="BC104" s="2406"/>
      <c r="BD104" s="2406"/>
      <c r="BE104" s="2406"/>
      <c r="BF104" s="2406"/>
      <c r="BG104" s="2406"/>
      <c r="BH104" s="2406"/>
      <c r="BI104" s="2406"/>
      <c r="BJ104" s="2406"/>
      <c r="BK104" s="2406"/>
      <c r="BL104" s="2406"/>
      <c r="BM104" s="2406"/>
      <c r="BN104" s="2406"/>
      <c r="BO104" s="2406"/>
      <c r="BP104" s="2406"/>
      <c r="BQ104" s="2406"/>
      <c r="BR104" s="2406"/>
      <c r="BS104" s="2406"/>
      <c r="BT104" s="2406"/>
      <c r="BU104" s="2406"/>
      <c r="BV104" s="2406"/>
      <c r="BW104" s="2406"/>
      <c r="BX104" s="2406"/>
      <c r="BY104" s="2406"/>
      <c r="BZ104" s="2406"/>
      <c r="CA104" s="2406"/>
      <c r="CB104" s="2406"/>
      <c r="CC104" s="2406"/>
      <c r="CD104" s="2406"/>
      <c r="CE104" s="2406"/>
      <c r="CF104" s="2406"/>
      <c r="CG104" s="2406"/>
      <c r="CH104" s="2406"/>
      <c r="CI104" s="2406"/>
      <c r="CJ104" s="2406"/>
      <c r="CK104" s="2406"/>
      <c r="CL104" s="2406"/>
      <c r="CM104" s="2406"/>
      <c r="CN104" s="2406"/>
      <c r="CO104" s="2406"/>
      <c r="CP104" s="2406"/>
      <c r="CQ104" s="2406"/>
      <c r="CR104" s="2406"/>
      <c r="CS104" s="2406"/>
      <c r="CT104" s="2406"/>
      <c r="CU104" s="2406"/>
      <c r="CV104" s="2406"/>
      <c r="CW104" s="2406"/>
      <c r="CX104" s="2406"/>
      <c r="CY104" s="2406"/>
      <c r="CZ104" s="2406"/>
      <c r="DA104" s="2406"/>
      <c r="DB104" s="2406"/>
    </row>
    <row r="105" spans="1:106" s="2407" customFormat="1">
      <c r="A105" s="2406"/>
      <c r="B105" s="2450"/>
      <c r="E105" s="2456" t="s">
        <v>5084</v>
      </c>
      <c r="F105" s="2601"/>
      <c r="G105" s="2599"/>
      <c r="H105" s="2599"/>
      <c r="I105" s="2602"/>
      <c r="J105" s="2599"/>
      <c r="K105" s="2599"/>
      <c r="L105" s="2599"/>
      <c r="M105" s="2602"/>
      <c r="N105" s="2599"/>
      <c r="O105" s="2599"/>
      <c r="P105" s="2599"/>
      <c r="Q105" s="2599"/>
      <c r="R105" s="2603"/>
      <c r="S105" s="2603"/>
      <c r="T105" s="2603"/>
      <c r="U105" s="2603"/>
      <c r="V105" s="2603"/>
      <c r="W105" s="2603"/>
      <c r="X105" s="2603"/>
      <c r="Y105" s="2603"/>
      <c r="Z105" s="2451"/>
      <c r="AA105" s="2406"/>
      <c r="AB105" s="2406"/>
      <c r="AC105" s="2406"/>
      <c r="AD105" s="2406"/>
      <c r="AE105" s="2406"/>
      <c r="AF105" s="2406"/>
      <c r="AG105" s="2406"/>
      <c r="AH105" s="2406"/>
      <c r="AI105" s="2406"/>
      <c r="AJ105" s="2406"/>
      <c r="AK105" s="2406"/>
      <c r="AL105" s="2406"/>
      <c r="AM105" s="2406"/>
      <c r="AN105" s="2406"/>
      <c r="AO105" s="2406"/>
      <c r="AP105" s="2406"/>
      <c r="AQ105" s="2406"/>
      <c r="AR105" s="2406"/>
      <c r="AS105" s="2406"/>
      <c r="AT105" s="2406"/>
      <c r="AU105" s="2406"/>
      <c r="AV105" s="2406"/>
      <c r="AW105" s="2406"/>
      <c r="AX105" s="2406"/>
      <c r="AY105" s="2406"/>
      <c r="AZ105" s="2406"/>
      <c r="BA105" s="2406"/>
      <c r="BB105" s="2406"/>
      <c r="BC105" s="2406"/>
      <c r="BD105" s="2406"/>
      <c r="BE105" s="2406"/>
      <c r="BF105" s="2406"/>
      <c r="BG105" s="2406"/>
      <c r="BH105" s="2406"/>
      <c r="BI105" s="2406"/>
      <c r="BJ105" s="2406"/>
      <c r="BK105" s="2406"/>
      <c r="BL105" s="2406"/>
      <c r="BM105" s="2406"/>
      <c r="BN105" s="2406"/>
      <c r="BO105" s="2406"/>
      <c r="BP105" s="2406"/>
      <c r="BQ105" s="2406"/>
      <c r="BR105" s="2406"/>
      <c r="BS105" s="2406"/>
      <c r="BT105" s="2406"/>
      <c r="BU105" s="2406"/>
      <c r="BV105" s="2406"/>
      <c r="BW105" s="2406"/>
      <c r="BX105" s="2406"/>
      <c r="BY105" s="2406"/>
      <c r="BZ105" s="2406"/>
      <c r="CA105" s="2406"/>
      <c r="CB105" s="2406"/>
      <c r="CC105" s="2406"/>
      <c r="CD105" s="2406"/>
      <c r="CE105" s="2406"/>
      <c r="CF105" s="2406"/>
      <c r="CG105" s="2406"/>
      <c r="CH105" s="2406"/>
      <c r="CI105" s="2406"/>
      <c r="CJ105" s="2406"/>
      <c r="CK105" s="2406"/>
      <c r="CL105" s="2406"/>
      <c r="CM105" s="2406"/>
      <c r="CN105" s="2406"/>
      <c r="CO105" s="2406"/>
      <c r="CP105" s="2406"/>
      <c r="CQ105" s="2406"/>
      <c r="CR105" s="2406"/>
      <c r="CS105" s="2406"/>
      <c r="CT105" s="2406"/>
      <c r="CU105" s="2406"/>
      <c r="CV105" s="2406"/>
      <c r="CW105" s="2406"/>
      <c r="CX105" s="2406"/>
      <c r="CY105" s="2406"/>
      <c r="CZ105" s="2406"/>
      <c r="DA105" s="2406"/>
      <c r="DB105" s="2406"/>
    </row>
    <row r="106" spans="1:106" s="2407" customFormat="1" ht="3.75" customHeight="1">
      <c r="A106" s="2406"/>
      <c r="B106" s="2450"/>
      <c r="Z106" s="2451"/>
      <c r="AA106" s="2406"/>
      <c r="AB106" s="2406"/>
      <c r="AC106" s="2406"/>
      <c r="AD106" s="2406"/>
      <c r="AE106" s="2406"/>
      <c r="AF106" s="2406"/>
      <c r="AG106" s="2406"/>
      <c r="AH106" s="2406"/>
      <c r="AI106" s="2406"/>
      <c r="AJ106" s="2406"/>
      <c r="AK106" s="2406"/>
      <c r="AL106" s="2406"/>
      <c r="AM106" s="2406"/>
      <c r="AN106" s="2406"/>
      <c r="AO106" s="2406"/>
      <c r="AP106" s="2406"/>
      <c r="AQ106" s="2406"/>
      <c r="AR106" s="2406"/>
      <c r="AS106" s="2406"/>
      <c r="AT106" s="2406"/>
      <c r="AU106" s="2406"/>
      <c r="AV106" s="2406"/>
      <c r="AW106" s="2406"/>
      <c r="AX106" s="2406"/>
      <c r="AY106" s="2406"/>
      <c r="AZ106" s="2406"/>
      <c r="BA106" s="2406"/>
      <c r="BB106" s="2406"/>
      <c r="BC106" s="2406"/>
      <c r="BD106" s="2406"/>
      <c r="BE106" s="2406"/>
      <c r="BF106" s="2406"/>
      <c r="BG106" s="2406"/>
      <c r="BH106" s="2406"/>
      <c r="BI106" s="2406"/>
      <c r="BJ106" s="2406"/>
      <c r="BK106" s="2406"/>
      <c r="BL106" s="2406"/>
      <c r="BM106" s="2406"/>
      <c r="BN106" s="2406"/>
      <c r="BO106" s="2406"/>
      <c r="BP106" s="2406"/>
      <c r="BQ106" s="2406"/>
      <c r="BR106" s="2406"/>
      <c r="BS106" s="2406"/>
      <c r="BT106" s="2406"/>
      <c r="BU106" s="2406"/>
      <c r="BV106" s="2406"/>
      <c r="BW106" s="2406"/>
      <c r="BX106" s="2406"/>
      <c r="BY106" s="2406"/>
      <c r="BZ106" s="2406"/>
      <c r="CA106" s="2406"/>
      <c r="CB106" s="2406"/>
      <c r="CC106" s="2406"/>
      <c r="CD106" s="2406"/>
      <c r="CE106" s="2406"/>
      <c r="CF106" s="2406"/>
      <c r="CG106" s="2406"/>
      <c r="CH106" s="2406"/>
      <c r="CI106" s="2406"/>
      <c r="CJ106" s="2406"/>
      <c r="CK106" s="2406"/>
      <c r="CL106" s="2406"/>
      <c r="CM106" s="2406"/>
      <c r="CN106" s="2406"/>
      <c r="CO106" s="2406"/>
      <c r="CP106" s="2406"/>
      <c r="CQ106" s="2406"/>
      <c r="CR106" s="2406"/>
      <c r="CS106" s="2406"/>
      <c r="CT106" s="2406"/>
      <c r="CU106" s="2406"/>
      <c r="CV106" s="2406"/>
      <c r="CW106" s="2406"/>
      <c r="CX106" s="2406"/>
      <c r="CY106" s="2406"/>
      <c r="CZ106" s="2406"/>
      <c r="DA106" s="2406"/>
      <c r="DB106" s="2406"/>
    </row>
    <row r="107" spans="1:106" s="2407" customFormat="1">
      <c r="A107" s="2406"/>
      <c r="B107" s="2450"/>
      <c r="E107" s="2456" t="s">
        <v>4973</v>
      </c>
      <c r="F107" s="2601"/>
      <c r="G107" s="2599"/>
      <c r="H107" s="2599"/>
      <c r="I107" s="2602"/>
      <c r="J107" s="2599"/>
      <c r="K107" s="2599"/>
      <c r="L107" s="2599"/>
      <c r="M107" s="2602"/>
      <c r="N107" s="2599"/>
      <c r="O107" s="2599"/>
      <c r="P107" s="2599"/>
      <c r="Q107" s="2599"/>
      <c r="R107" s="2603"/>
      <c r="S107" s="2603"/>
      <c r="T107" s="2603"/>
      <c r="U107" s="2603"/>
      <c r="V107" s="2603"/>
      <c r="W107" s="2603"/>
      <c r="X107" s="2603"/>
      <c r="Y107" s="2603"/>
      <c r="Z107" s="2451"/>
      <c r="AA107" s="2406"/>
      <c r="AB107" s="2406"/>
      <c r="AC107" s="2406"/>
      <c r="AD107" s="2406"/>
      <c r="AE107" s="2406"/>
      <c r="AF107" s="2406"/>
      <c r="AG107" s="2406"/>
      <c r="AH107" s="2406"/>
      <c r="AI107" s="2406"/>
      <c r="AJ107" s="2406"/>
      <c r="AK107" s="2406"/>
      <c r="AL107" s="2406"/>
      <c r="AM107" s="2406"/>
      <c r="AN107" s="2406"/>
      <c r="AO107" s="2406"/>
      <c r="AP107" s="2406"/>
      <c r="AQ107" s="2406"/>
      <c r="AR107" s="2406"/>
      <c r="AS107" s="2406"/>
      <c r="AT107" s="2406"/>
      <c r="AU107" s="2406"/>
      <c r="AV107" s="2406"/>
      <c r="AW107" s="2406"/>
      <c r="AX107" s="2406"/>
      <c r="AY107" s="2406"/>
      <c r="AZ107" s="2406"/>
      <c r="BA107" s="2406"/>
      <c r="BB107" s="2406"/>
      <c r="BC107" s="2406"/>
      <c r="BD107" s="2406"/>
      <c r="BE107" s="2406"/>
      <c r="BF107" s="2406"/>
      <c r="BG107" s="2406"/>
      <c r="BH107" s="2406"/>
      <c r="BI107" s="2406"/>
      <c r="BJ107" s="2406"/>
      <c r="BK107" s="2406"/>
      <c r="BL107" s="2406"/>
      <c r="BM107" s="2406"/>
      <c r="BN107" s="2406"/>
      <c r="BO107" s="2406"/>
      <c r="BP107" s="2406"/>
      <c r="BQ107" s="2406"/>
      <c r="BR107" s="2406"/>
      <c r="BS107" s="2406"/>
      <c r="BT107" s="2406"/>
      <c r="BU107" s="2406"/>
      <c r="BV107" s="2406"/>
      <c r="BW107" s="2406"/>
      <c r="BX107" s="2406"/>
      <c r="BY107" s="2406"/>
      <c r="BZ107" s="2406"/>
      <c r="CA107" s="2406"/>
      <c r="CB107" s="2406"/>
      <c r="CC107" s="2406"/>
      <c r="CD107" s="2406"/>
      <c r="CE107" s="2406"/>
      <c r="CF107" s="2406"/>
      <c r="CG107" s="2406"/>
      <c r="CH107" s="2406"/>
      <c r="CI107" s="2406"/>
      <c r="CJ107" s="2406"/>
      <c r="CK107" s="2406"/>
      <c r="CL107" s="2406"/>
      <c r="CM107" s="2406"/>
      <c r="CN107" s="2406"/>
      <c r="CO107" s="2406"/>
      <c r="CP107" s="2406"/>
      <c r="CQ107" s="2406"/>
      <c r="CR107" s="2406"/>
      <c r="CS107" s="2406"/>
      <c r="CT107" s="2406"/>
      <c r="CU107" s="2406"/>
      <c r="CV107" s="2406"/>
      <c r="CW107" s="2406"/>
      <c r="CX107" s="2406"/>
      <c r="CY107" s="2406"/>
      <c r="CZ107" s="2406"/>
      <c r="DA107" s="2406"/>
      <c r="DB107" s="2406"/>
    </row>
    <row r="108" spans="1:106" s="2407" customFormat="1" ht="4.05" customHeight="1">
      <c r="A108" s="2406"/>
      <c r="B108" s="2450"/>
      <c r="Z108" s="2451"/>
      <c r="AA108" s="2406"/>
      <c r="AB108" s="2406"/>
      <c r="AC108" s="2406"/>
      <c r="AD108" s="2406"/>
      <c r="AE108" s="2406"/>
      <c r="AF108" s="2406"/>
      <c r="AG108" s="2406"/>
      <c r="AH108" s="2406"/>
      <c r="AI108" s="2406"/>
      <c r="AJ108" s="2406"/>
      <c r="AK108" s="2406"/>
      <c r="AL108" s="2406"/>
      <c r="AM108" s="2406"/>
      <c r="AN108" s="2406"/>
      <c r="AO108" s="2406"/>
      <c r="AP108" s="2406"/>
      <c r="AQ108" s="2406"/>
      <c r="AR108" s="2406"/>
      <c r="AS108" s="2406"/>
      <c r="AT108" s="2406"/>
      <c r="AU108" s="2406"/>
      <c r="AV108" s="2406"/>
      <c r="AW108" s="2406"/>
      <c r="AX108" s="2406"/>
      <c r="AY108" s="2406"/>
      <c r="AZ108" s="2406"/>
      <c r="BA108" s="2406"/>
      <c r="BB108" s="2406"/>
      <c r="BC108" s="2406"/>
      <c r="BD108" s="2406"/>
      <c r="BE108" s="2406"/>
      <c r="BF108" s="2406"/>
      <c r="BG108" s="2406"/>
      <c r="BH108" s="2406"/>
      <c r="BI108" s="2406"/>
      <c r="BJ108" s="2406"/>
      <c r="BK108" s="2406"/>
      <c r="BL108" s="2406"/>
      <c r="BM108" s="2406"/>
      <c r="BN108" s="2406"/>
      <c r="BO108" s="2406"/>
      <c r="BP108" s="2406"/>
      <c r="BQ108" s="2406"/>
      <c r="BR108" s="2406"/>
      <c r="BS108" s="2406"/>
      <c r="BT108" s="2406"/>
      <c r="BU108" s="2406"/>
      <c r="BV108" s="2406"/>
      <c r="BW108" s="2406"/>
      <c r="BX108" s="2406"/>
      <c r="BY108" s="2406"/>
      <c r="BZ108" s="2406"/>
      <c r="CA108" s="2406"/>
      <c r="CB108" s="2406"/>
      <c r="CC108" s="2406"/>
      <c r="CD108" s="2406"/>
      <c r="CE108" s="2406"/>
      <c r="CF108" s="2406"/>
      <c r="CG108" s="2406"/>
      <c r="CH108" s="2406"/>
      <c r="CI108" s="2406"/>
      <c r="CJ108" s="2406"/>
      <c r="CK108" s="2406"/>
      <c r="CL108" s="2406"/>
      <c r="CM108" s="2406"/>
      <c r="CN108" s="2406"/>
      <c r="CO108" s="2406"/>
      <c r="CP108" s="2406"/>
      <c r="CQ108" s="2406"/>
      <c r="CR108" s="2406"/>
      <c r="CS108" s="2406"/>
      <c r="CT108" s="2406"/>
      <c r="CU108" s="2406"/>
      <c r="CV108" s="2406"/>
      <c r="CW108" s="2406"/>
      <c r="CX108" s="2406"/>
      <c r="CY108" s="2406"/>
      <c r="CZ108" s="2406"/>
      <c r="DA108" s="2406"/>
      <c r="DB108" s="2406"/>
    </row>
    <row r="109" spans="1:106" s="2407" customFormat="1" ht="4.05" customHeight="1">
      <c r="B109" s="2450"/>
      <c r="Z109" s="2451"/>
    </row>
    <row r="110" spans="1:106" s="2407" customFormat="1">
      <c r="B110" s="2450"/>
      <c r="E110" s="2453" t="s">
        <v>5085</v>
      </c>
      <c r="F110" s="2597"/>
      <c r="G110" s="2604"/>
      <c r="H110" s="2604"/>
      <c r="I110" s="2604"/>
      <c r="J110" s="2604"/>
      <c r="K110" s="2604"/>
      <c r="L110" s="2604"/>
      <c r="M110" s="2604"/>
      <c r="N110" s="2604"/>
      <c r="O110" s="2604"/>
      <c r="P110" s="2604"/>
      <c r="Q110" s="2604"/>
      <c r="R110" s="2604"/>
      <c r="S110" s="2604"/>
      <c r="T110" s="2604"/>
      <c r="U110" s="2604"/>
      <c r="V110" s="2604"/>
      <c r="W110" s="2604"/>
      <c r="X110" s="2604"/>
      <c r="Y110" s="2605"/>
      <c r="Z110" s="2451"/>
    </row>
    <row r="111" spans="1:106" s="2407" customFormat="1" ht="4.05" customHeight="1">
      <c r="B111" s="2450"/>
      <c r="Z111" s="2451"/>
    </row>
    <row r="112" spans="1:106" s="2407" customFormat="1" ht="12">
      <c r="B112" s="2450"/>
      <c r="G112" s="2453" t="s">
        <v>5086</v>
      </c>
      <c r="H112" s="2606"/>
      <c r="K112" s="2453" t="s">
        <v>5087</v>
      </c>
      <c r="L112" s="2606"/>
      <c r="P112" s="2453" t="s">
        <v>5088</v>
      </c>
      <c r="Q112" s="2606"/>
      <c r="Z112" s="2451"/>
    </row>
    <row r="113" spans="1:106" s="2407" customFormat="1" ht="4.05" customHeight="1">
      <c r="B113" s="2450"/>
      <c r="Z113" s="2451"/>
    </row>
    <row r="114" spans="1:106" s="2407" customFormat="1" ht="12">
      <c r="B114" s="2450"/>
      <c r="P114" s="2453" t="s">
        <v>5089</v>
      </c>
      <c r="Q114" s="2607" t="s">
        <v>5004</v>
      </c>
      <c r="R114" s="2607" t="s">
        <v>5004</v>
      </c>
      <c r="S114" s="2607" t="s">
        <v>5004</v>
      </c>
      <c r="T114" s="2607" t="s">
        <v>5004</v>
      </c>
      <c r="Z114" s="2451"/>
    </row>
    <row r="115" spans="1:106" s="2407" customFormat="1" ht="4.05" customHeight="1">
      <c r="B115" s="2450"/>
      <c r="Z115" s="2451"/>
    </row>
    <row r="116" spans="1:106" s="2407" customFormat="1">
      <c r="A116" s="2406"/>
      <c r="B116" s="2450"/>
      <c r="D116" s="2456" t="s">
        <v>542</v>
      </c>
      <c r="E116" s="2456" t="s">
        <v>3649</v>
      </c>
      <c r="F116" s="2597"/>
      <c r="G116" s="2598"/>
      <c r="H116" s="2455"/>
      <c r="I116" s="2456" t="s">
        <v>3650</v>
      </c>
      <c r="J116" s="2599"/>
      <c r="K116" s="2599"/>
      <c r="M116" s="2455"/>
      <c r="N116" s="2456" t="s">
        <v>3652</v>
      </c>
      <c r="O116" s="2597"/>
      <c r="P116" s="2600"/>
      <c r="Q116" s="2600"/>
      <c r="R116" s="2600"/>
      <c r="S116" s="2600"/>
      <c r="T116" s="2600"/>
      <c r="U116" s="2600"/>
      <c r="V116" s="2600"/>
      <c r="W116" s="2600"/>
      <c r="X116" s="2600"/>
      <c r="Y116" s="2598"/>
      <c r="Z116" s="2451"/>
      <c r="AA116" s="2406"/>
      <c r="AB116" s="2406"/>
      <c r="AC116" s="2406"/>
      <c r="AD116" s="2406"/>
      <c r="AE116" s="2406"/>
      <c r="AF116" s="2406"/>
      <c r="AG116" s="2406"/>
      <c r="AH116" s="2406"/>
      <c r="AI116" s="2406"/>
      <c r="AJ116" s="2406"/>
      <c r="AK116" s="2406"/>
      <c r="AL116" s="2406"/>
      <c r="AM116" s="2406"/>
      <c r="AN116" s="2406"/>
      <c r="AO116" s="2406"/>
      <c r="AP116" s="2406"/>
      <c r="AQ116" s="2406"/>
      <c r="AR116" s="2406"/>
      <c r="AS116" s="2406"/>
      <c r="AT116" s="2406"/>
      <c r="AU116" s="2406"/>
      <c r="AV116" s="2406"/>
      <c r="AW116" s="2406"/>
      <c r="AX116" s="2406"/>
      <c r="AY116" s="2406"/>
      <c r="AZ116" s="2406"/>
      <c r="BA116" s="2406"/>
      <c r="BB116" s="2406"/>
      <c r="BC116" s="2406"/>
      <c r="BD116" s="2406"/>
      <c r="BE116" s="2406"/>
      <c r="BF116" s="2406"/>
      <c r="BG116" s="2406"/>
      <c r="BH116" s="2406"/>
      <c r="BI116" s="2406"/>
      <c r="BJ116" s="2406"/>
      <c r="BK116" s="2406"/>
      <c r="BL116" s="2406"/>
      <c r="BM116" s="2406"/>
      <c r="BN116" s="2406"/>
      <c r="BO116" s="2406"/>
      <c r="BP116" s="2406"/>
      <c r="BQ116" s="2406"/>
      <c r="BR116" s="2406"/>
      <c r="BS116" s="2406"/>
      <c r="BT116" s="2406"/>
      <c r="BU116" s="2406"/>
      <c r="BV116" s="2406"/>
      <c r="BW116" s="2406"/>
      <c r="BX116" s="2406"/>
      <c r="BY116" s="2406"/>
      <c r="BZ116" s="2406"/>
      <c r="CA116" s="2406"/>
      <c r="CB116" s="2406"/>
      <c r="CC116" s="2406"/>
      <c r="CD116" s="2406"/>
      <c r="CE116" s="2406"/>
      <c r="CF116" s="2406"/>
      <c r="CG116" s="2406"/>
      <c r="CH116" s="2406"/>
      <c r="CI116" s="2406"/>
      <c r="CJ116" s="2406"/>
      <c r="CK116" s="2406"/>
      <c r="CL116" s="2406"/>
      <c r="CM116" s="2406"/>
      <c r="CN116" s="2406"/>
      <c r="CO116" s="2406"/>
      <c r="CP116" s="2406"/>
      <c r="CQ116" s="2406"/>
      <c r="CR116" s="2406"/>
      <c r="CS116" s="2406"/>
      <c r="CT116" s="2406"/>
      <c r="CU116" s="2406"/>
      <c r="CV116" s="2406"/>
      <c r="CW116" s="2406"/>
      <c r="CX116" s="2406"/>
      <c r="CY116" s="2406"/>
      <c r="CZ116" s="2406"/>
      <c r="DA116" s="2406"/>
      <c r="DB116" s="2406"/>
    </row>
    <row r="117" spans="1:106" s="2407" customFormat="1" ht="3.75" customHeight="1">
      <c r="A117" s="2406"/>
      <c r="B117" s="2450"/>
      <c r="Z117" s="2451"/>
      <c r="AA117" s="2406"/>
      <c r="AB117" s="2406"/>
      <c r="AC117" s="2406"/>
      <c r="AD117" s="2406"/>
      <c r="AE117" s="2406"/>
      <c r="AF117" s="2406"/>
      <c r="AG117" s="2406"/>
      <c r="AH117" s="2406"/>
      <c r="AI117" s="2406"/>
      <c r="AJ117" s="2406"/>
      <c r="AK117" s="2406"/>
      <c r="AL117" s="2406"/>
      <c r="AM117" s="2406"/>
      <c r="AN117" s="2406"/>
      <c r="AO117" s="2406"/>
      <c r="AP117" s="2406"/>
      <c r="AQ117" s="2406"/>
      <c r="AR117" s="2406"/>
      <c r="AS117" s="2406"/>
      <c r="AT117" s="2406"/>
      <c r="AU117" s="2406"/>
      <c r="AV117" s="2406"/>
      <c r="AW117" s="2406"/>
      <c r="AX117" s="2406"/>
      <c r="AY117" s="2406"/>
      <c r="AZ117" s="2406"/>
      <c r="BA117" s="2406"/>
      <c r="BB117" s="2406"/>
      <c r="BC117" s="2406"/>
      <c r="BD117" s="2406"/>
      <c r="BE117" s="2406"/>
      <c r="BF117" s="2406"/>
      <c r="BG117" s="2406"/>
      <c r="BH117" s="2406"/>
      <c r="BI117" s="2406"/>
      <c r="BJ117" s="2406"/>
      <c r="BK117" s="2406"/>
      <c r="BL117" s="2406"/>
      <c r="BM117" s="2406"/>
      <c r="BN117" s="2406"/>
      <c r="BO117" s="2406"/>
      <c r="BP117" s="2406"/>
      <c r="BQ117" s="2406"/>
      <c r="BR117" s="2406"/>
      <c r="BS117" s="2406"/>
      <c r="BT117" s="2406"/>
      <c r="BU117" s="2406"/>
      <c r="BV117" s="2406"/>
      <c r="BW117" s="2406"/>
      <c r="BX117" s="2406"/>
      <c r="BY117" s="2406"/>
      <c r="BZ117" s="2406"/>
      <c r="CA117" s="2406"/>
      <c r="CB117" s="2406"/>
      <c r="CC117" s="2406"/>
      <c r="CD117" s="2406"/>
      <c r="CE117" s="2406"/>
      <c r="CF117" s="2406"/>
      <c r="CG117" s="2406"/>
      <c r="CH117" s="2406"/>
      <c r="CI117" s="2406"/>
      <c r="CJ117" s="2406"/>
      <c r="CK117" s="2406"/>
      <c r="CL117" s="2406"/>
      <c r="CM117" s="2406"/>
      <c r="CN117" s="2406"/>
      <c r="CO117" s="2406"/>
      <c r="CP117" s="2406"/>
      <c r="CQ117" s="2406"/>
      <c r="CR117" s="2406"/>
      <c r="CS117" s="2406"/>
      <c r="CT117" s="2406"/>
      <c r="CU117" s="2406"/>
      <c r="CV117" s="2406"/>
      <c r="CW117" s="2406"/>
      <c r="CX117" s="2406"/>
      <c r="CY117" s="2406"/>
      <c r="CZ117" s="2406"/>
      <c r="DA117" s="2406"/>
      <c r="DB117" s="2406"/>
    </row>
    <row r="118" spans="1:106" s="2407" customFormat="1">
      <c r="A118" s="2406"/>
      <c r="B118" s="2450"/>
      <c r="E118" s="2456" t="s">
        <v>5084</v>
      </c>
      <c r="F118" s="2601"/>
      <c r="G118" s="2599"/>
      <c r="H118" s="2599"/>
      <c r="I118" s="2602"/>
      <c r="J118" s="2599"/>
      <c r="K118" s="2599"/>
      <c r="L118" s="2599"/>
      <c r="M118" s="2602"/>
      <c r="N118" s="2599"/>
      <c r="O118" s="2599"/>
      <c r="P118" s="2599"/>
      <c r="Q118" s="2599"/>
      <c r="R118" s="2603"/>
      <c r="S118" s="2603"/>
      <c r="T118" s="2603"/>
      <c r="U118" s="2603"/>
      <c r="V118" s="2603"/>
      <c r="W118" s="2603"/>
      <c r="X118" s="2603"/>
      <c r="Y118" s="2603"/>
      <c r="Z118" s="2451"/>
      <c r="AA118" s="2406"/>
      <c r="AB118" s="2406"/>
      <c r="AC118" s="2406"/>
      <c r="AD118" s="2406"/>
      <c r="AE118" s="2406"/>
      <c r="AF118" s="2406"/>
      <c r="AG118" s="2406"/>
      <c r="AH118" s="2406"/>
      <c r="AI118" s="2406"/>
      <c r="AJ118" s="2406"/>
      <c r="AK118" s="2406"/>
      <c r="AL118" s="2406"/>
      <c r="AM118" s="2406"/>
      <c r="AN118" s="2406"/>
      <c r="AO118" s="2406"/>
      <c r="AP118" s="2406"/>
      <c r="AQ118" s="2406"/>
      <c r="AR118" s="2406"/>
      <c r="AS118" s="2406"/>
      <c r="AT118" s="2406"/>
      <c r="AU118" s="2406"/>
      <c r="AV118" s="2406"/>
      <c r="AW118" s="2406"/>
      <c r="AX118" s="2406"/>
      <c r="AY118" s="2406"/>
      <c r="AZ118" s="2406"/>
      <c r="BA118" s="2406"/>
      <c r="BB118" s="2406"/>
      <c r="BC118" s="2406"/>
      <c r="BD118" s="2406"/>
      <c r="BE118" s="2406"/>
      <c r="BF118" s="2406"/>
      <c r="BG118" s="2406"/>
      <c r="BH118" s="2406"/>
      <c r="BI118" s="2406"/>
      <c r="BJ118" s="2406"/>
      <c r="BK118" s="2406"/>
      <c r="BL118" s="2406"/>
      <c r="BM118" s="2406"/>
      <c r="BN118" s="2406"/>
      <c r="BO118" s="2406"/>
      <c r="BP118" s="2406"/>
      <c r="BQ118" s="2406"/>
      <c r="BR118" s="2406"/>
      <c r="BS118" s="2406"/>
      <c r="BT118" s="2406"/>
      <c r="BU118" s="2406"/>
      <c r="BV118" s="2406"/>
      <c r="BW118" s="2406"/>
      <c r="BX118" s="2406"/>
      <c r="BY118" s="2406"/>
      <c r="BZ118" s="2406"/>
      <c r="CA118" s="2406"/>
      <c r="CB118" s="2406"/>
      <c r="CC118" s="2406"/>
      <c r="CD118" s="2406"/>
      <c r="CE118" s="2406"/>
      <c r="CF118" s="2406"/>
      <c r="CG118" s="2406"/>
      <c r="CH118" s="2406"/>
      <c r="CI118" s="2406"/>
      <c r="CJ118" s="2406"/>
      <c r="CK118" s="2406"/>
      <c r="CL118" s="2406"/>
      <c r="CM118" s="2406"/>
      <c r="CN118" s="2406"/>
      <c r="CO118" s="2406"/>
      <c r="CP118" s="2406"/>
      <c r="CQ118" s="2406"/>
      <c r="CR118" s="2406"/>
      <c r="CS118" s="2406"/>
      <c r="CT118" s="2406"/>
      <c r="CU118" s="2406"/>
      <c r="CV118" s="2406"/>
      <c r="CW118" s="2406"/>
      <c r="CX118" s="2406"/>
      <c r="CY118" s="2406"/>
      <c r="CZ118" s="2406"/>
      <c r="DA118" s="2406"/>
      <c r="DB118" s="2406"/>
    </row>
    <row r="119" spans="1:106" s="2407" customFormat="1" ht="3.75" customHeight="1">
      <c r="A119" s="2406"/>
      <c r="B119" s="2450"/>
      <c r="Z119" s="2451"/>
      <c r="AA119" s="2406"/>
      <c r="AB119" s="2406"/>
      <c r="AC119" s="2406"/>
      <c r="AD119" s="2406"/>
      <c r="AE119" s="2406"/>
      <c r="AF119" s="2406"/>
      <c r="AG119" s="2406"/>
      <c r="AH119" s="2406"/>
      <c r="AI119" s="2406"/>
      <c r="AJ119" s="2406"/>
      <c r="AK119" s="2406"/>
      <c r="AL119" s="2406"/>
      <c r="AM119" s="2406"/>
      <c r="AN119" s="2406"/>
      <c r="AO119" s="2406"/>
      <c r="AP119" s="2406"/>
      <c r="AQ119" s="2406"/>
      <c r="AR119" s="2406"/>
      <c r="AS119" s="2406"/>
      <c r="AT119" s="2406"/>
      <c r="AU119" s="2406"/>
      <c r="AV119" s="2406"/>
      <c r="AW119" s="2406"/>
      <c r="AX119" s="2406"/>
      <c r="AY119" s="2406"/>
      <c r="AZ119" s="2406"/>
      <c r="BA119" s="2406"/>
      <c r="BB119" s="2406"/>
      <c r="BC119" s="2406"/>
      <c r="BD119" s="2406"/>
      <c r="BE119" s="2406"/>
      <c r="BF119" s="2406"/>
      <c r="BG119" s="2406"/>
      <c r="BH119" s="2406"/>
      <c r="BI119" s="2406"/>
      <c r="BJ119" s="2406"/>
      <c r="BK119" s="2406"/>
      <c r="BL119" s="2406"/>
      <c r="BM119" s="2406"/>
      <c r="BN119" s="2406"/>
      <c r="BO119" s="2406"/>
      <c r="BP119" s="2406"/>
      <c r="BQ119" s="2406"/>
      <c r="BR119" s="2406"/>
      <c r="BS119" s="2406"/>
      <c r="BT119" s="2406"/>
      <c r="BU119" s="2406"/>
      <c r="BV119" s="2406"/>
      <c r="BW119" s="2406"/>
      <c r="BX119" s="2406"/>
      <c r="BY119" s="2406"/>
      <c r="BZ119" s="2406"/>
      <c r="CA119" s="2406"/>
      <c r="CB119" s="2406"/>
      <c r="CC119" s="2406"/>
      <c r="CD119" s="2406"/>
      <c r="CE119" s="2406"/>
      <c r="CF119" s="2406"/>
      <c r="CG119" s="2406"/>
      <c r="CH119" s="2406"/>
      <c r="CI119" s="2406"/>
      <c r="CJ119" s="2406"/>
      <c r="CK119" s="2406"/>
      <c r="CL119" s="2406"/>
      <c r="CM119" s="2406"/>
      <c r="CN119" s="2406"/>
      <c r="CO119" s="2406"/>
      <c r="CP119" s="2406"/>
      <c r="CQ119" s="2406"/>
      <c r="CR119" s="2406"/>
      <c r="CS119" s="2406"/>
      <c r="CT119" s="2406"/>
      <c r="CU119" s="2406"/>
      <c r="CV119" s="2406"/>
      <c r="CW119" s="2406"/>
      <c r="CX119" s="2406"/>
      <c r="CY119" s="2406"/>
      <c r="CZ119" s="2406"/>
      <c r="DA119" s="2406"/>
      <c r="DB119" s="2406"/>
    </row>
    <row r="120" spans="1:106" s="2407" customFormat="1">
      <c r="A120" s="2406"/>
      <c r="B120" s="2450"/>
      <c r="E120" s="2456" t="s">
        <v>4973</v>
      </c>
      <c r="F120" s="2601"/>
      <c r="G120" s="2599"/>
      <c r="H120" s="2599"/>
      <c r="I120" s="2602"/>
      <c r="J120" s="2599"/>
      <c r="K120" s="2599"/>
      <c r="L120" s="2599"/>
      <c r="M120" s="2602"/>
      <c r="N120" s="2599"/>
      <c r="O120" s="2599"/>
      <c r="P120" s="2599"/>
      <c r="Q120" s="2599"/>
      <c r="R120" s="2603"/>
      <c r="S120" s="2603"/>
      <c r="T120" s="2603"/>
      <c r="U120" s="2603"/>
      <c r="V120" s="2603"/>
      <c r="W120" s="2603"/>
      <c r="X120" s="2603"/>
      <c r="Y120" s="2603"/>
      <c r="Z120" s="2451"/>
      <c r="AA120" s="2406"/>
      <c r="AB120" s="2406"/>
      <c r="AC120" s="2406"/>
      <c r="AD120" s="2406"/>
      <c r="AE120" s="2406"/>
      <c r="AF120" s="2406"/>
      <c r="AG120" s="2406"/>
      <c r="AH120" s="2406"/>
      <c r="AI120" s="2406"/>
      <c r="AJ120" s="2406"/>
      <c r="AK120" s="2406"/>
      <c r="AL120" s="2406"/>
      <c r="AM120" s="2406"/>
      <c r="AN120" s="2406"/>
      <c r="AO120" s="2406"/>
      <c r="AP120" s="2406"/>
      <c r="AQ120" s="2406"/>
      <c r="AR120" s="2406"/>
      <c r="AS120" s="2406"/>
      <c r="AT120" s="2406"/>
      <c r="AU120" s="2406"/>
      <c r="AV120" s="2406"/>
      <c r="AW120" s="2406"/>
      <c r="AX120" s="2406"/>
      <c r="AY120" s="2406"/>
      <c r="AZ120" s="2406"/>
      <c r="BA120" s="2406"/>
      <c r="BB120" s="2406"/>
      <c r="BC120" s="2406"/>
      <c r="BD120" s="2406"/>
      <c r="BE120" s="2406"/>
      <c r="BF120" s="2406"/>
      <c r="BG120" s="2406"/>
      <c r="BH120" s="2406"/>
      <c r="BI120" s="2406"/>
      <c r="BJ120" s="2406"/>
      <c r="BK120" s="2406"/>
      <c r="BL120" s="2406"/>
      <c r="BM120" s="2406"/>
      <c r="BN120" s="2406"/>
      <c r="BO120" s="2406"/>
      <c r="BP120" s="2406"/>
      <c r="BQ120" s="2406"/>
      <c r="BR120" s="2406"/>
      <c r="BS120" s="2406"/>
      <c r="BT120" s="2406"/>
      <c r="BU120" s="2406"/>
      <c r="BV120" s="2406"/>
      <c r="BW120" s="2406"/>
      <c r="BX120" s="2406"/>
      <c r="BY120" s="2406"/>
      <c r="BZ120" s="2406"/>
      <c r="CA120" s="2406"/>
      <c r="CB120" s="2406"/>
      <c r="CC120" s="2406"/>
      <c r="CD120" s="2406"/>
      <c r="CE120" s="2406"/>
      <c r="CF120" s="2406"/>
      <c r="CG120" s="2406"/>
      <c r="CH120" s="2406"/>
      <c r="CI120" s="2406"/>
      <c r="CJ120" s="2406"/>
      <c r="CK120" s="2406"/>
      <c r="CL120" s="2406"/>
      <c r="CM120" s="2406"/>
      <c r="CN120" s="2406"/>
      <c r="CO120" s="2406"/>
      <c r="CP120" s="2406"/>
      <c r="CQ120" s="2406"/>
      <c r="CR120" s="2406"/>
      <c r="CS120" s="2406"/>
      <c r="CT120" s="2406"/>
      <c r="CU120" s="2406"/>
      <c r="CV120" s="2406"/>
      <c r="CW120" s="2406"/>
      <c r="CX120" s="2406"/>
      <c r="CY120" s="2406"/>
      <c r="CZ120" s="2406"/>
      <c r="DA120" s="2406"/>
      <c r="DB120" s="2406"/>
    </row>
    <row r="121" spans="1:106" s="2407" customFormat="1" ht="4.05" customHeight="1">
      <c r="A121" s="2406"/>
      <c r="B121" s="2450"/>
      <c r="Z121" s="2451"/>
      <c r="AA121" s="2406"/>
      <c r="AB121" s="2406"/>
      <c r="AC121" s="2406"/>
      <c r="AD121" s="2406"/>
      <c r="AE121" s="2406"/>
      <c r="AF121" s="2406"/>
      <c r="AG121" s="2406"/>
      <c r="AH121" s="2406"/>
      <c r="AI121" s="2406"/>
      <c r="AJ121" s="2406"/>
      <c r="AK121" s="2406"/>
      <c r="AL121" s="2406"/>
      <c r="AM121" s="2406"/>
      <c r="AN121" s="2406"/>
      <c r="AO121" s="2406"/>
      <c r="AP121" s="2406"/>
      <c r="AQ121" s="2406"/>
      <c r="AR121" s="2406"/>
      <c r="AS121" s="2406"/>
      <c r="AT121" s="2406"/>
      <c r="AU121" s="2406"/>
      <c r="AV121" s="2406"/>
      <c r="AW121" s="2406"/>
      <c r="AX121" s="2406"/>
      <c r="AY121" s="2406"/>
      <c r="AZ121" s="2406"/>
      <c r="BA121" s="2406"/>
      <c r="BB121" s="2406"/>
      <c r="BC121" s="2406"/>
      <c r="BD121" s="2406"/>
      <c r="BE121" s="2406"/>
      <c r="BF121" s="2406"/>
      <c r="BG121" s="2406"/>
      <c r="BH121" s="2406"/>
      <c r="BI121" s="2406"/>
      <c r="BJ121" s="2406"/>
      <c r="BK121" s="2406"/>
      <c r="BL121" s="2406"/>
      <c r="BM121" s="2406"/>
      <c r="BN121" s="2406"/>
      <c r="BO121" s="2406"/>
      <c r="BP121" s="2406"/>
      <c r="BQ121" s="2406"/>
      <c r="BR121" s="2406"/>
      <c r="BS121" s="2406"/>
      <c r="BT121" s="2406"/>
      <c r="BU121" s="2406"/>
      <c r="BV121" s="2406"/>
      <c r="BW121" s="2406"/>
      <c r="BX121" s="2406"/>
      <c r="BY121" s="2406"/>
      <c r="BZ121" s="2406"/>
      <c r="CA121" s="2406"/>
      <c r="CB121" s="2406"/>
      <c r="CC121" s="2406"/>
      <c r="CD121" s="2406"/>
      <c r="CE121" s="2406"/>
      <c r="CF121" s="2406"/>
      <c r="CG121" s="2406"/>
      <c r="CH121" s="2406"/>
      <c r="CI121" s="2406"/>
      <c r="CJ121" s="2406"/>
      <c r="CK121" s="2406"/>
      <c r="CL121" s="2406"/>
      <c r="CM121" s="2406"/>
      <c r="CN121" s="2406"/>
      <c r="CO121" s="2406"/>
      <c r="CP121" s="2406"/>
      <c r="CQ121" s="2406"/>
      <c r="CR121" s="2406"/>
      <c r="CS121" s="2406"/>
      <c r="CT121" s="2406"/>
      <c r="CU121" s="2406"/>
      <c r="CV121" s="2406"/>
      <c r="CW121" s="2406"/>
      <c r="CX121" s="2406"/>
      <c r="CY121" s="2406"/>
      <c r="CZ121" s="2406"/>
      <c r="DA121" s="2406"/>
      <c r="DB121" s="2406"/>
    </row>
    <row r="122" spans="1:106" s="2407" customFormat="1" ht="4.05" customHeight="1">
      <c r="B122" s="2450"/>
      <c r="Z122" s="2451"/>
    </row>
    <row r="123" spans="1:106" s="2407" customFormat="1">
      <c r="B123" s="2450"/>
      <c r="E123" s="2453" t="s">
        <v>5085</v>
      </c>
      <c r="F123" s="2597"/>
      <c r="G123" s="2604"/>
      <c r="H123" s="2604"/>
      <c r="I123" s="2604"/>
      <c r="J123" s="2604"/>
      <c r="K123" s="2604"/>
      <c r="L123" s="2604"/>
      <c r="M123" s="2604"/>
      <c r="N123" s="2604"/>
      <c r="O123" s="2604"/>
      <c r="P123" s="2604"/>
      <c r="Q123" s="2604"/>
      <c r="R123" s="2604"/>
      <c r="S123" s="2604"/>
      <c r="T123" s="2604"/>
      <c r="U123" s="2604"/>
      <c r="V123" s="2604"/>
      <c r="W123" s="2604"/>
      <c r="X123" s="2604"/>
      <c r="Y123" s="2605"/>
      <c r="Z123" s="2451"/>
    </row>
    <row r="124" spans="1:106" s="2407" customFormat="1" ht="4.05" customHeight="1">
      <c r="B124" s="2450"/>
      <c r="Z124" s="2451"/>
    </row>
    <row r="125" spans="1:106" s="2407" customFormat="1" ht="12">
      <c r="B125" s="2450"/>
      <c r="G125" s="2453" t="s">
        <v>5086</v>
      </c>
      <c r="H125" s="2606"/>
      <c r="K125" s="2453" t="s">
        <v>5087</v>
      </c>
      <c r="L125" s="2606"/>
      <c r="P125" s="2453" t="s">
        <v>5088</v>
      </c>
      <c r="Q125" s="2606"/>
      <c r="Z125" s="2451"/>
    </row>
    <row r="126" spans="1:106" s="2407" customFormat="1" ht="4.05" customHeight="1">
      <c r="B126" s="2450"/>
      <c r="Z126" s="2451"/>
    </row>
    <row r="127" spans="1:106" s="2407" customFormat="1" ht="12">
      <c r="B127" s="2450"/>
      <c r="P127" s="2453" t="s">
        <v>5089</v>
      </c>
      <c r="Q127" s="2607" t="s">
        <v>5004</v>
      </c>
      <c r="R127" s="2607" t="s">
        <v>5004</v>
      </c>
      <c r="S127" s="2607" t="s">
        <v>5004</v>
      </c>
      <c r="T127" s="2607" t="s">
        <v>5004</v>
      </c>
      <c r="Z127" s="2451"/>
    </row>
    <row r="128" spans="1:106" s="2407" customFormat="1" ht="4.05" customHeight="1">
      <c r="B128" s="2450"/>
      <c r="Z128" s="2451"/>
    </row>
    <row r="129" spans="1:106" s="2407" customFormat="1">
      <c r="A129" s="2406"/>
      <c r="B129" s="2450"/>
      <c r="D129" s="2456" t="s">
        <v>542</v>
      </c>
      <c r="E129" s="2456" t="s">
        <v>3649</v>
      </c>
      <c r="F129" s="2597"/>
      <c r="G129" s="2598"/>
      <c r="H129" s="2455"/>
      <c r="I129" s="2456" t="s">
        <v>3650</v>
      </c>
      <c r="J129" s="2599"/>
      <c r="K129" s="2599"/>
      <c r="M129" s="2455"/>
      <c r="N129" s="2456" t="s">
        <v>3652</v>
      </c>
      <c r="O129" s="2597"/>
      <c r="P129" s="2600"/>
      <c r="Q129" s="2600"/>
      <c r="R129" s="2600"/>
      <c r="S129" s="2600"/>
      <c r="T129" s="2600"/>
      <c r="U129" s="2600"/>
      <c r="V129" s="2600"/>
      <c r="W129" s="2600"/>
      <c r="X129" s="2600"/>
      <c r="Y129" s="2598"/>
      <c r="Z129" s="2451"/>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6"/>
      <c r="BE129" s="2406"/>
      <c r="BF129" s="2406"/>
      <c r="BG129" s="2406"/>
      <c r="BH129" s="2406"/>
      <c r="BI129" s="2406"/>
      <c r="BJ129" s="2406"/>
      <c r="BK129" s="2406"/>
      <c r="BL129" s="2406"/>
      <c r="BM129" s="2406"/>
      <c r="BN129" s="2406"/>
      <c r="BO129" s="2406"/>
      <c r="BP129" s="2406"/>
      <c r="BQ129" s="2406"/>
      <c r="BR129" s="2406"/>
      <c r="BS129" s="2406"/>
      <c r="BT129" s="2406"/>
      <c r="BU129" s="2406"/>
      <c r="BV129" s="2406"/>
      <c r="BW129" s="2406"/>
      <c r="BX129" s="2406"/>
      <c r="BY129" s="2406"/>
      <c r="BZ129" s="2406"/>
      <c r="CA129" s="2406"/>
      <c r="CB129" s="2406"/>
      <c r="CC129" s="2406"/>
      <c r="CD129" s="2406"/>
      <c r="CE129" s="2406"/>
      <c r="CF129" s="2406"/>
      <c r="CG129" s="2406"/>
      <c r="CH129" s="2406"/>
      <c r="CI129" s="2406"/>
      <c r="CJ129" s="2406"/>
      <c r="CK129" s="2406"/>
      <c r="CL129" s="2406"/>
      <c r="CM129" s="2406"/>
      <c r="CN129" s="2406"/>
      <c r="CO129" s="2406"/>
      <c r="CP129" s="2406"/>
      <c r="CQ129" s="2406"/>
      <c r="CR129" s="2406"/>
      <c r="CS129" s="2406"/>
      <c r="CT129" s="2406"/>
      <c r="CU129" s="2406"/>
      <c r="CV129" s="2406"/>
      <c r="CW129" s="2406"/>
      <c r="CX129" s="2406"/>
      <c r="CY129" s="2406"/>
      <c r="CZ129" s="2406"/>
      <c r="DA129" s="2406"/>
      <c r="DB129" s="2406"/>
    </row>
    <row r="130" spans="1:106" s="2407" customFormat="1" ht="3.75" customHeight="1">
      <c r="A130" s="2406"/>
      <c r="B130" s="2450"/>
      <c r="Z130" s="2451"/>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6"/>
      <c r="BE130" s="2406"/>
      <c r="BF130" s="2406"/>
      <c r="BG130" s="2406"/>
      <c r="BH130" s="2406"/>
      <c r="BI130" s="2406"/>
      <c r="BJ130" s="2406"/>
      <c r="BK130" s="2406"/>
      <c r="BL130" s="2406"/>
      <c r="BM130" s="2406"/>
      <c r="BN130" s="2406"/>
      <c r="BO130" s="2406"/>
      <c r="BP130" s="2406"/>
      <c r="BQ130" s="2406"/>
      <c r="BR130" s="2406"/>
      <c r="BS130" s="2406"/>
      <c r="BT130" s="2406"/>
      <c r="BU130" s="2406"/>
      <c r="BV130" s="2406"/>
      <c r="BW130" s="2406"/>
      <c r="BX130" s="2406"/>
      <c r="BY130" s="2406"/>
      <c r="BZ130" s="2406"/>
      <c r="CA130" s="2406"/>
      <c r="CB130" s="2406"/>
      <c r="CC130" s="2406"/>
      <c r="CD130" s="2406"/>
      <c r="CE130" s="2406"/>
      <c r="CF130" s="2406"/>
      <c r="CG130" s="2406"/>
      <c r="CH130" s="2406"/>
      <c r="CI130" s="2406"/>
      <c r="CJ130" s="2406"/>
      <c r="CK130" s="2406"/>
      <c r="CL130" s="2406"/>
      <c r="CM130" s="2406"/>
      <c r="CN130" s="2406"/>
      <c r="CO130" s="2406"/>
      <c r="CP130" s="2406"/>
      <c r="CQ130" s="2406"/>
      <c r="CR130" s="2406"/>
      <c r="CS130" s="2406"/>
      <c r="CT130" s="2406"/>
      <c r="CU130" s="2406"/>
      <c r="CV130" s="2406"/>
      <c r="CW130" s="2406"/>
      <c r="CX130" s="2406"/>
      <c r="CY130" s="2406"/>
      <c r="CZ130" s="2406"/>
      <c r="DA130" s="2406"/>
      <c r="DB130" s="2406"/>
    </row>
    <row r="131" spans="1:106" s="2407" customFormat="1">
      <c r="A131" s="2406"/>
      <c r="B131" s="2450"/>
      <c r="E131" s="2456" t="s">
        <v>5084</v>
      </c>
      <c r="F131" s="2601"/>
      <c r="G131" s="2599"/>
      <c r="H131" s="2599"/>
      <c r="I131" s="2602"/>
      <c r="J131" s="2599"/>
      <c r="K131" s="2599"/>
      <c r="L131" s="2599"/>
      <c r="M131" s="2602"/>
      <c r="N131" s="2599"/>
      <c r="O131" s="2599"/>
      <c r="P131" s="2599"/>
      <c r="Q131" s="2599"/>
      <c r="R131" s="2603"/>
      <c r="S131" s="2603"/>
      <c r="T131" s="2603"/>
      <c r="U131" s="2603"/>
      <c r="V131" s="2603"/>
      <c r="W131" s="2603"/>
      <c r="X131" s="2603"/>
      <c r="Y131" s="2603"/>
      <c r="Z131" s="2451"/>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6"/>
      <c r="BE131" s="2406"/>
      <c r="BF131" s="2406"/>
      <c r="BG131" s="2406"/>
      <c r="BH131" s="2406"/>
      <c r="BI131" s="2406"/>
      <c r="BJ131" s="2406"/>
      <c r="BK131" s="2406"/>
      <c r="BL131" s="2406"/>
      <c r="BM131" s="2406"/>
      <c r="BN131" s="2406"/>
      <c r="BO131" s="2406"/>
      <c r="BP131" s="2406"/>
      <c r="BQ131" s="2406"/>
      <c r="BR131" s="2406"/>
      <c r="BS131" s="2406"/>
      <c r="BT131" s="2406"/>
      <c r="BU131" s="2406"/>
      <c r="BV131" s="2406"/>
      <c r="BW131" s="2406"/>
      <c r="BX131" s="2406"/>
      <c r="BY131" s="2406"/>
      <c r="BZ131" s="2406"/>
      <c r="CA131" s="2406"/>
      <c r="CB131" s="2406"/>
      <c r="CC131" s="2406"/>
      <c r="CD131" s="2406"/>
      <c r="CE131" s="2406"/>
      <c r="CF131" s="2406"/>
      <c r="CG131" s="2406"/>
      <c r="CH131" s="2406"/>
      <c r="CI131" s="2406"/>
      <c r="CJ131" s="2406"/>
      <c r="CK131" s="2406"/>
      <c r="CL131" s="2406"/>
      <c r="CM131" s="2406"/>
      <c r="CN131" s="2406"/>
      <c r="CO131" s="2406"/>
      <c r="CP131" s="2406"/>
      <c r="CQ131" s="2406"/>
      <c r="CR131" s="2406"/>
      <c r="CS131" s="2406"/>
      <c r="CT131" s="2406"/>
      <c r="CU131" s="2406"/>
      <c r="CV131" s="2406"/>
      <c r="CW131" s="2406"/>
      <c r="CX131" s="2406"/>
      <c r="CY131" s="2406"/>
      <c r="CZ131" s="2406"/>
      <c r="DA131" s="2406"/>
      <c r="DB131" s="2406"/>
    </row>
    <row r="132" spans="1:106" s="2407" customFormat="1" ht="3.75" customHeight="1">
      <c r="A132" s="2406"/>
      <c r="B132" s="2450"/>
      <c r="Z132" s="2451"/>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6"/>
      <c r="BE132" s="2406"/>
      <c r="BF132" s="2406"/>
      <c r="BG132" s="2406"/>
      <c r="BH132" s="2406"/>
      <c r="BI132" s="2406"/>
      <c r="BJ132" s="2406"/>
      <c r="BK132" s="2406"/>
      <c r="BL132" s="2406"/>
      <c r="BM132" s="2406"/>
      <c r="BN132" s="2406"/>
      <c r="BO132" s="2406"/>
      <c r="BP132" s="2406"/>
      <c r="BQ132" s="2406"/>
      <c r="BR132" s="2406"/>
      <c r="BS132" s="2406"/>
      <c r="BT132" s="2406"/>
      <c r="BU132" s="2406"/>
      <c r="BV132" s="2406"/>
      <c r="BW132" s="2406"/>
      <c r="BX132" s="2406"/>
      <c r="BY132" s="2406"/>
      <c r="BZ132" s="2406"/>
      <c r="CA132" s="2406"/>
      <c r="CB132" s="2406"/>
      <c r="CC132" s="2406"/>
      <c r="CD132" s="2406"/>
      <c r="CE132" s="2406"/>
      <c r="CF132" s="2406"/>
      <c r="CG132" s="2406"/>
      <c r="CH132" s="2406"/>
      <c r="CI132" s="2406"/>
      <c r="CJ132" s="2406"/>
      <c r="CK132" s="2406"/>
      <c r="CL132" s="2406"/>
      <c r="CM132" s="2406"/>
      <c r="CN132" s="2406"/>
      <c r="CO132" s="2406"/>
      <c r="CP132" s="2406"/>
      <c r="CQ132" s="2406"/>
      <c r="CR132" s="2406"/>
      <c r="CS132" s="2406"/>
      <c r="CT132" s="2406"/>
      <c r="CU132" s="2406"/>
      <c r="CV132" s="2406"/>
      <c r="CW132" s="2406"/>
      <c r="CX132" s="2406"/>
      <c r="CY132" s="2406"/>
      <c r="CZ132" s="2406"/>
      <c r="DA132" s="2406"/>
      <c r="DB132" s="2406"/>
    </row>
    <row r="133" spans="1:106" s="2407" customFormat="1">
      <c r="A133" s="2406"/>
      <c r="B133" s="2450"/>
      <c r="E133" s="2456" t="s">
        <v>4973</v>
      </c>
      <c r="F133" s="2601"/>
      <c r="G133" s="2599"/>
      <c r="H133" s="2599"/>
      <c r="I133" s="2602"/>
      <c r="J133" s="2599"/>
      <c r="K133" s="2599"/>
      <c r="L133" s="2599"/>
      <c r="M133" s="2602"/>
      <c r="N133" s="2599"/>
      <c r="O133" s="2599"/>
      <c r="P133" s="2599"/>
      <c r="Q133" s="2599"/>
      <c r="R133" s="2603"/>
      <c r="S133" s="2603"/>
      <c r="T133" s="2603"/>
      <c r="U133" s="2603"/>
      <c r="V133" s="2603"/>
      <c r="W133" s="2603"/>
      <c r="X133" s="2603"/>
      <c r="Y133" s="2603"/>
      <c r="Z133" s="2451"/>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6"/>
      <c r="BE133" s="2406"/>
      <c r="BF133" s="2406"/>
      <c r="BG133" s="2406"/>
      <c r="BH133" s="2406"/>
      <c r="BI133" s="2406"/>
      <c r="BJ133" s="2406"/>
      <c r="BK133" s="2406"/>
      <c r="BL133" s="2406"/>
      <c r="BM133" s="2406"/>
      <c r="BN133" s="2406"/>
      <c r="BO133" s="2406"/>
      <c r="BP133" s="2406"/>
      <c r="BQ133" s="2406"/>
      <c r="BR133" s="2406"/>
      <c r="BS133" s="2406"/>
      <c r="BT133" s="2406"/>
      <c r="BU133" s="2406"/>
      <c r="BV133" s="2406"/>
      <c r="BW133" s="2406"/>
      <c r="BX133" s="2406"/>
      <c r="BY133" s="2406"/>
      <c r="BZ133" s="2406"/>
      <c r="CA133" s="2406"/>
      <c r="CB133" s="2406"/>
      <c r="CC133" s="2406"/>
      <c r="CD133" s="2406"/>
      <c r="CE133" s="2406"/>
      <c r="CF133" s="2406"/>
      <c r="CG133" s="2406"/>
      <c r="CH133" s="2406"/>
      <c r="CI133" s="2406"/>
      <c r="CJ133" s="2406"/>
      <c r="CK133" s="2406"/>
      <c r="CL133" s="2406"/>
      <c r="CM133" s="2406"/>
      <c r="CN133" s="2406"/>
      <c r="CO133" s="2406"/>
      <c r="CP133" s="2406"/>
      <c r="CQ133" s="2406"/>
      <c r="CR133" s="2406"/>
      <c r="CS133" s="2406"/>
      <c r="CT133" s="2406"/>
      <c r="CU133" s="2406"/>
      <c r="CV133" s="2406"/>
      <c r="CW133" s="2406"/>
      <c r="CX133" s="2406"/>
      <c r="CY133" s="2406"/>
      <c r="CZ133" s="2406"/>
      <c r="DA133" s="2406"/>
      <c r="DB133" s="2406"/>
    </row>
    <row r="134" spans="1:106" s="2407" customFormat="1" ht="4.05" customHeight="1">
      <c r="A134" s="2406"/>
      <c r="B134" s="2450"/>
      <c r="Z134" s="2451"/>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6"/>
      <c r="BE134" s="2406"/>
      <c r="BF134" s="2406"/>
      <c r="BG134" s="2406"/>
      <c r="BH134" s="2406"/>
      <c r="BI134" s="2406"/>
      <c r="BJ134" s="2406"/>
      <c r="BK134" s="2406"/>
      <c r="BL134" s="2406"/>
      <c r="BM134" s="2406"/>
      <c r="BN134" s="2406"/>
      <c r="BO134" s="2406"/>
      <c r="BP134" s="2406"/>
      <c r="BQ134" s="2406"/>
      <c r="BR134" s="2406"/>
      <c r="BS134" s="2406"/>
      <c r="BT134" s="2406"/>
      <c r="BU134" s="2406"/>
      <c r="BV134" s="2406"/>
      <c r="BW134" s="2406"/>
      <c r="BX134" s="2406"/>
      <c r="BY134" s="2406"/>
      <c r="BZ134" s="2406"/>
      <c r="CA134" s="2406"/>
      <c r="CB134" s="2406"/>
      <c r="CC134" s="2406"/>
      <c r="CD134" s="2406"/>
      <c r="CE134" s="2406"/>
      <c r="CF134" s="2406"/>
      <c r="CG134" s="2406"/>
      <c r="CH134" s="2406"/>
      <c r="CI134" s="2406"/>
      <c r="CJ134" s="2406"/>
      <c r="CK134" s="2406"/>
      <c r="CL134" s="2406"/>
      <c r="CM134" s="2406"/>
      <c r="CN134" s="2406"/>
      <c r="CO134" s="2406"/>
      <c r="CP134" s="2406"/>
      <c r="CQ134" s="2406"/>
      <c r="CR134" s="2406"/>
      <c r="CS134" s="2406"/>
      <c r="CT134" s="2406"/>
      <c r="CU134" s="2406"/>
      <c r="CV134" s="2406"/>
      <c r="CW134" s="2406"/>
      <c r="CX134" s="2406"/>
      <c r="CY134" s="2406"/>
      <c r="CZ134" s="2406"/>
      <c r="DA134" s="2406"/>
      <c r="DB134" s="2406"/>
    </row>
    <row r="135" spans="1:106" s="2407" customFormat="1" ht="4.05" customHeight="1">
      <c r="B135" s="2450"/>
      <c r="Z135" s="2451"/>
    </row>
    <row r="136" spans="1:106" s="2407" customFormat="1">
      <c r="B136" s="2450"/>
      <c r="E136" s="2453" t="s">
        <v>5085</v>
      </c>
      <c r="F136" s="2597"/>
      <c r="G136" s="2604"/>
      <c r="H136" s="2604"/>
      <c r="I136" s="2604"/>
      <c r="J136" s="2604"/>
      <c r="K136" s="2604"/>
      <c r="L136" s="2604"/>
      <c r="M136" s="2604"/>
      <c r="N136" s="2604"/>
      <c r="O136" s="2604"/>
      <c r="P136" s="2604"/>
      <c r="Q136" s="2604"/>
      <c r="R136" s="2604"/>
      <c r="S136" s="2604"/>
      <c r="T136" s="2604"/>
      <c r="U136" s="2604"/>
      <c r="V136" s="2604"/>
      <c r="W136" s="2604"/>
      <c r="X136" s="2604"/>
      <c r="Y136" s="2605"/>
      <c r="Z136" s="2451"/>
    </row>
    <row r="137" spans="1:106" s="2407" customFormat="1" ht="4.05" customHeight="1">
      <c r="B137" s="2450"/>
      <c r="Z137" s="2451"/>
    </row>
    <row r="138" spans="1:106" s="2407" customFormat="1" ht="12">
      <c r="B138" s="2450"/>
      <c r="G138" s="2453" t="s">
        <v>5086</v>
      </c>
      <c r="H138" s="2606"/>
      <c r="K138" s="2453" t="s">
        <v>5087</v>
      </c>
      <c r="L138" s="2606"/>
      <c r="P138" s="2453" t="s">
        <v>5088</v>
      </c>
      <c r="Q138" s="2606"/>
      <c r="Z138" s="2451"/>
    </row>
    <row r="139" spans="1:106" s="2407" customFormat="1" ht="4.05" customHeight="1">
      <c r="B139" s="2450"/>
      <c r="Z139" s="2451"/>
    </row>
    <row r="140" spans="1:106" s="2407" customFormat="1" ht="12">
      <c r="B140" s="2450"/>
      <c r="P140" s="2453" t="s">
        <v>5089</v>
      </c>
      <c r="Q140" s="2607" t="s">
        <v>5004</v>
      </c>
      <c r="R140" s="2607" t="s">
        <v>5004</v>
      </c>
      <c r="S140" s="2607" t="s">
        <v>5004</v>
      </c>
      <c r="T140" s="2607" t="s">
        <v>5004</v>
      </c>
      <c r="Z140" s="2451"/>
    </row>
    <row r="141" spans="1:106" s="2407" customFormat="1" ht="4.05" customHeight="1">
      <c r="B141" s="2450"/>
      <c r="Z141" s="2451"/>
    </row>
    <row r="142" spans="1:106" s="2407" customFormat="1">
      <c r="A142" s="2406"/>
      <c r="B142" s="2450"/>
      <c r="D142" s="2456" t="s">
        <v>542</v>
      </c>
      <c r="E142" s="2456" t="s">
        <v>3649</v>
      </c>
      <c r="F142" s="2597"/>
      <c r="G142" s="2598"/>
      <c r="H142" s="2455"/>
      <c r="I142" s="2456" t="s">
        <v>3650</v>
      </c>
      <c r="J142" s="2599"/>
      <c r="K142" s="2599"/>
      <c r="M142" s="2455"/>
      <c r="N142" s="2456" t="s">
        <v>3652</v>
      </c>
      <c r="O142" s="2597"/>
      <c r="P142" s="2600"/>
      <c r="Q142" s="2600"/>
      <c r="R142" s="2600"/>
      <c r="S142" s="2600"/>
      <c r="T142" s="2600"/>
      <c r="U142" s="2600"/>
      <c r="V142" s="2600"/>
      <c r="W142" s="2600"/>
      <c r="X142" s="2600"/>
      <c r="Y142" s="2598"/>
      <c r="Z142" s="2451"/>
      <c r="AA142" s="2406"/>
      <c r="AB142" s="2406"/>
      <c r="AC142" s="2406"/>
      <c r="AD142" s="2406"/>
      <c r="AE142" s="2406"/>
      <c r="AF142" s="2406"/>
      <c r="AG142" s="2406"/>
      <c r="AH142" s="2406"/>
      <c r="AI142" s="2406"/>
      <c r="AJ142" s="2406"/>
      <c r="AK142" s="2406"/>
      <c r="AL142" s="2406"/>
      <c r="AM142" s="2406"/>
      <c r="AN142" s="2406"/>
      <c r="AO142" s="2406"/>
      <c r="AP142" s="2406"/>
      <c r="AQ142" s="2406"/>
      <c r="AR142" s="2406"/>
      <c r="AS142" s="2406"/>
      <c r="AT142" s="2406"/>
      <c r="AU142" s="2406"/>
      <c r="AV142" s="2406"/>
      <c r="AW142" s="2406"/>
      <c r="AX142" s="2406"/>
      <c r="AY142" s="2406"/>
      <c r="AZ142" s="2406"/>
      <c r="BA142" s="2406"/>
      <c r="BB142" s="2406"/>
      <c r="BC142" s="2406"/>
      <c r="BD142" s="2406"/>
      <c r="BE142" s="2406"/>
      <c r="BF142" s="2406"/>
      <c r="BG142" s="2406"/>
      <c r="BH142" s="2406"/>
      <c r="BI142" s="2406"/>
      <c r="BJ142" s="2406"/>
      <c r="BK142" s="2406"/>
      <c r="BL142" s="2406"/>
      <c r="BM142" s="2406"/>
      <c r="BN142" s="2406"/>
      <c r="BO142" s="2406"/>
      <c r="BP142" s="2406"/>
      <c r="BQ142" s="2406"/>
      <c r="BR142" s="2406"/>
      <c r="BS142" s="2406"/>
      <c r="BT142" s="2406"/>
      <c r="BU142" s="2406"/>
      <c r="BV142" s="2406"/>
      <c r="BW142" s="2406"/>
      <c r="BX142" s="2406"/>
      <c r="BY142" s="2406"/>
      <c r="BZ142" s="2406"/>
      <c r="CA142" s="2406"/>
      <c r="CB142" s="2406"/>
      <c r="CC142" s="2406"/>
      <c r="CD142" s="2406"/>
      <c r="CE142" s="2406"/>
      <c r="CF142" s="2406"/>
      <c r="CG142" s="2406"/>
      <c r="CH142" s="2406"/>
      <c r="CI142" s="2406"/>
      <c r="CJ142" s="2406"/>
      <c r="CK142" s="2406"/>
      <c r="CL142" s="2406"/>
      <c r="CM142" s="2406"/>
      <c r="CN142" s="2406"/>
      <c r="CO142" s="2406"/>
      <c r="CP142" s="2406"/>
      <c r="CQ142" s="2406"/>
      <c r="CR142" s="2406"/>
      <c r="CS142" s="2406"/>
      <c r="CT142" s="2406"/>
      <c r="CU142" s="2406"/>
      <c r="CV142" s="2406"/>
      <c r="CW142" s="2406"/>
      <c r="CX142" s="2406"/>
      <c r="CY142" s="2406"/>
      <c r="CZ142" s="2406"/>
      <c r="DA142" s="2406"/>
      <c r="DB142" s="2406"/>
    </row>
    <row r="143" spans="1:106" s="2407" customFormat="1" ht="3.75" customHeight="1">
      <c r="A143" s="2406"/>
      <c r="B143" s="2450"/>
      <c r="Z143" s="2451"/>
      <c r="AA143" s="2406"/>
      <c r="AB143" s="2406"/>
      <c r="AC143" s="2406"/>
      <c r="AD143" s="2406"/>
      <c r="AE143" s="2406"/>
      <c r="AF143" s="2406"/>
      <c r="AG143" s="2406"/>
      <c r="AH143" s="2406"/>
      <c r="AI143" s="2406"/>
      <c r="AJ143" s="2406"/>
      <c r="AK143" s="2406"/>
      <c r="AL143" s="2406"/>
      <c r="AM143" s="2406"/>
      <c r="AN143" s="2406"/>
      <c r="AO143" s="2406"/>
      <c r="AP143" s="2406"/>
      <c r="AQ143" s="2406"/>
      <c r="AR143" s="2406"/>
      <c r="AS143" s="2406"/>
      <c r="AT143" s="2406"/>
      <c r="AU143" s="2406"/>
      <c r="AV143" s="2406"/>
      <c r="AW143" s="2406"/>
      <c r="AX143" s="2406"/>
      <c r="AY143" s="2406"/>
      <c r="AZ143" s="2406"/>
      <c r="BA143" s="2406"/>
      <c r="BB143" s="2406"/>
      <c r="BC143" s="2406"/>
      <c r="BD143" s="2406"/>
      <c r="BE143" s="2406"/>
      <c r="BF143" s="2406"/>
      <c r="BG143" s="2406"/>
      <c r="BH143" s="2406"/>
      <c r="BI143" s="2406"/>
      <c r="BJ143" s="2406"/>
      <c r="BK143" s="2406"/>
      <c r="BL143" s="2406"/>
      <c r="BM143" s="2406"/>
      <c r="BN143" s="2406"/>
      <c r="BO143" s="2406"/>
      <c r="BP143" s="2406"/>
      <c r="BQ143" s="2406"/>
      <c r="BR143" s="2406"/>
      <c r="BS143" s="2406"/>
      <c r="BT143" s="2406"/>
      <c r="BU143" s="2406"/>
      <c r="BV143" s="2406"/>
      <c r="BW143" s="2406"/>
      <c r="BX143" s="2406"/>
      <c r="BY143" s="2406"/>
      <c r="BZ143" s="2406"/>
      <c r="CA143" s="2406"/>
      <c r="CB143" s="2406"/>
      <c r="CC143" s="2406"/>
      <c r="CD143" s="2406"/>
      <c r="CE143" s="2406"/>
      <c r="CF143" s="2406"/>
      <c r="CG143" s="2406"/>
      <c r="CH143" s="2406"/>
      <c r="CI143" s="2406"/>
      <c r="CJ143" s="2406"/>
      <c r="CK143" s="2406"/>
      <c r="CL143" s="2406"/>
      <c r="CM143" s="2406"/>
      <c r="CN143" s="2406"/>
      <c r="CO143" s="2406"/>
      <c r="CP143" s="2406"/>
      <c r="CQ143" s="2406"/>
      <c r="CR143" s="2406"/>
      <c r="CS143" s="2406"/>
      <c r="CT143" s="2406"/>
      <c r="CU143" s="2406"/>
      <c r="CV143" s="2406"/>
      <c r="CW143" s="2406"/>
      <c r="CX143" s="2406"/>
      <c r="CY143" s="2406"/>
      <c r="CZ143" s="2406"/>
      <c r="DA143" s="2406"/>
      <c r="DB143" s="2406"/>
    </row>
    <row r="144" spans="1:106" s="2407" customFormat="1">
      <c r="A144" s="2406"/>
      <c r="B144" s="2450"/>
      <c r="E144" s="2456" t="s">
        <v>5084</v>
      </c>
      <c r="F144" s="2601"/>
      <c r="G144" s="2599"/>
      <c r="H144" s="2599"/>
      <c r="I144" s="2602"/>
      <c r="J144" s="2599"/>
      <c r="K144" s="2599"/>
      <c r="L144" s="2599"/>
      <c r="M144" s="2602"/>
      <c r="N144" s="2599"/>
      <c r="O144" s="2599"/>
      <c r="P144" s="2599"/>
      <c r="Q144" s="2599"/>
      <c r="R144" s="2603"/>
      <c r="S144" s="2603"/>
      <c r="T144" s="2603"/>
      <c r="U144" s="2603"/>
      <c r="V144" s="2603"/>
      <c r="W144" s="2603"/>
      <c r="X144" s="2603"/>
      <c r="Y144" s="2603"/>
      <c r="Z144" s="2451"/>
      <c r="AA144" s="2406"/>
      <c r="AB144" s="2406"/>
      <c r="AC144" s="2406"/>
      <c r="AD144" s="2406"/>
      <c r="AE144" s="2406"/>
      <c r="AF144" s="2406"/>
      <c r="AG144" s="2406"/>
      <c r="AH144" s="2406"/>
      <c r="AI144" s="2406"/>
      <c r="AJ144" s="2406"/>
      <c r="AK144" s="2406"/>
      <c r="AL144" s="2406"/>
      <c r="AM144" s="2406"/>
      <c r="AN144" s="2406"/>
      <c r="AO144" s="2406"/>
      <c r="AP144" s="2406"/>
      <c r="AQ144" s="2406"/>
      <c r="AR144" s="2406"/>
      <c r="AS144" s="2406"/>
      <c r="AT144" s="2406"/>
      <c r="AU144" s="2406"/>
      <c r="AV144" s="2406"/>
      <c r="AW144" s="2406"/>
      <c r="AX144" s="2406"/>
      <c r="AY144" s="2406"/>
      <c r="AZ144" s="2406"/>
      <c r="BA144" s="2406"/>
      <c r="BB144" s="2406"/>
      <c r="BC144" s="2406"/>
      <c r="BD144" s="2406"/>
      <c r="BE144" s="2406"/>
      <c r="BF144" s="2406"/>
      <c r="BG144" s="2406"/>
      <c r="BH144" s="2406"/>
      <c r="BI144" s="2406"/>
      <c r="BJ144" s="2406"/>
      <c r="BK144" s="2406"/>
      <c r="BL144" s="2406"/>
      <c r="BM144" s="2406"/>
      <c r="BN144" s="2406"/>
      <c r="BO144" s="2406"/>
      <c r="BP144" s="2406"/>
      <c r="BQ144" s="2406"/>
      <c r="BR144" s="2406"/>
      <c r="BS144" s="2406"/>
      <c r="BT144" s="2406"/>
      <c r="BU144" s="2406"/>
      <c r="BV144" s="2406"/>
      <c r="BW144" s="2406"/>
      <c r="BX144" s="2406"/>
      <c r="BY144" s="2406"/>
      <c r="BZ144" s="2406"/>
      <c r="CA144" s="2406"/>
      <c r="CB144" s="2406"/>
      <c r="CC144" s="2406"/>
      <c r="CD144" s="2406"/>
      <c r="CE144" s="2406"/>
      <c r="CF144" s="2406"/>
      <c r="CG144" s="2406"/>
      <c r="CH144" s="2406"/>
      <c r="CI144" s="2406"/>
      <c r="CJ144" s="2406"/>
      <c r="CK144" s="2406"/>
      <c r="CL144" s="2406"/>
      <c r="CM144" s="2406"/>
      <c r="CN144" s="2406"/>
      <c r="CO144" s="2406"/>
      <c r="CP144" s="2406"/>
      <c r="CQ144" s="2406"/>
      <c r="CR144" s="2406"/>
      <c r="CS144" s="2406"/>
      <c r="CT144" s="2406"/>
      <c r="CU144" s="2406"/>
      <c r="CV144" s="2406"/>
      <c r="CW144" s="2406"/>
      <c r="CX144" s="2406"/>
      <c r="CY144" s="2406"/>
      <c r="CZ144" s="2406"/>
      <c r="DA144" s="2406"/>
      <c r="DB144" s="2406"/>
    </row>
    <row r="145" spans="1:106" s="2407" customFormat="1" ht="3.75" customHeight="1">
      <c r="A145" s="2406"/>
      <c r="B145" s="2450"/>
      <c r="Z145" s="2451"/>
      <c r="AA145" s="2406"/>
      <c r="AB145" s="2406"/>
      <c r="AC145" s="2406"/>
      <c r="AD145" s="2406"/>
      <c r="AE145" s="2406"/>
      <c r="AF145" s="2406"/>
      <c r="AG145" s="2406"/>
      <c r="AH145" s="2406"/>
      <c r="AI145" s="2406"/>
      <c r="AJ145" s="2406"/>
      <c r="AK145" s="2406"/>
      <c r="AL145" s="2406"/>
      <c r="AM145" s="2406"/>
      <c r="AN145" s="2406"/>
      <c r="AO145" s="2406"/>
      <c r="AP145" s="2406"/>
      <c r="AQ145" s="2406"/>
      <c r="AR145" s="2406"/>
      <c r="AS145" s="2406"/>
      <c r="AT145" s="2406"/>
      <c r="AU145" s="2406"/>
      <c r="AV145" s="2406"/>
      <c r="AW145" s="2406"/>
      <c r="AX145" s="2406"/>
      <c r="AY145" s="2406"/>
      <c r="AZ145" s="2406"/>
      <c r="BA145" s="2406"/>
      <c r="BB145" s="2406"/>
      <c r="BC145" s="2406"/>
      <c r="BD145" s="2406"/>
      <c r="BE145" s="2406"/>
      <c r="BF145" s="2406"/>
      <c r="BG145" s="2406"/>
      <c r="BH145" s="2406"/>
      <c r="BI145" s="2406"/>
      <c r="BJ145" s="2406"/>
      <c r="BK145" s="2406"/>
      <c r="BL145" s="2406"/>
      <c r="BM145" s="2406"/>
      <c r="BN145" s="2406"/>
      <c r="BO145" s="2406"/>
      <c r="BP145" s="2406"/>
      <c r="BQ145" s="2406"/>
      <c r="BR145" s="2406"/>
      <c r="BS145" s="2406"/>
      <c r="BT145" s="2406"/>
      <c r="BU145" s="2406"/>
      <c r="BV145" s="2406"/>
      <c r="BW145" s="2406"/>
      <c r="BX145" s="2406"/>
      <c r="BY145" s="2406"/>
      <c r="BZ145" s="2406"/>
      <c r="CA145" s="2406"/>
      <c r="CB145" s="2406"/>
      <c r="CC145" s="2406"/>
      <c r="CD145" s="2406"/>
      <c r="CE145" s="2406"/>
      <c r="CF145" s="2406"/>
      <c r="CG145" s="2406"/>
      <c r="CH145" s="2406"/>
      <c r="CI145" s="2406"/>
      <c r="CJ145" s="2406"/>
      <c r="CK145" s="2406"/>
      <c r="CL145" s="2406"/>
      <c r="CM145" s="2406"/>
      <c r="CN145" s="2406"/>
      <c r="CO145" s="2406"/>
      <c r="CP145" s="2406"/>
      <c r="CQ145" s="2406"/>
      <c r="CR145" s="2406"/>
      <c r="CS145" s="2406"/>
      <c r="CT145" s="2406"/>
      <c r="CU145" s="2406"/>
      <c r="CV145" s="2406"/>
      <c r="CW145" s="2406"/>
      <c r="CX145" s="2406"/>
      <c r="CY145" s="2406"/>
      <c r="CZ145" s="2406"/>
      <c r="DA145" s="2406"/>
      <c r="DB145" s="2406"/>
    </row>
    <row r="146" spans="1:106" s="2407" customFormat="1">
      <c r="A146" s="2406"/>
      <c r="B146" s="2450"/>
      <c r="E146" s="2456" t="s">
        <v>4973</v>
      </c>
      <c r="F146" s="2601"/>
      <c r="G146" s="2599"/>
      <c r="H146" s="2599"/>
      <c r="I146" s="2602"/>
      <c r="J146" s="2599"/>
      <c r="K146" s="2599"/>
      <c r="L146" s="2599"/>
      <c r="M146" s="2602"/>
      <c r="N146" s="2599"/>
      <c r="O146" s="2599"/>
      <c r="P146" s="2599"/>
      <c r="Q146" s="2599"/>
      <c r="R146" s="2603"/>
      <c r="S146" s="2603"/>
      <c r="T146" s="2603"/>
      <c r="U146" s="2603"/>
      <c r="V146" s="2603"/>
      <c r="W146" s="2603"/>
      <c r="X146" s="2603"/>
      <c r="Y146" s="2603"/>
      <c r="Z146" s="2451"/>
      <c r="AA146" s="2406"/>
      <c r="AB146" s="2406"/>
      <c r="AC146" s="2406"/>
      <c r="AD146" s="2406"/>
      <c r="AE146" s="2406"/>
      <c r="AF146" s="2406"/>
      <c r="AG146" s="2406"/>
      <c r="AH146" s="2406"/>
      <c r="AI146" s="2406"/>
      <c r="AJ146" s="2406"/>
      <c r="AK146" s="2406"/>
      <c r="AL146" s="2406"/>
      <c r="AM146" s="2406"/>
      <c r="AN146" s="2406"/>
      <c r="AO146" s="2406"/>
      <c r="AP146" s="2406"/>
      <c r="AQ146" s="2406"/>
      <c r="AR146" s="2406"/>
      <c r="AS146" s="2406"/>
      <c r="AT146" s="2406"/>
      <c r="AU146" s="2406"/>
      <c r="AV146" s="2406"/>
      <c r="AW146" s="2406"/>
      <c r="AX146" s="2406"/>
      <c r="AY146" s="2406"/>
      <c r="AZ146" s="2406"/>
      <c r="BA146" s="2406"/>
      <c r="BB146" s="2406"/>
      <c r="BC146" s="2406"/>
      <c r="BD146" s="2406"/>
      <c r="BE146" s="2406"/>
      <c r="BF146" s="2406"/>
      <c r="BG146" s="2406"/>
      <c r="BH146" s="2406"/>
      <c r="BI146" s="2406"/>
      <c r="BJ146" s="2406"/>
      <c r="BK146" s="2406"/>
      <c r="BL146" s="2406"/>
      <c r="BM146" s="2406"/>
      <c r="BN146" s="2406"/>
      <c r="BO146" s="2406"/>
      <c r="BP146" s="2406"/>
      <c r="BQ146" s="2406"/>
      <c r="BR146" s="2406"/>
      <c r="BS146" s="2406"/>
      <c r="BT146" s="2406"/>
      <c r="BU146" s="2406"/>
      <c r="BV146" s="2406"/>
      <c r="BW146" s="2406"/>
      <c r="BX146" s="2406"/>
      <c r="BY146" s="2406"/>
      <c r="BZ146" s="2406"/>
      <c r="CA146" s="2406"/>
      <c r="CB146" s="2406"/>
      <c r="CC146" s="2406"/>
      <c r="CD146" s="2406"/>
      <c r="CE146" s="2406"/>
      <c r="CF146" s="2406"/>
      <c r="CG146" s="2406"/>
      <c r="CH146" s="2406"/>
      <c r="CI146" s="2406"/>
      <c r="CJ146" s="2406"/>
      <c r="CK146" s="2406"/>
      <c r="CL146" s="2406"/>
      <c r="CM146" s="2406"/>
      <c r="CN146" s="2406"/>
      <c r="CO146" s="2406"/>
      <c r="CP146" s="2406"/>
      <c r="CQ146" s="2406"/>
      <c r="CR146" s="2406"/>
      <c r="CS146" s="2406"/>
      <c r="CT146" s="2406"/>
      <c r="CU146" s="2406"/>
      <c r="CV146" s="2406"/>
      <c r="CW146" s="2406"/>
      <c r="CX146" s="2406"/>
      <c r="CY146" s="2406"/>
      <c r="CZ146" s="2406"/>
      <c r="DA146" s="2406"/>
      <c r="DB146" s="2406"/>
    </row>
    <row r="147" spans="1:106" s="2407" customFormat="1" ht="4.05" customHeight="1">
      <c r="A147" s="2406"/>
      <c r="B147" s="2450"/>
      <c r="Z147" s="2451"/>
      <c r="AA147" s="2406"/>
      <c r="AB147" s="2406"/>
      <c r="AC147" s="2406"/>
      <c r="AD147" s="2406"/>
      <c r="AE147" s="2406"/>
      <c r="AF147" s="2406"/>
      <c r="AG147" s="2406"/>
      <c r="AH147" s="2406"/>
      <c r="AI147" s="2406"/>
      <c r="AJ147" s="2406"/>
      <c r="AK147" s="2406"/>
      <c r="AL147" s="2406"/>
      <c r="AM147" s="2406"/>
      <c r="AN147" s="2406"/>
      <c r="AO147" s="2406"/>
      <c r="AP147" s="2406"/>
      <c r="AQ147" s="2406"/>
      <c r="AR147" s="2406"/>
      <c r="AS147" s="2406"/>
      <c r="AT147" s="2406"/>
      <c r="AU147" s="2406"/>
      <c r="AV147" s="2406"/>
      <c r="AW147" s="2406"/>
      <c r="AX147" s="2406"/>
      <c r="AY147" s="2406"/>
      <c r="AZ147" s="2406"/>
      <c r="BA147" s="2406"/>
      <c r="BB147" s="2406"/>
      <c r="BC147" s="2406"/>
      <c r="BD147" s="2406"/>
      <c r="BE147" s="2406"/>
      <c r="BF147" s="2406"/>
      <c r="BG147" s="2406"/>
      <c r="BH147" s="2406"/>
      <c r="BI147" s="2406"/>
      <c r="BJ147" s="2406"/>
      <c r="BK147" s="2406"/>
      <c r="BL147" s="2406"/>
      <c r="BM147" s="2406"/>
      <c r="BN147" s="2406"/>
      <c r="BO147" s="2406"/>
      <c r="BP147" s="2406"/>
      <c r="BQ147" s="2406"/>
      <c r="BR147" s="2406"/>
      <c r="BS147" s="2406"/>
      <c r="BT147" s="2406"/>
      <c r="BU147" s="2406"/>
      <c r="BV147" s="2406"/>
      <c r="BW147" s="2406"/>
      <c r="BX147" s="2406"/>
      <c r="BY147" s="2406"/>
      <c r="BZ147" s="2406"/>
      <c r="CA147" s="2406"/>
      <c r="CB147" s="2406"/>
      <c r="CC147" s="2406"/>
      <c r="CD147" s="2406"/>
      <c r="CE147" s="2406"/>
      <c r="CF147" s="2406"/>
      <c r="CG147" s="2406"/>
      <c r="CH147" s="2406"/>
      <c r="CI147" s="2406"/>
      <c r="CJ147" s="2406"/>
      <c r="CK147" s="2406"/>
      <c r="CL147" s="2406"/>
      <c r="CM147" s="2406"/>
      <c r="CN147" s="2406"/>
      <c r="CO147" s="2406"/>
      <c r="CP147" s="2406"/>
      <c r="CQ147" s="2406"/>
      <c r="CR147" s="2406"/>
      <c r="CS147" s="2406"/>
      <c r="CT147" s="2406"/>
      <c r="CU147" s="2406"/>
      <c r="CV147" s="2406"/>
      <c r="CW147" s="2406"/>
      <c r="CX147" s="2406"/>
      <c r="CY147" s="2406"/>
      <c r="CZ147" s="2406"/>
      <c r="DA147" s="2406"/>
      <c r="DB147" s="2406"/>
    </row>
    <row r="148" spans="1:106" s="2407" customFormat="1" ht="4.05" customHeight="1">
      <c r="B148" s="2450"/>
      <c r="Z148" s="2451"/>
    </row>
    <row r="149" spans="1:106" s="2407" customFormat="1">
      <c r="B149" s="2450"/>
      <c r="E149" s="2453" t="s">
        <v>5085</v>
      </c>
      <c r="F149" s="2597"/>
      <c r="G149" s="2604"/>
      <c r="H149" s="2604"/>
      <c r="I149" s="2604"/>
      <c r="J149" s="2604"/>
      <c r="K149" s="2604"/>
      <c r="L149" s="2604"/>
      <c r="M149" s="2604"/>
      <c r="N149" s="2604"/>
      <c r="O149" s="2604"/>
      <c r="P149" s="2604"/>
      <c r="Q149" s="2604"/>
      <c r="R149" s="2604"/>
      <c r="S149" s="2604"/>
      <c r="T149" s="2604"/>
      <c r="U149" s="2604"/>
      <c r="V149" s="2604"/>
      <c r="W149" s="2604"/>
      <c r="X149" s="2604"/>
      <c r="Y149" s="2605"/>
      <c r="Z149" s="2451"/>
    </row>
    <row r="150" spans="1:106" s="2407" customFormat="1" ht="4.05" customHeight="1">
      <c r="B150" s="2450"/>
      <c r="Z150" s="2451"/>
    </row>
    <row r="151" spans="1:106" s="2407" customFormat="1" ht="12">
      <c r="B151" s="2450"/>
      <c r="G151" s="2453" t="s">
        <v>5086</v>
      </c>
      <c r="H151" s="2606"/>
      <c r="K151" s="2453" t="s">
        <v>5087</v>
      </c>
      <c r="L151" s="2606"/>
      <c r="P151" s="2453" t="s">
        <v>5088</v>
      </c>
      <c r="Q151" s="2606"/>
      <c r="Z151" s="2451"/>
    </row>
    <row r="152" spans="1:106" s="2407" customFormat="1" ht="4.05" customHeight="1">
      <c r="B152" s="2450"/>
      <c r="Z152" s="2451"/>
    </row>
    <row r="153" spans="1:106" s="2407" customFormat="1" ht="12">
      <c r="B153" s="2450"/>
      <c r="P153" s="2453" t="s">
        <v>5089</v>
      </c>
      <c r="Q153" s="2607" t="s">
        <v>5004</v>
      </c>
      <c r="R153" s="2607" t="s">
        <v>5004</v>
      </c>
      <c r="S153" s="2607" t="s">
        <v>5004</v>
      </c>
      <c r="T153" s="2607" t="s">
        <v>5004</v>
      </c>
      <c r="Z153" s="2451"/>
    </row>
    <row r="154" spans="1:106" s="2407" customFormat="1" ht="4.05" customHeight="1" thickBot="1">
      <c r="B154" s="2490"/>
      <c r="C154" s="2491"/>
      <c r="D154" s="2491"/>
      <c r="E154" s="2491"/>
      <c r="F154" s="2491"/>
      <c r="G154" s="2491"/>
      <c r="H154" s="2491"/>
      <c r="I154" s="2608"/>
      <c r="J154" s="2491"/>
      <c r="K154" s="2491"/>
      <c r="L154" s="2491"/>
      <c r="M154" s="2491"/>
      <c r="N154" s="2491"/>
      <c r="O154" s="2491"/>
      <c r="P154" s="2491"/>
      <c r="Q154" s="2491"/>
      <c r="R154" s="2491"/>
      <c r="S154" s="2491"/>
      <c r="T154" s="2491"/>
      <c r="U154" s="2491"/>
      <c r="V154" s="2491"/>
      <c r="W154" s="2491"/>
      <c r="X154" s="2491"/>
      <c r="Y154" s="2491"/>
      <c r="Z154" s="2492"/>
    </row>
    <row r="155" spans="1:106" s="2407" customFormat="1" ht="12.75" customHeight="1" thickBot="1">
      <c r="A155" s="2406"/>
      <c r="B155" s="5521" t="s">
        <v>5090</v>
      </c>
      <c r="C155" s="5522"/>
      <c r="D155" s="5522"/>
      <c r="E155" s="5522"/>
      <c r="F155" s="5522"/>
      <c r="G155" s="5522"/>
      <c r="H155" s="5522"/>
      <c r="I155" s="5522"/>
      <c r="J155" s="5522"/>
      <c r="K155" s="5522"/>
      <c r="L155" s="5522"/>
      <c r="M155" s="5522"/>
      <c r="N155" s="5522"/>
      <c r="O155" s="5522"/>
      <c r="P155" s="5522"/>
      <c r="Q155" s="5522"/>
      <c r="R155" s="5522"/>
      <c r="S155" s="5522"/>
      <c r="T155" s="5522"/>
      <c r="U155" s="5522"/>
      <c r="V155" s="5522"/>
      <c r="W155" s="5522"/>
      <c r="X155" s="5522"/>
      <c r="Y155" s="5522"/>
      <c r="Z155" s="5523"/>
      <c r="AA155" s="2406"/>
      <c r="AB155" s="2593"/>
      <c r="AC155" s="2593"/>
      <c r="AD155" s="2593"/>
      <c r="AE155" s="2406"/>
      <c r="AF155" s="2406"/>
      <c r="AG155" s="2406"/>
      <c r="AH155" s="2406"/>
      <c r="AI155" s="2406"/>
      <c r="AJ155" s="2406"/>
      <c r="AK155" s="2406"/>
      <c r="AL155" s="2406"/>
      <c r="AM155" s="2406"/>
      <c r="AN155" s="2406"/>
      <c r="AO155" s="2406"/>
      <c r="AP155" s="2406"/>
      <c r="AQ155" s="2406"/>
      <c r="AR155" s="2406"/>
      <c r="AS155" s="2406"/>
      <c r="AT155" s="2406"/>
      <c r="AU155" s="2406"/>
      <c r="AV155" s="2406"/>
      <c r="AW155" s="2406"/>
      <c r="AX155" s="2406"/>
      <c r="AY155" s="2406"/>
      <c r="AZ155" s="2406"/>
      <c r="BA155" s="2406"/>
      <c r="BB155" s="2406"/>
      <c r="BC155" s="2406"/>
      <c r="BD155" s="2406"/>
      <c r="BE155" s="2406"/>
      <c r="BF155" s="2406"/>
      <c r="BG155" s="2406"/>
      <c r="BH155" s="2406"/>
      <c r="BI155" s="2406"/>
      <c r="BJ155" s="2406"/>
      <c r="BK155" s="2406"/>
      <c r="BL155" s="2406"/>
      <c r="BM155" s="2406"/>
      <c r="BN155" s="2406"/>
      <c r="BO155" s="2406"/>
      <c r="BP155" s="2406"/>
      <c r="BQ155" s="2406"/>
      <c r="BR155" s="2406"/>
      <c r="BS155" s="2406"/>
      <c r="BT155" s="2406"/>
      <c r="BU155" s="2406"/>
      <c r="BV155" s="2406"/>
      <c r="BW155" s="2406"/>
      <c r="BX155" s="2406"/>
      <c r="BY155" s="2406"/>
      <c r="BZ155" s="2406"/>
      <c r="CA155" s="2406"/>
      <c r="CB155" s="2406"/>
      <c r="CC155" s="2406"/>
      <c r="CD155" s="2406"/>
      <c r="CE155" s="2406"/>
      <c r="CF155" s="2406"/>
      <c r="CG155" s="2406"/>
      <c r="CH155" s="2406"/>
      <c r="CI155" s="2406"/>
      <c r="CJ155" s="2406"/>
      <c r="CK155" s="2406"/>
      <c r="CL155" s="2406"/>
      <c r="CM155" s="2406"/>
      <c r="CN155" s="2406"/>
      <c r="CO155" s="2406"/>
      <c r="CP155" s="2406"/>
      <c r="CQ155" s="2406"/>
      <c r="CR155" s="2406"/>
      <c r="CS155" s="2406"/>
      <c r="CT155" s="2406"/>
      <c r="CU155" s="2406"/>
      <c r="CV155" s="2406"/>
      <c r="CW155" s="2406"/>
      <c r="CX155" s="2406"/>
      <c r="CY155" s="2406"/>
      <c r="CZ155" s="2406"/>
      <c r="DA155" s="2406"/>
      <c r="DB155" s="2406"/>
    </row>
    <row r="156" spans="1:106" s="2407" customFormat="1" ht="4.05" customHeight="1">
      <c r="B156" s="2450"/>
      <c r="Z156" s="2451"/>
    </row>
    <row r="157" spans="1:106" s="2407" customFormat="1">
      <c r="B157" s="2450"/>
      <c r="C157" s="2493" t="s">
        <v>5052</v>
      </c>
      <c r="Z157" s="2451"/>
    </row>
    <row r="158" spans="1:106" s="2407" customFormat="1" ht="4.05" customHeight="1">
      <c r="B158" s="2450"/>
      <c r="Z158" s="2451"/>
    </row>
    <row r="159" spans="1:106" s="2407" customFormat="1" ht="12" customHeight="1">
      <c r="B159" s="2450"/>
      <c r="C159" s="2564"/>
      <c r="D159" s="2562"/>
      <c r="E159" s="2562"/>
      <c r="F159" s="2562"/>
      <c r="G159" s="2562"/>
      <c r="H159" s="2562"/>
      <c r="I159" s="2562"/>
      <c r="J159" s="2562"/>
      <c r="K159" s="2562"/>
      <c r="L159" s="2562"/>
      <c r="M159" s="2562"/>
      <c r="N159" s="2562"/>
      <c r="O159" s="2562"/>
      <c r="P159" s="2562"/>
      <c r="Q159" s="2562"/>
      <c r="R159" s="2562"/>
      <c r="S159" s="2562"/>
      <c r="T159" s="2562"/>
      <c r="U159" s="2562"/>
      <c r="V159" s="2562"/>
      <c r="W159" s="2562"/>
      <c r="X159" s="2562"/>
      <c r="Y159" s="2563"/>
      <c r="Z159" s="2451"/>
    </row>
    <row r="160" spans="1:106" s="2407" customFormat="1" ht="12" customHeight="1">
      <c r="B160" s="2450"/>
      <c r="C160" s="2564"/>
      <c r="D160" s="2562"/>
      <c r="E160" s="2562"/>
      <c r="F160" s="2562"/>
      <c r="G160" s="2562"/>
      <c r="H160" s="2562"/>
      <c r="I160" s="2562"/>
      <c r="J160" s="2562"/>
      <c r="K160" s="2562"/>
      <c r="L160" s="2562"/>
      <c r="M160" s="2562"/>
      <c r="N160" s="2562"/>
      <c r="O160" s="2562"/>
      <c r="P160" s="2562"/>
      <c r="Q160" s="2562"/>
      <c r="R160" s="2562"/>
      <c r="S160" s="2562"/>
      <c r="T160" s="2562"/>
      <c r="U160" s="2562"/>
      <c r="V160" s="2562"/>
      <c r="W160" s="2562"/>
      <c r="X160" s="2562"/>
      <c r="Y160" s="2563"/>
      <c r="Z160" s="2451"/>
    </row>
    <row r="161" spans="1:106" s="2407" customFormat="1" ht="12" customHeight="1">
      <c r="B161" s="2450"/>
      <c r="C161" s="2564"/>
      <c r="D161" s="2562"/>
      <c r="E161" s="2562"/>
      <c r="F161" s="2562"/>
      <c r="G161" s="2562"/>
      <c r="H161" s="2562"/>
      <c r="I161" s="2562"/>
      <c r="J161" s="2562"/>
      <c r="K161" s="2562"/>
      <c r="L161" s="2562"/>
      <c r="M161" s="2562"/>
      <c r="N161" s="2562"/>
      <c r="O161" s="2562"/>
      <c r="P161" s="2562"/>
      <c r="Q161" s="2562"/>
      <c r="R161" s="2562"/>
      <c r="S161" s="2562"/>
      <c r="T161" s="2562"/>
      <c r="U161" s="2562"/>
      <c r="V161" s="2562"/>
      <c r="W161" s="2562"/>
      <c r="X161" s="2562"/>
      <c r="Y161" s="2563"/>
      <c r="Z161" s="2451"/>
    </row>
    <row r="162" spans="1:106" s="2407" customFormat="1" ht="12" customHeight="1">
      <c r="B162" s="2450"/>
      <c r="C162" s="2564"/>
      <c r="D162" s="2562"/>
      <c r="E162" s="2562"/>
      <c r="F162" s="2562"/>
      <c r="G162" s="2562"/>
      <c r="H162" s="2562"/>
      <c r="I162" s="2562"/>
      <c r="J162" s="2562"/>
      <c r="K162" s="2562"/>
      <c r="L162" s="2562"/>
      <c r="M162" s="2562"/>
      <c r="N162" s="2562"/>
      <c r="O162" s="2562"/>
      <c r="P162" s="2562"/>
      <c r="Q162" s="2562"/>
      <c r="R162" s="2562"/>
      <c r="S162" s="2562"/>
      <c r="T162" s="2562"/>
      <c r="U162" s="2562"/>
      <c r="V162" s="2562"/>
      <c r="W162" s="2562"/>
      <c r="X162" s="2562"/>
      <c r="Y162" s="2563"/>
      <c r="Z162" s="2451"/>
    </row>
    <row r="163" spans="1:106" s="2407" customFormat="1" ht="12" customHeight="1">
      <c r="B163" s="2450"/>
      <c r="C163" s="2564"/>
      <c r="D163" s="2562"/>
      <c r="E163" s="2562"/>
      <c r="F163" s="2562"/>
      <c r="G163" s="2562"/>
      <c r="H163" s="2562"/>
      <c r="I163" s="2562"/>
      <c r="J163" s="2562"/>
      <c r="K163" s="2562"/>
      <c r="L163" s="2562"/>
      <c r="M163" s="2562"/>
      <c r="N163" s="2562"/>
      <c r="O163" s="2562"/>
      <c r="P163" s="2562"/>
      <c r="Q163" s="2562"/>
      <c r="R163" s="2562"/>
      <c r="S163" s="2562"/>
      <c r="T163" s="2562"/>
      <c r="U163" s="2562"/>
      <c r="V163" s="2562"/>
      <c r="W163" s="2562"/>
      <c r="X163" s="2562"/>
      <c r="Y163" s="2563"/>
      <c r="Z163" s="2451"/>
    </row>
    <row r="164" spans="1:106" s="2407" customFormat="1" ht="12" customHeight="1">
      <c r="B164" s="2450"/>
      <c r="C164" s="2564"/>
      <c r="D164" s="2562"/>
      <c r="E164" s="2562"/>
      <c r="F164" s="2562"/>
      <c r="G164" s="2562"/>
      <c r="H164" s="2562"/>
      <c r="I164" s="2562"/>
      <c r="J164" s="2562"/>
      <c r="K164" s="2562"/>
      <c r="L164" s="2562"/>
      <c r="M164" s="2562"/>
      <c r="N164" s="2562"/>
      <c r="O164" s="2562"/>
      <c r="P164" s="2562"/>
      <c r="Q164" s="2562"/>
      <c r="R164" s="2562"/>
      <c r="S164" s="2562"/>
      <c r="T164" s="2562"/>
      <c r="U164" s="2562"/>
      <c r="V164" s="2562"/>
      <c r="W164" s="2562"/>
      <c r="X164" s="2562"/>
      <c r="Y164" s="2563"/>
      <c r="Z164" s="2451"/>
    </row>
    <row r="165" spans="1:106" s="2407" customFormat="1" ht="12" customHeight="1">
      <c r="B165" s="2450"/>
      <c r="C165" s="2564"/>
      <c r="D165" s="2562"/>
      <c r="E165" s="2562"/>
      <c r="F165" s="2562"/>
      <c r="G165" s="2562"/>
      <c r="H165" s="2562"/>
      <c r="I165" s="2562"/>
      <c r="J165" s="2562"/>
      <c r="K165" s="2562"/>
      <c r="L165" s="2562"/>
      <c r="M165" s="2562"/>
      <c r="N165" s="2562"/>
      <c r="O165" s="2562"/>
      <c r="P165" s="2562"/>
      <c r="Q165" s="2562"/>
      <c r="R165" s="2562"/>
      <c r="S165" s="2562"/>
      <c r="T165" s="2562"/>
      <c r="U165" s="2562"/>
      <c r="V165" s="2562"/>
      <c r="W165" s="2562"/>
      <c r="X165" s="2562"/>
      <c r="Y165" s="2563"/>
      <c r="Z165" s="2451"/>
    </row>
    <row r="166" spans="1:106" s="2407" customFormat="1" ht="12" customHeight="1">
      <c r="B166" s="2450"/>
      <c r="C166" s="2564"/>
      <c r="D166" s="2562"/>
      <c r="E166" s="2562"/>
      <c r="F166" s="2562"/>
      <c r="G166" s="2562"/>
      <c r="H166" s="2562"/>
      <c r="I166" s="2562"/>
      <c r="J166" s="2562"/>
      <c r="K166" s="2562"/>
      <c r="L166" s="2562"/>
      <c r="M166" s="2562"/>
      <c r="N166" s="2562"/>
      <c r="O166" s="2562"/>
      <c r="P166" s="2562"/>
      <c r="Q166" s="2562"/>
      <c r="R166" s="2562"/>
      <c r="S166" s="2562"/>
      <c r="T166" s="2562"/>
      <c r="U166" s="2562"/>
      <c r="V166" s="2562"/>
      <c r="W166" s="2562"/>
      <c r="X166" s="2562"/>
      <c r="Y166" s="2563"/>
      <c r="Z166" s="2451"/>
    </row>
    <row r="167" spans="1:106" s="2407" customFormat="1" ht="12" customHeight="1">
      <c r="B167" s="2450"/>
      <c r="C167" s="2564"/>
      <c r="D167" s="2562"/>
      <c r="E167" s="2562"/>
      <c r="F167" s="2562"/>
      <c r="G167" s="2562"/>
      <c r="H167" s="2562"/>
      <c r="I167" s="2562"/>
      <c r="J167" s="2562"/>
      <c r="K167" s="2562"/>
      <c r="L167" s="2562"/>
      <c r="M167" s="2562"/>
      <c r="N167" s="2562"/>
      <c r="O167" s="2562"/>
      <c r="P167" s="2562"/>
      <c r="Q167" s="2562"/>
      <c r="R167" s="2562"/>
      <c r="S167" s="2562"/>
      <c r="T167" s="2562"/>
      <c r="U167" s="2562"/>
      <c r="V167" s="2562"/>
      <c r="W167" s="2562"/>
      <c r="X167" s="2562"/>
      <c r="Y167" s="2563"/>
      <c r="Z167" s="2451"/>
    </row>
    <row r="168" spans="1:106" s="2407" customFormat="1" ht="4.05" customHeight="1" thickBot="1">
      <c r="B168" s="2450"/>
      <c r="I168" s="2453"/>
      <c r="Z168" s="2451"/>
    </row>
    <row r="169" spans="1:106" s="2407" customFormat="1" ht="12.75" customHeight="1" thickBot="1">
      <c r="A169" s="2406"/>
      <c r="B169" s="5521" t="s">
        <v>5091</v>
      </c>
      <c r="C169" s="5522"/>
      <c r="D169" s="5522"/>
      <c r="E169" s="5522"/>
      <c r="F169" s="5522"/>
      <c r="G169" s="5522"/>
      <c r="H169" s="5522"/>
      <c r="I169" s="5522"/>
      <c r="J169" s="5522"/>
      <c r="K169" s="5522"/>
      <c r="L169" s="5522"/>
      <c r="M169" s="5522"/>
      <c r="N169" s="5522"/>
      <c r="O169" s="5522"/>
      <c r="P169" s="5522"/>
      <c r="Q169" s="5522"/>
      <c r="R169" s="5522"/>
      <c r="S169" s="5522"/>
      <c r="T169" s="5522"/>
      <c r="U169" s="5522"/>
      <c r="V169" s="5522"/>
      <c r="W169" s="5522"/>
      <c r="X169" s="5522"/>
      <c r="Y169" s="5522"/>
      <c r="Z169" s="5523"/>
      <c r="AA169" s="2406"/>
      <c r="AB169" s="2593"/>
      <c r="AC169" s="2593"/>
      <c r="AD169" s="2593"/>
      <c r="AE169" s="2406"/>
      <c r="AF169" s="2406"/>
      <c r="AG169" s="2406"/>
      <c r="AH169" s="2406"/>
      <c r="AI169" s="2406"/>
      <c r="AJ169" s="2406"/>
      <c r="AK169" s="2406"/>
      <c r="AL169" s="2406"/>
      <c r="AM169" s="2406"/>
      <c r="AN169" s="2406"/>
      <c r="AO169" s="2406"/>
      <c r="AP169" s="2406"/>
      <c r="AQ169" s="2406"/>
      <c r="AR169" s="2406"/>
      <c r="AS169" s="2406"/>
      <c r="AT169" s="2406"/>
      <c r="AU169" s="2406"/>
      <c r="AV169" s="2406"/>
      <c r="AW169" s="2406"/>
      <c r="AX169" s="2406"/>
      <c r="AY169" s="2406"/>
      <c r="AZ169" s="2406"/>
      <c r="BA169" s="2406"/>
      <c r="BB169" s="2406"/>
      <c r="BC169" s="2406"/>
      <c r="BD169" s="2406"/>
      <c r="BE169" s="2406"/>
      <c r="BF169" s="2406"/>
      <c r="BG169" s="2406"/>
      <c r="BH169" s="2406"/>
      <c r="BI169" s="2406"/>
      <c r="BJ169" s="2406"/>
      <c r="BK169" s="2406"/>
      <c r="BL169" s="2406"/>
      <c r="BM169" s="2406"/>
      <c r="BN169" s="2406"/>
      <c r="BO169" s="2406"/>
      <c r="BP169" s="2406"/>
      <c r="BQ169" s="2406"/>
      <c r="BR169" s="2406"/>
      <c r="BS169" s="2406"/>
      <c r="BT169" s="2406"/>
      <c r="BU169" s="2406"/>
      <c r="BV169" s="2406"/>
      <c r="BW169" s="2406"/>
      <c r="BX169" s="2406"/>
      <c r="BY169" s="2406"/>
      <c r="BZ169" s="2406"/>
      <c r="CA169" s="2406"/>
      <c r="CB169" s="2406"/>
      <c r="CC169" s="2406"/>
      <c r="CD169" s="2406"/>
      <c r="CE169" s="2406"/>
      <c r="CF169" s="2406"/>
      <c r="CG169" s="2406"/>
      <c r="CH169" s="2406"/>
      <c r="CI169" s="2406"/>
      <c r="CJ169" s="2406"/>
      <c r="CK169" s="2406"/>
      <c r="CL169" s="2406"/>
      <c r="CM169" s="2406"/>
      <c r="CN169" s="2406"/>
      <c r="CO169" s="2406"/>
      <c r="CP169" s="2406"/>
      <c r="CQ169" s="2406"/>
      <c r="CR169" s="2406"/>
      <c r="CS169" s="2406"/>
      <c r="CT169" s="2406"/>
      <c r="CU169" s="2406"/>
      <c r="CV169" s="2406"/>
      <c r="CW169" s="2406"/>
      <c r="CX169" s="2406"/>
      <c r="CY169" s="2406"/>
      <c r="CZ169" s="2406"/>
      <c r="DA169" s="2406"/>
      <c r="DB169" s="2406"/>
    </row>
    <row r="170" spans="1:106" s="2407" customFormat="1" ht="4.05" customHeight="1">
      <c r="B170" s="2450"/>
      <c r="I170" s="2453"/>
      <c r="Z170" s="2451"/>
    </row>
    <row r="171" spans="1:106" s="2407" customFormat="1" ht="12" customHeight="1">
      <c r="B171" s="2450"/>
      <c r="C171" s="2469" t="s">
        <v>5092</v>
      </c>
      <c r="D171" s="2406"/>
      <c r="E171" s="2406"/>
      <c r="F171" s="2406"/>
      <c r="G171" s="2406"/>
      <c r="H171" s="2406"/>
      <c r="I171" s="2406"/>
      <c r="J171" s="2406"/>
      <c r="K171" s="2406"/>
      <c r="L171" s="2406"/>
      <c r="M171" s="2406"/>
      <c r="N171" s="2406"/>
      <c r="O171" s="2406"/>
      <c r="P171" s="2406"/>
      <c r="Q171" s="2406"/>
      <c r="R171" s="2406"/>
      <c r="S171" s="2406"/>
      <c r="T171" s="2406"/>
      <c r="U171" s="2406"/>
      <c r="V171" s="2406"/>
      <c r="X171" s="2406"/>
      <c r="Y171" s="2406"/>
      <c r="Z171" s="2470"/>
      <c r="AA171" s="2406"/>
    </row>
    <row r="172" spans="1:106" s="2407" customFormat="1" ht="4.05" customHeight="1">
      <c r="B172" s="2450"/>
      <c r="I172" s="2453"/>
      <c r="Z172" s="2451"/>
    </row>
    <row r="173" spans="1:106" s="2407" customFormat="1" ht="12">
      <c r="B173" s="2450"/>
      <c r="I173" s="2471" t="s">
        <v>1094</v>
      </c>
      <c r="J173" s="2458"/>
      <c r="K173" s="2458"/>
      <c r="L173" s="2458"/>
      <c r="M173" s="2472"/>
      <c r="N173" s="2465"/>
      <c r="O173" s="2465"/>
      <c r="P173" s="2465"/>
      <c r="Q173" s="2472"/>
      <c r="R173" s="2458"/>
      <c r="S173" s="2458"/>
      <c r="T173" s="2458"/>
      <c r="U173" s="2473"/>
      <c r="V173" s="2467"/>
      <c r="W173" s="2458"/>
      <c r="X173" s="2467"/>
      <c r="Y173" s="2474" t="s">
        <v>4980</v>
      </c>
      <c r="Z173" s="2451"/>
    </row>
    <row r="174" spans="1:106" s="2407" customFormat="1" ht="4.05" customHeight="1">
      <c r="B174" s="2450"/>
      <c r="I174" s="2453"/>
      <c r="Z174" s="2451"/>
    </row>
    <row r="175" spans="1:106" s="2407" customFormat="1" ht="12" customHeight="1">
      <c r="B175" s="2450"/>
      <c r="C175" s="2469" t="s">
        <v>5093</v>
      </c>
      <c r="E175" s="2406"/>
      <c r="F175" s="2406"/>
      <c r="G175" s="2406"/>
      <c r="H175" s="2406"/>
      <c r="I175" s="2406"/>
      <c r="J175" s="2406"/>
      <c r="K175" s="2406"/>
      <c r="L175" s="2406"/>
      <c r="M175" s="2406"/>
      <c r="N175" s="2406"/>
      <c r="O175" s="2406"/>
      <c r="P175" s="2406"/>
      <c r="Q175" s="2406"/>
      <c r="R175" s="2406"/>
      <c r="S175" s="2406"/>
      <c r="T175" s="2406"/>
      <c r="U175" s="2406"/>
      <c r="V175" s="2406"/>
      <c r="W175" s="2406"/>
      <c r="X175" s="2406"/>
      <c r="Y175" s="2406"/>
      <c r="Z175" s="2470"/>
    </row>
    <row r="176" spans="1:106" s="2407" customFormat="1" ht="4.05" customHeight="1">
      <c r="B176" s="2450"/>
      <c r="I176" s="2453"/>
      <c r="Z176" s="2451"/>
    </row>
    <row r="177" spans="1:106" s="2407" customFormat="1" ht="12">
      <c r="B177" s="2450"/>
      <c r="I177" s="2471" t="s">
        <v>1094</v>
      </c>
      <c r="J177" s="2458"/>
      <c r="K177" s="2458"/>
      <c r="L177" s="2458"/>
      <c r="M177" s="2472"/>
      <c r="N177" s="2465"/>
      <c r="O177" s="2465"/>
      <c r="P177" s="2465"/>
      <c r="Q177" s="2472"/>
      <c r="R177" s="2458"/>
      <c r="S177" s="2458"/>
      <c r="T177" s="2458"/>
      <c r="U177" s="2473"/>
      <c r="V177" s="2467"/>
      <c r="W177" s="2458"/>
      <c r="X177" s="2467"/>
      <c r="Y177" s="2474" t="s">
        <v>4980</v>
      </c>
      <c r="Z177" s="2451"/>
    </row>
    <row r="178" spans="1:106" s="2407" customFormat="1" ht="4.05" customHeight="1">
      <c r="B178" s="2450"/>
      <c r="I178" s="2453"/>
      <c r="Z178" s="2451"/>
    </row>
    <row r="179" spans="1:106" s="2407" customFormat="1" ht="12" customHeight="1">
      <c r="B179" s="2450"/>
      <c r="C179" s="2406"/>
      <c r="D179" s="2406"/>
      <c r="E179" s="2487"/>
      <c r="F179" s="2487"/>
      <c r="G179" s="2487"/>
      <c r="H179" s="2487"/>
      <c r="I179" s="2487"/>
      <c r="J179" s="2487"/>
      <c r="K179" s="2487"/>
      <c r="L179" s="2487"/>
      <c r="M179" s="2609"/>
      <c r="N179" s="2610"/>
      <c r="O179" s="2610"/>
      <c r="P179" s="2609"/>
      <c r="Q179" s="2487"/>
      <c r="R179" s="2609" t="s">
        <v>5094</v>
      </c>
      <c r="S179" s="2406"/>
      <c r="T179" s="2476"/>
      <c r="U179" s="2476"/>
      <c r="V179" s="2467"/>
      <c r="W179" s="2611" t="s">
        <v>543</v>
      </c>
      <c r="Z179" s="2451"/>
    </row>
    <row r="180" spans="1:106" s="2407" customFormat="1" ht="4.05" customHeight="1" thickBot="1">
      <c r="B180" s="2450"/>
      <c r="Z180" s="2451"/>
    </row>
    <row r="181" spans="1:106" s="2407" customFormat="1" ht="12.75" customHeight="1" thickBot="1">
      <c r="A181" s="2406"/>
      <c r="B181" s="5521" t="s">
        <v>5095</v>
      </c>
      <c r="C181" s="5522"/>
      <c r="D181" s="5522"/>
      <c r="E181" s="5522"/>
      <c r="F181" s="5522"/>
      <c r="G181" s="5522"/>
      <c r="H181" s="5522"/>
      <c r="I181" s="5522"/>
      <c r="J181" s="5522"/>
      <c r="K181" s="5522"/>
      <c r="L181" s="5522"/>
      <c r="M181" s="5522"/>
      <c r="N181" s="5522"/>
      <c r="O181" s="5522"/>
      <c r="P181" s="5522"/>
      <c r="Q181" s="5522"/>
      <c r="R181" s="5522"/>
      <c r="S181" s="5522"/>
      <c r="T181" s="5522"/>
      <c r="U181" s="5522"/>
      <c r="V181" s="5522"/>
      <c r="W181" s="5522"/>
      <c r="X181" s="5522"/>
      <c r="Y181" s="5522"/>
      <c r="Z181" s="5523"/>
      <c r="AA181" s="2406"/>
      <c r="AB181" s="2406"/>
      <c r="AC181" s="2406"/>
      <c r="AD181" s="2406"/>
      <c r="AE181" s="2406"/>
      <c r="AF181" s="2406"/>
      <c r="AG181" s="2406"/>
      <c r="AH181" s="2406"/>
      <c r="AI181" s="2406"/>
      <c r="AJ181" s="2406"/>
      <c r="AK181" s="2406"/>
      <c r="AL181" s="2406"/>
      <c r="AM181" s="2406"/>
      <c r="AN181" s="2406"/>
      <c r="AO181" s="2406"/>
      <c r="AP181" s="2406"/>
      <c r="AQ181" s="2406"/>
      <c r="AR181" s="2406"/>
      <c r="AS181" s="2406"/>
      <c r="AT181" s="2406"/>
      <c r="AU181" s="2406"/>
      <c r="AV181" s="2406"/>
      <c r="AW181" s="2406"/>
      <c r="AX181" s="2406"/>
      <c r="AY181" s="2406"/>
      <c r="AZ181" s="2406"/>
      <c r="BA181" s="2406"/>
      <c r="BB181" s="2406"/>
      <c r="BC181" s="2406"/>
      <c r="BD181" s="2406"/>
      <c r="BE181" s="2406"/>
      <c r="BF181" s="2406"/>
      <c r="BG181" s="2406"/>
      <c r="BH181" s="2406"/>
      <c r="BI181" s="2406"/>
      <c r="BJ181" s="2406"/>
      <c r="BK181" s="2406"/>
      <c r="BL181" s="2406"/>
      <c r="BM181" s="2406"/>
      <c r="BN181" s="2406"/>
      <c r="BO181" s="2406"/>
      <c r="BP181" s="2406"/>
      <c r="BQ181" s="2406"/>
      <c r="BR181" s="2406"/>
      <c r="BS181" s="2406"/>
      <c r="BT181" s="2406"/>
      <c r="BU181" s="2406"/>
      <c r="BV181" s="2406"/>
      <c r="BW181" s="2406"/>
      <c r="BX181" s="2406"/>
      <c r="BY181" s="2406"/>
      <c r="BZ181" s="2406"/>
      <c r="CA181" s="2406"/>
      <c r="CB181" s="2406"/>
      <c r="CC181" s="2406"/>
      <c r="CD181" s="2406"/>
      <c r="CE181" s="2406"/>
      <c r="CF181" s="2406"/>
      <c r="CG181" s="2406"/>
      <c r="CH181" s="2406"/>
      <c r="CI181" s="2406"/>
      <c r="CJ181" s="2406"/>
      <c r="CK181" s="2406"/>
      <c r="CL181" s="2406"/>
      <c r="CM181" s="2406"/>
      <c r="CN181" s="2406"/>
      <c r="CO181" s="2406"/>
      <c r="CP181" s="2406"/>
      <c r="CQ181" s="2406"/>
      <c r="CR181" s="2406"/>
      <c r="CS181" s="2406"/>
      <c r="CT181" s="2406"/>
      <c r="CU181" s="2406"/>
      <c r="CV181" s="2406"/>
      <c r="CW181" s="2406"/>
      <c r="CX181" s="2406"/>
      <c r="CY181" s="2406"/>
      <c r="CZ181" s="2406"/>
      <c r="DA181" s="2406"/>
      <c r="DB181" s="2406"/>
    </row>
    <row r="182" spans="1:106" s="2407" customFormat="1" ht="4.05" customHeight="1">
      <c r="A182" s="2406"/>
      <c r="B182" s="2450"/>
      <c r="Z182" s="2451"/>
      <c r="AA182" s="2406"/>
      <c r="AB182" s="2406"/>
      <c r="AC182" s="2406"/>
      <c r="AD182" s="2406"/>
      <c r="AE182" s="2406"/>
      <c r="AF182" s="2406"/>
      <c r="AG182" s="2406"/>
      <c r="AH182" s="2406"/>
      <c r="AI182" s="2406"/>
      <c r="AJ182" s="2406"/>
      <c r="AK182" s="2406"/>
      <c r="AL182" s="2406"/>
      <c r="AM182" s="2406"/>
      <c r="AN182" s="2406"/>
      <c r="AO182" s="2406"/>
      <c r="AP182" s="2406"/>
      <c r="AQ182" s="2406"/>
      <c r="AR182" s="2406"/>
      <c r="AS182" s="2406"/>
      <c r="AT182" s="2406"/>
      <c r="AU182" s="2406"/>
      <c r="AV182" s="2406"/>
      <c r="AW182" s="2406"/>
      <c r="AX182" s="2406"/>
      <c r="AY182" s="2406"/>
      <c r="AZ182" s="2406"/>
      <c r="BA182" s="2406"/>
      <c r="BB182" s="2406"/>
      <c r="BC182" s="2406"/>
      <c r="BD182" s="2406"/>
      <c r="BE182" s="2406"/>
      <c r="BF182" s="2406"/>
      <c r="BG182" s="2406"/>
      <c r="BH182" s="2406"/>
      <c r="BI182" s="2406"/>
      <c r="BJ182" s="2406"/>
      <c r="BK182" s="2406"/>
      <c r="BL182" s="2406"/>
      <c r="BM182" s="2406"/>
      <c r="BN182" s="2406"/>
      <c r="BO182" s="2406"/>
      <c r="BP182" s="2406"/>
      <c r="BQ182" s="2406"/>
      <c r="BR182" s="2406"/>
      <c r="BS182" s="2406"/>
      <c r="BT182" s="2406"/>
      <c r="BU182" s="2406"/>
      <c r="BV182" s="2406"/>
      <c r="BW182" s="2406"/>
      <c r="BX182" s="2406"/>
      <c r="BY182" s="2406"/>
      <c r="BZ182" s="2406"/>
      <c r="CA182" s="2406"/>
      <c r="CB182" s="2406"/>
      <c r="CC182" s="2406"/>
      <c r="CD182" s="2406"/>
      <c r="CE182" s="2406"/>
      <c r="CF182" s="2406"/>
      <c r="CG182" s="2406"/>
      <c r="CH182" s="2406"/>
      <c r="CI182" s="2406"/>
      <c r="CJ182" s="2406"/>
      <c r="CK182" s="2406"/>
      <c r="CL182" s="2406"/>
      <c r="CM182" s="2406"/>
      <c r="CN182" s="2406"/>
      <c r="CO182" s="2406"/>
      <c r="CP182" s="2406"/>
      <c r="CQ182" s="2406"/>
      <c r="CR182" s="2406"/>
      <c r="CS182" s="2406"/>
      <c r="CT182" s="2406"/>
      <c r="CU182" s="2406"/>
      <c r="CV182" s="2406"/>
      <c r="CW182" s="2406"/>
      <c r="CX182" s="2406"/>
      <c r="CY182" s="2406"/>
      <c r="CZ182" s="2406"/>
      <c r="DA182" s="2406"/>
      <c r="DB182" s="2406"/>
    </row>
    <row r="183" spans="1:106" s="2407" customFormat="1">
      <c r="A183" s="2406"/>
      <c r="B183" s="2450"/>
      <c r="I183" s="2456" t="s">
        <v>5001</v>
      </c>
      <c r="J183" s="2456" t="s">
        <v>3649</v>
      </c>
      <c r="K183" s="2462"/>
      <c r="L183" s="2463"/>
      <c r="M183" s="2455"/>
      <c r="N183" s="2456" t="s">
        <v>3650</v>
      </c>
      <c r="O183" s="2458"/>
      <c r="P183" s="2458"/>
      <c r="R183" s="2455"/>
      <c r="S183" s="2456" t="s">
        <v>3652</v>
      </c>
      <c r="T183" s="2462"/>
      <c r="U183" s="2556"/>
      <c r="V183" s="2556"/>
      <c r="W183" s="2556"/>
      <c r="X183" s="2556"/>
      <c r="Y183" s="2463"/>
      <c r="Z183" s="2451"/>
      <c r="AA183" s="2406"/>
      <c r="AB183" s="2406"/>
      <c r="AC183" s="2406"/>
      <c r="AD183" s="2406"/>
      <c r="AE183" s="2406"/>
      <c r="AF183" s="2406"/>
      <c r="AG183" s="2406"/>
      <c r="AH183" s="2406"/>
      <c r="AI183" s="2406"/>
      <c r="AJ183" s="2406"/>
      <c r="AK183" s="2406"/>
      <c r="AL183" s="2406"/>
      <c r="AM183" s="2406"/>
      <c r="AN183" s="2406"/>
      <c r="AO183" s="2406"/>
      <c r="AP183" s="2406"/>
      <c r="AQ183" s="2406"/>
      <c r="AR183" s="2406"/>
      <c r="AS183" s="2406"/>
      <c r="AT183" s="2406"/>
      <c r="AU183" s="2406"/>
      <c r="AV183" s="2406"/>
      <c r="AW183" s="2406"/>
      <c r="AX183" s="2406"/>
      <c r="AY183" s="2406"/>
      <c r="AZ183" s="2406"/>
      <c r="BA183" s="2406"/>
      <c r="BB183" s="2406"/>
      <c r="BC183" s="2406"/>
      <c r="BD183" s="2406"/>
      <c r="BE183" s="2406"/>
      <c r="BF183" s="2406"/>
      <c r="BG183" s="2406"/>
      <c r="BH183" s="2406"/>
      <c r="BI183" s="2406"/>
      <c r="BJ183" s="2406"/>
      <c r="BK183" s="2406"/>
      <c r="BL183" s="2406"/>
      <c r="BM183" s="2406"/>
      <c r="BN183" s="2406"/>
      <c r="BO183" s="2406"/>
      <c r="BP183" s="2406"/>
      <c r="BQ183" s="2406"/>
      <c r="BR183" s="2406"/>
      <c r="BS183" s="2406"/>
      <c r="BT183" s="2406"/>
      <c r="BU183" s="2406"/>
      <c r="BV183" s="2406"/>
      <c r="BW183" s="2406"/>
      <c r="BX183" s="2406"/>
      <c r="BY183" s="2406"/>
      <c r="BZ183" s="2406"/>
      <c r="CA183" s="2406"/>
      <c r="CB183" s="2406"/>
      <c r="CC183" s="2406"/>
      <c r="CD183" s="2406"/>
      <c r="CE183" s="2406"/>
      <c r="CF183" s="2406"/>
      <c r="CG183" s="2406"/>
      <c r="CH183" s="2406"/>
      <c r="CI183" s="2406"/>
      <c r="CJ183" s="2406"/>
      <c r="CK183" s="2406"/>
      <c r="CL183" s="2406"/>
      <c r="CM183" s="2406"/>
      <c r="CN183" s="2406"/>
      <c r="CO183" s="2406"/>
      <c r="CP183" s="2406"/>
      <c r="CQ183" s="2406"/>
      <c r="CR183" s="2406"/>
      <c r="CS183" s="2406"/>
      <c r="CT183" s="2406"/>
      <c r="CU183" s="2406"/>
      <c r="CV183" s="2406"/>
      <c r="CW183" s="2406"/>
      <c r="CX183" s="2406"/>
      <c r="CY183" s="2406"/>
      <c r="CZ183" s="2406"/>
      <c r="DA183" s="2406"/>
      <c r="DB183" s="2406"/>
    </row>
    <row r="184" spans="1:106" s="2407" customFormat="1" ht="4.05" customHeight="1">
      <c r="A184" s="2406"/>
      <c r="B184" s="2450"/>
      <c r="Z184" s="2451"/>
      <c r="AA184" s="2406"/>
      <c r="AB184" s="2406"/>
      <c r="AC184" s="2406"/>
      <c r="AD184" s="2406"/>
      <c r="AE184" s="2406"/>
      <c r="AF184" s="2406"/>
      <c r="AG184" s="2406"/>
      <c r="AH184" s="2406"/>
      <c r="AI184" s="2406"/>
      <c r="AJ184" s="2406"/>
      <c r="AK184" s="2406"/>
      <c r="AL184" s="2406"/>
      <c r="AM184" s="2406"/>
      <c r="AN184" s="2406"/>
      <c r="AO184" s="2406"/>
      <c r="AP184" s="2406"/>
      <c r="AQ184" s="2406"/>
      <c r="AR184" s="2406"/>
      <c r="AS184" s="2406"/>
      <c r="AT184" s="2406"/>
      <c r="AU184" s="2406"/>
      <c r="AV184" s="2406"/>
      <c r="AW184" s="2406"/>
      <c r="AX184" s="2406"/>
      <c r="AY184" s="2406"/>
      <c r="AZ184" s="2406"/>
      <c r="BA184" s="2406"/>
      <c r="BB184" s="2406"/>
      <c r="BC184" s="2406"/>
      <c r="BD184" s="2406"/>
      <c r="BE184" s="2406"/>
      <c r="BF184" s="2406"/>
      <c r="BG184" s="2406"/>
      <c r="BH184" s="2406"/>
      <c r="BI184" s="2406"/>
      <c r="BJ184" s="2406"/>
      <c r="BK184" s="2406"/>
      <c r="BL184" s="2406"/>
      <c r="BM184" s="2406"/>
      <c r="BN184" s="2406"/>
      <c r="BO184" s="2406"/>
      <c r="BP184" s="2406"/>
      <c r="BQ184" s="2406"/>
      <c r="BR184" s="2406"/>
      <c r="BS184" s="2406"/>
      <c r="BT184" s="2406"/>
      <c r="BU184" s="2406"/>
      <c r="BV184" s="2406"/>
      <c r="BW184" s="2406"/>
      <c r="BX184" s="2406"/>
      <c r="BY184" s="2406"/>
      <c r="BZ184" s="2406"/>
      <c r="CA184" s="2406"/>
      <c r="CB184" s="2406"/>
      <c r="CC184" s="2406"/>
      <c r="CD184" s="2406"/>
      <c r="CE184" s="2406"/>
      <c r="CF184" s="2406"/>
      <c r="CG184" s="2406"/>
      <c r="CH184" s="2406"/>
      <c r="CI184" s="2406"/>
      <c r="CJ184" s="2406"/>
      <c r="CK184" s="2406"/>
      <c r="CL184" s="2406"/>
      <c r="CM184" s="2406"/>
      <c r="CN184" s="2406"/>
      <c r="CO184" s="2406"/>
      <c r="CP184" s="2406"/>
      <c r="CQ184" s="2406"/>
      <c r="CR184" s="2406"/>
      <c r="CS184" s="2406"/>
      <c r="CT184" s="2406"/>
      <c r="CU184" s="2406"/>
      <c r="CV184" s="2406"/>
      <c r="CW184" s="2406"/>
      <c r="CX184" s="2406"/>
      <c r="CY184" s="2406"/>
      <c r="CZ184" s="2406"/>
      <c r="DA184" s="2406"/>
      <c r="DB184" s="2406"/>
    </row>
    <row r="185" spans="1:106" s="2407" customFormat="1">
      <c r="A185" s="2406"/>
      <c r="B185" s="2450"/>
      <c r="I185" s="2456" t="s">
        <v>1316</v>
      </c>
      <c r="J185" s="2459"/>
      <c r="K185" s="2552"/>
      <c r="L185" s="2552"/>
      <c r="M185" s="2552"/>
      <c r="N185" s="2552"/>
      <c r="O185" s="2552"/>
      <c r="P185" s="2552"/>
      <c r="Q185" s="2552"/>
      <c r="R185" s="2552"/>
      <c r="S185" s="2552"/>
      <c r="T185" s="2552"/>
      <c r="U185" s="2552"/>
      <c r="V185" s="2552"/>
      <c r="W185" s="2552"/>
      <c r="X185" s="2552"/>
      <c r="Y185" s="2461"/>
      <c r="Z185" s="2451"/>
      <c r="AA185" s="2406"/>
      <c r="AB185" s="2406"/>
      <c r="AC185" s="2406"/>
      <c r="AD185" s="2406"/>
      <c r="AE185" s="2406"/>
      <c r="AF185" s="2406"/>
      <c r="AG185" s="2406"/>
      <c r="AH185" s="2406"/>
      <c r="AI185" s="2406"/>
      <c r="AJ185" s="2406"/>
      <c r="AK185" s="2406"/>
      <c r="AL185" s="2406"/>
      <c r="AM185" s="2406"/>
      <c r="AN185" s="2406"/>
      <c r="AO185" s="2406"/>
      <c r="AP185" s="2406"/>
      <c r="AQ185" s="2406"/>
      <c r="AR185" s="2406"/>
      <c r="AS185" s="2406"/>
      <c r="AT185" s="2406"/>
      <c r="AU185" s="2406"/>
      <c r="AV185" s="2406"/>
      <c r="AW185" s="2406"/>
      <c r="AX185" s="2406"/>
      <c r="AY185" s="2406"/>
      <c r="AZ185" s="2406"/>
      <c r="BA185" s="2406"/>
      <c r="BB185" s="2406"/>
      <c r="BC185" s="2406"/>
      <c r="BD185" s="2406"/>
      <c r="BE185" s="2406"/>
      <c r="BF185" s="2406"/>
      <c r="BG185" s="2406"/>
      <c r="BH185" s="2406"/>
      <c r="BI185" s="2406"/>
      <c r="BJ185" s="2406"/>
      <c r="BK185" s="2406"/>
      <c r="BL185" s="2406"/>
      <c r="BM185" s="2406"/>
      <c r="BN185" s="2406"/>
      <c r="BO185" s="2406"/>
      <c r="BP185" s="2406"/>
      <c r="BQ185" s="2406"/>
      <c r="BR185" s="2406"/>
      <c r="BS185" s="2406"/>
      <c r="BT185" s="2406"/>
      <c r="BU185" s="2406"/>
      <c r="BV185" s="2406"/>
      <c r="BW185" s="2406"/>
      <c r="BX185" s="2406"/>
      <c r="BY185" s="2406"/>
      <c r="BZ185" s="2406"/>
      <c r="CA185" s="2406"/>
      <c r="CB185" s="2406"/>
      <c r="CC185" s="2406"/>
      <c r="CD185" s="2406"/>
      <c r="CE185" s="2406"/>
      <c r="CF185" s="2406"/>
      <c r="CG185" s="2406"/>
      <c r="CH185" s="2406"/>
      <c r="CI185" s="2406"/>
      <c r="CJ185" s="2406"/>
      <c r="CK185" s="2406"/>
      <c r="CL185" s="2406"/>
      <c r="CM185" s="2406"/>
      <c r="CN185" s="2406"/>
      <c r="CO185" s="2406"/>
      <c r="CP185" s="2406"/>
      <c r="CQ185" s="2406"/>
      <c r="CR185" s="2406"/>
      <c r="CS185" s="2406"/>
      <c r="CT185" s="2406"/>
      <c r="CU185" s="2406"/>
      <c r="CV185" s="2406"/>
      <c r="CW185" s="2406"/>
      <c r="CX185" s="2406"/>
      <c r="CY185" s="2406"/>
      <c r="CZ185" s="2406"/>
      <c r="DA185" s="2406"/>
      <c r="DB185" s="2406"/>
    </row>
    <row r="186" spans="1:106" s="2407" customFormat="1" ht="4.05" customHeight="1">
      <c r="A186" s="2406"/>
      <c r="B186" s="2450"/>
      <c r="Z186" s="2451"/>
      <c r="AA186" s="2406"/>
      <c r="AB186" s="2406"/>
      <c r="AC186" s="2406"/>
      <c r="AD186" s="2406"/>
      <c r="AE186" s="2406"/>
      <c r="AF186" s="2406"/>
      <c r="AG186" s="2406"/>
      <c r="AH186" s="2406"/>
      <c r="AI186" s="2406"/>
      <c r="AJ186" s="2406"/>
      <c r="AK186" s="2406"/>
      <c r="AL186" s="2406"/>
      <c r="AM186" s="2406"/>
      <c r="AN186" s="2406"/>
      <c r="AO186" s="2406"/>
      <c r="AP186" s="2406"/>
      <c r="AQ186" s="2406"/>
      <c r="AR186" s="2406"/>
      <c r="AS186" s="2406"/>
      <c r="AT186" s="2406"/>
      <c r="AU186" s="2406"/>
      <c r="AV186" s="2406"/>
      <c r="AW186" s="2406"/>
      <c r="AX186" s="2406"/>
      <c r="AY186" s="2406"/>
      <c r="AZ186" s="2406"/>
      <c r="BA186" s="2406"/>
      <c r="BB186" s="2406"/>
      <c r="BC186" s="2406"/>
      <c r="BD186" s="2406"/>
      <c r="BE186" s="2406"/>
      <c r="BF186" s="2406"/>
      <c r="BG186" s="2406"/>
      <c r="BH186" s="2406"/>
      <c r="BI186" s="2406"/>
      <c r="BJ186" s="2406"/>
      <c r="BK186" s="2406"/>
      <c r="BL186" s="2406"/>
      <c r="BM186" s="2406"/>
      <c r="BN186" s="2406"/>
      <c r="BO186" s="2406"/>
      <c r="BP186" s="2406"/>
      <c r="BQ186" s="2406"/>
      <c r="BR186" s="2406"/>
      <c r="BS186" s="2406"/>
      <c r="BT186" s="2406"/>
      <c r="BU186" s="2406"/>
      <c r="BV186" s="2406"/>
      <c r="BW186" s="2406"/>
      <c r="BX186" s="2406"/>
      <c r="BY186" s="2406"/>
      <c r="BZ186" s="2406"/>
      <c r="CA186" s="2406"/>
      <c r="CB186" s="2406"/>
      <c r="CC186" s="2406"/>
      <c r="CD186" s="2406"/>
      <c r="CE186" s="2406"/>
      <c r="CF186" s="2406"/>
      <c r="CG186" s="2406"/>
      <c r="CH186" s="2406"/>
      <c r="CI186" s="2406"/>
      <c r="CJ186" s="2406"/>
      <c r="CK186" s="2406"/>
      <c r="CL186" s="2406"/>
      <c r="CM186" s="2406"/>
      <c r="CN186" s="2406"/>
      <c r="CO186" s="2406"/>
      <c r="CP186" s="2406"/>
      <c r="CQ186" s="2406"/>
      <c r="CR186" s="2406"/>
      <c r="CS186" s="2406"/>
      <c r="CT186" s="2406"/>
      <c r="CU186" s="2406"/>
      <c r="CV186" s="2406"/>
      <c r="CW186" s="2406"/>
      <c r="CX186" s="2406"/>
      <c r="CY186" s="2406"/>
      <c r="CZ186" s="2406"/>
      <c r="DA186" s="2406"/>
      <c r="DB186" s="2406"/>
    </row>
    <row r="187" spans="1:106" s="2407" customFormat="1">
      <c r="A187" s="2406"/>
      <c r="B187" s="2450"/>
      <c r="I187" s="2456" t="s">
        <v>5002</v>
      </c>
      <c r="J187" s="2465"/>
      <c r="K187" s="2458"/>
      <c r="L187" s="2458"/>
      <c r="M187" s="2466"/>
      <c r="N187" s="2458"/>
      <c r="O187" s="2458"/>
      <c r="P187" s="2458"/>
      <c r="Q187" s="2466"/>
      <c r="R187" s="2458"/>
      <c r="S187" s="2458"/>
      <c r="T187" s="2458"/>
      <c r="U187" s="2458"/>
      <c r="V187" s="2467"/>
      <c r="W187" s="2467"/>
      <c r="X187" s="2467"/>
      <c r="Y187" s="2467"/>
      <c r="Z187" s="2451"/>
      <c r="AA187" s="2406"/>
      <c r="AB187" s="2406"/>
      <c r="AC187" s="2406"/>
      <c r="AD187" s="2406"/>
      <c r="AE187" s="2406"/>
      <c r="AF187" s="2406"/>
      <c r="AG187" s="2406"/>
      <c r="AH187" s="2406"/>
      <c r="AI187" s="2406"/>
      <c r="AJ187" s="2406"/>
      <c r="AK187" s="2406"/>
      <c r="AL187" s="2406"/>
      <c r="AM187" s="2406"/>
      <c r="AN187" s="2406"/>
      <c r="AO187" s="2406"/>
      <c r="AP187" s="2406"/>
      <c r="AQ187" s="2406"/>
      <c r="AR187" s="2406"/>
      <c r="AS187" s="2406"/>
      <c r="AT187" s="2406"/>
      <c r="AU187" s="2406"/>
      <c r="AV187" s="2406"/>
      <c r="AW187" s="2406"/>
      <c r="AX187" s="2406"/>
      <c r="AY187" s="2406"/>
      <c r="AZ187" s="2406"/>
      <c r="BA187" s="2406"/>
      <c r="BB187" s="2406"/>
      <c r="BC187" s="2406"/>
      <c r="BD187" s="2406"/>
      <c r="BE187" s="2406"/>
      <c r="BF187" s="2406"/>
      <c r="BG187" s="2406"/>
      <c r="BH187" s="2406"/>
      <c r="BI187" s="2406"/>
      <c r="BJ187" s="2406"/>
      <c r="BK187" s="2406"/>
      <c r="BL187" s="2406"/>
      <c r="BM187" s="2406"/>
      <c r="BN187" s="2406"/>
      <c r="BO187" s="2406"/>
      <c r="BP187" s="2406"/>
      <c r="BQ187" s="2406"/>
      <c r="BR187" s="2406"/>
      <c r="BS187" s="2406"/>
      <c r="BT187" s="2406"/>
      <c r="BU187" s="2406"/>
      <c r="BV187" s="2406"/>
      <c r="BW187" s="2406"/>
      <c r="BX187" s="2406"/>
      <c r="BY187" s="2406"/>
      <c r="BZ187" s="2406"/>
      <c r="CA187" s="2406"/>
      <c r="CB187" s="2406"/>
      <c r="CC187" s="2406"/>
      <c r="CD187" s="2406"/>
      <c r="CE187" s="2406"/>
      <c r="CF187" s="2406"/>
      <c r="CG187" s="2406"/>
      <c r="CH187" s="2406"/>
      <c r="CI187" s="2406"/>
      <c r="CJ187" s="2406"/>
      <c r="CK187" s="2406"/>
      <c r="CL187" s="2406"/>
      <c r="CM187" s="2406"/>
      <c r="CN187" s="2406"/>
      <c r="CO187" s="2406"/>
      <c r="CP187" s="2406"/>
      <c r="CQ187" s="2406"/>
      <c r="CR187" s="2406"/>
      <c r="CS187" s="2406"/>
      <c r="CT187" s="2406"/>
      <c r="CU187" s="2406"/>
      <c r="CV187" s="2406"/>
      <c r="CW187" s="2406"/>
      <c r="CX187" s="2406"/>
      <c r="CY187" s="2406"/>
      <c r="CZ187" s="2406"/>
      <c r="DA187" s="2406"/>
      <c r="DB187" s="2406"/>
    </row>
    <row r="188" spans="1:106" s="2407" customFormat="1" ht="4.05" customHeight="1">
      <c r="A188" s="2406"/>
      <c r="B188" s="2450"/>
      <c r="Z188" s="2451"/>
      <c r="AA188" s="2406"/>
      <c r="AB188" s="2406"/>
      <c r="AC188" s="2406"/>
      <c r="AD188" s="2406"/>
      <c r="AE188" s="2406"/>
      <c r="AF188" s="2406"/>
      <c r="AG188" s="2406"/>
      <c r="AH188" s="2406"/>
      <c r="AI188" s="2406"/>
      <c r="AJ188" s="2406"/>
      <c r="AK188" s="2406"/>
      <c r="AL188" s="2406"/>
      <c r="AM188" s="2406"/>
      <c r="AN188" s="2406"/>
      <c r="AO188" s="2406"/>
      <c r="AP188" s="2406"/>
      <c r="AQ188" s="2406"/>
      <c r="AR188" s="2406"/>
      <c r="AS188" s="2406"/>
      <c r="AT188" s="2406"/>
      <c r="AU188" s="2406"/>
      <c r="AV188" s="2406"/>
      <c r="AW188" s="2406"/>
      <c r="AX188" s="2406"/>
      <c r="AY188" s="2406"/>
      <c r="AZ188" s="2406"/>
      <c r="BA188" s="2406"/>
      <c r="BB188" s="2406"/>
      <c r="BC188" s="2406"/>
      <c r="BD188" s="2406"/>
      <c r="BE188" s="2406"/>
      <c r="BF188" s="2406"/>
      <c r="BG188" s="2406"/>
      <c r="BH188" s="2406"/>
      <c r="BI188" s="2406"/>
      <c r="BJ188" s="2406"/>
      <c r="BK188" s="2406"/>
      <c r="BL188" s="2406"/>
      <c r="BM188" s="2406"/>
      <c r="BN188" s="2406"/>
      <c r="BO188" s="2406"/>
      <c r="BP188" s="2406"/>
      <c r="BQ188" s="2406"/>
      <c r="BR188" s="2406"/>
      <c r="BS188" s="2406"/>
      <c r="BT188" s="2406"/>
      <c r="BU188" s="2406"/>
      <c r="BV188" s="2406"/>
      <c r="BW188" s="2406"/>
      <c r="BX188" s="2406"/>
      <c r="BY188" s="2406"/>
      <c r="BZ188" s="2406"/>
      <c r="CA188" s="2406"/>
      <c r="CB188" s="2406"/>
      <c r="CC188" s="2406"/>
      <c r="CD188" s="2406"/>
      <c r="CE188" s="2406"/>
      <c r="CF188" s="2406"/>
      <c r="CG188" s="2406"/>
      <c r="CH188" s="2406"/>
      <c r="CI188" s="2406"/>
      <c r="CJ188" s="2406"/>
      <c r="CK188" s="2406"/>
      <c r="CL188" s="2406"/>
      <c r="CM188" s="2406"/>
      <c r="CN188" s="2406"/>
      <c r="CO188" s="2406"/>
      <c r="CP188" s="2406"/>
      <c r="CQ188" s="2406"/>
      <c r="CR188" s="2406"/>
      <c r="CS188" s="2406"/>
      <c r="CT188" s="2406"/>
      <c r="CU188" s="2406"/>
      <c r="CV188" s="2406"/>
      <c r="CW188" s="2406"/>
      <c r="CX188" s="2406"/>
      <c r="CY188" s="2406"/>
      <c r="CZ188" s="2406"/>
      <c r="DA188" s="2406"/>
      <c r="DB188" s="2406"/>
    </row>
    <row r="189" spans="1:106" s="2407" customFormat="1">
      <c r="A189" s="2406"/>
      <c r="B189" s="2450"/>
      <c r="I189" s="2456" t="s">
        <v>4973</v>
      </c>
      <c r="J189" s="2465"/>
      <c r="K189" s="2458"/>
      <c r="L189" s="2458"/>
      <c r="M189" s="2466"/>
      <c r="N189" s="2458"/>
      <c r="O189" s="2458"/>
      <c r="P189" s="2458"/>
      <c r="Q189" s="2466"/>
      <c r="R189" s="2458"/>
      <c r="S189" s="2458"/>
      <c r="T189" s="2458"/>
      <c r="U189" s="2458"/>
      <c r="V189" s="2467"/>
      <c r="W189" s="2467"/>
      <c r="X189" s="2467"/>
      <c r="Y189" s="2467"/>
      <c r="Z189" s="2451"/>
      <c r="AA189" s="2406"/>
      <c r="AB189" s="2406"/>
      <c r="AC189" s="2406"/>
      <c r="AD189" s="2406"/>
      <c r="AE189" s="2406"/>
      <c r="AF189" s="2406"/>
      <c r="AG189" s="2406"/>
      <c r="AH189" s="2406"/>
      <c r="AI189" s="2406"/>
      <c r="AJ189" s="2406"/>
      <c r="AK189" s="2406"/>
      <c r="AL189" s="2406"/>
      <c r="AM189" s="2406"/>
      <c r="AN189" s="2406"/>
      <c r="AO189" s="2406"/>
      <c r="AP189" s="2406"/>
      <c r="AQ189" s="2406"/>
      <c r="AR189" s="2406"/>
      <c r="AS189" s="2406"/>
      <c r="AT189" s="2406"/>
      <c r="AU189" s="2406"/>
      <c r="AV189" s="2406"/>
      <c r="AW189" s="2406"/>
      <c r="AX189" s="2406"/>
      <c r="AY189" s="2406"/>
      <c r="AZ189" s="2406"/>
      <c r="BA189" s="2406"/>
      <c r="BB189" s="2406"/>
      <c r="BC189" s="2406"/>
      <c r="BD189" s="2406"/>
      <c r="BE189" s="2406"/>
      <c r="BF189" s="2406"/>
      <c r="BG189" s="2406"/>
      <c r="BH189" s="2406"/>
      <c r="BI189" s="2406"/>
      <c r="BJ189" s="2406"/>
      <c r="BK189" s="2406"/>
      <c r="BL189" s="2406"/>
      <c r="BM189" s="2406"/>
      <c r="BN189" s="2406"/>
      <c r="BO189" s="2406"/>
      <c r="BP189" s="2406"/>
      <c r="BQ189" s="2406"/>
      <c r="BR189" s="2406"/>
      <c r="BS189" s="2406"/>
      <c r="BT189" s="2406"/>
      <c r="BU189" s="2406"/>
      <c r="BV189" s="2406"/>
      <c r="BW189" s="2406"/>
      <c r="BX189" s="2406"/>
      <c r="BY189" s="2406"/>
      <c r="BZ189" s="2406"/>
      <c r="CA189" s="2406"/>
      <c r="CB189" s="2406"/>
      <c r="CC189" s="2406"/>
      <c r="CD189" s="2406"/>
      <c r="CE189" s="2406"/>
      <c r="CF189" s="2406"/>
      <c r="CG189" s="2406"/>
      <c r="CH189" s="2406"/>
      <c r="CI189" s="2406"/>
      <c r="CJ189" s="2406"/>
      <c r="CK189" s="2406"/>
      <c r="CL189" s="2406"/>
      <c r="CM189" s="2406"/>
      <c r="CN189" s="2406"/>
      <c r="CO189" s="2406"/>
      <c r="CP189" s="2406"/>
      <c r="CQ189" s="2406"/>
      <c r="CR189" s="2406"/>
      <c r="CS189" s="2406"/>
      <c r="CT189" s="2406"/>
      <c r="CU189" s="2406"/>
      <c r="CV189" s="2406"/>
      <c r="CW189" s="2406"/>
      <c r="CX189" s="2406"/>
      <c r="CY189" s="2406"/>
      <c r="CZ189" s="2406"/>
      <c r="DA189" s="2406"/>
      <c r="DB189" s="2406"/>
    </row>
    <row r="190" spans="1:106" s="2407" customFormat="1" ht="4.05" customHeight="1">
      <c r="A190" s="2406"/>
      <c r="B190" s="2450"/>
      <c r="Z190" s="2451"/>
      <c r="AA190" s="2406"/>
      <c r="AB190" s="2406"/>
      <c r="AC190" s="2406"/>
      <c r="AD190" s="2406"/>
      <c r="AE190" s="2406"/>
      <c r="AF190" s="2406"/>
      <c r="AG190" s="2406"/>
      <c r="AH190" s="2406"/>
      <c r="AI190" s="2406"/>
      <c r="AJ190" s="2406"/>
      <c r="AK190" s="2406"/>
      <c r="AL190" s="2406"/>
      <c r="AM190" s="2406"/>
      <c r="AN190" s="2406"/>
      <c r="AO190" s="2406"/>
      <c r="AP190" s="2406"/>
      <c r="AQ190" s="2406"/>
      <c r="AR190" s="2406"/>
      <c r="AS190" s="2406"/>
      <c r="AT190" s="2406"/>
      <c r="AU190" s="2406"/>
      <c r="AV190" s="2406"/>
      <c r="AW190" s="2406"/>
      <c r="AX190" s="2406"/>
      <c r="AY190" s="2406"/>
      <c r="AZ190" s="2406"/>
      <c r="BA190" s="2406"/>
      <c r="BB190" s="2406"/>
      <c r="BC190" s="2406"/>
      <c r="BD190" s="2406"/>
      <c r="BE190" s="2406"/>
      <c r="BF190" s="2406"/>
      <c r="BG190" s="2406"/>
      <c r="BH190" s="2406"/>
      <c r="BI190" s="2406"/>
      <c r="BJ190" s="2406"/>
      <c r="BK190" s="2406"/>
      <c r="BL190" s="2406"/>
      <c r="BM190" s="2406"/>
      <c r="BN190" s="2406"/>
      <c r="BO190" s="2406"/>
      <c r="BP190" s="2406"/>
      <c r="BQ190" s="2406"/>
      <c r="BR190" s="2406"/>
      <c r="BS190" s="2406"/>
      <c r="BT190" s="2406"/>
      <c r="BU190" s="2406"/>
      <c r="BV190" s="2406"/>
      <c r="BW190" s="2406"/>
      <c r="BX190" s="2406"/>
      <c r="BY190" s="2406"/>
      <c r="BZ190" s="2406"/>
      <c r="CA190" s="2406"/>
      <c r="CB190" s="2406"/>
      <c r="CC190" s="2406"/>
      <c r="CD190" s="2406"/>
      <c r="CE190" s="2406"/>
      <c r="CF190" s="2406"/>
      <c r="CG190" s="2406"/>
      <c r="CH190" s="2406"/>
      <c r="CI190" s="2406"/>
      <c r="CJ190" s="2406"/>
      <c r="CK190" s="2406"/>
      <c r="CL190" s="2406"/>
      <c r="CM190" s="2406"/>
      <c r="CN190" s="2406"/>
      <c r="CO190" s="2406"/>
      <c r="CP190" s="2406"/>
      <c r="CQ190" s="2406"/>
      <c r="CR190" s="2406"/>
      <c r="CS190" s="2406"/>
      <c r="CT190" s="2406"/>
      <c r="CU190" s="2406"/>
      <c r="CV190" s="2406"/>
      <c r="CW190" s="2406"/>
      <c r="CX190" s="2406"/>
      <c r="CY190" s="2406"/>
      <c r="CZ190" s="2406"/>
      <c r="DA190" s="2406"/>
      <c r="DB190" s="2406"/>
    </row>
    <row r="191" spans="1:106" s="2407" customFormat="1">
      <c r="A191" s="2406"/>
      <c r="B191" s="2450"/>
      <c r="I191" s="2456"/>
      <c r="J191" s="2465"/>
      <c r="K191" s="2458"/>
      <c r="L191" s="2458"/>
      <c r="M191" s="2466"/>
      <c r="N191" s="2458"/>
      <c r="O191" s="2458"/>
      <c r="P191" s="2458"/>
      <c r="Q191" s="2466"/>
      <c r="R191" s="2458"/>
      <c r="S191" s="2458"/>
      <c r="T191" s="2458"/>
      <c r="U191" s="2458"/>
      <c r="V191" s="2467"/>
      <c r="W191" s="2467"/>
      <c r="X191" s="2467"/>
      <c r="Y191" s="2467"/>
      <c r="Z191" s="2451"/>
      <c r="AA191" s="2406"/>
      <c r="AB191" s="2406"/>
      <c r="AC191" s="2406"/>
      <c r="AD191" s="2406"/>
      <c r="AE191" s="2406"/>
      <c r="AF191" s="2406"/>
      <c r="AG191" s="2406"/>
      <c r="AH191" s="2406"/>
      <c r="AI191" s="2406"/>
      <c r="AJ191" s="2406"/>
      <c r="AK191" s="2406"/>
      <c r="AL191" s="2406"/>
      <c r="AM191" s="2406"/>
      <c r="AN191" s="2406"/>
      <c r="AO191" s="2406"/>
      <c r="AP191" s="2406"/>
      <c r="AQ191" s="2406"/>
      <c r="AR191" s="2406"/>
      <c r="AS191" s="2406"/>
      <c r="AT191" s="2406"/>
      <c r="AU191" s="2406"/>
      <c r="AV191" s="2406"/>
      <c r="AW191" s="2406"/>
      <c r="AX191" s="2406"/>
      <c r="AY191" s="2406"/>
      <c r="AZ191" s="2406"/>
      <c r="BA191" s="2406"/>
      <c r="BB191" s="2406"/>
      <c r="BC191" s="2406"/>
      <c r="BD191" s="2406"/>
      <c r="BE191" s="2406"/>
      <c r="BF191" s="2406"/>
      <c r="BG191" s="2406"/>
      <c r="BH191" s="2406"/>
      <c r="BI191" s="2406"/>
      <c r="BJ191" s="2406"/>
      <c r="BK191" s="2406"/>
      <c r="BL191" s="2406"/>
      <c r="BM191" s="2406"/>
      <c r="BN191" s="2406"/>
      <c r="BO191" s="2406"/>
      <c r="BP191" s="2406"/>
      <c r="BQ191" s="2406"/>
      <c r="BR191" s="2406"/>
      <c r="BS191" s="2406"/>
      <c r="BT191" s="2406"/>
      <c r="BU191" s="2406"/>
      <c r="BV191" s="2406"/>
      <c r="BW191" s="2406"/>
      <c r="BX191" s="2406"/>
      <c r="BY191" s="2406"/>
      <c r="BZ191" s="2406"/>
      <c r="CA191" s="2406"/>
      <c r="CB191" s="2406"/>
      <c r="CC191" s="2406"/>
      <c r="CD191" s="2406"/>
      <c r="CE191" s="2406"/>
      <c r="CF191" s="2406"/>
      <c r="CG191" s="2406"/>
      <c r="CH191" s="2406"/>
      <c r="CI191" s="2406"/>
      <c r="CJ191" s="2406"/>
      <c r="CK191" s="2406"/>
      <c r="CL191" s="2406"/>
      <c r="CM191" s="2406"/>
      <c r="CN191" s="2406"/>
      <c r="CO191" s="2406"/>
      <c r="CP191" s="2406"/>
      <c r="CQ191" s="2406"/>
      <c r="CR191" s="2406"/>
      <c r="CS191" s="2406"/>
      <c r="CT191" s="2406"/>
      <c r="CU191" s="2406"/>
      <c r="CV191" s="2406"/>
      <c r="CW191" s="2406"/>
      <c r="CX191" s="2406"/>
      <c r="CY191" s="2406"/>
      <c r="CZ191" s="2406"/>
      <c r="DA191" s="2406"/>
      <c r="DB191" s="2406"/>
    </row>
    <row r="192" spans="1:106" s="2407" customFormat="1" ht="4.05" customHeight="1">
      <c r="A192" s="2406"/>
      <c r="B192" s="2450"/>
      <c r="Z192" s="2451"/>
      <c r="AA192" s="2406"/>
      <c r="AB192" s="2406"/>
      <c r="AC192" s="2406"/>
      <c r="AD192" s="2406"/>
      <c r="AE192" s="2406"/>
      <c r="AF192" s="2406"/>
      <c r="AG192" s="2406"/>
      <c r="AH192" s="2406"/>
      <c r="AI192" s="2406"/>
      <c r="AJ192" s="2406"/>
      <c r="AK192" s="2406"/>
      <c r="AL192" s="2406"/>
      <c r="AM192" s="2406"/>
      <c r="AN192" s="2406"/>
      <c r="AO192" s="2406"/>
      <c r="AP192" s="2406"/>
      <c r="AQ192" s="2406"/>
      <c r="AR192" s="2406"/>
      <c r="AS192" s="2406"/>
      <c r="AT192" s="2406"/>
      <c r="AU192" s="2406"/>
      <c r="AV192" s="2406"/>
      <c r="AW192" s="2406"/>
      <c r="AX192" s="2406"/>
      <c r="AY192" s="2406"/>
      <c r="AZ192" s="2406"/>
      <c r="BA192" s="2406"/>
      <c r="BB192" s="2406"/>
      <c r="BC192" s="2406"/>
      <c r="BD192" s="2406"/>
      <c r="BE192" s="2406"/>
      <c r="BF192" s="2406"/>
      <c r="BG192" s="2406"/>
      <c r="BH192" s="2406"/>
      <c r="BI192" s="2406"/>
      <c r="BJ192" s="2406"/>
      <c r="BK192" s="2406"/>
      <c r="BL192" s="2406"/>
      <c r="BM192" s="2406"/>
      <c r="BN192" s="2406"/>
      <c r="BO192" s="2406"/>
      <c r="BP192" s="2406"/>
      <c r="BQ192" s="2406"/>
      <c r="BR192" s="2406"/>
      <c r="BS192" s="2406"/>
      <c r="BT192" s="2406"/>
      <c r="BU192" s="2406"/>
      <c r="BV192" s="2406"/>
      <c r="BW192" s="2406"/>
      <c r="BX192" s="2406"/>
      <c r="BY192" s="2406"/>
      <c r="BZ192" s="2406"/>
      <c r="CA192" s="2406"/>
      <c r="CB192" s="2406"/>
      <c r="CC192" s="2406"/>
      <c r="CD192" s="2406"/>
      <c r="CE192" s="2406"/>
      <c r="CF192" s="2406"/>
      <c r="CG192" s="2406"/>
      <c r="CH192" s="2406"/>
      <c r="CI192" s="2406"/>
      <c r="CJ192" s="2406"/>
      <c r="CK192" s="2406"/>
      <c r="CL192" s="2406"/>
      <c r="CM192" s="2406"/>
      <c r="CN192" s="2406"/>
      <c r="CO192" s="2406"/>
      <c r="CP192" s="2406"/>
      <c r="CQ192" s="2406"/>
      <c r="CR192" s="2406"/>
      <c r="CS192" s="2406"/>
      <c r="CT192" s="2406"/>
      <c r="CU192" s="2406"/>
      <c r="CV192" s="2406"/>
      <c r="CW192" s="2406"/>
      <c r="CX192" s="2406"/>
      <c r="CY192" s="2406"/>
      <c r="CZ192" s="2406"/>
      <c r="DA192" s="2406"/>
      <c r="DB192" s="2406"/>
    </row>
    <row r="193" spans="1:106" s="2407" customFormat="1">
      <c r="A193" s="2406"/>
      <c r="B193" s="2450"/>
      <c r="I193" s="2456" t="s">
        <v>4974</v>
      </c>
      <c r="J193" s="2465">
        <v>0</v>
      </c>
      <c r="K193" s="2458"/>
      <c r="L193" s="2458"/>
      <c r="M193" s="2468" t="s">
        <v>1382</v>
      </c>
      <c r="N193" s="2458"/>
      <c r="O193" s="2458"/>
      <c r="P193" s="2458"/>
      <c r="Q193" s="2468" t="s">
        <v>1382</v>
      </c>
      <c r="R193" s="2458"/>
      <c r="S193" s="2458"/>
      <c r="T193" s="2458"/>
      <c r="U193" s="2458"/>
      <c r="Z193" s="2451"/>
      <c r="AA193" s="2406"/>
      <c r="AB193" s="2406"/>
      <c r="AC193" s="2406"/>
      <c r="AD193" s="2406"/>
      <c r="AE193" s="2406"/>
      <c r="AF193" s="2406"/>
      <c r="AG193" s="2406"/>
      <c r="AH193" s="2406"/>
      <c r="AI193" s="2406"/>
      <c r="AJ193" s="2406"/>
      <c r="AK193" s="2406"/>
      <c r="AL193" s="2406"/>
      <c r="AM193" s="2406"/>
      <c r="AN193" s="2406"/>
      <c r="AO193" s="2406"/>
      <c r="AP193" s="2406"/>
      <c r="AQ193" s="2406"/>
      <c r="AR193" s="2406"/>
      <c r="AS193" s="2406"/>
      <c r="AT193" s="2406"/>
      <c r="AU193" s="2406"/>
      <c r="AV193" s="2406"/>
      <c r="AW193" s="2406"/>
      <c r="AX193" s="2406"/>
      <c r="AY193" s="2406"/>
      <c r="AZ193" s="2406"/>
      <c r="BA193" s="2406"/>
      <c r="BB193" s="2406"/>
      <c r="BC193" s="2406"/>
      <c r="BD193" s="2406"/>
      <c r="BE193" s="2406"/>
      <c r="BF193" s="2406"/>
      <c r="BG193" s="2406"/>
      <c r="BH193" s="2406"/>
      <c r="BI193" s="2406"/>
      <c r="BJ193" s="2406"/>
      <c r="BK193" s="2406"/>
      <c r="BL193" s="2406"/>
      <c r="BM193" s="2406"/>
      <c r="BN193" s="2406"/>
      <c r="BO193" s="2406"/>
      <c r="BP193" s="2406"/>
      <c r="BQ193" s="2406"/>
      <c r="BR193" s="2406"/>
      <c r="BS193" s="2406"/>
      <c r="BT193" s="2406"/>
      <c r="BU193" s="2406"/>
      <c r="BV193" s="2406"/>
      <c r="BW193" s="2406"/>
      <c r="BX193" s="2406"/>
      <c r="BY193" s="2406"/>
      <c r="BZ193" s="2406"/>
      <c r="CA193" s="2406"/>
      <c r="CB193" s="2406"/>
      <c r="CC193" s="2406"/>
      <c r="CD193" s="2406"/>
      <c r="CE193" s="2406"/>
      <c r="CF193" s="2406"/>
      <c r="CG193" s="2406"/>
      <c r="CH193" s="2406"/>
      <c r="CI193" s="2406"/>
      <c r="CJ193" s="2406"/>
      <c r="CK193" s="2406"/>
      <c r="CL193" s="2406"/>
      <c r="CM193" s="2406"/>
      <c r="CN193" s="2406"/>
      <c r="CO193" s="2406"/>
      <c r="CP193" s="2406"/>
      <c r="CQ193" s="2406"/>
      <c r="CR193" s="2406"/>
      <c r="CS193" s="2406"/>
      <c r="CT193" s="2406"/>
      <c r="CU193" s="2406"/>
      <c r="CV193" s="2406"/>
      <c r="CW193" s="2406"/>
      <c r="CX193" s="2406"/>
      <c r="CY193" s="2406"/>
      <c r="CZ193" s="2406"/>
      <c r="DA193" s="2406"/>
      <c r="DB193" s="2406"/>
    </row>
    <row r="194" spans="1:106" s="2407" customFormat="1" ht="4.05" customHeight="1">
      <c r="A194" s="2406"/>
      <c r="B194" s="2450"/>
      <c r="Z194" s="2451"/>
      <c r="AA194" s="2406"/>
      <c r="AB194" s="2406"/>
      <c r="AC194" s="2406"/>
      <c r="AD194" s="2406"/>
      <c r="AE194" s="2406"/>
      <c r="AF194" s="2406"/>
      <c r="AG194" s="2406"/>
      <c r="AH194" s="2406"/>
      <c r="AI194" s="2406"/>
      <c r="AJ194" s="2406"/>
      <c r="AK194" s="2406"/>
      <c r="AL194" s="2406"/>
      <c r="AM194" s="2406"/>
      <c r="AN194" s="2406"/>
      <c r="AO194" s="2406"/>
      <c r="AP194" s="2406"/>
      <c r="AQ194" s="2406"/>
      <c r="AR194" s="2406"/>
      <c r="AS194" s="2406"/>
      <c r="AT194" s="2406"/>
      <c r="AU194" s="2406"/>
      <c r="AV194" s="2406"/>
      <c r="AW194" s="2406"/>
      <c r="AX194" s="2406"/>
      <c r="AY194" s="2406"/>
      <c r="AZ194" s="2406"/>
      <c r="BA194" s="2406"/>
      <c r="BB194" s="2406"/>
      <c r="BC194" s="2406"/>
      <c r="BD194" s="2406"/>
      <c r="BE194" s="2406"/>
      <c r="BF194" s="2406"/>
      <c r="BG194" s="2406"/>
      <c r="BH194" s="2406"/>
      <c r="BI194" s="2406"/>
      <c r="BJ194" s="2406"/>
      <c r="BK194" s="2406"/>
      <c r="BL194" s="2406"/>
      <c r="BM194" s="2406"/>
      <c r="BN194" s="2406"/>
      <c r="BO194" s="2406"/>
      <c r="BP194" s="2406"/>
      <c r="BQ194" s="2406"/>
      <c r="BR194" s="2406"/>
      <c r="BS194" s="2406"/>
      <c r="BT194" s="2406"/>
      <c r="BU194" s="2406"/>
      <c r="BV194" s="2406"/>
      <c r="BW194" s="2406"/>
      <c r="BX194" s="2406"/>
      <c r="BY194" s="2406"/>
      <c r="BZ194" s="2406"/>
      <c r="CA194" s="2406"/>
      <c r="CB194" s="2406"/>
      <c r="CC194" s="2406"/>
      <c r="CD194" s="2406"/>
      <c r="CE194" s="2406"/>
      <c r="CF194" s="2406"/>
      <c r="CG194" s="2406"/>
      <c r="CH194" s="2406"/>
      <c r="CI194" s="2406"/>
      <c r="CJ194" s="2406"/>
      <c r="CK194" s="2406"/>
      <c r="CL194" s="2406"/>
      <c r="CM194" s="2406"/>
      <c r="CN194" s="2406"/>
      <c r="CO194" s="2406"/>
      <c r="CP194" s="2406"/>
      <c r="CQ194" s="2406"/>
      <c r="CR194" s="2406"/>
      <c r="CS194" s="2406"/>
      <c r="CT194" s="2406"/>
      <c r="CU194" s="2406"/>
      <c r="CV194" s="2406"/>
      <c r="CW194" s="2406"/>
      <c r="CX194" s="2406"/>
      <c r="CY194" s="2406"/>
      <c r="CZ194" s="2406"/>
      <c r="DA194" s="2406"/>
      <c r="DB194" s="2406"/>
    </row>
    <row r="195" spans="1:106" s="2407" customFormat="1">
      <c r="A195" s="2406"/>
      <c r="B195" s="2450"/>
      <c r="I195" s="2456" t="s">
        <v>4975</v>
      </c>
      <c r="J195" s="2465">
        <v>0</v>
      </c>
      <c r="K195" s="2458"/>
      <c r="L195" s="2458"/>
      <c r="M195" s="2468" t="s">
        <v>1382</v>
      </c>
      <c r="N195" s="2458"/>
      <c r="O195" s="2458"/>
      <c r="P195" s="2458"/>
      <c r="Q195" s="2468" t="s">
        <v>1382</v>
      </c>
      <c r="R195" s="2458"/>
      <c r="S195" s="2458"/>
      <c r="T195" s="2458"/>
      <c r="U195" s="2458"/>
      <c r="Z195" s="2451"/>
      <c r="AA195" s="2406"/>
      <c r="AB195" s="2406"/>
      <c r="AC195" s="2406"/>
      <c r="AD195" s="2406"/>
      <c r="AE195" s="2406"/>
      <c r="AF195" s="2406"/>
      <c r="AG195" s="2406"/>
      <c r="AH195" s="2406"/>
      <c r="AI195" s="2406"/>
      <c r="AJ195" s="2406"/>
      <c r="AK195" s="2406"/>
      <c r="AL195" s="2406"/>
      <c r="AM195" s="2406"/>
      <c r="AN195" s="2406"/>
      <c r="AO195" s="2406"/>
      <c r="AP195" s="2406"/>
      <c r="AQ195" s="2406"/>
      <c r="AR195" s="2406"/>
      <c r="AS195" s="2406"/>
      <c r="AT195" s="2406"/>
      <c r="AU195" s="2406"/>
      <c r="AV195" s="2406"/>
      <c r="AW195" s="2406"/>
      <c r="AX195" s="2406"/>
      <c r="AY195" s="2406"/>
      <c r="AZ195" s="2406"/>
      <c r="BA195" s="2406"/>
      <c r="BB195" s="2406"/>
      <c r="BC195" s="2406"/>
      <c r="BD195" s="2406"/>
      <c r="BE195" s="2406"/>
      <c r="BF195" s="2406"/>
      <c r="BG195" s="2406"/>
      <c r="BH195" s="2406"/>
      <c r="BI195" s="2406"/>
      <c r="BJ195" s="2406"/>
      <c r="BK195" s="2406"/>
      <c r="BL195" s="2406"/>
      <c r="BM195" s="2406"/>
      <c r="BN195" s="2406"/>
      <c r="BO195" s="2406"/>
      <c r="BP195" s="2406"/>
      <c r="BQ195" s="2406"/>
      <c r="BR195" s="2406"/>
      <c r="BS195" s="2406"/>
      <c r="BT195" s="2406"/>
      <c r="BU195" s="2406"/>
      <c r="BV195" s="2406"/>
      <c r="BW195" s="2406"/>
      <c r="BX195" s="2406"/>
      <c r="BY195" s="2406"/>
      <c r="BZ195" s="2406"/>
      <c r="CA195" s="2406"/>
      <c r="CB195" s="2406"/>
      <c r="CC195" s="2406"/>
      <c r="CD195" s="2406"/>
      <c r="CE195" s="2406"/>
      <c r="CF195" s="2406"/>
      <c r="CG195" s="2406"/>
      <c r="CH195" s="2406"/>
      <c r="CI195" s="2406"/>
      <c r="CJ195" s="2406"/>
      <c r="CK195" s="2406"/>
      <c r="CL195" s="2406"/>
      <c r="CM195" s="2406"/>
      <c r="CN195" s="2406"/>
      <c r="CO195" s="2406"/>
      <c r="CP195" s="2406"/>
      <c r="CQ195" s="2406"/>
      <c r="CR195" s="2406"/>
      <c r="CS195" s="2406"/>
      <c r="CT195" s="2406"/>
      <c r="CU195" s="2406"/>
      <c r="CV195" s="2406"/>
      <c r="CW195" s="2406"/>
      <c r="CX195" s="2406"/>
      <c r="CY195" s="2406"/>
      <c r="CZ195" s="2406"/>
      <c r="DA195" s="2406"/>
      <c r="DB195" s="2406"/>
    </row>
    <row r="196" spans="1:106" s="2407" customFormat="1" ht="4.05" customHeight="1">
      <c r="A196" s="2406"/>
      <c r="B196" s="2450"/>
      <c r="I196" s="2456"/>
      <c r="J196" s="2472"/>
      <c r="K196" s="2455"/>
      <c r="L196" s="2455"/>
      <c r="M196" s="2468"/>
      <c r="N196" s="2455"/>
      <c r="O196" s="2455"/>
      <c r="P196" s="2455"/>
      <c r="Q196" s="2468"/>
      <c r="R196" s="2455"/>
      <c r="S196" s="2455"/>
      <c r="T196" s="2455"/>
      <c r="U196" s="2455"/>
      <c r="Z196" s="2451"/>
      <c r="AA196" s="2406"/>
      <c r="AB196" s="2406"/>
      <c r="AC196" s="2406"/>
      <c r="AD196" s="2406"/>
      <c r="AE196" s="2406"/>
      <c r="AF196" s="2406"/>
      <c r="AG196" s="2406"/>
      <c r="AH196" s="2406"/>
      <c r="AI196" s="2406"/>
      <c r="AJ196" s="2406"/>
      <c r="AK196" s="2406"/>
      <c r="AL196" s="2406"/>
      <c r="AM196" s="2406"/>
      <c r="AN196" s="2406"/>
      <c r="AO196" s="2406"/>
      <c r="AP196" s="2406"/>
      <c r="AQ196" s="2406"/>
      <c r="AR196" s="2406"/>
      <c r="AS196" s="2406"/>
      <c r="AT196" s="2406"/>
      <c r="AU196" s="2406"/>
      <c r="AV196" s="2406"/>
      <c r="AW196" s="2406"/>
      <c r="AX196" s="2406"/>
      <c r="AY196" s="2406"/>
      <c r="AZ196" s="2406"/>
      <c r="BA196" s="2406"/>
      <c r="BB196" s="2406"/>
      <c r="BC196" s="2406"/>
      <c r="BD196" s="2406"/>
      <c r="BE196" s="2406"/>
      <c r="BF196" s="2406"/>
      <c r="BG196" s="2406"/>
      <c r="BH196" s="2406"/>
      <c r="BI196" s="2406"/>
      <c r="BJ196" s="2406"/>
      <c r="BK196" s="2406"/>
      <c r="BL196" s="2406"/>
      <c r="BM196" s="2406"/>
      <c r="BN196" s="2406"/>
      <c r="BO196" s="2406"/>
      <c r="BP196" s="2406"/>
      <c r="BQ196" s="2406"/>
      <c r="BR196" s="2406"/>
      <c r="BS196" s="2406"/>
      <c r="BT196" s="2406"/>
      <c r="BU196" s="2406"/>
      <c r="BV196" s="2406"/>
      <c r="BW196" s="2406"/>
      <c r="BX196" s="2406"/>
      <c r="BY196" s="2406"/>
      <c r="BZ196" s="2406"/>
      <c r="CA196" s="2406"/>
      <c r="CB196" s="2406"/>
      <c r="CC196" s="2406"/>
      <c r="CD196" s="2406"/>
      <c r="CE196" s="2406"/>
      <c r="CF196" s="2406"/>
      <c r="CG196" s="2406"/>
      <c r="CH196" s="2406"/>
      <c r="CI196" s="2406"/>
      <c r="CJ196" s="2406"/>
      <c r="CK196" s="2406"/>
      <c r="CL196" s="2406"/>
      <c r="CM196" s="2406"/>
      <c r="CN196" s="2406"/>
      <c r="CO196" s="2406"/>
      <c r="CP196" s="2406"/>
      <c r="CQ196" s="2406"/>
      <c r="CR196" s="2406"/>
      <c r="CS196" s="2406"/>
      <c r="CT196" s="2406"/>
      <c r="CU196" s="2406"/>
      <c r="CV196" s="2406"/>
      <c r="CW196" s="2406"/>
      <c r="CX196" s="2406"/>
      <c r="CY196" s="2406"/>
      <c r="CZ196" s="2406"/>
      <c r="DA196" s="2406"/>
      <c r="DB196" s="2406"/>
    </row>
    <row r="197" spans="1:106" s="2407" customFormat="1" ht="48" customHeight="1">
      <c r="A197" s="2406"/>
      <c r="B197" s="2450"/>
      <c r="C197" s="5539" t="s">
        <v>5096</v>
      </c>
      <c r="D197" s="5539"/>
      <c r="E197" s="5539"/>
      <c r="F197" s="5539"/>
      <c r="G197" s="5539"/>
      <c r="H197" s="5539"/>
      <c r="I197" s="5539"/>
      <c r="J197" s="5539"/>
      <c r="K197" s="5539"/>
      <c r="L197" s="5539"/>
      <c r="M197" s="5539"/>
      <c r="N197" s="5539"/>
      <c r="O197" s="5539"/>
      <c r="P197" s="5539"/>
      <c r="Q197" s="5539"/>
      <c r="R197" s="5539"/>
      <c r="S197" s="5539"/>
      <c r="T197" s="5539"/>
      <c r="U197" s="5539"/>
      <c r="V197" s="5539"/>
      <c r="W197" s="5539"/>
      <c r="X197" s="5539"/>
      <c r="Y197" s="5539"/>
      <c r="Z197" s="2451"/>
      <c r="AA197" s="2406"/>
      <c r="AB197" s="2406"/>
      <c r="AC197" s="2406"/>
      <c r="AD197" s="2406"/>
      <c r="AE197" s="2406"/>
      <c r="AF197" s="2406"/>
      <c r="AG197" s="2406"/>
      <c r="AH197" s="2406"/>
      <c r="AI197" s="2406"/>
      <c r="AJ197" s="2406"/>
      <c r="AK197" s="2406"/>
      <c r="AL197" s="2406"/>
      <c r="AM197" s="2406"/>
      <c r="AN197" s="2406"/>
      <c r="AO197" s="2406"/>
      <c r="AP197" s="2406"/>
      <c r="AQ197" s="2406"/>
      <c r="AR197" s="2406"/>
      <c r="AS197" s="2406"/>
      <c r="AT197" s="2406"/>
      <c r="AU197" s="2406"/>
      <c r="AV197" s="2406"/>
      <c r="AW197" s="2406"/>
      <c r="AX197" s="2406"/>
      <c r="AY197" s="2406"/>
      <c r="AZ197" s="2406"/>
      <c r="BA197" s="2406"/>
      <c r="BB197" s="2406"/>
      <c r="BC197" s="2406"/>
      <c r="BD197" s="2406"/>
      <c r="BE197" s="2406"/>
      <c r="BF197" s="2406"/>
      <c r="BG197" s="2406"/>
      <c r="BH197" s="2406"/>
      <c r="BI197" s="2406"/>
      <c r="BJ197" s="2406"/>
      <c r="BK197" s="2406"/>
      <c r="BL197" s="2406"/>
      <c r="BM197" s="2406"/>
      <c r="BN197" s="2406"/>
      <c r="BO197" s="2406"/>
      <c r="BP197" s="2406"/>
      <c r="BQ197" s="2406"/>
      <c r="BR197" s="2406"/>
      <c r="BS197" s="2406"/>
      <c r="BT197" s="2406"/>
      <c r="BU197" s="2406"/>
      <c r="BV197" s="2406"/>
      <c r="BW197" s="2406"/>
      <c r="BX197" s="2406"/>
      <c r="BY197" s="2406"/>
      <c r="BZ197" s="2406"/>
      <c r="CA197" s="2406"/>
      <c r="CB197" s="2406"/>
      <c r="CC197" s="2406"/>
      <c r="CD197" s="2406"/>
      <c r="CE197" s="2406"/>
      <c r="CF197" s="2406"/>
      <c r="CG197" s="2406"/>
      <c r="CH197" s="2406"/>
      <c r="CI197" s="2406"/>
      <c r="CJ197" s="2406"/>
      <c r="CK197" s="2406"/>
      <c r="CL197" s="2406"/>
      <c r="CM197" s="2406"/>
      <c r="CN197" s="2406"/>
      <c r="CO197" s="2406"/>
      <c r="CP197" s="2406"/>
      <c r="CQ197" s="2406"/>
      <c r="CR197" s="2406"/>
      <c r="CS197" s="2406"/>
      <c r="CT197" s="2406"/>
      <c r="CU197" s="2406"/>
      <c r="CV197" s="2406"/>
      <c r="CW197" s="2406"/>
      <c r="CX197" s="2406"/>
      <c r="CY197" s="2406"/>
      <c r="CZ197" s="2406"/>
      <c r="DA197" s="2406"/>
      <c r="DB197" s="2406"/>
    </row>
    <row r="198" spans="1:106" s="2407" customFormat="1" ht="4.05" customHeight="1">
      <c r="A198" s="2406"/>
      <c r="B198" s="2450"/>
      <c r="Z198" s="2451"/>
      <c r="AA198" s="2406"/>
      <c r="AB198" s="2406"/>
      <c r="AC198" s="2406"/>
      <c r="AD198" s="2406"/>
      <c r="AE198" s="2406"/>
      <c r="AF198" s="2406"/>
      <c r="AG198" s="2406"/>
      <c r="AH198" s="2406"/>
      <c r="AI198" s="2406"/>
      <c r="AJ198" s="2406"/>
      <c r="AK198" s="2406"/>
      <c r="AL198" s="2406"/>
      <c r="AM198" s="2406"/>
      <c r="AN198" s="2406"/>
      <c r="AO198" s="2406"/>
      <c r="AP198" s="2406"/>
      <c r="AQ198" s="2406"/>
      <c r="AR198" s="2406"/>
      <c r="AS198" s="2406"/>
      <c r="AT198" s="2406"/>
      <c r="AU198" s="2406"/>
      <c r="AV198" s="2406"/>
      <c r="AW198" s="2406"/>
      <c r="AX198" s="2406"/>
      <c r="AY198" s="2406"/>
      <c r="AZ198" s="2406"/>
      <c r="BA198" s="2406"/>
      <c r="BB198" s="2406"/>
      <c r="BC198" s="2406"/>
      <c r="BD198" s="2406"/>
      <c r="BE198" s="2406"/>
      <c r="BF198" s="2406"/>
      <c r="BG198" s="2406"/>
      <c r="BH198" s="2406"/>
      <c r="BI198" s="2406"/>
      <c r="BJ198" s="2406"/>
      <c r="BK198" s="2406"/>
      <c r="BL198" s="2406"/>
      <c r="BM198" s="2406"/>
      <c r="BN198" s="2406"/>
      <c r="BO198" s="2406"/>
      <c r="BP198" s="2406"/>
      <c r="BQ198" s="2406"/>
      <c r="BR198" s="2406"/>
      <c r="BS198" s="2406"/>
      <c r="BT198" s="2406"/>
      <c r="BU198" s="2406"/>
      <c r="BV198" s="2406"/>
      <c r="BW198" s="2406"/>
      <c r="BX198" s="2406"/>
      <c r="BY198" s="2406"/>
      <c r="BZ198" s="2406"/>
      <c r="CA198" s="2406"/>
      <c r="CB198" s="2406"/>
      <c r="CC198" s="2406"/>
      <c r="CD198" s="2406"/>
      <c r="CE198" s="2406"/>
      <c r="CF198" s="2406"/>
      <c r="CG198" s="2406"/>
      <c r="CH198" s="2406"/>
      <c r="CI198" s="2406"/>
      <c r="CJ198" s="2406"/>
      <c r="CK198" s="2406"/>
      <c r="CL198" s="2406"/>
      <c r="CM198" s="2406"/>
      <c r="CN198" s="2406"/>
      <c r="CO198" s="2406"/>
      <c r="CP198" s="2406"/>
      <c r="CQ198" s="2406"/>
      <c r="CR198" s="2406"/>
      <c r="CS198" s="2406"/>
      <c r="CT198" s="2406"/>
      <c r="CU198" s="2406"/>
      <c r="CV198" s="2406"/>
      <c r="CW198" s="2406"/>
      <c r="CX198" s="2406"/>
      <c r="CY198" s="2406"/>
      <c r="CZ198" s="2406"/>
      <c r="DA198" s="2406"/>
      <c r="DB198" s="2406"/>
    </row>
    <row r="199" spans="1:106" s="2407" customFormat="1">
      <c r="A199" s="2406"/>
      <c r="B199" s="2450"/>
      <c r="I199" s="2453" t="s">
        <v>369</v>
      </c>
      <c r="J199" s="2581"/>
      <c r="K199" s="2582"/>
      <c r="L199" s="2582"/>
      <c r="M199" s="2582"/>
      <c r="N199" s="2582"/>
      <c r="O199" s="2582"/>
      <c r="P199" s="2582"/>
      <c r="Q199" s="2582"/>
      <c r="R199" s="2582"/>
      <c r="S199" s="2583"/>
      <c r="T199" s="2406"/>
      <c r="U199" s="2406"/>
      <c r="V199" s="2406"/>
      <c r="W199" s="2406"/>
      <c r="X199" s="2406"/>
      <c r="Y199" s="2406"/>
      <c r="Z199" s="2451"/>
      <c r="AA199" s="2406"/>
      <c r="AB199" s="2406"/>
      <c r="AC199" s="2406"/>
      <c r="AD199" s="2406"/>
      <c r="AE199" s="2406"/>
      <c r="AF199" s="2406"/>
      <c r="AG199" s="2406"/>
      <c r="AH199" s="2406"/>
      <c r="AI199" s="2406"/>
      <c r="AJ199" s="2406"/>
      <c r="AK199" s="2406"/>
      <c r="AL199" s="2406"/>
      <c r="AM199" s="2406"/>
      <c r="AN199" s="2406"/>
      <c r="AO199" s="2406"/>
      <c r="AP199" s="2406"/>
      <c r="AQ199" s="2406"/>
      <c r="AR199" s="2406"/>
      <c r="AS199" s="2406"/>
      <c r="AT199" s="2406"/>
      <c r="AU199" s="2406"/>
      <c r="AV199" s="2406"/>
      <c r="AW199" s="2406"/>
      <c r="AX199" s="2406"/>
      <c r="AY199" s="2406"/>
      <c r="AZ199" s="2406"/>
      <c r="BA199" s="2406"/>
      <c r="BB199" s="2406"/>
      <c r="BC199" s="2406"/>
      <c r="BD199" s="2406"/>
      <c r="BE199" s="2406"/>
      <c r="BF199" s="2406"/>
      <c r="BG199" s="2406"/>
      <c r="BH199" s="2406"/>
      <c r="BI199" s="2406"/>
      <c r="BJ199" s="2406"/>
      <c r="BK199" s="2406"/>
      <c r="BL199" s="2406"/>
      <c r="BM199" s="2406"/>
      <c r="BN199" s="2406"/>
      <c r="BO199" s="2406"/>
      <c r="BP199" s="2406"/>
      <c r="BQ199" s="2406"/>
      <c r="BR199" s="2406"/>
      <c r="BS199" s="2406"/>
      <c r="BT199" s="2406"/>
      <c r="BU199" s="2406"/>
      <c r="BV199" s="2406"/>
      <c r="BW199" s="2406"/>
      <c r="BX199" s="2406"/>
      <c r="BY199" s="2406"/>
      <c r="BZ199" s="2406"/>
      <c r="CA199" s="2406"/>
      <c r="CB199" s="2406"/>
      <c r="CC199" s="2406"/>
      <c r="CD199" s="2406"/>
      <c r="CE199" s="2406"/>
      <c r="CF199" s="2406"/>
      <c r="CG199" s="2406"/>
      <c r="CH199" s="2406"/>
      <c r="CI199" s="2406"/>
      <c r="CJ199" s="2406"/>
      <c r="CK199" s="2406"/>
      <c r="CL199" s="2406"/>
      <c r="CM199" s="2406"/>
      <c r="CN199" s="2406"/>
      <c r="CO199" s="2406"/>
      <c r="CP199" s="2406"/>
      <c r="CQ199" s="2406"/>
      <c r="CR199" s="2406"/>
      <c r="CS199" s="2406"/>
      <c r="CT199" s="2406"/>
      <c r="CU199" s="2406"/>
      <c r="CV199" s="2406"/>
      <c r="CW199" s="2406"/>
      <c r="CX199" s="2406"/>
      <c r="CY199" s="2406"/>
      <c r="CZ199" s="2406"/>
      <c r="DA199" s="2406"/>
      <c r="DB199" s="2406"/>
    </row>
    <row r="200" spans="1:106" s="2407" customFormat="1" ht="4.05" customHeight="1">
      <c r="A200" s="2406"/>
      <c r="B200" s="2450"/>
      <c r="J200" s="2482"/>
      <c r="S200" s="2483"/>
      <c r="T200" s="2406"/>
      <c r="U200" s="2406"/>
      <c r="V200" s="2406"/>
      <c r="W200" s="2406"/>
      <c r="X200" s="2406"/>
      <c r="Y200" s="2406"/>
      <c r="Z200" s="2451"/>
      <c r="AA200" s="2406"/>
      <c r="AB200" s="2406"/>
      <c r="AC200" s="2406"/>
      <c r="AD200" s="2406"/>
      <c r="AE200" s="2406"/>
      <c r="AF200" s="2406"/>
      <c r="AG200" s="2406"/>
      <c r="AH200" s="2406"/>
      <c r="AI200" s="2406"/>
      <c r="AJ200" s="2406"/>
      <c r="AK200" s="2406"/>
      <c r="AL200" s="2406"/>
      <c r="AM200" s="2406"/>
      <c r="AN200" s="2406"/>
      <c r="AO200" s="2406"/>
      <c r="AP200" s="2406"/>
      <c r="AQ200" s="2406"/>
      <c r="AR200" s="2406"/>
      <c r="AS200" s="2406"/>
      <c r="AT200" s="2406"/>
      <c r="AU200" s="2406"/>
      <c r="AV200" s="2406"/>
      <c r="AW200" s="2406"/>
      <c r="AX200" s="2406"/>
      <c r="AY200" s="2406"/>
      <c r="AZ200" s="2406"/>
      <c r="BA200" s="2406"/>
      <c r="BB200" s="2406"/>
      <c r="BC200" s="2406"/>
      <c r="BD200" s="2406"/>
      <c r="BE200" s="2406"/>
      <c r="BF200" s="2406"/>
      <c r="BG200" s="2406"/>
      <c r="BH200" s="2406"/>
      <c r="BI200" s="2406"/>
      <c r="BJ200" s="2406"/>
      <c r="BK200" s="2406"/>
      <c r="BL200" s="2406"/>
      <c r="BM200" s="2406"/>
      <c r="BN200" s="2406"/>
      <c r="BO200" s="2406"/>
      <c r="BP200" s="2406"/>
      <c r="BQ200" s="2406"/>
      <c r="BR200" s="2406"/>
      <c r="BS200" s="2406"/>
      <c r="BT200" s="2406"/>
      <c r="BU200" s="2406"/>
      <c r="BV200" s="2406"/>
      <c r="BW200" s="2406"/>
      <c r="BX200" s="2406"/>
      <c r="BY200" s="2406"/>
      <c r="BZ200" s="2406"/>
      <c r="CA200" s="2406"/>
      <c r="CB200" s="2406"/>
      <c r="CC200" s="2406"/>
      <c r="CD200" s="2406"/>
      <c r="CE200" s="2406"/>
      <c r="CF200" s="2406"/>
      <c r="CG200" s="2406"/>
      <c r="CH200" s="2406"/>
      <c r="CI200" s="2406"/>
      <c r="CJ200" s="2406"/>
      <c r="CK200" s="2406"/>
      <c r="CL200" s="2406"/>
      <c r="CM200" s="2406"/>
      <c r="CN200" s="2406"/>
      <c r="CO200" s="2406"/>
      <c r="CP200" s="2406"/>
      <c r="CQ200" s="2406"/>
      <c r="CR200" s="2406"/>
      <c r="CS200" s="2406"/>
      <c r="CT200" s="2406"/>
      <c r="CU200" s="2406"/>
      <c r="CV200" s="2406"/>
      <c r="CW200" s="2406"/>
      <c r="CX200" s="2406"/>
      <c r="CY200" s="2406"/>
      <c r="CZ200" s="2406"/>
      <c r="DA200" s="2406"/>
      <c r="DB200" s="2406"/>
    </row>
    <row r="201" spans="1:106" s="2407" customFormat="1">
      <c r="A201" s="2406"/>
      <c r="B201" s="2450"/>
      <c r="J201" s="2482"/>
      <c r="S201" s="2483"/>
      <c r="T201" s="2406"/>
      <c r="U201" s="2406"/>
      <c r="V201" s="2406"/>
      <c r="W201" s="2406"/>
      <c r="X201" s="2406"/>
      <c r="Y201" s="2406"/>
      <c r="Z201" s="2451"/>
      <c r="AA201" s="2406"/>
      <c r="AB201" s="2406"/>
      <c r="AC201" s="2406"/>
      <c r="AD201" s="2406"/>
      <c r="AE201" s="2406"/>
      <c r="AF201" s="2406"/>
      <c r="AG201" s="2406"/>
      <c r="AH201" s="2406"/>
      <c r="AI201" s="2406"/>
      <c r="AJ201" s="2406"/>
      <c r="AK201" s="2406"/>
      <c r="AL201" s="2406"/>
      <c r="AM201" s="2406"/>
      <c r="AN201" s="2406"/>
      <c r="AO201" s="2406"/>
      <c r="AP201" s="2406"/>
      <c r="AQ201" s="2406"/>
      <c r="AR201" s="2406"/>
      <c r="AS201" s="2406"/>
      <c r="AT201" s="2406"/>
      <c r="AU201" s="2406"/>
      <c r="AV201" s="2406"/>
      <c r="AW201" s="2406"/>
      <c r="AX201" s="2406"/>
      <c r="AY201" s="2406"/>
      <c r="AZ201" s="2406"/>
      <c r="BA201" s="2406"/>
      <c r="BB201" s="2406"/>
      <c r="BC201" s="2406"/>
      <c r="BD201" s="2406"/>
      <c r="BE201" s="2406"/>
      <c r="BF201" s="2406"/>
      <c r="BG201" s="2406"/>
      <c r="BH201" s="2406"/>
      <c r="BI201" s="2406"/>
      <c r="BJ201" s="2406"/>
      <c r="BK201" s="2406"/>
      <c r="BL201" s="2406"/>
      <c r="BM201" s="2406"/>
      <c r="BN201" s="2406"/>
      <c r="BO201" s="2406"/>
      <c r="BP201" s="2406"/>
      <c r="BQ201" s="2406"/>
      <c r="BR201" s="2406"/>
      <c r="BS201" s="2406"/>
      <c r="BT201" s="2406"/>
      <c r="BU201" s="2406"/>
      <c r="BV201" s="2406"/>
      <c r="BW201" s="2406"/>
      <c r="BX201" s="2406"/>
      <c r="BY201" s="2406"/>
      <c r="BZ201" s="2406"/>
      <c r="CA201" s="2406"/>
      <c r="CB201" s="2406"/>
      <c r="CC201" s="2406"/>
      <c r="CD201" s="2406"/>
      <c r="CE201" s="2406"/>
      <c r="CF201" s="2406"/>
      <c r="CG201" s="2406"/>
      <c r="CH201" s="2406"/>
      <c r="CI201" s="2406"/>
      <c r="CJ201" s="2406"/>
      <c r="CK201" s="2406"/>
      <c r="CL201" s="2406"/>
      <c r="CM201" s="2406"/>
      <c r="CN201" s="2406"/>
      <c r="CO201" s="2406"/>
      <c r="CP201" s="2406"/>
      <c r="CQ201" s="2406"/>
      <c r="CR201" s="2406"/>
      <c r="CS201" s="2406"/>
      <c r="CT201" s="2406"/>
      <c r="CU201" s="2406"/>
      <c r="CV201" s="2406"/>
      <c r="CW201" s="2406"/>
      <c r="CX201" s="2406"/>
      <c r="CY201" s="2406"/>
      <c r="CZ201" s="2406"/>
      <c r="DA201" s="2406"/>
      <c r="DB201" s="2406"/>
    </row>
    <row r="202" spans="1:106" s="2407" customFormat="1" ht="4.05" customHeight="1">
      <c r="A202" s="2406"/>
      <c r="B202" s="2450"/>
      <c r="J202" s="2482"/>
      <c r="S202" s="2483"/>
      <c r="T202" s="2406"/>
      <c r="U202" s="2406"/>
      <c r="V202" s="2406"/>
      <c r="W202" s="2406"/>
      <c r="X202" s="2406"/>
      <c r="Y202" s="2406"/>
      <c r="Z202" s="2451"/>
      <c r="AA202" s="2406"/>
      <c r="AB202" s="2406"/>
      <c r="AC202" s="2406"/>
      <c r="AD202" s="2406"/>
      <c r="AE202" s="2406"/>
      <c r="AF202" s="2406"/>
      <c r="AG202" s="2406"/>
      <c r="AH202" s="2406"/>
      <c r="AI202" s="2406"/>
      <c r="AJ202" s="2406"/>
      <c r="AK202" s="2406"/>
      <c r="AL202" s="2406"/>
      <c r="AM202" s="2406"/>
      <c r="AN202" s="2406"/>
      <c r="AO202" s="2406"/>
      <c r="AP202" s="2406"/>
      <c r="AQ202" s="2406"/>
      <c r="AR202" s="2406"/>
      <c r="AS202" s="2406"/>
      <c r="AT202" s="2406"/>
      <c r="AU202" s="2406"/>
      <c r="AV202" s="2406"/>
      <c r="AW202" s="2406"/>
      <c r="AX202" s="2406"/>
      <c r="AY202" s="2406"/>
      <c r="AZ202" s="2406"/>
      <c r="BA202" s="2406"/>
      <c r="BB202" s="2406"/>
      <c r="BC202" s="2406"/>
      <c r="BD202" s="2406"/>
      <c r="BE202" s="2406"/>
      <c r="BF202" s="2406"/>
      <c r="BG202" s="2406"/>
      <c r="BH202" s="2406"/>
      <c r="BI202" s="2406"/>
      <c r="BJ202" s="2406"/>
      <c r="BK202" s="2406"/>
      <c r="BL202" s="2406"/>
      <c r="BM202" s="2406"/>
      <c r="BN202" s="2406"/>
      <c r="BO202" s="2406"/>
      <c r="BP202" s="2406"/>
      <c r="BQ202" s="2406"/>
      <c r="BR202" s="2406"/>
      <c r="BS202" s="2406"/>
      <c r="BT202" s="2406"/>
      <c r="BU202" s="2406"/>
      <c r="BV202" s="2406"/>
      <c r="BW202" s="2406"/>
      <c r="BX202" s="2406"/>
      <c r="BY202" s="2406"/>
      <c r="BZ202" s="2406"/>
      <c r="CA202" s="2406"/>
      <c r="CB202" s="2406"/>
      <c r="CC202" s="2406"/>
      <c r="CD202" s="2406"/>
      <c r="CE202" s="2406"/>
      <c r="CF202" s="2406"/>
      <c r="CG202" s="2406"/>
      <c r="CH202" s="2406"/>
      <c r="CI202" s="2406"/>
      <c r="CJ202" s="2406"/>
      <c r="CK202" s="2406"/>
      <c r="CL202" s="2406"/>
      <c r="CM202" s="2406"/>
      <c r="CN202" s="2406"/>
      <c r="CO202" s="2406"/>
      <c r="CP202" s="2406"/>
      <c r="CQ202" s="2406"/>
      <c r="CR202" s="2406"/>
      <c r="CS202" s="2406"/>
      <c r="CT202" s="2406"/>
      <c r="CU202" s="2406"/>
      <c r="CV202" s="2406"/>
      <c r="CW202" s="2406"/>
      <c r="CX202" s="2406"/>
      <c r="CY202" s="2406"/>
      <c r="CZ202" s="2406"/>
      <c r="DA202" s="2406"/>
      <c r="DB202" s="2406"/>
    </row>
    <row r="203" spans="1:106" s="2407" customFormat="1">
      <c r="A203" s="2406"/>
      <c r="B203" s="2450"/>
      <c r="J203" s="2484"/>
      <c r="K203" s="2485"/>
      <c r="L203" s="2485"/>
      <c r="M203" s="2485"/>
      <c r="N203" s="2485"/>
      <c r="O203" s="2485"/>
      <c r="P203" s="2485"/>
      <c r="Q203" s="2485"/>
      <c r="R203" s="2485"/>
      <c r="S203" s="2486"/>
      <c r="T203" s="2406"/>
      <c r="U203" s="2406"/>
      <c r="V203" s="2406"/>
      <c r="W203" s="2406"/>
      <c r="X203" s="2406"/>
      <c r="Y203" s="2406"/>
      <c r="Z203" s="2451"/>
      <c r="AA203" s="2406"/>
      <c r="AB203" s="2406"/>
      <c r="AC203" s="2406"/>
      <c r="AD203" s="2406"/>
      <c r="AE203" s="2406"/>
      <c r="AF203" s="2406"/>
      <c r="AG203" s="2406"/>
      <c r="AH203" s="2406"/>
      <c r="AI203" s="2406"/>
      <c r="AJ203" s="2406"/>
      <c r="AK203" s="2406"/>
      <c r="AL203" s="2406"/>
      <c r="AM203" s="2406"/>
      <c r="AN203" s="2406"/>
      <c r="AO203" s="2406"/>
      <c r="AP203" s="2406"/>
      <c r="AQ203" s="2406"/>
      <c r="AR203" s="2406"/>
      <c r="AS203" s="2406"/>
      <c r="AT203" s="2406"/>
      <c r="AU203" s="2406"/>
      <c r="AV203" s="2406"/>
      <c r="AW203" s="2406"/>
      <c r="AX203" s="2406"/>
      <c r="AY203" s="2406"/>
      <c r="AZ203" s="2406"/>
      <c r="BA203" s="2406"/>
      <c r="BB203" s="2406"/>
      <c r="BC203" s="2406"/>
      <c r="BD203" s="2406"/>
      <c r="BE203" s="2406"/>
      <c r="BF203" s="2406"/>
      <c r="BG203" s="2406"/>
      <c r="BH203" s="2406"/>
      <c r="BI203" s="2406"/>
      <c r="BJ203" s="2406"/>
      <c r="BK203" s="2406"/>
      <c r="BL203" s="2406"/>
      <c r="BM203" s="2406"/>
      <c r="BN203" s="2406"/>
      <c r="BO203" s="2406"/>
      <c r="BP203" s="2406"/>
      <c r="BQ203" s="2406"/>
      <c r="BR203" s="2406"/>
      <c r="BS203" s="2406"/>
      <c r="BT203" s="2406"/>
      <c r="BU203" s="2406"/>
      <c r="BV203" s="2406"/>
      <c r="BW203" s="2406"/>
      <c r="BX203" s="2406"/>
      <c r="BY203" s="2406"/>
      <c r="BZ203" s="2406"/>
      <c r="CA203" s="2406"/>
      <c r="CB203" s="2406"/>
      <c r="CC203" s="2406"/>
      <c r="CD203" s="2406"/>
      <c r="CE203" s="2406"/>
      <c r="CF203" s="2406"/>
      <c r="CG203" s="2406"/>
      <c r="CH203" s="2406"/>
      <c r="CI203" s="2406"/>
      <c r="CJ203" s="2406"/>
      <c r="CK203" s="2406"/>
      <c r="CL203" s="2406"/>
      <c r="CM203" s="2406"/>
      <c r="CN203" s="2406"/>
      <c r="CO203" s="2406"/>
      <c r="CP203" s="2406"/>
      <c r="CQ203" s="2406"/>
      <c r="CR203" s="2406"/>
      <c r="CS203" s="2406"/>
      <c r="CT203" s="2406"/>
      <c r="CU203" s="2406"/>
      <c r="CV203" s="2406"/>
      <c r="CW203" s="2406"/>
      <c r="CX203" s="2406"/>
      <c r="CY203" s="2406"/>
      <c r="CZ203" s="2406"/>
      <c r="DA203" s="2406"/>
      <c r="DB203" s="2406"/>
    </row>
    <row r="204" spans="1:106" s="2407" customFormat="1" ht="4.05" customHeight="1">
      <c r="A204" s="2406"/>
      <c r="B204" s="2450"/>
      <c r="P204" s="2487"/>
      <c r="Q204" s="2487"/>
      <c r="R204" s="2487"/>
      <c r="S204" s="2487"/>
      <c r="T204" s="2487"/>
      <c r="U204" s="2406"/>
      <c r="V204" s="2406"/>
      <c r="W204" s="2406"/>
      <c r="X204" s="2406"/>
      <c r="Y204" s="2487"/>
      <c r="Z204" s="2451"/>
      <c r="AA204" s="2406"/>
      <c r="AB204" s="2406"/>
      <c r="AC204" s="2406"/>
      <c r="AD204" s="2406"/>
      <c r="AE204" s="2406"/>
      <c r="AF204" s="2406"/>
      <c r="AG204" s="2406"/>
      <c r="AH204" s="2406"/>
      <c r="AI204" s="2406"/>
      <c r="AJ204" s="2406"/>
      <c r="AK204" s="2406"/>
      <c r="AL204" s="2406"/>
      <c r="AM204" s="2406"/>
      <c r="AN204" s="2406"/>
      <c r="AO204" s="2406"/>
      <c r="AP204" s="2406"/>
      <c r="AQ204" s="2406"/>
      <c r="AR204" s="2406"/>
      <c r="AS204" s="2406"/>
      <c r="AT204" s="2406"/>
      <c r="AU204" s="2406"/>
      <c r="AV204" s="2406"/>
      <c r="AW204" s="2406"/>
      <c r="AX204" s="2406"/>
      <c r="AY204" s="2406"/>
      <c r="AZ204" s="2406"/>
      <c r="BA204" s="2406"/>
      <c r="BB204" s="2406"/>
      <c r="BC204" s="2406"/>
      <c r="BD204" s="2406"/>
      <c r="BE204" s="2406"/>
      <c r="BF204" s="2406"/>
      <c r="BG204" s="2406"/>
      <c r="BH204" s="2406"/>
      <c r="BI204" s="2406"/>
      <c r="BJ204" s="2406"/>
      <c r="BK204" s="2406"/>
      <c r="BL204" s="2406"/>
      <c r="BM204" s="2406"/>
      <c r="BN204" s="2406"/>
      <c r="BO204" s="2406"/>
      <c r="BP204" s="2406"/>
      <c r="BQ204" s="2406"/>
      <c r="BR204" s="2406"/>
      <c r="BS204" s="2406"/>
      <c r="BT204" s="2406"/>
      <c r="BU204" s="2406"/>
      <c r="BV204" s="2406"/>
      <c r="BW204" s="2406"/>
      <c r="BX204" s="2406"/>
      <c r="BY204" s="2406"/>
      <c r="BZ204" s="2406"/>
      <c r="CA204" s="2406"/>
      <c r="CB204" s="2406"/>
      <c r="CC204" s="2406"/>
      <c r="CD204" s="2406"/>
      <c r="CE204" s="2406"/>
      <c r="CF204" s="2406"/>
      <c r="CG204" s="2406"/>
      <c r="CH204" s="2406"/>
      <c r="CI204" s="2406"/>
      <c r="CJ204" s="2406"/>
      <c r="CK204" s="2406"/>
      <c r="CL204" s="2406"/>
      <c r="CM204" s="2406"/>
      <c r="CN204" s="2406"/>
      <c r="CO204" s="2406"/>
      <c r="CP204" s="2406"/>
      <c r="CQ204" s="2406"/>
      <c r="CR204" s="2406"/>
      <c r="CS204" s="2406"/>
      <c r="CT204" s="2406"/>
      <c r="CU204" s="2406"/>
      <c r="CV204" s="2406"/>
      <c r="CW204" s="2406"/>
      <c r="CX204" s="2406"/>
      <c r="CY204" s="2406"/>
      <c r="CZ204" s="2406"/>
      <c r="DA204" s="2406"/>
      <c r="DB204" s="2406"/>
    </row>
    <row r="205" spans="1:106" s="2407" customFormat="1" ht="12">
      <c r="A205" s="2406"/>
      <c r="B205" s="2450"/>
      <c r="I205" s="2453" t="s">
        <v>1022</v>
      </c>
      <c r="J205" s="2488" t="s">
        <v>5004</v>
      </c>
      <c r="K205" s="2488" t="s">
        <v>5004</v>
      </c>
      <c r="L205" s="2488" t="s">
        <v>5004</v>
      </c>
      <c r="M205" s="2488" t="s">
        <v>5004</v>
      </c>
      <c r="N205" s="2489" t="s">
        <v>1382</v>
      </c>
      <c r="O205" s="2488" t="s">
        <v>4193</v>
      </c>
      <c r="P205" s="2488" t="s">
        <v>4193</v>
      </c>
      <c r="Q205" s="2489" t="s">
        <v>1382</v>
      </c>
      <c r="R205" s="2488" t="s">
        <v>5005</v>
      </c>
      <c r="S205" s="2488" t="s">
        <v>5005</v>
      </c>
      <c r="Z205" s="2451"/>
      <c r="AA205" s="2406"/>
      <c r="AB205" s="2406"/>
      <c r="AC205" s="2406"/>
      <c r="AD205" s="2406"/>
      <c r="AE205" s="2406"/>
      <c r="AF205" s="2406"/>
      <c r="AG205" s="2406"/>
      <c r="AH205" s="2406"/>
      <c r="AI205" s="2406"/>
      <c r="AJ205" s="2406"/>
      <c r="AK205" s="2406"/>
      <c r="AL205" s="2406"/>
      <c r="AM205" s="2406"/>
      <c r="AN205" s="2406"/>
      <c r="AO205" s="2406"/>
      <c r="AP205" s="2406"/>
      <c r="AQ205" s="2406"/>
      <c r="AR205" s="2406"/>
      <c r="AS205" s="2406"/>
      <c r="AT205" s="2406"/>
      <c r="AU205" s="2406"/>
      <c r="AV205" s="2406"/>
      <c r="AW205" s="2406"/>
      <c r="AX205" s="2406"/>
      <c r="AY205" s="2406"/>
      <c r="AZ205" s="2406"/>
      <c r="BA205" s="2406"/>
      <c r="BB205" s="2406"/>
      <c r="BC205" s="2406"/>
      <c r="BD205" s="2406"/>
      <c r="BE205" s="2406"/>
      <c r="BF205" s="2406"/>
      <c r="BG205" s="2406"/>
      <c r="BH205" s="2406"/>
      <c r="BI205" s="2406"/>
      <c r="BJ205" s="2406"/>
      <c r="BK205" s="2406"/>
      <c r="BL205" s="2406"/>
      <c r="BM205" s="2406"/>
      <c r="BN205" s="2406"/>
      <c r="BO205" s="2406"/>
      <c r="BP205" s="2406"/>
      <c r="BQ205" s="2406"/>
      <c r="BR205" s="2406"/>
      <c r="BS205" s="2406"/>
      <c r="BT205" s="2406"/>
      <c r="BU205" s="2406"/>
      <c r="BV205" s="2406"/>
      <c r="BW205" s="2406"/>
      <c r="BX205" s="2406"/>
      <c r="BY205" s="2406"/>
      <c r="BZ205" s="2406"/>
      <c r="CA205" s="2406"/>
      <c r="CB205" s="2406"/>
      <c r="CC205" s="2406"/>
      <c r="CD205" s="2406"/>
      <c r="CE205" s="2406"/>
      <c r="CF205" s="2406"/>
      <c r="CG205" s="2406"/>
      <c r="CH205" s="2406"/>
      <c r="CI205" s="2406"/>
      <c r="CJ205" s="2406"/>
      <c r="CK205" s="2406"/>
      <c r="CL205" s="2406"/>
      <c r="CM205" s="2406"/>
      <c r="CN205" s="2406"/>
      <c r="CO205" s="2406"/>
      <c r="CP205" s="2406"/>
      <c r="CQ205" s="2406"/>
      <c r="CR205" s="2406"/>
      <c r="CS205" s="2406"/>
      <c r="CT205" s="2406"/>
      <c r="CU205" s="2406"/>
      <c r="CV205" s="2406"/>
      <c r="CW205" s="2406"/>
      <c r="CX205" s="2406"/>
      <c r="CY205" s="2406"/>
      <c r="CZ205" s="2406"/>
      <c r="DA205" s="2406"/>
      <c r="DB205" s="2406"/>
    </row>
    <row r="206" spans="1:106" s="2407" customFormat="1" ht="4.05" customHeight="1" thickBot="1">
      <c r="A206" s="2406"/>
      <c r="B206" s="2490"/>
      <c r="C206" s="2491"/>
      <c r="D206" s="2491"/>
      <c r="E206" s="2491"/>
      <c r="F206" s="2491"/>
      <c r="G206" s="2491"/>
      <c r="H206" s="2491"/>
      <c r="I206" s="2491"/>
      <c r="J206" s="2491"/>
      <c r="K206" s="2491"/>
      <c r="L206" s="2491"/>
      <c r="M206" s="2491"/>
      <c r="N206" s="2491"/>
      <c r="O206" s="2491"/>
      <c r="P206" s="2491"/>
      <c r="Q206" s="2491"/>
      <c r="R206" s="2491"/>
      <c r="S206" s="2491"/>
      <c r="T206" s="2491"/>
      <c r="U206" s="2491"/>
      <c r="V206" s="2491"/>
      <c r="W206" s="2491"/>
      <c r="X206" s="2491"/>
      <c r="Y206" s="2491"/>
      <c r="Z206" s="2492"/>
      <c r="AA206" s="2406"/>
      <c r="AB206" s="2406"/>
      <c r="AC206" s="2406"/>
      <c r="AD206" s="2406"/>
      <c r="AE206" s="2406"/>
      <c r="AF206" s="2406"/>
      <c r="AG206" s="2406"/>
      <c r="AH206" s="2406"/>
      <c r="AI206" s="2406"/>
      <c r="AJ206" s="2406"/>
      <c r="AK206" s="2406"/>
      <c r="AL206" s="2406"/>
      <c r="AM206" s="2406"/>
      <c r="AN206" s="2406"/>
      <c r="AO206" s="2406"/>
      <c r="AP206" s="2406"/>
      <c r="AQ206" s="2406"/>
      <c r="AR206" s="2406"/>
      <c r="AS206" s="2406"/>
      <c r="AT206" s="2406"/>
      <c r="AU206" s="2406"/>
      <c r="AV206" s="2406"/>
      <c r="AW206" s="2406"/>
      <c r="AX206" s="2406"/>
      <c r="AY206" s="2406"/>
      <c r="AZ206" s="2406"/>
      <c r="BA206" s="2406"/>
      <c r="BB206" s="2406"/>
      <c r="BC206" s="2406"/>
      <c r="BD206" s="2406"/>
      <c r="BE206" s="2406"/>
      <c r="BF206" s="2406"/>
      <c r="BG206" s="2406"/>
      <c r="BH206" s="2406"/>
      <c r="BI206" s="2406"/>
      <c r="BJ206" s="2406"/>
      <c r="BK206" s="2406"/>
      <c r="BL206" s="2406"/>
      <c r="BM206" s="2406"/>
      <c r="BN206" s="2406"/>
      <c r="BO206" s="2406"/>
      <c r="BP206" s="2406"/>
      <c r="BQ206" s="2406"/>
      <c r="BR206" s="2406"/>
      <c r="BS206" s="2406"/>
      <c r="BT206" s="2406"/>
      <c r="BU206" s="2406"/>
      <c r="BV206" s="2406"/>
      <c r="BW206" s="2406"/>
      <c r="BX206" s="2406"/>
      <c r="BY206" s="2406"/>
      <c r="BZ206" s="2406"/>
      <c r="CA206" s="2406"/>
      <c r="CB206" s="2406"/>
      <c r="CC206" s="2406"/>
      <c r="CD206" s="2406"/>
      <c r="CE206" s="2406"/>
      <c r="CF206" s="2406"/>
      <c r="CG206" s="2406"/>
      <c r="CH206" s="2406"/>
      <c r="CI206" s="2406"/>
      <c r="CJ206" s="2406"/>
      <c r="CK206" s="2406"/>
      <c r="CL206" s="2406"/>
      <c r="CM206" s="2406"/>
      <c r="CN206" s="2406"/>
      <c r="CO206" s="2406"/>
      <c r="CP206" s="2406"/>
      <c r="CQ206" s="2406"/>
      <c r="CR206" s="2406"/>
      <c r="CS206" s="2406"/>
      <c r="CT206" s="2406"/>
      <c r="CU206" s="2406"/>
      <c r="CV206" s="2406"/>
      <c r="CW206" s="2406"/>
      <c r="CX206" s="2406"/>
      <c r="CY206" s="2406"/>
      <c r="CZ206" s="2406"/>
      <c r="DA206" s="2406"/>
      <c r="DB206" s="2406"/>
    </row>
    <row r="207" spans="1:106" s="2407" customFormat="1" ht="12.75" customHeight="1" thickBot="1">
      <c r="A207" s="2406"/>
      <c r="B207" s="5521" t="s">
        <v>5097</v>
      </c>
      <c r="C207" s="5522"/>
      <c r="D207" s="5522"/>
      <c r="E207" s="5522"/>
      <c r="F207" s="5522"/>
      <c r="G207" s="5522"/>
      <c r="H207" s="5522"/>
      <c r="I207" s="5522"/>
      <c r="J207" s="5522"/>
      <c r="K207" s="5522"/>
      <c r="L207" s="5522"/>
      <c r="M207" s="5522"/>
      <c r="N207" s="5522"/>
      <c r="O207" s="5522"/>
      <c r="P207" s="5522"/>
      <c r="Q207" s="5522"/>
      <c r="R207" s="5522"/>
      <c r="S207" s="5522"/>
      <c r="T207" s="5522"/>
      <c r="U207" s="5522"/>
      <c r="V207" s="5522"/>
      <c r="W207" s="5522"/>
      <c r="X207" s="5522"/>
      <c r="Y207" s="5522"/>
      <c r="Z207" s="5523"/>
      <c r="AA207" s="2406"/>
      <c r="AB207" s="2406"/>
      <c r="AC207" s="2406"/>
      <c r="AD207" s="2406"/>
      <c r="AE207" s="2406"/>
      <c r="AF207" s="2406"/>
      <c r="AG207" s="2406"/>
      <c r="AH207" s="2406"/>
      <c r="AI207" s="2406"/>
      <c r="AJ207" s="2406"/>
      <c r="AK207" s="2406"/>
      <c r="AL207" s="2406"/>
      <c r="AM207" s="2406"/>
      <c r="AN207" s="2406"/>
      <c r="AO207" s="2406"/>
      <c r="AP207" s="2406"/>
      <c r="AQ207" s="2406"/>
      <c r="AR207" s="2406"/>
      <c r="AS207" s="2406"/>
      <c r="AT207" s="2406"/>
      <c r="AU207" s="2406"/>
      <c r="AV207" s="2406"/>
      <c r="AW207" s="2406"/>
      <c r="AX207" s="2406"/>
      <c r="AY207" s="2406"/>
      <c r="AZ207" s="2406"/>
      <c r="BA207" s="2406"/>
      <c r="BB207" s="2406"/>
      <c r="BC207" s="2406"/>
      <c r="BD207" s="2406"/>
      <c r="BE207" s="2406"/>
      <c r="BF207" s="2406"/>
      <c r="BG207" s="2406"/>
      <c r="BH207" s="2406"/>
      <c r="BI207" s="2406"/>
      <c r="BJ207" s="2406"/>
      <c r="BK207" s="2406"/>
      <c r="BL207" s="2406"/>
      <c r="BM207" s="2406"/>
      <c r="BN207" s="2406"/>
      <c r="BO207" s="2406"/>
      <c r="BP207" s="2406"/>
      <c r="BQ207" s="2406"/>
      <c r="BR207" s="2406"/>
      <c r="BS207" s="2406"/>
      <c r="BT207" s="2406"/>
      <c r="BU207" s="2406"/>
      <c r="BV207" s="2406"/>
      <c r="BW207" s="2406"/>
      <c r="BX207" s="2406"/>
      <c r="BY207" s="2406"/>
      <c r="BZ207" s="2406"/>
      <c r="CA207" s="2406"/>
      <c r="CB207" s="2406"/>
      <c r="CC207" s="2406"/>
      <c r="CD207" s="2406"/>
      <c r="CE207" s="2406"/>
      <c r="CF207" s="2406"/>
      <c r="CG207" s="2406"/>
      <c r="CH207" s="2406"/>
      <c r="CI207" s="2406"/>
      <c r="CJ207" s="2406"/>
      <c r="CK207" s="2406"/>
      <c r="CL207" s="2406"/>
      <c r="CM207" s="2406"/>
      <c r="CN207" s="2406"/>
      <c r="CO207" s="2406"/>
      <c r="CP207" s="2406"/>
      <c r="CQ207" s="2406"/>
      <c r="CR207" s="2406"/>
      <c r="CS207" s="2406"/>
      <c r="CT207" s="2406"/>
      <c r="CU207" s="2406"/>
      <c r="CV207" s="2406"/>
      <c r="CW207" s="2406"/>
      <c r="CX207" s="2406"/>
      <c r="CY207" s="2406"/>
      <c r="CZ207" s="2406"/>
      <c r="DA207" s="2406"/>
      <c r="DB207" s="2406"/>
    </row>
    <row r="208" spans="1:106" s="2407" customFormat="1" ht="4.05" customHeight="1">
      <c r="A208" s="2406"/>
      <c r="B208" s="2450"/>
      <c r="Z208" s="2451"/>
      <c r="AA208" s="2406"/>
      <c r="AB208" s="2406"/>
      <c r="AC208" s="2406"/>
      <c r="AD208" s="2406"/>
      <c r="AE208" s="2406"/>
      <c r="AF208" s="2406"/>
      <c r="AG208" s="2406"/>
      <c r="AH208" s="2406"/>
      <c r="AI208" s="2406"/>
      <c r="AJ208" s="2406"/>
      <c r="AK208" s="2406"/>
      <c r="AL208" s="2406"/>
      <c r="AM208" s="2406"/>
      <c r="AN208" s="2406"/>
      <c r="AO208" s="2406"/>
      <c r="AP208" s="2406"/>
      <c r="AQ208" s="2406"/>
      <c r="AR208" s="2406"/>
      <c r="AS208" s="2406"/>
      <c r="AT208" s="2406"/>
      <c r="AU208" s="2406"/>
      <c r="AV208" s="2406"/>
      <c r="AW208" s="2406"/>
      <c r="AX208" s="2406"/>
      <c r="AY208" s="2406"/>
      <c r="AZ208" s="2406"/>
      <c r="BA208" s="2406"/>
      <c r="BB208" s="2406"/>
      <c r="BC208" s="2406"/>
      <c r="BD208" s="2406"/>
      <c r="BE208" s="2406"/>
      <c r="BF208" s="2406"/>
      <c r="BG208" s="2406"/>
      <c r="BH208" s="2406"/>
      <c r="BI208" s="2406"/>
      <c r="BJ208" s="2406"/>
      <c r="BK208" s="2406"/>
      <c r="BL208" s="2406"/>
      <c r="BM208" s="2406"/>
      <c r="BN208" s="2406"/>
      <c r="BO208" s="2406"/>
      <c r="BP208" s="2406"/>
      <c r="BQ208" s="2406"/>
      <c r="BR208" s="2406"/>
      <c r="BS208" s="2406"/>
      <c r="BT208" s="2406"/>
      <c r="BU208" s="2406"/>
      <c r="BV208" s="2406"/>
      <c r="BW208" s="2406"/>
      <c r="BX208" s="2406"/>
      <c r="BY208" s="2406"/>
      <c r="BZ208" s="2406"/>
      <c r="CA208" s="2406"/>
      <c r="CB208" s="2406"/>
      <c r="CC208" s="2406"/>
      <c r="CD208" s="2406"/>
      <c r="CE208" s="2406"/>
      <c r="CF208" s="2406"/>
      <c r="CG208" s="2406"/>
      <c r="CH208" s="2406"/>
      <c r="CI208" s="2406"/>
      <c r="CJ208" s="2406"/>
      <c r="CK208" s="2406"/>
      <c r="CL208" s="2406"/>
      <c r="CM208" s="2406"/>
      <c r="CN208" s="2406"/>
      <c r="CO208" s="2406"/>
      <c r="CP208" s="2406"/>
      <c r="CQ208" s="2406"/>
      <c r="CR208" s="2406"/>
      <c r="CS208" s="2406"/>
      <c r="CT208" s="2406"/>
      <c r="CU208" s="2406"/>
      <c r="CV208" s="2406"/>
      <c r="CW208" s="2406"/>
      <c r="CX208" s="2406"/>
      <c r="CY208" s="2406"/>
      <c r="CZ208" s="2406"/>
      <c r="DA208" s="2406"/>
      <c r="DB208" s="2406"/>
    </row>
    <row r="209" spans="1:106" s="2407" customFormat="1">
      <c r="A209" s="2406"/>
      <c r="B209" s="2450"/>
      <c r="I209" s="2456" t="s">
        <v>5007</v>
      </c>
      <c r="J209" s="2456" t="s">
        <v>3649</v>
      </c>
      <c r="K209" s="2462"/>
      <c r="L209" s="2463"/>
      <c r="M209" s="2455"/>
      <c r="N209" s="2456" t="s">
        <v>3650</v>
      </c>
      <c r="O209" s="2458"/>
      <c r="P209" s="2458"/>
      <c r="R209" s="2455"/>
      <c r="S209" s="2456" t="s">
        <v>3652</v>
      </c>
      <c r="T209" s="2462"/>
      <c r="U209" s="2556"/>
      <c r="V209" s="2556"/>
      <c r="W209" s="2556"/>
      <c r="X209" s="2556"/>
      <c r="Y209" s="2463"/>
      <c r="Z209" s="2451"/>
      <c r="AA209" s="2406"/>
      <c r="AB209" s="2406"/>
      <c r="AC209" s="2406"/>
      <c r="AD209" s="2406"/>
      <c r="AE209" s="2406"/>
      <c r="AF209" s="2406"/>
      <c r="AG209" s="2406"/>
      <c r="AH209" s="2406"/>
      <c r="AI209" s="2406"/>
      <c r="AJ209" s="2406"/>
      <c r="AK209" s="2406"/>
      <c r="AL209" s="2406"/>
      <c r="AM209" s="2406"/>
      <c r="AN209" s="2406"/>
      <c r="AO209" s="2406"/>
      <c r="AP209" s="2406"/>
      <c r="AQ209" s="2406"/>
      <c r="AR209" s="2406"/>
      <c r="AS209" s="2406"/>
      <c r="AT209" s="2406"/>
      <c r="AU209" s="2406"/>
      <c r="AV209" s="2406"/>
      <c r="AW209" s="2406"/>
      <c r="AX209" s="2406"/>
      <c r="AY209" s="2406"/>
      <c r="AZ209" s="2406"/>
      <c r="BA209" s="2406"/>
      <c r="BB209" s="2406"/>
      <c r="BC209" s="2406"/>
      <c r="BD209" s="2406"/>
      <c r="BE209" s="2406"/>
      <c r="BF209" s="2406"/>
      <c r="BG209" s="2406"/>
      <c r="BH209" s="2406"/>
      <c r="BI209" s="2406"/>
      <c r="BJ209" s="2406"/>
      <c r="BK209" s="2406"/>
      <c r="BL209" s="2406"/>
      <c r="BM209" s="2406"/>
      <c r="BN209" s="2406"/>
      <c r="BO209" s="2406"/>
      <c r="BP209" s="2406"/>
      <c r="BQ209" s="2406"/>
      <c r="BR209" s="2406"/>
      <c r="BS209" s="2406"/>
      <c r="BT209" s="2406"/>
      <c r="BU209" s="2406"/>
      <c r="BV209" s="2406"/>
      <c r="BW209" s="2406"/>
      <c r="BX209" s="2406"/>
      <c r="BY209" s="2406"/>
      <c r="BZ209" s="2406"/>
      <c r="CA209" s="2406"/>
      <c r="CB209" s="2406"/>
      <c r="CC209" s="2406"/>
      <c r="CD209" s="2406"/>
      <c r="CE209" s="2406"/>
      <c r="CF209" s="2406"/>
      <c r="CG209" s="2406"/>
      <c r="CH209" s="2406"/>
      <c r="CI209" s="2406"/>
      <c r="CJ209" s="2406"/>
      <c r="CK209" s="2406"/>
      <c r="CL209" s="2406"/>
      <c r="CM209" s="2406"/>
      <c r="CN209" s="2406"/>
      <c r="CO209" s="2406"/>
      <c r="CP209" s="2406"/>
      <c r="CQ209" s="2406"/>
      <c r="CR209" s="2406"/>
      <c r="CS209" s="2406"/>
      <c r="CT209" s="2406"/>
      <c r="CU209" s="2406"/>
      <c r="CV209" s="2406"/>
      <c r="CW209" s="2406"/>
      <c r="CX209" s="2406"/>
      <c r="CY209" s="2406"/>
      <c r="CZ209" s="2406"/>
      <c r="DA209" s="2406"/>
      <c r="DB209" s="2406"/>
    </row>
    <row r="210" spans="1:106" s="2407" customFormat="1" ht="4.05" customHeight="1">
      <c r="A210" s="2406"/>
      <c r="B210" s="2450"/>
      <c r="Z210" s="2451"/>
      <c r="AA210" s="2406"/>
      <c r="AB210" s="2406"/>
      <c r="AC210" s="2406"/>
      <c r="AD210" s="2406"/>
      <c r="AE210" s="2406"/>
      <c r="AF210" s="2406"/>
      <c r="AG210" s="2406"/>
      <c r="AH210" s="2406"/>
      <c r="AI210" s="2406"/>
      <c r="AJ210" s="2406"/>
      <c r="AK210" s="2406"/>
      <c r="AL210" s="2406"/>
      <c r="AM210" s="2406"/>
      <c r="AN210" s="2406"/>
      <c r="AO210" s="2406"/>
      <c r="AP210" s="2406"/>
      <c r="AQ210" s="2406"/>
      <c r="AR210" s="2406"/>
      <c r="AS210" s="2406"/>
      <c r="AT210" s="2406"/>
      <c r="AU210" s="2406"/>
      <c r="AV210" s="2406"/>
      <c r="AW210" s="2406"/>
      <c r="AX210" s="2406"/>
      <c r="AY210" s="2406"/>
      <c r="AZ210" s="2406"/>
      <c r="BA210" s="2406"/>
      <c r="BB210" s="2406"/>
      <c r="BC210" s="2406"/>
      <c r="BD210" s="2406"/>
      <c r="BE210" s="2406"/>
      <c r="BF210" s="2406"/>
      <c r="BG210" s="2406"/>
      <c r="BH210" s="2406"/>
      <c r="BI210" s="2406"/>
      <c r="BJ210" s="2406"/>
      <c r="BK210" s="2406"/>
      <c r="BL210" s="2406"/>
      <c r="BM210" s="2406"/>
      <c r="BN210" s="2406"/>
      <c r="BO210" s="2406"/>
      <c r="BP210" s="2406"/>
      <c r="BQ210" s="2406"/>
      <c r="BR210" s="2406"/>
      <c r="BS210" s="2406"/>
      <c r="BT210" s="2406"/>
      <c r="BU210" s="2406"/>
      <c r="BV210" s="2406"/>
      <c r="BW210" s="2406"/>
      <c r="BX210" s="2406"/>
      <c r="BY210" s="2406"/>
      <c r="BZ210" s="2406"/>
      <c r="CA210" s="2406"/>
      <c r="CB210" s="2406"/>
      <c r="CC210" s="2406"/>
      <c r="CD210" s="2406"/>
      <c r="CE210" s="2406"/>
      <c r="CF210" s="2406"/>
      <c r="CG210" s="2406"/>
      <c r="CH210" s="2406"/>
      <c r="CI210" s="2406"/>
      <c r="CJ210" s="2406"/>
      <c r="CK210" s="2406"/>
      <c r="CL210" s="2406"/>
      <c r="CM210" s="2406"/>
      <c r="CN210" s="2406"/>
      <c r="CO210" s="2406"/>
      <c r="CP210" s="2406"/>
      <c r="CQ210" s="2406"/>
      <c r="CR210" s="2406"/>
      <c r="CS210" s="2406"/>
      <c r="CT210" s="2406"/>
      <c r="CU210" s="2406"/>
      <c r="CV210" s="2406"/>
      <c r="CW210" s="2406"/>
      <c r="CX210" s="2406"/>
      <c r="CY210" s="2406"/>
      <c r="CZ210" s="2406"/>
      <c r="DA210" s="2406"/>
      <c r="DB210" s="2406"/>
    </row>
    <row r="211" spans="1:106" s="2407" customFormat="1">
      <c r="A211" s="2406"/>
      <c r="B211" s="2450"/>
      <c r="I211" s="2456" t="s">
        <v>1316</v>
      </c>
      <c r="J211" s="2459"/>
      <c r="K211" s="2552"/>
      <c r="L211" s="2552"/>
      <c r="M211" s="2552"/>
      <c r="N211" s="2552"/>
      <c r="O211" s="2552"/>
      <c r="P211" s="2552"/>
      <c r="Q211" s="2552"/>
      <c r="R211" s="2552"/>
      <c r="S211" s="2552"/>
      <c r="T211" s="2552"/>
      <c r="U211" s="2552"/>
      <c r="V211" s="2552"/>
      <c r="W211" s="2552"/>
      <c r="X211" s="2552"/>
      <c r="Y211" s="2461"/>
      <c r="Z211" s="2451"/>
      <c r="AA211" s="2406"/>
      <c r="AB211" s="2406"/>
      <c r="AC211" s="2406"/>
      <c r="AD211" s="2406"/>
      <c r="AE211" s="2406"/>
      <c r="AF211" s="2406"/>
      <c r="AG211" s="2406"/>
      <c r="AH211" s="2406"/>
      <c r="AI211" s="2406"/>
      <c r="AJ211" s="2406"/>
      <c r="AK211" s="2406"/>
      <c r="AL211" s="2406"/>
      <c r="AM211" s="2406"/>
      <c r="AN211" s="2406"/>
      <c r="AO211" s="2406"/>
      <c r="AP211" s="2406"/>
      <c r="AQ211" s="2406"/>
      <c r="AR211" s="2406"/>
      <c r="AS211" s="2406"/>
      <c r="AT211" s="2406"/>
      <c r="AU211" s="2406"/>
      <c r="AV211" s="2406"/>
      <c r="AW211" s="2406"/>
      <c r="AX211" s="2406"/>
      <c r="AY211" s="2406"/>
      <c r="AZ211" s="2406"/>
      <c r="BA211" s="2406"/>
      <c r="BB211" s="2406"/>
      <c r="BC211" s="2406"/>
      <c r="BD211" s="2406"/>
      <c r="BE211" s="2406"/>
      <c r="BF211" s="2406"/>
      <c r="BG211" s="2406"/>
      <c r="BH211" s="2406"/>
      <c r="BI211" s="2406"/>
      <c r="BJ211" s="2406"/>
      <c r="BK211" s="2406"/>
      <c r="BL211" s="2406"/>
      <c r="BM211" s="2406"/>
      <c r="BN211" s="2406"/>
      <c r="BO211" s="2406"/>
      <c r="BP211" s="2406"/>
      <c r="BQ211" s="2406"/>
      <c r="BR211" s="2406"/>
      <c r="BS211" s="2406"/>
      <c r="BT211" s="2406"/>
      <c r="BU211" s="2406"/>
      <c r="BV211" s="2406"/>
      <c r="BW211" s="2406"/>
      <c r="BX211" s="2406"/>
      <c r="BY211" s="2406"/>
      <c r="BZ211" s="2406"/>
      <c r="CA211" s="2406"/>
      <c r="CB211" s="2406"/>
      <c r="CC211" s="2406"/>
      <c r="CD211" s="2406"/>
      <c r="CE211" s="2406"/>
      <c r="CF211" s="2406"/>
      <c r="CG211" s="2406"/>
      <c r="CH211" s="2406"/>
      <c r="CI211" s="2406"/>
      <c r="CJ211" s="2406"/>
      <c r="CK211" s="2406"/>
      <c r="CL211" s="2406"/>
      <c r="CM211" s="2406"/>
      <c r="CN211" s="2406"/>
      <c r="CO211" s="2406"/>
      <c r="CP211" s="2406"/>
      <c r="CQ211" s="2406"/>
      <c r="CR211" s="2406"/>
      <c r="CS211" s="2406"/>
      <c r="CT211" s="2406"/>
      <c r="CU211" s="2406"/>
      <c r="CV211" s="2406"/>
      <c r="CW211" s="2406"/>
      <c r="CX211" s="2406"/>
      <c r="CY211" s="2406"/>
      <c r="CZ211" s="2406"/>
      <c r="DA211" s="2406"/>
      <c r="DB211" s="2406"/>
    </row>
    <row r="212" spans="1:106" s="2407" customFormat="1" ht="4.05" customHeight="1">
      <c r="A212" s="2406"/>
      <c r="B212" s="2450"/>
      <c r="Z212" s="2451"/>
      <c r="AA212" s="2406"/>
      <c r="AB212" s="2406"/>
      <c r="AC212" s="2406"/>
      <c r="AD212" s="2406"/>
      <c r="AE212" s="2406"/>
      <c r="AF212" s="2406"/>
      <c r="AG212" s="2406"/>
      <c r="AH212" s="2406"/>
      <c r="AI212" s="2406"/>
      <c r="AJ212" s="2406"/>
      <c r="AK212" s="2406"/>
      <c r="AL212" s="2406"/>
      <c r="AM212" s="2406"/>
      <c r="AN212" s="2406"/>
      <c r="AO212" s="2406"/>
      <c r="AP212" s="2406"/>
      <c r="AQ212" s="2406"/>
      <c r="AR212" s="2406"/>
      <c r="AS212" s="2406"/>
      <c r="AT212" s="2406"/>
      <c r="AU212" s="2406"/>
      <c r="AV212" s="2406"/>
      <c r="AW212" s="2406"/>
      <c r="AX212" s="2406"/>
      <c r="AY212" s="2406"/>
      <c r="AZ212" s="2406"/>
      <c r="BA212" s="2406"/>
      <c r="BB212" s="2406"/>
      <c r="BC212" s="2406"/>
      <c r="BD212" s="2406"/>
      <c r="BE212" s="2406"/>
      <c r="BF212" s="2406"/>
      <c r="BG212" s="2406"/>
      <c r="BH212" s="2406"/>
      <c r="BI212" s="2406"/>
      <c r="BJ212" s="2406"/>
      <c r="BK212" s="2406"/>
      <c r="BL212" s="2406"/>
      <c r="BM212" s="2406"/>
      <c r="BN212" s="2406"/>
      <c r="BO212" s="2406"/>
      <c r="BP212" s="2406"/>
      <c r="BQ212" s="2406"/>
      <c r="BR212" s="2406"/>
      <c r="BS212" s="2406"/>
      <c r="BT212" s="2406"/>
      <c r="BU212" s="2406"/>
      <c r="BV212" s="2406"/>
      <c r="BW212" s="2406"/>
      <c r="BX212" s="2406"/>
      <c r="BY212" s="2406"/>
      <c r="BZ212" s="2406"/>
      <c r="CA212" s="2406"/>
      <c r="CB212" s="2406"/>
      <c r="CC212" s="2406"/>
      <c r="CD212" s="2406"/>
      <c r="CE212" s="2406"/>
      <c r="CF212" s="2406"/>
      <c r="CG212" s="2406"/>
      <c r="CH212" s="2406"/>
      <c r="CI212" s="2406"/>
      <c r="CJ212" s="2406"/>
      <c r="CK212" s="2406"/>
      <c r="CL212" s="2406"/>
      <c r="CM212" s="2406"/>
      <c r="CN212" s="2406"/>
      <c r="CO212" s="2406"/>
      <c r="CP212" s="2406"/>
      <c r="CQ212" s="2406"/>
      <c r="CR212" s="2406"/>
      <c r="CS212" s="2406"/>
      <c r="CT212" s="2406"/>
      <c r="CU212" s="2406"/>
      <c r="CV212" s="2406"/>
      <c r="CW212" s="2406"/>
      <c r="CX212" s="2406"/>
      <c r="CY212" s="2406"/>
      <c r="CZ212" s="2406"/>
      <c r="DA212" s="2406"/>
      <c r="DB212" s="2406"/>
    </row>
    <row r="213" spans="1:106" s="2407" customFormat="1">
      <c r="A213" s="2406"/>
      <c r="B213" s="2450"/>
      <c r="I213" s="2456" t="s">
        <v>5002</v>
      </c>
      <c r="J213" s="2465"/>
      <c r="K213" s="2458"/>
      <c r="L213" s="2458"/>
      <c r="M213" s="2466"/>
      <c r="N213" s="2458"/>
      <c r="O213" s="2458"/>
      <c r="P213" s="2458"/>
      <c r="Q213" s="2466"/>
      <c r="R213" s="2458"/>
      <c r="S213" s="2458"/>
      <c r="T213" s="2458"/>
      <c r="U213" s="2458"/>
      <c r="V213" s="2467"/>
      <c r="W213" s="2467"/>
      <c r="X213" s="2467"/>
      <c r="Y213" s="2467"/>
      <c r="Z213" s="2451"/>
      <c r="AA213" s="2406"/>
      <c r="AB213" s="2406"/>
      <c r="AC213" s="2406"/>
      <c r="AD213" s="2406"/>
      <c r="AE213" s="2406"/>
      <c r="AF213" s="2406"/>
      <c r="AG213" s="2406"/>
      <c r="AH213" s="2406"/>
      <c r="AI213" s="2406"/>
      <c r="AJ213" s="2406"/>
      <c r="AK213" s="2406"/>
      <c r="AL213" s="2406"/>
      <c r="AM213" s="2406"/>
      <c r="AN213" s="2406"/>
      <c r="AO213" s="2406"/>
      <c r="AP213" s="2406"/>
      <c r="AQ213" s="2406"/>
      <c r="AR213" s="2406"/>
      <c r="AS213" s="2406"/>
      <c r="AT213" s="2406"/>
      <c r="AU213" s="2406"/>
      <c r="AV213" s="2406"/>
      <c r="AW213" s="2406"/>
      <c r="AX213" s="2406"/>
      <c r="AY213" s="2406"/>
      <c r="AZ213" s="2406"/>
      <c r="BA213" s="2406"/>
      <c r="BB213" s="2406"/>
      <c r="BC213" s="2406"/>
      <c r="BD213" s="2406"/>
      <c r="BE213" s="2406"/>
      <c r="BF213" s="2406"/>
      <c r="BG213" s="2406"/>
      <c r="BH213" s="2406"/>
      <c r="BI213" s="2406"/>
      <c r="BJ213" s="2406"/>
      <c r="BK213" s="2406"/>
      <c r="BL213" s="2406"/>
      <c r="BM213" s="2406"/>
      <c r="BN213" s="2406"/>
      <c r="BO213" s="2406"/>
      <c r="BP213" s="2406"/>
      <c r="BQ213" s="2406"/>
      <c r="BR213" s="2406"/>
      <c r="BS213" s="2406"/>
      <c r="BT213" s="2406"/>
      <c r="BU213" s="2406"/>
      <c r="BV213" s="2406"/>
      <c r="BW213" s="2406"/>
      <c r="BX213" s="2406"/>
      <c r="BY213" s="2406"/>
      <c r="BZ213" s="2406"/>
      <c r="CA213" s="2406"/>
      <c r="CB213" s="2406"/>
      <c r="CC213" s="2406"/>
      <c r="CD213" s="2406"/>
      <c r="CE213" s="2406"/>
      <c r="CF213" s="2406"/>
      <c r="CG213" s="2406"/>
      <c r="CH213" s="2406"/>
      <c r="CI213" s="2406"/>
      <c r="CJ213" s="2406"/>
      <c r="CK213" s="2406"/>
      <c r="CL213" s="2406"/>
      <c r="CM213" s="2406"/>
      <c r="CN213" s="2406"/>
      <c r="CO213" s="2406"/>
      <c r="CP213" s="2406"/>
      <c r="CQ213" s="2406"/>
      <c r="CR213" s="2406"/>
      <c r="CS213" s="2406"/>
      <c r="CT213" s="2406"/>
      <c r="CU213" s="2406"/>
      <c r="CV213" s="2406"/>
      <c r="CW213" s="2406"/>
      <c r="CX213" s="2406"/>
      <c r="CY213" s="2406"/>
      <c r="CZ213" s="2406"/>
      <c r="DA213" s="2406"/>
      <c r="DB213" s="2406"/>
    </row>
    <row r="214" spans="1:106" s="2407" customFormat="1" ht="4.05" customHeight="1">
      <c r="A214" s="2406"/>
      <c r="B214" s="2450"/>
      <c r="Z214" s="2451"/>
      <c r="AA214" s="2406"/>
      <c r="AB214" s="2406"/>
      <c r="AC214" s="2406"/>
      <c r="AD214" s="2406"/>
      <c r="AE214" s="2406"/>
      <c r="AF214" s="2406"/>
      <c r="AG214" s="2406"/>
      <c r="AH214" s="2406"/>
      <c r="AI214" s="2406"/>
      <c r="AJ214" s="2406"/>
      <c r="AK214" s="2406"/>
      <c r="AL214" s="2406"/>
      <c r="AM214" s="2406"/>
      <c r="AN214" s="2406"/>
      <c r="AO214" s="2406"/>
      <c r="AP214" s="2406"/>
      <c r="AQ214" s="2406"/>
      <c r="AR214" s="2406"/>
      <c r="AS214" s="2406"/>
      <c r="AT214" s="2406"/>
      <c r="AU214" s="2406"/>
      <c r="AV214" s="2406"/>
      <c r="AW214" s="2406"/>
      <c r="AX214" s="2406"/>
      <c r="AY214" s="2406"/>
      <c r="AZ214" s="2406"/>
      <c r="BA214" s="2406"/>
      <c r="BB214" s="2406"/>
      <c r="BC214" s="2406"/>
      <c r="BD214" s="2406"/>
      <c r="BE214" s="2406"/>
      <c r="BF214" s="2406"/>
      <c r="BG214" s="2406"/>
      <c r="BH214" s="2406"/>
      <c r="BI214" s="2406"/>
      <c r="BJ214" s="2406"/>
      <c r="BK214" s="2406"/>
      <c r="BL214" s="2406"/>
      <c r="BM214" s="2406"/>
      <c r="BN214" s="2406"/>
      <c r="BO214" s="2406"/>
      <c r="BP214" s="2406"/>
      <c r="BQ214" s="2406"/>
      <c r="BR214" s="2406"/>
      <c r="BS214" s="2406"/>
      <c r="BT214" s="2406"/>
      <c r="BU214" s="2406"/>
      <c r="BV214" s="2406"/>
      <c r="BW214" s="2406"/>
      <c r="BX214" s="2406"/>
      <c r="BY214" s="2406"/>
      <c r="BZ214" s="2406"/>
      <c r="CA214" s="2406"/>
      <c r="CB214" s="2406"/>
      <c r="CC214" s="2406"/>
      <c r="CD214" s="2406"/>
      <c r="CE214" s="2406"/>
      <c r="CF214" s="2406"/>
      <c r="CG214" s="2406"/>
      <c r="CH214" s="2406"/>
      <c r="CI214" s="2406"/>
      <c r="CJ214" s="2406"/>
      <c r="CK214" s="2406"/>
      <c r="CL214" s="2406"/>
      <c r="CM214" s="2406"/>
      <c r="CN214" s="2406"/>
      <c r="CO214" s="2406"/>
      <c r="CP214" s="2406"/>
      <c r="CQ214" s="2406"/>
      <c r="CR214" s="2406"/>
      <c r="CS214" s="2406"/>
      <c r="CT214" s="2406"/>
      <c r="CU214" s="2406"/>
      <c r="CV214" s="2406"/>
      <c r="CW214" s="2406"/>
      <c r="CX214" s="2406"/>
      <c r="CY214" s="2406"/>
      <c r="CZ214" s="2406"/>
      <c r="DA214" s="2406"/>
      <c r="DB214" s="2406"/>
    </row>
    <row r="215" spans="1:106" s="2407" customFormat="1">
      <c r="A215" s="2406"/>
      <c r="B215" s="2450"/>
      <c r="I215" s="2456" t="s">
        <v>4973</v>
      </c>
      <c r="J215" s="2465"/>
      <c r="K215" s="2458"/>
      <c r="L215" s="2458"/>
      <c r="M215" s="2466"/>
      <c r="N215" s="2458"/>
      <c r="O215" s="2458"/>
      <c r="P215" s="2458"/>
      <c r="Q215" s="2466"/>
      <c r="R215" s="2458"/>
      <c r="S215" s="2458"/>
      <c r="T215" s="2458"/>
      <c r="U215" s="2458"/>
      <c r="V215" s="2467"/>
      <c r="W215" s="2467"/>
      <c r="X215" s="2467"/>
      <c r="Y215" s="2467"/>
      <c r="Z215" s="2451"/>
      <c r="AA215" s="2406"/>
      <c r="AB215" s="2406"/>
      <c r="AC215" s="2406"/>
      <c r="AD215" s="2406"/>
      <c r="AE215" s="2406"/>
      <c r="AF215" s="2406"/>
      <c r="AG215" s="2406"/>
      <c r="AH215" s="2406"/>
      <c r="AI215" s="2406"/>
      <c r="AJ215" s="2406"/>
      <c r="AK215" s="2406"/>
      <c r="AL215" s="2406"/>
      <c r="AM215" s="2406"/>
      <c r="AN215" s="2406"/>
      <c r="AO215" s="2406"/>
      <c r="AP215" s="2406"/>
      <c r="AQ215" s="2406"/>
      <c r="AR215" s="2406"/>
      <c r="AS215" s="2406"/>
      <c r="AT215" s="2406"/>
      <c r="AU215" s="2406"/>
      <c r="AV215" s="2406"/>
      <c r="AW215" s="2406"/>
      <c r="AX215" s="2406"/>
      <c r="AY215" s="2406"/>
      <c r="AZ215" s="2406"/>
      <c r="BA215" s="2406"/>
      <c r="BB215" s="2406"/>
      <c r="BC215" s="2406"/>
      <c r="BD215" s="2406"/>
      <c r="BE215" s="2406"/>
      <c r="BF215" s="2406"/>
      <c r="BG215" s="2406"/>
      <c r="BH215" s="2406"/>
      <c r="BI215" s="2406"/>
      <c r="BJ215" s="2406"/>
      <c r="BK215" s="2406"/>
      <c r="BL215" s="2406"/>
      <c r="BM215" s="2406"/>
      <c r="BN215" s="2406"/>
      <c r="BO215" s="2406"/>
      <c r="BP215" s="2406"/>
      <c r="BQ215" s="2406"/>
      <c r="BR215" s="2406"/>
      <c r="BS215" s="2406"/>
      <c r="BT215" s="2406"/>
      <c r="BU215" s="2406"/>
      <c r="BV215" s="2406"/>
      <c r="BW215" s="2406"/>
      <c r="BX215" s="2406"/>
      <c r="BY215" s="2406"/>
      <c r="BZ215" s="2406"/>
      <c r="CA215" s="2406"/>
      <c r="CB215" s="2406"/>
      <c r="CC215" s="2406"/>
      <c r="CD215" s="2406"/>
      <c r="CE215" s="2406"/>
      <c r="CF215" s="2406"/>
      <c r="CG215" s="2406"/>
      <c r="CH215" s="2406"/>
      <c r="CI215" s="2406"/>
      <c r="CJ215" s="2406"/>
      <c r="CK215" s="2406"/>
      <c r="CL215" s="2406"/>
      <c r="CM215" s="2406"/>
      <c r="CN215" s="2406"/>
      <c r="CO215" s="2406"/>
      <c r="CP215" s="2406"/>
      <c r="CQ215" s="2406"/>
      <c r="CR215" s="2406"/>
      <c r="CS215" s="2406"/>
      <c r="CT215" s="2406"/>
      <c r="CU215" s="2406"/>
      <c r="CV215" s="2406"/>
      <c r="CW215" s="2406"/>
      <c r="CX215" s="2406"/>
      <c r="CY215" s="2406"/>
      <c r="CZ215" s="2406"/>
      <c r="DA215" s="2406"/>
      <c r="DB215" s="2406"/>
    </row>
    <row r="216" spans="1:106" s="2407" customFormat="1" ht="4.05" customHeight="1">
      <c r="A216" s="2406"/>
      <c r="B216" s="2450"/>
      <c r="Z216" s="2451"/>
      <c r="AA216" s="2406"/>
      <c r="AB216" s="2406"/>
      <c r="AC216" s="2406"/>
      <c r="AD216" s="2406"/>
      <c r="AE216" s="2406"/>
      <c r="AF216" s="2406"/>
      <c r="AG216" s="2406"/>
      <c r="AH216" s="2406"/>
      <c r="AI216" s="2406"/>
      <c r="AJ216" s="2406"/>
      <c r="AK216" s="2406"/>
      <c r="AL216" s="2406"/>
      <c r="AM216" s="2406"/>
      <c r="AN216" s="2406"/>
      <c r="AO216" s="2406"/>
      <c r="AP216" s="2406"/>
      <c r="AQ216" s="2406"/>
      <c r="AR216" s="2406"/>
      <c r="AS216" s="2406"/>
      <c r="AT216" s="2406"/>
      <c r="AU216" s="2406"/>
      <c r="AV216" s="2406"/>
      <c r="AW216" s="2406"/>
      <c r="AX216" s="2406"/>
      <c r="AY216" s="2406"/>
      <c r="AZ216" s="2406"/>
      <c r="BA216" s="2406"/>
      <c r="BB216" s="2406"/>
      <c r="BC216" s="2406"/>
      <c r="BD216" s="2406"/>
      <c r="BE216" s="2406"/>
      <c r="BF216" s="2406"/>
      <c r="BG216" s="2406"/>
      <c r="BH216" s="2406"/>
      <c r="BI216" s="2406"/>
      <c r="BJ216" s="2406"/>
      <c r="BK216" s="2406"/>
      <c r="BL216" s="2406"/>
      <c r="BM216" s="2406"/>
      <c r="BN216" s="2406"/>
      <c r="BO216" s="2406"/>
      <c r="BP216" s="2406"/>
      <c r="BQ216" s="2406"/>
      <c r="BR216" s="2406"/>
      <c r="BS216" s="2406"/>
      <c r="BT216" s="2406"/>
      <c r="BU216" s="2406"/>
      <c r="BV216" s="2406"/>
      <c r="BW216" s="2406"/>
      <c r="BX216" s="2406"/>
      <c r="BY216" s="2406"/>
      <c r="BZ216" s="2406"/>
      <c r="CA216" s="2406"/>
      <c r="CB216" s="2406"/>
      <c r="CC216" s="2406"/>
      <c r="CD216" s="2406"/>
      <c r="CE216" s="2406"/>
      <c r="CF216" s="2406"/>
      <c r="CG216" s="2406"/>
      <c r="CH216" s="2406"/>
      <c r="CI216" s="2406"/>
      <c r="CJ216" s="2406"/>
      <c r="CK216" s="2406"/>
      <c r="CL216" s="2406"/>
      <c r="CM216" s="2406"/>
      <c r="CN216" s="2406"/>
      <c r="CO216" s="2406"/>
      <c r="CP216" s="2406"/>
      <c r="CQ216" s="2406"/>
      <c r="CR216" s="2406"/>
      <c r="CS216" s="2406"/>
      <c r="CT216" s="2406"/>
      <c r="CU216" s="2406"/>
      <c r="CV216" s="2406"/>
      <c r="CW216" s="2406"/>
      <c r="CX216" s="2406"/>
      <c r="CY216" s="2406"/>
      <c r="CZ216" s="2406"/>
      <c r="DA216" s="2406"/>
      <c r="DB216" s="2406"/>
    </row>
    <row r="217" spans="1:106" s="2407" customFormat="1">
      <c r="A217" s="2406"/>
      <c r="B217" s="2450"/>
      <c r="I217" s="2456"/>
      <c r="J217" s="2465"/>
      <c r="K217" s="2458"/>
      <c r="L217" s="2458"/>
      <c r="M217" s="2466"/>
      <c r="N217" s="2458"/>
      <c r="O217" s="2458"/>
      <c r="P217" s="2458"/>
      <c r="Q217" s="2466"/>
      <c r="R217" s="2458"/>
      <c r="S217" s="2458"/>
      <c r="T217" s="2458"/>
      <c r="U217" s="2458"/>
      <c r="V217" s="2467"/>
      <c r="W217" s="2467"/>
      <c r="X217" s="2467"/>
      <c r="Y217" s="2467"/>
      <c r="Z217" s="2451"/>
      <c r="AA217" s="2406"/>
      <c r="AB217" s="2406"/>
      <c r="AC217" s="2406"/>
      <c r="AD217" s="2406"/>
      <c r="AE217" s="2406"/>
      <c r="AF217" s="2406"/>
      <c r="AG217" s="2406"/>
      <c r="AH217" s="2406"/>
      <c r="AI217" s="2406"/>
      <c r="AJ217" s="2406"/>
      <c r="AK217" s="2406"/>
      <c r="AL217" s="2406"/>
      <c r="AM217" s="2406"/>
      <c r="AN217" s="2406"/>
      <c r="AO217" s="2406"/>
      <c r="AP217" s="2406"/>
      <c r="AQ217" s="2406"/>
      <c r="AR217" s="2406"/>
      <c r="AS217" s="2406"/>
      <c r="AT217" s="2406"/>
      <c r="AU217" s="2406"/>
      <c r="AV217" s="2406"/>
      <c r="AW217" s="2406"/>
      <c r="AX217" s="2406"/>
      <c r="AY217" s="2406"/>
      <c r="AZ217" s="2406"/>
      <c r="BA217" s="2406"/>
      <c r="BB217" s="2406"/>
      <c r="BC217" s="2406"/>
      <c r="BD217" s="2406"/>
      <c r="BE217" s="2406"/>
      <c r="BF217" s="2406"/>
      <c r="BG217" s="2406"/>
      <c r="BH217" s="2406"/>
      <c r="BI217" s="2406"/>
      <c r="BJ217" s="2406"/>
      <c r="BK217" s="2406"/>
      <c r="BL217" s="2406"/>
      <c r="BM217" s="2406"/>
      <c r="BN217" s="2406"/>
      <c r="BO217" s="2406"/>
      <c r="BP217" s="2406"/>
      <c r="BQ217" s="2406"/>
      <c r="BR217" s="2406"/>
      <c r="BS217" s="2406"/>
      <c r="BT217" s="2406"/>
      <c r="BU217" s="2406"/>
      <c r="BV217" s="2406"/>
      <c r="BW217" s="2406"/>
      <c r="BX217" s="2406"/>
      <c r="BY217" s="2406"/>
      <c r="BZ217" s="2406"/>
      <c r="CA217" s="2406"/>
      <c r="CB217" s="2406"/>
      <c r="CC217" s="2406"/>
      <c r="CD217" s="2406"/>
      <c r="CE217" s="2406"/>
      <c r="CF217" s="2406"/>
      <c r="CG217" s="2406"/>
      <c r="CH217" s="2406"/>
      <c r="CI217" s="2406"/>
      <c r="CJ217" s="2406"/>
      <c r="CK217" s="2406"/>
      <c r="CL217" s="2406"/>
      <c r="CM217" s="2406"/>
      <c r="CN217" s="2406"/>
      <c r="CO217" s="2406"/>
      <c r="CP217" s="2406"/>
      <c r="CQ217" s="2406"/>
      <c r="CR217" s="2406"/>
      <c r="CS217" s="2406"/>
      <c r="CT217" s="2406"/>
      <c r="CU217" s="2406"/>
      <c r="CV217" s="2406"/>
      <c r="CW217" s="2406"/>
      <c r="CX217" s="2406"/>
      <c r="CY217" s="2406"/>
      <c r="CZ217" s="2406"/>
      <c r="DA217" s="2406"/>
      <c r="DB217" s="2406"/>
    </row>
    <row r="218" spans="1:106" s="2407" customFormat="1" ht="4.05" customHeight="1">
      <c r="A218" s="2406"/>
      <c r="B218" s="2450"/>
      <c r="Z218" s="2451"/>
      <c r="AA218" s="2406"/>
      <c r="AB218" s="2406"/>
      <c r="AC218" s="2406"/>
      <c r="AD218" s="2406"/>
      <c r="AE218" s="2406"/>
      <c r="AF218" s="2406"/>
      <c r="AG218" s="2406"/>
      <c r="AH218" s="2406"/>
      <c r="AI218" s="2406"/>
      <c r="AJ218" s="2406"/>
      <c r="AK218" s="2406"/>
      <c r="AL218" s="2406"/>
      <c r="AM218" s="2406"/>
      <c r="AN218" s="2406"/>
      <c r="AO218" s="2406"/>
      <c r="AP218" s="2406"/>
      <c r="AQ218" s="2406"/>
      <c r="AR218" s="2406"/>
      <c r="AS218" s="2406"/>
      <c r="AT218" s="2406"/>
      <c r="AU218" s="2406"/>
      <c r="AV218" s="2406"/>
      <c r="AW218" s="2406"/>
      <c r="AX218" s="2406"/>
      <c r="AY218" s="2406"/>
      <c r="AZ218" s="2406"/>
      <c r="BA218" s="2406"/>
      <c r="BB218" s="2406"/>
      <c r="BC218" s="2406"/>
      <c r="BD218" s="2406"/>
      <c r="BE218" s="2406"/>
      <c r="BF218" s="2406"/>
      <c r="BG218" s="2406"/>
      <c r="BH218" s="2406"/>
      <c r="BI218" s="2406"/>
      <c r="BJ218" s="2406"/>
      <c r="BK218" s="2406"/>
      <c r="BL218" s="2406"/>
      <c r="BM218" s="2406"/>
      <c r="BN218" s="2406"/>
      <c r="BO218" s="2406"/>
      <c r="BP218" s="2406"/>
      <c r="BQ218" s="2406"/>
      <c r="BR218" s="2406"/>
      <c r="BS218" s="2406"/>
      <c r="BT218" s="2406"/>
      <c r="BU218" s="2406"/>
      <c r="BV218" s="2406"/>
      <c r="BW218" s="2406"/>
      <c r="BX218" s="2406"/>
      <c r="BY218" s="2406"/>
      <c r="BZ218" s="2406"/>
      <c r="CA218" s="2406"/>
      <c r="CB218" s="2406"/>
      <c r="CC218" s="2406"/>
      <c r="CD218" s="2406"/>
      <c r="CE218" s="2406"/>
      <c r="CF218" s="2406"/>
      <c r="CG218" s="2406"/>
      <c r="CH218" s="2406"/>
      <c r="CI218" s="2406"/>
      <c r="CJ218" s="2406"/>
      <c r="CK218" s="2406"/>
      <c r="CL218" s="2406"/>
      <c r="CM218" s="2406"/>
      <c r="CN218" s="2406"/>
      <c r="CO218" s="2406"/>
      <c r="CP218" s="2406"/>
      <c r="CQ218" s="2406"/>
      <c r="CR218" s="2406"/>
      <c r="CS218" s="2406"/>
      <c r="CT218" s="2406"/>
      <c r="CU218" s="2406"/>
      <c r="CV218" s="2406"/>
      <c r="CW218" s="2406"/>
      <c r="CX218" s="2406"/>
      <c r="CY218" s="2406"/>
      <c r="CZ218" s="2406"/>
      <c r="DA218" s="2406"/>
      <c r="DB218" s="2406"/>
    </row>
    <row r="219" spans="1:106" s="2407" customFormat="1">
      <c r="A219" s="2406"/>
      <c r="B219" s="2450"/>
      <c r="I219" s="2456" t="s">
        <v>4974</v>
      </c>
      <c r="J219" s="2465">
        <v>0</v>
      </c>
      <c r="K219" s="2458"/>
      <c r="L219" s="2458"/>
      <c r="M219" s="2468" t="s">
        <v>1382</v>
      </c>
      <c r="N219" s="2458"/>
      <c r="O219" s="2458"/>
      <c r="P219" s="2458"/>
      <c r="Q219" s="2468" t="s">
        <v>1382</v>
      </c>
      <c r="R219" s="2458"/>
      <c r="S219" s="2458"/>
      <c r="T219" s="2458"/>
      <c r="U219" s="2458"/>
      <c r="Z219" s="2451"/>
      <c r="AA219" s="2406"/>
      <c r="AB219" s="2406"/>
      <c r="AC219" s="2406"/>
      <c r="AD219" s="2406"/>
      <c r="AE219" s="2406"/>
      <c r="AF219" s="2406"/>
      <c r="AG219" s="2406"/>
      <c r="AH219" s="2406"/>
      <c r="AI219" s="2406"/>
      <c r="AJ219" s="2406"/>
      <c r="AK219" s="2406"/>
      <c r="AL219" s="2406"/>
      <c r="AM219" s="2406"/>
      <c r="AN219" s="2406"/>
      <c r="AO219" s="2406"/>
      <c r="AP219" s="2406"/>
      <c r="AQ219" s="2406"/>
      <c r="AR219" s="2406"/>
      <c r="AS219" s="2406"/>
      <c r="AT219" s="2406"/>
      <c r="AU219" s="2406"/>
      <c r="AV219" s="2406"/>
      <c r="AW219" s="2406"/>
      <c r="AX219" s="2406"/>
      <c r="AY219" s="2406"/>
      <c r="AZ219" s="2406"/>
      <c r="BA219" s="2406"/>
      <c r="BB219" s="2406"/>
      <c r="BC219" s="2406"/>
      <c r="BD219" s="2406"/>
      <c r="BE219" s="2406"/>
      <c r="BF219" s="2406"/>
      <c r="BG219" s="2406"/>
      <c r="BH219" s="2406"/>
      <c r="BI219" s="2406"/>
      <c r="BJ219" s="2406"/>
      <c r="BK219" s="2406"/>
      <c r="BL219" s="2406"/>
      <c r="BM219" s="2406"/>
      <c r="BN219" s="2406"/>
      <c r="BO219" s="2406"/>
      <c r="BP219" s="2406"/>
      <c r="BQ219" s="2406"/>
      <c r="BR219" s="2406"/>
      <c r="BS219" s="2406"/>
      <c r="BT219" s="2406"/>
      <c r="BU219" s="2406"/>
      <c r="BV219" s="2406"/>
      <c r="BW219" s="2406"/>
      <c r="BX219" s="2406"/>
      <c r="BY219" s="2406"/>
      <c r="BZ219" s="2406"/>
      <c r="CA219" s="2406"/>
      <c r="CB219" s="2406"/>
      <c r="CC219" s="2406"/>
      <c r="CD219" s="2406"/>
      <c r="CE219" s="2406"/>
      <c r="CF219" s="2406"/>
      <c r="CG219" s="2406"/>
      <c r="CH219" s="2406"/>
      <c r="CI219" s="2406"/>
      <c r="CJ219" s="2406"/>
      <c r="CK219" s="2406"/>
      <c r="CL219" s="2406"/>
      <c r="CM219" s="2406"/>
      <c r="CN219" s="2406"/>
      <c r="CO219" s="2406"/>
      <c r="CP219" s="2406"/>
      <c r="CQ219" s="2406"/>
      <c r="CR219" s="2406"/>
      <c r="CS219" s="2406"/>
      <c r="CT219" s="2406"/>
      <c r="CU219" s="2406"/>
      <c r="CV219" s="2406"/>
      <c r="CW219" s="2406"/>
      <c r="CX219" s="2406"/>
      <c r="CY219" s="2406"/>
      <c r="CZ219" s="2406"/>
      <c r="DA219" s="2406"/>
      <c r="DB219" s="2406"/>
    </row>
    <row r="220" spans="1:106" s="2407" customFormat="1" ht="4.05" customHeight="1">
      <c r="A220" s="2406"/>
      <c r="B220" s="2450"/>
      <c r="Z220" s="2451"/>
      <c r="AA220" s="2406"/>
      <c r="AB220" s="2406"/>
      <c r="AC220" s="2406"/>
      <c r="AD220" s="2406"/>
      <c r="AE220" s="2406"/>
      <c r="AF220" s="2406"/>
      <c r="AG220" s="2406"/>
      <c r="AH220" s="2406"/>
      <c r="AI220" s="2406"/>
      <c r="AJ220" s="2406"/>
      <c r="AK220" s="2406"/>
      <c r="AL220" s="2406"/>
      <c r="AM220" s="2406"/>
      <c r="AN220" s="2406"/>
      <c r="AO220" s="2406"/>
      <c r="AP220" s="2406"/>
      <c r="AQ220" s="2406"/>
      <c r="AR220" s="2406"/>
      <c r="AS220" s="2406"/>
      <c r="AT220" s="2406"/>
      <c r="AU220" s="2406"/>
      <c r="AV220" s="2406"/>
      <c r="AW220" s="2406"/>
      <c r="AX220" s="2406"/>
      <c r="AY220" s="2406"/>
      <c r="AZ220" s="2406"/>
      <c r="BA220" s="2406"/>
      <c r="BB220" s="2406"/>
      <c r="BC220" s="2406"/>
      <c r="BD220" s="2406"/>
      <c r="BE220" s="2406"/>
      <c r="BF220" s="2406"/>
      <c r="BG220" s="2406"/>
      <c r="BH220" s="2406"/>
      <c r="BI220" s="2406"/>
      <c r="BJ220" s="2406"/>
      <c r="BK220" s="2406"/>
      <c r="BL220" s="2406"/>
      <c r="BM220" s="2406"/>
      <c r="BN220" s="2406"/>
      <c r="BO220" s="2406"/>
      <c r="BP220" s="2406"/>
      <c r="BQ220" s="2406"/>
      <c r="BR220" s="2406"/>
      <c r="BS220" s="2406"/>
      <c r="BT220" s="2406"/>
      <c r="BU220" s="2406"/>
      <c r="BV220" s="2406"/>
      <c r="BW220" s="2406"/>
      <c r="BX220" s="2406"/>
      <c r="BY220" s="2406"/>
      <c r="BZ220" s="2406"/>
      <c r="CA220" s="2406"/>
      <c r="CB220" s="2406"/>
      <c r="CC220" s="2406"/>
      <c r="CD220" s="2406"/>
      <c r="CE220" s="2406"/>
      <c r="CF220" s="2406"/>
      <c r="CG220" s="2406"/>
      <c r="CH220" s="2406"/>
      <c r="CI220" s="2406"/>
      <c r="CJ220" s="2406"/>
      <c r="CK220" s="2406"/>
      <c r="CL220" s="2406"/>
      <c r="CM220" s="2406"/>
      <c r="CN220" s="2406"/>
      <c r="CO220" s="2406"/>
      <c r="CP220" s="2406"/>
      <c r="CQ220" s="2406"/>
      <c r="CR220" s="2406"/>
      <c r="CS220" s="2406"/>
      <c r="CT220" s="2406"/>
      <c r="CU220" s="2406"/>
      <c r="CV220" s="2406"/>
      <c r="CW220" s="2406"/>
      <c r="CX220" s="2406"/>
      <c r="CY220" s="2406"/>
      <c r="CZ220" s="2406"/>
      <c r="DA220" s="2406"/>
      <c r="DB220" s="2406"/>
    </row>
    <row r="221" spans="1:106" s="2407" customFormat="1">
      <c r="A221" s="2406"/>
      <c r="B221" s="2450"/>
      <c r="I221" s="2456" t="s">
        <v>4975</v>
      </c>
      <c r="J221" s="2465">
        <v>0</v>
      </c>
      <c r="K221" s="2458"/>
      <c r="L221" s="2458"/>
      <c r="M221" s="2468" t="s">
        <v>1382</v>
      </c>
      <c r="N221" s="2458"/>
      <c r="O221" s="2458"/>
      <c r="P221" s="2458"/>
      <c r="Q221" s="2468" t="s">
        <v>1382</v>
      </c>
      <c r="R221" s="2458"/>
      <c r="S221" s="2458"/>
      <c r="T221" s="2458"/>
      <c r="U221" s="2458"/>
      <c r="Z221" s="2451"/>
      <c r="AA221" s="2406"/>
      <c r="AB221" s="2406"/>
      <c r="AC221" s="2406"/>
      <c r="AD221" s="2406"/>
      <c r="AE221" s="2406"/>
      <c r="AF221" s="2406"/>
      <c r="AG221" s="2406"/>
      <c r="AH221" s="2406"/>
      <c r="AI221" s="2406"/>
      <c r="AJ221" s="2406"/>
      <c r="AK221" s="2406"/>
      <c r="AL221" s="2406"/>
      <c r="AM221" s="2406"/>
      <c r="AN221" s="2406"/>
      <c r="AO221" s="2406"/>
      <c r="AP221" s="2406"/>
      <c r="AQ221" s="2406"/>
      <c r="AR221" s="2406"/>
      <c r="AS221" s="2406"/>
      <c r="AT221" s="2406"/>
      <c r="AU221" s="2406"/>
      <c r="AV221" s="2406"/>
      <c r="AW221" s="2406"/>
      <c r="AX221" s="2406"/>
      <c r="AY221" s="2406"/>
      <c r="AZ221" s="2406"/>
      <c r="BA221" s="2406"/>
      <c r="BB221" s="2406"/>
      <c r="BC221" s="2406"/>
      <c r="BD221" s="2406"/>
      <c r="BE221" s="2406"/>
      <c r="BF221" s="2406"/>
      <c r="BG221" s="2406"/>
      <c r="BH221" s="2406"/>
      <c r="BI221" s="2406"/>
      <c r="BJ221" s="2406"/>
      <c r="BK221" s="2406"/>
      <c r="BL221" s="2406"/>
      <c r="BM221" s="2406"/>
      <c r="BN221" s="2406"/>
      <c r="BO221" s="2406"/>
      <c r="BP221" s="2406"/>
      <c r="BQ221" s="2406"/>
      <c r="BR221" s="2406"/>
      <c r="BS221" s="2406"/>
      <c r="BT221" s="2406"/>
      <c r="BU221" s="2406"/>
      <c r="BV221" s="2406"/>
      <c r="BW221" s="2406"/>
      <c r="BX221" s="2406"/>
      <c r="BY221" s="2406"/>
      <c r="BZ221" s="2406"/>
      <c r="CA221" s="2406"/>
      <c r="CB221" s="2406"/>
      <c r="CC221" s="2406"/>
      <c r="CD221" s="2406"/>
      <c r="CE221" s="2406"/>
      <c r="CF221" s="2406"/>
      <c r="CG221" s="2406"/>
      <c r="CH221" s="2406"/>
      <c r="CI221" s="2406"/>
      <c r="CJ221" s="2406"/>
      <c r="CK221" s="2406"/>
      <c r="CL221" s="2406"/>
      <c r="CM221" s="2406"/>
      <c r="CN221" s="2406"/>
      <c r="CO221" s="2406"/>
      <c r="CP221" s="2406"/>
      <c r="CQ221" s="2406"/>
      <c r="CR221" s="2406"/>
      <c r="CS221" s="2406"/>
      <c r="CT221" s="2406"/>
      <c r="CU221" s="2406"/>
      <c r="CV221" s="2406"/>
      <c r="CW221" s="2406"/>
      <c r="CX221" s="2406"/>
      <c r="CY221" s="2406"/>
      <c r="CZ221" s="2406"/>
      <c r="DA221" s="2406"/>
      <c r="DB221" s="2406"/>
    </row>
    <row r="222" spans="1:106" s="2407" customFormat="1" ht="4.05" customHeight="1">
      <c r="A222" s="2406"/>
      <c r="B222" s="2450"/>
      <c r="I222" s="2456"/>
      <c r="J222" s="2472"/>
      <c r="K222" s="2455"/>
      <c r="L222" s="2455"/>
      <c r="M222" s="2468"/>
      <c r="N222" s="2455"/>
      <c r="O222" s="2455"/>
      <c r="P222" s="2455"/>
      <c r="Q222" s="2468"/>
      <c r="R222" s="2455"/>
      <c r="S222" s="2455"/>
      <c r="T222" s="2455"/>
      <c r="U222" s="2455"/>
      <c r="Z222" s="2451"/>
      <c r="AA222" s="2406"/>
      <c r="AB222" s="2406"/>
      <c r="AC222" s="2406"/>
      <c r="AD222" s="2406"/>
      <c r="AE222" s="2406"/>
      <c r="AF222" s="2406"/>
      <c r="AG222" s="2406"/>
      <c r="AH222" s="2406"/>
      <c r="AI222" s="2406"/>
      <c r="AJ222" s="2406"/>
      <c r="AK222" s="2406"/>
      <c r="AL222" s="2406"/>
      <c r="AM222" s="2406"/>
      <c r="AN222" s="2406"/>
      <c r="AO222" s="2406"/>
      <c r="AP222" s="2406"/>
      <c r="AQ222" s="2406"/>
      <c r="AR222" s="2406"/>
      <c r="AS222" s="2406"/>
      <c r="AT222" s="2406"/>
      <c r="AU222" s="2406"/>
      <c r="AV222" s="2406"/>
      <c r="AW222" s="2406"/>
      <c r="AX222" s="2406"/>
      <c r="AY222" s="2406"/>
      <c r="AZ222" s="2406"/>
      <c r="BA222" s="2406"/>
      <c r="BB222" s="2406"/>
      <c r="BC222" s="2406"/>
      <c r="BD222" s="2406"/>
      <c r="BE222" s="2406"/>
      <c r="BF222" s="2406"/>
      <c r="BG222" s="2406"/>
      <c r="BH222" s="2406"/>
      <c r="BI222" s="2406"/>
      <c r="BJ222" s="2406"/>
      <c r="BK222" s="2406"/>
      <c r="BL222" s="2406"/>
      <c r="BM222" s="2406"/>
      <c r="BN222" s="2406"/>
      <c r="BO222" s="2406"/>
      <c r="BP222" s="2406"/>
      <c r="BQ222" s="2406"/>
      <c r="BR222" s="2406"/>
      <c r="BS222" s="2406"/>
      <c r="BT222" s="2406"/>
      <c r="BU222" s="2406"/>
      <c r="BV222" s="2406"/>
      <c r="BW222" s="2406"/>
      <c r="BX222" s="2406"/>
      <c r="BY222" s="2406"/>
      <c r="BZ222" s="2406"/>
      <c r="CA222" s="2406"/>
      <c r="CB222" s="2406"/>
      <c r="CC222" s="2406"/>
      <c r="CD222" s="2406"/>
      <c r="CE222" s="2406"/>
      <c r="CF222" s="2406"/>
      <c r="CG222" s="2406"/>
      <c r="CH222" s="2406"/>
      <c r="CI222" s="2406"/>
      <c r="CJ222" s="2406"/>
      <c r="CK222" s="2406"/>
      <c r="CL222" s="2406"/>
      <c r="CM222" s="2406"/>
      <c r="CN222" s="2406"/>
      <c r="CO222" s="2406"/>
      <c r="CP222" s="2406"/>
      <c r="CQ222" s="2406"/>
      <c r="CR222" s="2406"/>
      <c r="CS222" s="2406"/>
      <c r="CT222" s="2406"/>
      <c r="CU222" s="2406"/>
      <c r="CV222" s="2406"/>
      <c r="CW222" s="2406"/>
      <c r="CX222" s="2406"/>
      <c r="CY222" s="2406"/>
      <c r="CZ222" s="2406"/>
      <c r="DA222" s="2406"/>
      <c r="DB222" s="2406"/>
    </row>
    <row r="223" spans="1:106" s="2407" customFormat="1" ht="24.75" customHeight="1">
      <c r="B223" s="2450"/>
      <c r="E223" s="2453" t="s">
        <v>5008</v>
      </c>
      <c r="F223" s="2467"/>
      <c r="I223" s="2456" t="s">
        <v>5009</v>
      </c>
      <c r="J223" s="2465"/>
      <c r="K223" s="5540" t="s">
        <v>5010</v>
      </c>
      <c r="L223" s="5539"/>
      <c r="M223" s="5539"/>
      <c r="N223" s="5539"/>
      <c r="O223" s="5539"/>
      <c r="P223" s="5539"/>
      <c r="Q223" s="5539"/>
      <c r="R223" s="5539"/>
      <c r="S223" s="5539"/>
      <c r="T223" s="5539"/>
      <c r="U223" s="5539"/>
      <c r="V223" s="5539"/>
      <c r="W223" s="5539"/>
      <c r="X223" s="5539"/>
      <c r="Y223" s="5539"/>
      <c r="Z223" s="2451"/>
    </row>
    <row r="224" spans="1:106" s="2407" customFormat="1" ht="3.75" customHeight="1">
      <c r="B224" s="2450"/>
      <c r="I224" s="2456"/>
      <c r="J224" s="2472"/>
      <c r="K224" s="2455"/>
      <c r="L224" s="2455"/>
      <c r="M224" s="2468"/>
      <c r="N224" s="2455"/>
      <c r="O224" s="2455"/>
      <c r="P224" s="2455"/>
      <c r="Q224" s="2468"/>
      <c r="R224" s="2455"/>
      <c r="S224" s="2455"/>
      <c r="T224" s="2455"/>
      <c r="U224" s="2455"/>
      <c r="Z224" s="2451"/>
    </row>
    <row r="225" spans="1:106" s="2407" customFormat="1" ht="12" customHeight="1">
      <c r="B225" s="2450"/>
      <c r="C225" s="2493"/>
      <c r="E225" s="2493"/>
      <c r="F225" s="2493"/>
      <c r="G225" s="2493"/>
      <c r="H225" s="2493"/>
      <c r="I225" s="2493"/>
      <c r="J225" s="2493"/>
      <c r="K225" s="2493"/>
      <c r="L225" s="2493"/>
      <c r="P225" s="2453" t="s">
        <v>5011</v>
      </c>
      <c r="Q225" s="2488" t="s">
        <v>5004</v>
      </c>
      <c r="R225" s="2488" t="s">
        <v>5012</v>
      </c>
      <c r="U225" s="2455"/>
      <c r="Z225" s="2451"/>
    </row>
    <row r="226" spans="1:106" s="2407" customFormat="1" ht="4.05" customHeight="1">
      <c r="A226" s="2406"/>
      <c r="B226" s="2450"/>
      <c r="I226" s="2456"/>
      <c r="J226" s="2472"/>
      <c r="K226" s="2455"/>
      <c r="L226" s="2455"/>
      <c r="M226" s="2468"/>
      <c r="N226" s="2455"/>
      <c r="O226" s="2455"/>
      <c r="P226" s="2455"/>
      <c r="Q226" s="2468"/>
      <c r="R226" s="2455"/>
      <c r="S226" s="2455"/>
      <c r="T226" s="2455"/>
      <c r="U226" s="2455"/>
      <c r="Z226" s="2451"/>
      <c r="AA226" s="2406"/>
      <c r="AB226" s="2406"/>
      <c r="AC226" s="2406"/>
      <c r="AD226" s="2406"/>
      <c r="AE226" s="2406"/>
      <c r="AF226" s="2406"/>
      <c r="AG226" s="2406"/>
      <c r="AH226" s="2406"/>
      <c r="AI226" s="2406"/>
      <c r="AJ226" s="2406"/>
      <c r="AK226" s="2406"/>
      <c r="AL226" s="2406"/>
      <c r="AM226" s="2406"/>
      <c r="AN226" s="2406"/>
      <c r="AO226" s="2406"/>
      <c r="AP226" s="2406"/>
      <c r="AQ226" s="2406"/>
      <c r="AR226" s="2406"/>
      <c r="AS226" s="2406"/>
      <c r="AT226" s="2406"/>
      <c r="AU226" s="2406"/>
      <c r="AV226" s="2406"/>
      <c r="AW226" s="2406"/>
      <c r="AX226" s="2406"/>
      <c r="AY226" s="2406"/>
      <c r="AZ226" s="2406"/>
      <c r="BA226" s="2406"/>
      <c r="BB226" s="2406"/>
      <c r="BC226" s="2406"/>
      <c r="BD226" s="2406"/>
      <c r="BE226" s="2406"/>
      <c r="BF226" s="2406"/>
      <c r="BG226" s="2406"/>
      <c r="BH226" s="2406"/>
      <c r="BI226" s="2406"/>
      <c r="BJ226" s="2406"/>
      <c r="BK226" s="2406"/>
      <c r="BL226" s="2406"/>
      <c r="BM226" s="2406"/>
      <c r="BN226" s="2406"/>
      <c r="BO226" s="2406"/>
      <c r="BP226" s="2406"/>
      <c r="BQ226" s="2406"/>
      <c r="BR226" s="2406"/>
      <c r="BS226" s="2406"/>
      <c r="BT226" s="2406"/>
      <c r="BU226" s="2406"/>
      <c r="BV226" s="2406"/>
      <c r="BW226" s="2406"/>
      <c r="BX226" s="2406"/>
      <c r="BY226" s="2406"/>
      <c r="BZ226" s="2406"/>
      <c r="CA226" s="2406"/>
      <c r="CB226" s="2406"/>
      <c r="CC226" s="2406"/>
      <c r="CD226" s="2406"/>
      <c r="CE226" s="2406"/>
      <c r="CF226" s="2406"/>
      <c r="CG226" s="2406"/>
      <c r="CH226" s="2406"/>
      <c r="CI226" s="2406"/>
      <c r="CJ226" s="2406"/>
      <c r="CK226" s="2406"/>
      <c r="CL226" s="2406"/>
      <c r="CM226" s="2406"/>
      <c r="CN226" s="2406"/>
      <c r="CO226" s="2406"/>
      <c r="CP226" s="2406"/>
      <c r="CQ226" s="2406"/>
      <c r="CR226" s="2406"/>
      <c r="CS226" s="2406"/>
      <c r="CT226" s="2406"/>
      <c r="CU226" s="2406"/>
      <c r="CV226" s="2406"/>
      <c r="CW226" s="2406"/>
      <c r="CX226" s="2406"/>
      <c r="CY226" s="2406"/>
      <c r="CZ226" s="2406"/>
      <c r="DA226" s="2406"/>
      <c r="DB226" s="2406"/>
    </row>
    <row r="227" spans="1:106" s="2407" customFormat="1" ht="40.799999999999997" customHeight="1">
      <c r="A227" s="2406"/>
      <c r="B227" s="2450"/>
      <c r="C227" s="5539" t="s">
        <v>5098</v>
      </c>
      <c r="D227" s="5539"/>
      <c r="E227" s="5539"/>
      <c r="F227" s="5539"/>
      <c r="G227" s="5539"/>
      <c r="H227" s="5539"/>
      <c r="I227" s="5539"/>
      <c r="J227" s="5539"/>
      <c r="K227" s="5539"/>
      <c r="L227" s="5539"/>
      <c r="M227" s="5539"/>
      <c r="N227" s="5539"/>
      <c r="O227" s="5539"/>
      <c r="P227" s="5539"/>
      <c r="Q227" s="5539"/>
      <c r="R227" s="5539"/>
      <c r="S227" s="5539"/>
      <c r="T227" s="5539"/>
      <c r="U227" s="5539"/>
      <c r="V227" s="5539"/>
      <c r="W227" s="5539"/>
      <c r="X227" s="5539"/>
      <c r="Y227" s="5539"/>
      <c r="Z227" s="2451"/>
      <c r="AA227" s="2406"/>
      <c r="AB227" s="2406"/>
      <c r="AC227" s="2406"/>
      <c r="AD227" s="2406"/>
      <c r="AE227" s="2406"/>
      <c r="AF227" s="2406"/>
      <c r="AG227" s="2406"/>
      <c r="AH227" s="2406"/>
      <c r="AI227" s="2406"/>
      <c r="AJ227" s="2406"/>
      <c r="AK227" s="2406"/>
      <c r="AL227" s="2406"/>
      <c r="AM227" s="2406"/>
      <c r="AN227" s="2406"/>
      <c r="AO227" s="2406"/>
      <c r="AP227" s="2406"/>
      <c r="AQ227" s="2406"/>
      <c r="AR227" s="2406"/>
      <c r="AS227" s="2406"/>
      <c r="AT227" s="2406"/>
      <c r="AU227" s="2406"/>
      <c r="AV227" s="2406"/>
      <c r="AW227" s="2406"/>
      <c r="AX227" s="2406"/>
      <c r="AY227" s="2406"/>
      <c r="AZ227" s="2406"/>
      <c r="BA227" s="2406"/>
      <c r="BB227" s="2406"/>
      <c r="BC227" s="2406"/>
      <c r="BD227" s="2406"/>
      <c r="BE227" s="2406"/>
      <c r="BF227" s="2406"/>
      <c r="BG227" s="2406"/>
      <c r="BH227" s="2406"/>
      <c r="BI227" s="2406"/>
      <c r="BJ227" s="2406"/>
      <c r="BK227" s="2406"/>
      <c r="BL227" s="2406"/>
      <c r="BM227" s="2406"/>
      <c r="BN227" s="2406"/>
      <c r="BO227" s="2406"/>
      <c r="BP227" s="2406"/>
      <c r="BQ227" s="2406"/>
      <c r="BR227" s="2406"/>
      <c r="BS227" s="2406"/>
      <c r="BT227" s="2406"/>
      <c r="BU227" s="2406"/>
      <c r="BV227" s="2406"/>
      <c r="BW227" s="2406"/>
      <c r="BX227" s="2406"/>
      <c r="BY227" s="2406"/>
      <c r="BZ227" s="2406"/>
      <c r="CA227" s="2406"/>
      <c r="CB227" s="2406"/>
      <c r="CC227" s="2406"/>
      <c r="CD227" s="2406"/>
      <c r="CE227" s="2406"/>
      <c r="CF227" s="2406"/>
      <c r="CG227" s="2406"/>
      <c r="CH227" s="2406"/>
      <c r="CI227" s="2406"/>
      <c r="CJ227" s="2406"/>
      <c r="CK227" s="2406"/>
      <c r="CL227" s="2406"/>
      <c r="CM227" s="2406"/>
      <c r="CN227" s="2406"/>
      <c r="CO227" s="2406"/>
      <c r="CP227" s="2406"/>
      <c r="CQ227" s="2406"/>
      <c r="CR227" s="2406"/>
      <c r="CS227" s="2406"/>
      <c r="CT227" s="2406"/>
      <c r="CU227" s="2406"/>
      <c r="CV227" s="2406"/>
      <c r="CW227" s="2406"/>
      <c r="CX227" s="2406"/>
      <c r="CY227" s="2406"/>
      <c r="CZ227" s="2406"/>
      <c r="DA227" s="2406"/>
      <c r="DB227" s="2406"/>
    </row>
    <row r="228" spans="1:106" s="2407" customFormat="1" ht="4.05" customHeight="1">
      <c r="A228" s="2406"/>
      <c r="B228" s="2450"/>
      <c r="Z228" s="2451"/>
      <c r="AA228" s="2406"/>
      <c r="AB228" s="2406"/>
      <c r="AC228" s="2406"/>
      <c r="AD228" s="2406"/>
      <c r="AE228" s="2406"/>
      <c r="AF228" s="2406"/>
      <c r="AG228" s="2406"/>
      <c r="AH228" s="2406"/>
      <c r="AI228" s="2406"/>
      <c r="AJ228" s="2406"/>
      <c r="AK228" s="2406"/>
      <c r="AL228" s="2406"/>
      <c r="AM228" s="2406"/>
      <c r="AN228" s="2406"/>
      <c r="AO228" s="2406"/>
      <c r="AP228" s="2406"/>
      <c r="AQ228" s="2406"/>
      <c r="AR228" s="2406"/>
      <c r="AS228" s="2406"/>
      <c r="AT228" s="2406"/>
      <c r="AU228" s="2406"/>
      <c r="AV228" s="2406"/>
      <c r="AW228" s="2406"/>
      <c r="AX228" s="2406"/>
      <c r="AY228" s="2406"/>
      <c r="AZ228" s="2406"/>
      <c r="BA228" s="2406"/>
      <c r="BB228" s="2406"/>
      <c r="BC228" s="2406"/>
      <c r="BD228" s="2406"/>
      <c r="BE228" s="2406"/>
      <c r="BF228" s="2406"/>
      <c r="BG228" s="2406"/>
      <c r="BH228" s="2406"/>
      <c r="BI228" s="2406"/>
      <c r="BJ228" s="2406"/>
      <c r="BK228" s="2406"/>
      <c r="BL228" s="2406"/>
      <c r="BM228" s="2406"/>
      <c r="BN228" s="2406"/>
      <c r="BO228" s="2406"/>
      <c r="BP228" s="2406"/>
      <c r="BQ228" s="2406"/>
      <c r="BR228" s="2406"/>
      <c r="BS228" s="2406"/>
      <c r="BT228" s="2406"/>
      <c r="BU228" s="2406"/>
      <c r="BV228" s="2406"/>
      <c r="BW228" s="2406"/>
      <c r="BX228" s="2406"/>
      <c r="BY228" s="2406"/>
      <c r="BZ228" s="2406"/>
      <c r="CA228" s="2406"/>
      <c r="CB228" s="2406"/>
      <c r="CC228" s="2406"/>
      <c r="CD228" s="2406"/>
      <c r="CE228" s="2406"/>
      <c r="CF228" s="2406"/>
      <c r="CG228" s="2406"/>
      <c r="CH228" s="2406"/>
      <c r="CI228" s="2406"/>
      <c r="CJ228" s="2406"/>
      <c r="CK228" s="2406"/>
      <c r="CL228" s="2406"/>
      <c r="CM228" s="2406"/>
      <c r="CN228" s="2406"/>
      <c r="CO228" s="2406"/>
      <c r="CP228" s="2406"/>
      <c r="CQ228" s="2406"/>
      <c r="CR228" s="2406"/>
      <c r="CS228" s="2406"/>
      <c r="CT228" s="2406"/>
      <c r="CU228" s="2406"/>
      <c r="CV228" s="2406"/>
      <c r="CW228" s="2406"/>
      <c r="CX228" s="2406"/>
      <c r="CY228" s="2406"/>
      <c r="CZ228" s="2406"/>
      <c r="DA228" s="2406"/>
      <c r="DB228" s="2406"/>
    </row>
    <row r="229" spans="1:106" s="2407" customFormat="1">
      <c r="A229" s="2406"/>
      <c r="B229" s="2450"/>
      <c r="I229" s="2453" t="s">
        <v>369</v>
      </c>
      <c r="J229" s="2581"/>
      <c r="K229" s="2582"/>
      <c r="L229" s="2582"/>
      <c r="M229" s="2582"/>
      <c r="N229" s="2582"/>
      <c r="O229" s="2582"/>
      <c r="P229" s="2582"/>
      <c r="Q229" s="2582"/>
      <c r="R229" s="2582"/>
      <c r="S229" s="2583"/>
      <c r="T229" s="2406"/>
      <c r="U229" s="2406"/>
      <c r="V229" s="2406"/>
      <c r="W229" s="2406"/>
      <c r="X229" s="2406"/>
      <c r="Y229" s="2406"/>
      <c r="Z229" s="2451"/>
      <c r="AA229" s="2406"/>
      <c r="AB229" s="2406"/>
      <c r="AC229" s="2406"/>
      <c r="AD229" s="2406"/>
      <c r="AE229" s="2406"/>
      <c r="AF229" s="2406"/>
      <c r="AG229" s="2406"/>
      <c r="AH229" s="2406"/>
      <c r="AI229" s="2406"/>
      <c r="AJ229" s="2406"/>
      <c r="AK229" s="2406"/>
      <c r="AL229" s="2406"/>
      <c r="AM229" s="2406"/>
      <c r="AN229" s="2406"/>
      <c r="AO229" s="2406"/>
      <c r="AP229" s="2406"/>
      <c r="AQ229" s="2406"/>
      <c r="AR229" s="2406"/>
      <c r="AS229" s="2406"/>
      <c r="AT229" s="2406"/>
      <c r="AU229" s="2406"/>
      <c r="AV229" s="2406"/>
      <c r="AW229" s="2406"/>
      <c r="AX229" s="2406"/>
      <c r="AY229" s="2406"/>
      <c r="AZ229" s="2406"/>
      <c r="BA229" s="2406"/>
      <c r="BB229" s="2406"/>
      <c r="BC229" s="2406"/>
      <c r="BD229" s="2406"/>
      <c r="BE229" s="2406"/>
      <c r="BF229" s="2406"/>
      <c r="BG229" s="2406"/>
      <c r="BH229" s="2406"/>
      <c r="BI229" s="2406"/>
      <c r="BJ229" s="2406"/>
      <c r="BK229" s="2406"/>
      <c r="BL229" s="2406"/>
      <c r="BM229" s="2406"/>
      <c r="BN229" s="2406"/>
      <c r="BO229" s="2406"/>
      <c r="BP229" s="2406"/>
      <c r="BQ229" s="2406"/>
      <c r="BR229" s="2406"/>
      <c r="BS229" s="2406"/>
      <c r="BT229" s="2406"/>
      <c r="BU229" s="2406"/>
      <c r="BV229" s="2406"/>
      <c r="BW229" s="2406"/>
      <c r="BX229" s="2406"/>
      <c r="BY229" s="2406"/>
      <c r="BZ229" s="2406"/>
      <c r="CA229" s="2406"/>
      <c r="CB229" s="2406"/>
      <c r="CC229" s="2406"/>
      <c r="CD229" s="2406"/>
      <c r="CE229" s="2406"/>
      <c r="CF229" s="2406"/>
      <c r="CG229" s="2406"/>
      <c r="CH229" s="2406"/>
      <c r="CI229" s="2406"/>
      <c r="CJ229" s="2406"/>
      <c r="CK229" s="2406"/>
      <c r="CL229" s="2406"/>
      <c r="CM229" s="2406"/>
      <c r="CN229" s="2406"/>
      <c r="CO229" s="2406"/>
      <c r="CP229" s="2406"/>
      <c r="CQ229" s="2406"/>
      <c r="CR229" s="2406"/>
      <c r="CS229" s="2406"/>
      <c r="CT229" s="2406"/>
      <c r="CU229" s="2406"/>
      <c r="CV229" s="2406"/>
      <c r="CW229" s="2406"/>
      <c r="CX229" s="2406"/>
      <c r="CY229" s="2406"/>
      <c r="CZ229" s="2406"/>
      <c r="DA229" s="2406"/>
      <c r="DB229" s="2406"/>
    </row>
    <row r="230" spans="1:106" s="2407" customFormat="1" ht="4.05" customHeight="1">
      <c r="A230" s="2406"/>
      <c r="B230" s="2450"/>
      <c r="J230" s="2482"/>
      <c r="S230" s="2483"/>
      <c r="T230" s="2406"/>
      <c r="U230" s="2406"/>
      <c r="V230" s="2406"/>
      <c r="W230" s="2406"/>
      <c r="X230" s="2406"/>
      <c r="Y230" s="2406"/>
      <c r="Z230" s="2451"/>
      <c r="AA230" s="2406"/>
      <c r="AB230" s="2406"/>
      <c r="AC230" s="2406"/>
      <c r="AD230" s="2406"/>
      <c r="AE230" s="2406"/>
      <c r="AF230" s="2406"/>
      <c r="AG230" s="2406"/>
      <c r="AH230" s="2406"/>
      <c r="AI230" s="2406"/>
      <c r="AJ230" s="2406"/>
      <c r="AK230" s="2406"/>
      <c r="AL230" s="2406"/>
      <c r="AM230" s="2406"/>
      <c r="AN230" s="2406"/>
      <c r="AO230" s="2406"/>
      <c r="AP230" s="2406"/>
      <c r="AQ230" s="2406"/>
      <c r="AR230" s="2406"/>
      <c r="AS230" s="2406"/>
      <c r="AT230" s="2406"/>
      <c r="AU230" s="2406"/>
      <c r="AV230" s="2406"/>
      <c r="AW230" s="2406"/>
      <c r="AX230" s="2406"/>
      <c r="AY230" s="2406"/>
      <c r="AZ230" s="2406"/>
      <c r="BA230" s="2406"/>
      <c r="BB230" s="2406"/>
      <c r="BC230" s="2406"/>
      <c r="BD230" s="2406"/>
      <c r="BE230" s="2406"/>
      <c r="BF230" s="2406"/>
      <c r="BG230" s="2406"/>
      <c r="BH230" s="2406"/>
      <c r="BI230" s="2406"/>
      <c r="BJ230" s="2406"/>
      <c r="BK230" s="2406"/>
      <c r="BL230" s="2406"/>
      <c r="BM230" s="2406"/>
      <c r="BN230" s="2406"/>
      <c r="BO230" s="2406"/>
      <c r="BP230" s="2406"/>
      <c r="BQ230" s="2406"/>
      <c r="BR230" s="2406"/>
      <c r="BS230" s="2406"/>
      <c r="BT230" s="2406"/>
      <c r="BU230" s="2406"/>
      <c r="BV230" s="2406"/>
      <c r="BW230" s="2406"/>
      <c r="BX230" s="2406"/>
      <c r="BY230" s="2406"/>
      <c r="BZ230" s="2406"/>
      <c r="CA230" s="2406"/>
      <c r="CB230" s="2406"/>
      <c r="CC230" s="2406"/>
      <c r="CD230" s="2406"/>
      <c r="CE230" s="2406"/>
      <c r="CF230" s="2406"/>
      <c r="CG230" s="2406"/>
      <c r="CH230" s="2406"/>
      <c r="CI230" s="2406"/>
      <c r="CJ230" s="2406"/>
      <c r="CK230" s="2406"/>
      <c r="CL230" s="2406"/>
      <c r="CM230" s="2406"/>
      <c r="CN230" s="2406"/>
      <c r="CO230" s="2406"/>
      <c r="CP230" s="2406"/>
      <c r="CQ230" s="2406"/>
      <c r="CR230" s="2406"/>
      <c r="CS230" s="2406"/>
      <c r="CT230" s="2406"/>
      <c r="CU230" s="2406"/>
      <c r="CV230" s="2406"/>
      <c r="CW230" s="2406"/>
      <c r="CX230" s="2406"/>
      <c r="CY230" s="2406"/>
      <c r="CZ230" s="2406"/>
      <c r="DA230" s="2406"/>
      <c r="DB230" s="2406"/>
    </row>
    <row r="231" spans="1:106" s="2407" customFormat="1">
      <c r="A231" s="2406"/>
      <c r="B231" s="2450"/>
      <c r="J231" s="2482"/>
      <c r="S231" s="2483"/>
      <c r="T231" s="2406"/>
      <c r="U231" s="2406"/>
      <c r="V231" s="2406"/>
      <c r="W231" s="2406"/>
      <c r="X231" s="2406"/>
      <c r="Y231" s="2406"/>
      <c r="Z231" s="2451"/>
      <c r="AA231" s="2406"/>
      <c r="AB231" s="2406"/>
      <c r="AC231" s="2406"/>
      <c r="AD231" s="2406"/>
      <c r="AE231" s="2406"/>
      <c r="AF231" s="2406"/>
      <c r="AG231" s="2406"/>
      <c r="AH231" s="2406"/>
      <c r="AI231" s="2406"/>
      <c r="AJ231" s="2406"/>
      <c r="AK231" s="2406"/>
      <c r="AL231" s="2406"/>
      <c r="AM231" s="2406"/>
      <c r="AN231" s="2406"/>
      <c r="AO231" s="2406"/>
      <c r="AP231" s="2406"/>
      <c r="AQ231" s="2406"/>
      <c r="AR231" s="2406"/>
      <c r="AS231" s="2406"/>
      <c r="AT231" s="2406"/>
      <c r="AU231" s="2406"/>
      <c r="AV231" s="2406"/>
      <c r="AW231" s="2406"/>
      <c r="AX231" s="2406"/>
      <c r="AY231" s="2406"/>
      <c r="AZ231" s="2406"/>
      <c r="BA231" s="2406"/>
      <c r="BB231" s="2406"/>
      <c r="BC231" s="2406"/>
      <c r="BD231" s="2406"/>
      <c r="BE231" s="2406"/>
      <c r="BF231" s="2406"/>
      <c r="BG231" s="2406"/>
      <c r="BH231" s="2406"/>
      <c r="BI231" s="2406"/>
      <c r="BJ231" s="2406"/>
      <c r="BK231" s="2406"/>
      <c r="BL231" s="2406"/>
      <c r="BM231" s="2406"/>
      <c r="BN231" s="2406"/>
      <c r="BO231" s="2406"/>
      <c r="BP231" s="2406"/>
      <c r="BQ231" s="2406"/>
      <c r="BR231" s="2406"/>
      <c r="BS231" s="2406"/>
      <c r="BT231" s="2406"/>
      <c r="BU231" s="2406"/>
      <c r="BV231" s="2406"/>
      <c r="BW231" s="2406"/>
      <c r="BX231" s="2406"/>
      <c r="BY231" s="2406"/>
      <c r="BZ231" s="2406"/>
      <c r="CA231" s="2406"/>
      <c r="CB231" s="2406"/>
      <c r="CC231" s="2406"/>
      <c r="CD231" s="2406"/>
      <c r="CE231" s="2406"/>
      <c r="CF231" s="2406"/>
      <c r="CG231" s="2406"/>
      <c r="CH231" s="2406"/>
      <c r="CI231" s="2406"/>
      <c r="CJ231" s="2406"/>
      <c r="CK231" s="2406"/>
      <c r="CL231" s="2406"/>
      <c r="CM231" s="2406"/>
      <c r="CN231" s="2406"/>
      <c r="CO231" s="2406"/>
      <c r="CP231" s="2406"/>
      <c r="CQ231" s="2406"/>
      <c r="CR231" s="2406"/>
      <c r="CS231" s="2406"/>
      <c r="CT231" s="2406"/>
      <c r="CU231" s="2406"/>
      <c r="CV231" s="2406"/>
      <c r="CW231" s="2406"/>
      <c r="CX231" s="2406"/>
      <c r="CY231" s="2406"/>
      <c r="CZ231" s="2406"/>
      <c r="DA231" s="2406"/>
      <c r="DB231" s="2406"/>
    </row>
    <row r="232" spans="1:106" s="2407" customFormat="1" ht="4.05" customHeight="1">
      <c r="A232" s="2406"/>
      <c r="B232" s="2450"/>
      <c r="J232" s="2482"/>
      <c r="S232" s="2483"/>
      <c r="T232" s="2406"/>
      <c r="U232" s="2406"/>
      <c r="V232" s="2406"/>
      <c r="W232" s="2406"/>
      <c r="X232" s="2406"/>
      <c r="Y232" s="2406"/>
      <c r="Z232" s="2451"/>
      <c r="AA232" s="2406"/>
      <c r="AB232" s="2406"/>
      <c r="AC232" s="2406"/>
      <c r="AD232" s="2406"/>
      <c r="AE232" s="2406"/>
      <c r="AF232" s="2406"/>
      <c r="AG232" s="2406"/>
      <c r="AH232" s="2406"/>
      <c r="AI232" s="2406"/>
      <c r="AJ232" s="2406"/>
      <c r="AK232" s="2406"/>
      <c r="AL232" s="2406"/>
      <c r="AM232" s="2406"/>
      <c r="AN232" s="2406"/>
      <c r="AO232" s="2406"/>
      <c r="AP232" s="2406"/>
      <c r="AQ232" s="2406"/>
      <c r="AR232" s="2406"/>
      <c r="AS232" s="2406"/>
      <c r="AT232" s="2406"/>
      <c r="AU232" s="2406"/>
      <c r="AV232" s="2406"/>
      <c r="AW232" s="2406"/>
      <c r="AX232" s="2406"/>
      <c r="AY232" s="2406"/>
      <c r="AZ232" s="2406"/>
      <c r="BA232" s="2406"/>
      <c r="BB232" s="2406"/>
      <c r="BC232" s="2406"/>
      <c r="BD232" s="2406"/>
      <c r="BE232" s="2406"/>
      <c r="BF232" s="2406"/>
      <c r="BG232" s="2406"/>
      <c r="BH232" s="2406"/>
      <c r="BI232" s="2406"/>
      <c r="BJ232" s="2406"/>
      <c r="BK232" s="2406"/>
      <c r="BL232" s="2406"/>
      <c r="BM232" s="2406"/>
      <c r="BN232" s="2406"/>
      <c r="BO232" s="2406"/>
      <c r="BP232" s="2406"/>
      <c r="BQ232" s="2406"/>
      <c r="BR232" s="2406"/>
      <c r="BS232" s="2406"/>
      <c r="BT232" s="2406"/>
      <c r="BU232" s="2406"/>
      <c r="BV232" s="2406"/>
      <c r="BW232" s="2406"/>
      <c r="BX232" s="2406"/>
      <c r="BY232" s="2406"/>
      <c r="BZ232" s="2406"/>
      <c r="CA232" s="2406"/>
      <c r="CB232" s="2406"/>
      <c r="CC232" s="2406"/>
      <c r="CD232" s="2406"/>
      <c r="CE232" s="2406"/>
      <c r="CF232" s="2406"/>
      <c r="CG232" s="2406"/>
      <c r="CH232" s="2406"/>
      <c r="CI232" s="2406"/>
      <c r="CJ232" s="2406"/>
      <c r="CK232" s="2406"/>
      <c r="CL232" s="2406"/>
      <c r="CM232" s="2406"/>
      <c r="CN232" s="2406"/>
      <c r="CO232" s="2406"/>
      <c r="CP232" s="2406"/>
      <c r="CQ232" s="2406"/>
      <c r="CR232" s="2406"/>
      <c r="CS232" s="2406"/>
      <c r="CT232" s="2406"/>
      <c r="CU232" s="2406"/>
      <c r="CV232" s="2406"/>
      <c r="CW232" s="2406"/>
      <c r="CX232" s="2406"/>
      <c r="CY232" s="2406"/>
      <c r="CZ232" s="2406"/>
      <c r="DA232" s="2406"/>
      <c r="DB232" s="2406"/>
    </row>
    <row r="233" spans="1:106" s="2407" customFormat="1">
      <c r="A233" s="2406"/>
      <c r="B233" s="2450"/>
      <c r="J233" s="2484"/>
      <c r="K233" s="2485"/>
      <c r="L233" s="2485"/>
      <c r="M233" s="2485"/>
      <c r="N233" s="2485"/>
      <c r="O233" s="2485"/>
      <c r="P233" s="2485"/>
      <c r="Q233" s="2485"/>
      <c r="R233" s="2485"/>
      <c r="S233" s="2486"/>
      <c r="T233" s="2406"/>
      <c r="U233" s="2406"/>
      <c r="V233" s="2406"/>
      <c r="W233" s="2406"/>
      <c r="X233" s="2406"/>
      <c r="Y233" s="2406"/>
      <c r="Z233" s="2451"/>
      <c r="AA233" s="2406"/>
      <c r="AB233" s="2406"/>
      <c r="AC233" s="2406"/>
      <c r="AD233" s="2406"/>
      <c r="AE233" s="2406"/>
      <c r="AF233" s="2406"/>
      <c r="AG233" s="2406"/>
      <c r="AH233" s="2406"/>
      <c r="AI233" s="2406"/>
      <c r="AJ233" s="2406"/>
      <c r="AK233" s="2406"/>
      <c r="AL233" s="2406"/>
      <c r="AM233" s="2406"/>
      <c r="AN233" s="2406"/>
      <c r="AO233" s="2406"/>
      <c r="AP233" s="2406"/>
      <c r="AQ233" s="2406"/>
      <c r="AR233" s="2406"/>
      <c r="AS233" s="2406"/>
      <c r="AT233" s="2406"/>
      <c r="AU233" s="2406"/>
      <c r="AV233" s="2406"/>
      <c r="AW233" s="2406"/>
      <c r="AX233" s="2406"/>
      <c r="AY233" s="2406"/>
      <c r="AZ233" s="2406"/>
      <c r="BA233" s="2406"/>
      <c r="BB233" s="2406"/>
      <c r="BC233" s="2406"/>
      <c r="BD233" s="2406"/>
      <c r="BE233" s="2406"/>
      <c r="BF233" s="2406"/>
      <c r="BG233" s="2406"/>
      <c r="BH233" s="2406"/>
      <c r="BI233" s="2406"/>
      <c r="BJ233" s="2406"/>
      <c r="BK233" s="2406"/>
      <c r="BL233" s="2406"/>
      <c r="BM233" s="2406"/>
      <c r="BN233" s="2406"/>
      <c r="BO233" s="2406"/>
      <c r="BP233" s="2406"/>
      <c r="BQ233" s="2406"/>
      <c r="BR233" s="2406"/>
      <c r="BS233" s="2406"/>
      <c r="BT233" s="2406"/>
      <c r="BU233" s="2406"/>
      <c r="BV233" s="2406"/>
      <c r="BW233" s="2406"/>
      <c r="BX233" s="2406"/>
      <c r="BY233" s="2406"/>
      <c r="BZ233" s="2406"/>
      <c r="CA233" s="2406"/>
      <c r="CB233" s="2406"/>
      <c r="CC233" s="2406"/>
      <c r="CD233" s="2406"/>
      <c r="CE233" s="2406"/>
      <c r="CF233" s="2406"/>
      <c r="CG233" s="2406"/>
      <c r="CH233" s="2406"/>
      <c r="CI233" s="2406"/>
      <c r="CJ233" s="2406"/>
      <c r="CK233" s="2406"/>
      <c r="CL233" s="2406"/>
      <c r="CM233" s="2406"/>
      <c r="CN233" s="2406"/>
      <c r="CO233" s="2406"/>
      <c r="CP233" s="2406"/>
      <c r="CQ233" s="2406"/>
      <c r="CR233" s="2406"/>
      <c r="CS233" s="2406"/>
      <c r="CT233" s="2406"/>
      <c r="CU233" s="2406"/>
      <c r="CV233" s="2406"/>
      <c r="CW233" s="2406"/>
      <c r="CX233" s="2406"/>
      <c r="CY233" s="2406"/>
      <c r="CZ233" s="2406"/>
      <c r="DA233" s="2406"/>
      <c r="DB233" s="2406"/>
    </row>
    <row r="234" spans="1:106" s="2407" customFormat="1" ht="4.05" customHeight="1">
      <c r="A234" s="2406"/>
      <c r="B234" s="2450"/>
      <c r="P234" s="2487"/>
      <c r="Q234" s="2487"/>
      <c r="R234" s="2487"/>
      <c r="S234" s="2487"/>
      <c r="T234" s="2487"/>
      <c r="U234" s="2487"/>
      <c r="V234" s="2487"/>
      <c r="W234" s="2487"/>
      <c r="X234" s="2487"/>
      <c r="Y234" s="2487"/>
      <c r="Z234" s="2451"/>
      <c r="AA234" s="2406"/>
      <c r="AB234" s="2406"/>
      <c r="AC234" s="2406"/>
      <c r="AD234" s="2406"/>
      <c r="AE234" s="2406"/>
      <c r="AF234" s="2406"/>
      <c r="AG234" s="2406"/>
      <c r="AH234" s="2406"/>
      <c r="AI234" s="2406"/>
      <c r="AJ234" s="2406"/>
      <c r="AK234" s="2406"/>
      <c r="AL234" s="2406"/>
      <c r="AM234" s="2406"/>
      <c r="AN234" s="2406"/>
      <c r="AO234" s="2406"/>
      <c r="AP234" s="2406"/>
      <c r="AQ234" s="2406"/>
      <c r="AR234" s="2406"/>
      <c r="AS234" s="2406"/>
      <c r="AT234" s="2406"/>
      <c r="AU234" s="2406"/>
      <c r="AV234" s="2406"/>
      <c r="AW234" s="2406"/>
      <c r="AX234" s="2406"/>
      <c r="AY234" s="2406"/>
      <c r="AZ234" s="2406"/>
      <c r="BA234" s="2406"/>
      <c r="BB234" s="2406"/>
      <c r="BC234" s="2406"/>
      <c r="BD234" s="2406"/>
      <c r="BE234" s="2406"/>
      <c r="BF234" s="2406"/>
      <c r="BG234" s="2406"/>
      <c r="BH234" s="2406"/>
      <c r="BI234" s="2406"/>
      <c r="BJ234" s="2406"/>
      <c r="BK234" s="2406"/>
      <c r="BL234" s="2406"/>
      <c r="BM234" s="2406"/>
      <c r="BN234" s="2406"/>
      <c r="BO234" s="2406"/>
      <c r="BP234" s="2406"/>
      <c r="BQ234" s="2406"/>
      <c r="BR234" s="2406"/>
      <c r="BS234" s="2406"/>
      <c r="BT234" s="2406"/>
      <c r="BU234" s="2406"/>
      <c r="BV234" s="2406"/>
      <c r="BW234" s="2406"/>
      <c r="BX234" s="2406"/>
      <c r="BY234" s="2406"/>
      <c r="BZ234" s="2406"/>
      <c r="CA234" s="2406"/>
      <c r="CB234" s="2406"/>
      <c r="CC234" s="2406"/>
      <c r="CD234" s="2406"/>
      <c r="CE234" s="2406"/>
      <c r="CF234" s="2406"/>
      <c r="CG234" s="2406"/>
      <c r="CH234" s="2406"/>
      <c r="CI234" s="2406"/>
      <c r="CJ234" s="2406"/>
      <c r="CK234" s="2406"/>
      <c r="CL234" s="2406"/>
      <c r="CM234" s="2406"/>
      <c r="CN234" s="2406"/>
      <c r="CO234" s="2406"/>
      <c r="CP234" s="2406"/>
      <c r="CQ234" s="2406"/>
      <c r="CR234" s="2406"/>
      <c r="CS234" s="2406"/>
      <c r="CT234" s="2406"/>
      <c r="CU234" s="2406"/>
      <c r="CV234" s="2406"/>
      <c r="CW234" s="2406"/>
      <c r="CX234" s="2406"/>
      <c r="CY234" s="2406"/>
      <c r="CZ234" s="2406"/>
      <c r="DA234" s="2406"/>
      <c r="DB234" s="2406"/>
    </row>
    <row r="235" spans="1:106" s="2407" customFormat="1" ht="12">
      <c r="A235" s="2406"/>
      <c r="B235" s="2450"/>
      <c r="I235" s="2453" t="s">
        <v>1022</v>
      </c>
      <c r="J235" s="2488" t="s">
        <v>5004</v>
      </c>
      <c r="K235" s="2488" t="s">
        <v>5004</v>
      </c>
      <c r="L235" s="2488" t="s">
        <v>5004</v>
      </c>
      <c r="M235" s="2488" t="s">
        <v>5004</v>
      </c>
      <c r="N235" s="2489" t="s">
        <v>1382</v>
      </c>
      <c r="O235" s="2488" t="s">
        <v>4193</v>
      </c>
      <c r="P235" s="2488" t="s">
        <v>4193</v>
      </c>
      <c r="Q235" s="2489" t="s">
        <v>1382</v>
      </c>
      <c r="R235" s="2488" t="s">
        <v>5005</v>
      </c>
      <c r="S235" s="2488" t="s">
        <v>5005</v>
      </c>
      <c r="Z235" s="2451"/>
      <c r="AA235" s="2406"/>
      <c r="AB235" s="2406"/>
      <c r="AC235" s="2406"/>
      <c r="AD235" s="2406"/>
      <c r="AE235" s="2406"/>
      <c r="AF235" s="2406"/>
      <c r="AG235" s="2406"/>
      <c r="AH235" s="2406"/>
      <c r="AI235" s="2406"/>
      <c r="AJ235" s="2406"/>
      <c r="AK235" s="2406"/>
      <c r="AL235" s="2406"/>
      <c r="AM235" s="2406"/>
      <c r="AN235" s="2406"/>
      <c r="AO235" s="2406"/>
      <c r="AP235" s="2406"/>
      <c r="AQ235" s="2406"/>
      <c r="AR235" s="2406"/>
      <c r="AS235" s="2406"/>
      <c r="AT235" s="2406"/>
      <c r="AU235" s="2406"/>
      <c r="AV235" s="2406"/>
      <c r="AW235" s="2406"/>
      <c r="AX235" s="2406"/>
      <c r="AY235" s="2406"/>
      <c r="AZ235" s="2406"/>
      <c r="BA235" s="2406"/>
      <c r="BB235" s="2406"/>
      <c r="BC235" s="2406"/>
      <c r="BD235" s="2406"/>
      <c r="BE235" s="2406"/>
      <c r="BF235" s="2406"/>
      <c r="BG235" s="2406"/>
      <c r="BH235" s="2406"/>
      <c r="BI235" s="2406"/>
      <c r="BJ235" s="2406"/>
      <c r="BK235" s="2406"/>
      <c r="BL235" s="2406"/>
      <c r="BM235" s="2406"/>
      <c r="BN235" s="2406"/>
      <c r="BO235" s="2406"/>
      <c r="BP235" s="2406"/>
      <c r="BQ235" s="2406"/>
      <c r="BR235" s="2406"/>
      <c r="BS235" s="2406"/>
      <c r="BT235" s="2406"/>
      <c r="BU235" s="2406"/>
      <c r="BV235" s="2406"/>
      <c r="BW235" s="2406"/>
      <c r="BX235" s="2406"/>
      <c r="BY235" s="2406"/>
      <c r="BZ235" s="2406"/>
      <c r="CA235" s="2406"/>
      <c r="CB235" s="2406"/>
      <c r="CC235" s="2406"/>
      <c r="CD235" s="2406"/>
      <c r="CE235" s="2406"/>
      <c r="CF235" s="2406"/>
      <c r="CG235" s="2406"/>
      <c r="CH235" s="2406"/>
      <c r="CI235" s="2406"/>
      <c r="CJ235" s="2406"/>
      <c r="CK235" s="2406"/>
      <c r="CL235" s="2406"/>
      <c r="CM235" s="2406"/>
      <c r="CN235" s="2406"/>
      <c r="CO235" s="2406"/>
      <c r="CP235" s="2406"/>
      <c r="CQ235" s="2406"/>
      <c r="CR235" s="2406"/>
      <c r="CS235" s="2406"/>
      <c r="CT235" s="2406"/>
      <c r="CU235" s="2406"/>
      <c r="CV235" s="2406"/>
      <c r="CW235" s="2406"/>
      <c r="CX235" s="2406"/>
      <c r="CY235" s="2406"/>
      <c r="CZ235" s="2406"/>
      <c r="DA235" s="2406"/>
      <c r="DB235" s="2406"/>
    </row>
    <row r="236" spans="1:106" s="2407" customFormat="1" ht="4.05" customHeight="1" thickBot="1">
      <c r="A236" s="2406"/>
      <c r="B236" s="2490"/>
      <c r="C236" s="2491"/>
      <c r="D236" s="2491"/>
      <c r="E236" s="2491"/>
      <c r="F236" s="2491"/>
      <c r="G236" s="2491"/>
      <c r="H236" s="2491"/>
      <c r="I236" s="2491"/>
      <c r="J236" s="2491"/>
      <c r="K236" s="2491"/>
      <c r="L236" s="2491"/>
      <c r="M236" s="2491"/>
      <c r="N236" s="2491"/>
      <c r="O236" s="2491"/>
      <c r="P236" s="2491"/>
      <c r="Q236" s="2491"/>
      <c r="R236" s="2491"/>
      <c r="S236" s="2491"/>
      <c r="T236" s="2491"/>
      <c r="U236" s="2491"/>
      <c r="V236" s="2491"/>
      <c r="W236" s="2491"/>
      <c r="X236" s="2491"/>
      <c r="Y236" s="2491"/>
      <c r="Z236" s="2492"/>
      <c r="AA236" s="2406"/>
      <c r="AB236" s="2406"/>
      <c r="AC236" s="2406"/>
      <c r="AD236" s="2406"/>
      <c r="AE236" s="2406"/>
      <c r="AF236" s="2406"/>
      <c r="AG236" s="2406"/>
      <c r="AH236" s="2406"/>
      <c r="AI236" s="2406"/>
      <c r="AJ236" s="2406"/>
      <c r="AK236" s="2406"/>
      <c r="AL236" s="2406"/>
      <c r="AM236" s="2406"/>
      <c r="AN236" s="2406"/>
      <c r="AO236" s="2406"/>
      <c r="AP236" s="2406"/>
      <c r="AQ236" s="2406"/>
      <c r="AR236" s="2406"/>
      <c r="AS236" s="2406"/>
      <c r="AT236" s="2406"/>
      <c r="AU236" s="2406"/>
      <c r="AV236" s="2406"/>
      <c r="AW236" s="2406"/>
      <c r="AX236" s="2406"/>
      <c r="AY236" s="2406"/>
      <c r="AZ236" s="2406"/>
      <c r="BA236" s="2406"/>
      <c r="BB236" s="2406"/>
      <c r="BC236" s="2406"/>
      <c r="BD236" s="2406"/>
      <c r="BE236" s="2406"/>
      <c r="BF236" s="2406"/>
      <c r="BG236" s="2406"/>
      <c r="BH236" s="2406"/>
      <c r="BI236" s="2406"/>
      <c r="BJ236" s="2406"/>
      <c r="BK236" s="2406"/>
      <c r="BL236" s="2406"/>
      <c r="BM236" s="2406"/>
      <c r="BN236" s="2406"/>
      <c r="BO236" s="2406"/>
      <c r="BP236" s="2406"/>
      <c r="BQ236" s="2406"/>
      <c r="BR236" s="2406"/>
      <c r="BS236" s="2406"/>
      <c r="BT236" s="2406"/>
      <c r="BU236" s="2406"/>
      <c r="BV236" s="2406"/>
      <c r="BW236" s="2406"/>
      <c r="BX236" s="2406"/>
      <c r="BY236" s="2406"/>
      <c r="BZ236" s="2406"/>
      <c r="CA236" s="2406"/>
      <c r="CB236" s="2406"/>
      <c r="CC236" s="2406"/>
      <c r="CD236" s="2406"/>
      <c r="CE236" s="2406"/>
      <c r="CF236" s="2406"/>
      <c r="CG236" s="2406"/>
      <c r="CH236" s="2406"/>
      <c r="CI236" s="2406"/>
      <c r="CJ236" s="2406"/>
      <c r="CK236" s="2406"/>
      <c r="CL236" s="2406"/>
      <c r="CM236" s="2406"/>
      <c r="CN236" s="2406"/>
      <c r="CO236" s="2406"/>
      <c r="CP236" s="2406"/>
      <c r="CQ236" s="2406"/>
      <c r="CR236" s="2406"/>
      <c r="CS236" s="2406"/>
      <c r="CT236" s="2406"/>
      <c r="CU236" s="2406"/>
      <c r="CV236" s="2406"/>
      <c r="CW236" s="2406"/>
      <c r="CX236" s="2406"/>
      <c r="CY236" s="2406"/>
      <c r="CZ236" s="2406"/>
      <c r="DA236" s="2406"/>
      <c r="DB236" s="2406"/>
    </row>
    <row r="237" spans="1:106" s="2407" customFormat="1" ht="12.75" customHeight="1" thickBot="1">
      <c r="B237" s="5521" t="s">
        <v>5099</v>
      </c>
      <c r="C237" s="5522"/>
      <c r="D237" s="5522"/>
      <c r="E237" s="5522"/>
      <c r="F237" s="5522"/>
      <c r="G237" s="5522"/>
      <c r="H237" s="5522"/>
      <c r="I237" s="5522"/>
      <c r="J237" s="5522"/>
      <c r="K237" s="5522"/>
      <c r="L237" s="5522"/>
      <c r="M237" s="5522"/>
      <c r="N237" s="5522"/>
      <c r="O237" s="5522"/>
      <c r="P237" s="5522"/>
      <c r="Q237" s="5522"/>
      <c r="R237" s="5522"/>
      <c r="S237" s="5522"/>
      <c r="T237" s="5522"/>
      <c r="U237" s="5522"/>
      <c r="V237" s="5522"/>
      <c r="W237" s="5522"/>
      <c r="X237" s="5522"/>
      <c r="Y237" s="5522"/>
      <c r="Z237" s="5523"/>
    </row>
    <row r="238" spans="1:106" s="2407" customFormat="1" ht="4.05" customHeight="1">
      <c r="B238" s="2450"/>
      <c r="Z238" s="2451"/>
    </row>
    <row r="239" spans="1:106" s="2407" customFormat="1">
      <c r="B239" s="2450"/>
      <c r="I239" s="2456" t="s">
        <v>5007</v>
      </c>
      <c r="J239" s="2456" t="s">
        <v>3649</v>
      </c>
      <c r="K239" s="2462"/>
      <c r="L239" s="2463"/>
      <c r="M239" s="2455"/>
      <c r="N239" s="2456" t="s">
        <v>3650</v>
      </c>
      <c r="O239" s="2458"/>
      <c r="P239" s="2458"/>
      <c r="R239" s="2455"/>
      <c r="S239" s="2456" t="s">
        <v>3652</v>
      </c>
      <c r="T239" s="2462"/>
      <c r="U239" s="2556"/>
      <c r="V239" s="2556"/>
      <c r="W239" s="2556"/>
      <c r="X239" s="2556"/>
      <c r="Y239" s="2463"/>
      <c r="Z239" s="2451"/>
    </row>
    <row r="240" spans="1:106" s="2407" customFormat="1" ht="4.05" customHeight="1">
      <c r="B240" s="2450"/>
      <c r="Z240" s="2451"/>
    </row>
    <row r="241" spans="1:106" s="2407" customFormat="1">
      <c r="B241" s="2450"/>
      <c r="I241" s="2456" t="s">
        <v>1316</v>
      </c>
      <c r="J241" s="2459"/>
      <c r="K241" s="2552"/>
      <c r="L241" s="2552"/>
      <c r="M241" s="2552"/>
      <c r="N241" s="2552"/>
      <c r="O241" s="2552"/>
      <c r="P241" s="2552"/>
      <c r="Q241" s="2552"/>
      <c r="R241" s="2552"/>
      <c r="S241" s="2552"/>
      <c r="T241" s="2552"/>
      <c r="U241" s="2552"/>
      <c r="V241" s="2552"/>
      <c r="W241" s="2552"/>
      <c r="X241" s="2552"/>
      <c r="Y241" s="2461"/>
      <c r="Z241" s="2451"/>
    </row>
    <row r="242" spans="1:106" s="2407" customFormat="1" ht="4.05" customHeight="1">
      <c r="A242" s="2406"/>
      <c r="B242" s="2450"/>
      <c r="Z242" s="2451"/>
      <c r="AA242" s="2406"/>
      <c r="AB242" s="2406"/>
      <c r="AC242" s="2406"/>
      <c r="AD242" s="2406"/>
      <c r="AE242" s="2406"/>
      <c r="AF242" s="2406"/>
      <c r="AG242" s="2406"/>
      <c r="AH242" s="2406"/>
      <c r="AI242" s="2406"/>
      <c r="AJ242" s="2406"/>
      <c r="AK242" s="2406"/>
      <c r="AL242" s="2406"/>
      <c r="AM242" s="2406"/>
      <c r="AN242" s="2406"/>
      <c r="AO242" s="2406"/>
      <c r="AP242" s="2406"/>
      <c r="AQ242" s="2406"/>
      <c r="AR242" s="2406"/>
      <c r="AS242" s="2406"/>
      <c r="AT242" s="2406"/>
      <c r="AU242" s="2406"/>
      <c r="AV242" s="2406"/>
      <c r="AW242" s="2406"/>
      <c r="AX242" s="2406"/>
      <c r="AY242" s="2406"/>
      <c r="AZ242" s="2406"/>
      <c r="BA242" s="2406"/>
      <c r="BB242" s="2406"/>
      <c r="BC242" s="2406"/>
      <c r="BD242" s="2406"/>
      <c r="BE242" s="2406"/>
      <c r="BF242" s="2406"/>
      <c r="BG242" s="2406"/>
      <c r="BH242" s="2406"/>
      <c r="BI242" s="2406"/>
      <c r="BJ242" s="2406"/>
      <c r="BK242" s="2406"/>
      <c r="BL242" s="2406"/>
      <c r="BM242" s="2406"/>
      <c r="BN242" s="2406"/>
      <c r="BO242" s="2406"/>
      <c r="BP242" s="2406"/>
      <c r="BQ242" s="2406"/>
      <c r="BR242" s="2406"/>
      <c r="BS242" s="2406"/>
      <c r="BT242" s="2406"/>
      <c r="BU242" s="2406"/>
      <c r="BV242" s="2406"/>
      <c r="BW242" s="2406"/>
      <c r="BX242" s="2406"/>
      <c r="BY242" s="2406"/>
      <c r="BZ242" s="2406"/>
      <c r="CA242" s="2406"/>
      <c r="CB242" s="2406"/>
      <c r="CC242" s="2406"/>
      <c r="CD242" s="2406"/>
      <c r="CE242" s="2406"/>
      <c r="CF242" s="2406"/>
      <c r="CG242" s="2406"/>
      <c r="CH242" s="2406"/>
      <c r="CI242" s="2406"/>
      <c r="CJ242" s="2406"/>
      <c r="CK242" s="2406"/>
      <c r="CL242" s="2406"/>
      <c r="CM242" s="2406"/>
      <c r="CN242" s="2406"/>
      <c r="CO242" s="2406"/>
      <c r="CP242" s="2406"/>
      <c r="CQ242" s="2406"/>
      <c r="CR242" s="2406"/>
      <c r="CS242" s="2406"/>
      <c r="CT242" s="2406"/>
      <c r="CU242" s="2406"/>
      <c r="CV242" s="2406"/>
      <c r="CW242" s="2406"/>
      <c r="CX242" s="2406"/>
      <c r="CY242" s="2406"/>
      <c r="CZ242" s="2406"/>
      <c r="DA242" s="2406"/>
      <c r="DB242" s="2406"/>
    </row>
    <row r="243" spans="1:106" s="2407" customFormat="1">
      <c r="A243" s="2406"/>
      <c r="B243" s="2450"/>
      <c r="I243" s="2456" t="s">
        <v>5002</v>
      </c>
      <c r="J243" s="2465"/>
      <c r="K243" s="2458"/>
      <c r="L243" s="2458"/>
      <c r="M243" s="2466"/>
      <c r="N243" s="2458"/>
      <c r="O243" s="2458"/>
      <c r="P243" s="2458"/>
      <c r="Q243" s="2466"/>
      <c r="R243" s="2458"/>
      <c r="S243" s="2458"/>
      <c r="T243" s="2458"/>
      <c r="U243" s="2458"/>
      <c r="V243" s="2467"/>
      <c r="W243" s="2467"/>
      <c r="X243" s="2467"/>
      <c r="Y243" s="2467"/>
      <c r="Z243" s="2451"/>
      <c r="AA243" s="2406"/>
      <c r="AB243" s="2406"/>
      <c r="AC243" s="2406"/>
      <c r="AD243" s="2406"/>
      <c r="AE243" s="2406"/>
      <c r="AF243" s="2406"/>
      <c r="AG243" s="2406"/>
      <c r="AH243" s="2406"/>
      <c r="AI243" s="2406"/>
      <c r="AJ243" s="2406"/>
      <c r="AK243" s="2406"/>
      <c r="AL243" s="2406"/>
      <c r="AM243" s="2406"/>
      <c r="AN243" s="2406"/>
      <c r="AO243" s="2406"/>
      <c r="AP243" s="2406"/>
      <c r="AQ243" s="2406"/>
      <c r="AR243" s="2406"/>
      <c r="AS243" s="2406"/>
      <c r="AT243" s="2406"/>
      <c r="AU243" s="2406"/>
      <c r="AV243" s="2406"/>
      <c r="AW243" s="2406"/>
      <c r="AX243" s="2406"/>
      <c r="AY243" s="2406"/>
      <c r="AZ243" s="2406"/>
      <c r="BA243" s="2406"/>
      <c r="BB243" s="2406"/>
      <c r="BC243" s="2406"/>
      <c r="BD243" s="2406"/>
      <c r="BE243" s="2406"/>
      <c r="BF243" s="2406"/>
      <c r="BG243" s="2406"/>
      <c r="BH243" s="2406"/>
      <c r="BI243" s="2406"/>
      <c r="BJ243" s="2406"/>
      <c r="BK243" s="2406"/>
      <c r="BL243" s="2406"/>
      <c r="BM243" s="2406"/>
      <c r="BN243" s="2406"/>
      <c r="BO243" s="2406"/>
      <c r="BP243" s="2406"/>
      <c r="BQ243" s="2406"/>
      <c r="BR243" s="2406"/>
      <c r="BS243" s="2406"/>
      <c r="BT243" s="2406"/>
      <c r="BU243" s="2406"/>
      <c r="BV243" s="2406"/>
      <c r="BW243" s="2406"/>
      <c r="BX243" s="2406"/>
      <c r="BY243" s="2406"/>
      <c r="BZ243" s="2406"/>
      <c r="CA243" s="2406"/>
      <c r="CB243" s="2406"/>
      <c r="CC243" s="2406"/>
      <c r="CD243" s="2406"/>
      <c r="CE243" s="2406"/>
      <c r="CF243" s="2406"/>
      <c r="CG243" s="2406"/>
      <c r="CH243" s="2406"/>
      <c r="CI243" s="2406"/>
      <c r="CJ243" s="2406"/>
      <c r="CK243" s="2406"/>
      <c r="CL243" s="2406"/>
      <c r="CM243" s="2406"/>
      <c r="CN243" s="2406"/>
      <c r="CO243" s="2406"/>
      <c r="CP243" s="2406"/>
      <c r="CQ243" s="2406"/>
      <c r="CR243" s="2406"/>
      <c r="CS243" s="2406"/>
      <c r="CT243" s="2406"/>
      <c r="CU243" s="2406"/>
      <c r="CV243" s="2406"/>
      <c r="CW243" s="2406"/>
      <c r="CX243" s="2406"/>
      <c r="CY243" s="2406"/>
      <c r="CZ243" s="2406"/>
      <c r="DA243" s="2406"/>
      <c r="DB243" s="2406"/>
    </row>
    <row r="244" spans="1:106" s="2407" customFormat="1" ht="4.05" customHeight="1">
      <c r="B244" s="2450"/>
      <c r="Z244" s="2451"/>
    </row>
    <row r="245" spans="1:106" s="2407" customFormat="1">
      <c r="B245" s="2450"/>
      <c r="I245" s="2456" t="s">
        <v>4973</v>
      </c>
      <c r="J245" s="2465"/>
      <c r="K245" s="2458"/>
      <c r="L245" s="2458"/>
      <c r="M245" s="2466"/>
      <c r="N245" s="2458"/>
      <c r="O245" s="2458"/>
      <c r="P245" s="2458"/>
      <c r="Q245" s="2466"/>
      <c r="R245" s="2458"/>
      <c r="S245" s="2458"/>
      <c r="T245" s="2458"/>
      <c r="U245" s="2458"/>
      <c r="V245" s="2467"/>
      <c r="W245" s="2467"/>
      <c r="X245" s="2467"/>
      <c r="Y245" s="2467"/>
      <c r="Z245" s="2451"/>
    </row>
    <row r="246" spans="1:106" s="2407" customFormat="1" ht="4.05" customHeight="1">
      <c r="B246" s="2450"/>
      <c r="Z246" s="2451"/>
    </row>
    <row r="247" spans="1:106" s="2407" customFormat="1">
      <c r="B247" s="2450"/>
      <c r="I247" s="2456"/>
      <c r="J247" s="2465"/>
      <c r="K247" s="2458"/>
      <c r="L247" s="2458"/>
      <c r="M247" s="2466"/>
      <c r="N247" s="2458"/>
      <c r="O247" s="2458"/>
      <c r="P247" s="2458"/>
      <c r="Q247" s="2466"/>
      <c r="R247" s="2458"/>
      <c r="S247" s="2458"/>
      <c r="T247" s="2458"/>
      <c r="U247" s="2458"/>
      <c r="V247" s="2467"/>
      <c r="W247" s="2467"/>
      <c r="X247" s="2467"/>
      <c r="Y247" s="2467"/>
      <c r="Z247" s="2451"/>
    </row>
    <row r="248" spans="1:106" s="2407" customFormat="1" ht="4.05" customHeight="1">
      <c r="B248" s="2450"/>
      <c r="Z248" s="2451"/>
    </row>
    <row r="249" spans="1:106" s="2407" customFormat="1">
      <c r="B249" s="2450"/>
      <c r="I249" s="2456" t="s">
        <v>4974</v>
      </c>
      <c r="J249" s="2465">
        <v>0</v>
      </c>
      <c r="K249" s="2458"/>
      <c r="L249" s="2458"/>
      <c r="M249" s="2468" t="s">
        <v>1382</v>
      </c>
      <c r="N249" s="2458"/>
      <c r="O249" s="2458"/>
      <c r="P249" s="2458"/>
      <c r="Q249" s="2468" t="s">
        <v>1382</v>
      </c>
      <c r="R249" s="2458"/>
      <c r="S249" s="2458"/>
      <c r="T249" s="2458"/>
      <c r="U249" s="2458"/>
      <c r="Z249" s="2451"/>
    </row>
    <row r="250" spans="1:106" s="2407" customFormat="1" ht="4.05" customHeight="1">
      <c r="B250" s="2450"/>
      <c r="Z250" s="2451"/>
    </row>
    <row r="251" spans="1:106" s="2407" customFormat="1">
      <c r="B251" s="2450"/>
      <c r="I251" s="2456" t="s">
        <v>4975</v>
      </c>
      <c r="J251" s="2465">
        <v>0</v>
      </c>
      <c r="K251" s="2458"/>
      <c r="L251" s="2458"/>
      <c r="M251" s="2468" t="s">
        <v>1382</v>
      </c>
      <c r="N251" s="2458"/>
      <c r="O251" s="2458"/>
      <c r="P251" s="2458"/>
      <c r="Q251" s="2468" t="s">
        <v>1382</v>
      </c>
      <c r="R251" s="2458"/>
      <c r="S251" s="2458"/>
      <c r="T251" s="2458"/>
      <c r="U251" s="2458"/>
      <c r="Z251" s="2451"/>
    </row>
    <row r="252" spans="1:106" s="2407" customFormat="1" ht="4.05" customHeight="1">
      <c r="B252" s="2450"/>
      <c r="I252" s="2456"/>
      <c r="J252" s="2472"/>
      <c r="K252" s="2455"/>
      <c r="L252" s="2455"/>
      <c r="M252" s="2468"/>
      <c r="N252" s="2455"/>
      <c r="O252" s="2455"/>
      <c r="P252" s="2455"/>
      <c r="Q252" s="2468"/>
      <c r="R252" s="2455"/>
      <c r="S252" s="2455"/>
      <c r="T252" s="2455"/>
      <c r="U252" s="2455"/>
      <c r="Z252" s="2451"/>
    </row>
    <row r="253" spans="1:106" s="2407" customFormat="1" ht="24.75" customHeight="1">
      <c r="B253" s="2450"/>
      <c r="E253" s="2453" t="s">
        <v>5008</v>
      </c>
      <c r="F253" s="2467"/>
      <c r="I253" s="2456" t="s">
        <v>5009</v>
      </c>
      <c r="J253" s="2465"/>
      <c r="K253" s="5540" t="s">
        <v>5010</v>
      </c>
      <c r="L253" s="5539"/>
      <c r="M253" s="5539"/>
      <c r="N253" s="5539"/>
      <c r="O253" s="5539"/>
      <c r="P253" s="5539"/>
      <c r="Q253" s="5539"/>
      <c r="R253" s="5539"/>
      <c r="S253" s="5539"/>
      <c r="T253" s="5539"/>
      <c r="U253" s="5539"/>
      <c r="V253" s="5539"/>
      <c r="W253" s="5539"/>
      <c r="X253" s="5539"/>
      <c r="Y253" s="5539"/>
      <c r="Z253" s="2451"/>
    </row>
    <row r="254" spans="1:106" s="2407" customFormat="1" ht="4.05" customHeight="1">
      <c r="B254" s="2450"/>
      <c r="I254" s="2456"/>
      <c r="J254" s="2472"/>
      <c r="K254" s="2455"/>
      <c r="L254" s="2455"/>
      <c r="M254" s="2468"/>
      <c r="N254" s="2455"/>
      <c r="O254" s="2455"/>
      <c r="P254" s="2455"/>
      <c r="Q254" s="2468"/>
      <c r="R254" s="2455"/>
      <c r="S254" s="2455"/>
      <c r="T254" s="2455"/>
      <c r="U254" s="2455"/>
      <c r="Z254" s="2451"/>
    </row>
    <row r="255" spans="1:106" s="2407" customFormat="1" ht="37.5" customHeight="1">
      <c r="B255" s="2450"/>
      <c r="C255" s="5539" t="s">
        <v>5015</v>
      </c>
      <c r="D255" s="5539"/>
      <c r="E255" s="5539"/>
      <c r="F255" s="5539"/>
      <c r="G255" s="5539"/>
      <c r="H255" s="5539"/>
      <c r="I255" s="5539"/>
      <c r="J255" s="5539"/>
      <c r="K255" s="5539"/>
      <c r="L255" s="5539"/>
      <c r="M255" s="5539"/>
      <c r="N255" s="5539"/>
      <c r="O255" s="5539"/>
      <c r="P255" s="5539"/>
      <c r="Q255" s="5539"/>
      <c r="R255" s="5539"/>
      <c r="S255" s="5539"/>
      <c r="T255" s="5539"/>
      <c r="U255" s="5539"/>
      <c r="V255" s="5539"/>
      <c r="W255" s="5539"/>
      <c r="X255" s="5539"/>
      <c r="Y255" s="5539"/>
      <c r="Z255" s="2451"/>
    </row>
    <row r="256" spans="1:106" s="2407" customFormat="1" ht="4.05" customHeight="1">
      <c r="B256" s="2450"/>
      <c r="Z256" s="2451"/>
    </row>
    <row r="257" spans="2:26" s="2407" customFormat="1">
      <c r="B257" s="2450"/>
      <c r="I257" s="2453" t="s">
        <v>369</v>
      </c>
      <c r="J257" s="2581"/>
      <c r="K257" s="2582"/>
      <c r="L257" s="2582"/>
      <c r="M257" s="2582"/>
      <c r="N257" s="2582"/>
      <c r="O257" s="2582"/>
      <c r="P257" s="2582"/>
      <c r="Q257" s="2582"/>
      <c r="R257" s="2582"/>
      <c r="S257" s="2583"/>
      <c r="T257" s="2406"/>
      <c r="U257" s="2406"/>
      <c r="V257" s="2406"/>
      <c r="W257" s="2406"/>
      <c r="X257" s="2406"/>
      <c r="Y257" s="2406"/>
      <c r="Z257" s="2451"/>
    </row>
    <row r="258" spans="2:26" s="2407" customFormat="1" ht="4.05" customHeight="1">
      <c r="B258" s="2450"/>
      <c r="J258" s="2482"/>
      <c r="S258" s="2483"/>
      <c r="T258" s="2406"/>
      <c r="U258" s="2406"/>
      <c r="V258" s="2406"/>
      <c r="W258" s="2406"/>
      <c r="X258" s="2406"/>
      <c r="Y258" s="2406"/>
      <c r="Z258" s="2451"/>
    </row>
    <row r="259" spans="2:26" s="2407" customFormat="1">
      <c r="B259" s="2450"/>
      <c r="J259" s="2482"/>
      <c r="S259" s="2483"/>
      <c r="T259" s="2406"/>
      <c r="U259" s="2406"/>
      <c r="V259" s="2406"/>
      <c r="W259" s="2406"/>
      <c r="X259" s="2406"/>
      <c r="Y259" s="2406"/>
      <c r="Z259" s="2451"/>
    </row>
    <row r="260" spans="2:26" s="2407" customFormat="1" ht="4.05" customHeight="1">
      <c r="B260" s="2450"/>
      <c r="J260" s="2482"/>
      <c r="S260" s="2483"/>
      <c r="T260" s="2406"/>
      <c r="U260" s="2406"/>
      <c r="V260" s="2406"/>
      <c r="W260" s="2406"/>
      <c r="X260" s="2406"/>
      <c r="Y260" s="2406"/>
      <c r="Z260" s="2451"/>
    </row>
    <row r="261" spans="2:26" s="2407" customFormat="1">
      <c r="B261" s="2450"/>
      <c r="J261" s="2484"/>
      <c r="K261" s="2485"/>
      <c r="L261" s="2485"/>
      <c r="M261" s="2485"/>
      <c r="N261" s="2485"/>
      <c r="O261" s="2485"/>
      <c r="P261" s="2485"/>
      <c r="Q261" s="2485"/>
      <c r="R261" s="2485"/>
      <c r="S261" s="2486"/>
      <c r="T261" s="2406"/>
      <c r="U261" s="2406"/>
      <c r="V261" s="2406"/>
      <c r="W261" s="2406"/>
      <c r="X261" s="2406"/>
      <c r="Y261" s="2406"/>
      <c r="Z261" s="2451"/>
    </row>
    <row r="262" spans="2:26" s="2407" customFormat="1" ht="4.05" customHeight="1">
      <c r="B262" s="2450"/>
      <c r="P262" s="2487"/>
      <c r="Q262" s="2487"/>
      <c r="R262" s="2487"/>
      <c r="S262" s="2487"/>
      <c r="Z262" s="2451"/>
    </row>
    <row r="263" spans="2:26" s="2407" customFormat="1" ht="12">
      <c r="B263" s="2450"/>
      <c r="I263" s="2453" t="s">
        <v>1022</v>
      </c>
      <c r="J263" s="2488" t="s">
        <v>5004</v>
      </c>
      <c r="K263" s="2488" t="s">
        <v>5004</v>
      </c>
      <c r="L263" s="2488" t="s">
        <v>5004</v>
      </c>
      <c r="M263" s="2488" t="s">
        <v>5004</v>
      </c>
      <c r="N263" s="2489" t="s">
        <v>1382</v>
      </c>
      <c r="O263" s="2488" t="s">
        <v>4193</v>
      </c>
      <c r="P263" s="2488" t="s">
        <v>4193</v>
      </c>
      <c r="Q263" s="2489" t="s">
        <v>1382</v>
      </c>
      <c r="R263" s="2488" t="s">
        <v>5005</v>
      </c>
      <c r="S263" s="2488" t="s">
        <v>5005</v>
      </c>
      <c r="Z263" s="2451"/>
    </row>
    <row r="264" spans="2:26" s="2407" customFormat="1" ht="4.05" customHeight="1" thickBot="1">
      <c r="B264" s="2490"/>
      <c r="C264" s="2491"/>
      <c r="D264" s="2491"/>
      <c r="E264" s="2491"/>
      <c r="F264" s="2491"/>
      <c r="G264" s="2491"/>
      <c r="H264" s="2491"/>
      <c r="I264" s="2491"/>
      <c r="J264" s="2491"/>
      <c r="K264" s="2491"/>
      <c r="L264" s="2491"/>
      <c r="M264" s="2491"/>
      <c r="N264" s="2491"/>
      <c r="O264" s="2491"/>
      <c r="P264" s="2491"/>
      <c r="Q264" s="2491"/>
      <c r="R264" s="2491"/>
      <c r="S264" s="2491"/>
      <c r="T264" s="2491"/>
      <c r="U264" s="2491"/>
      <c r="V264" s="2491"/>
      <c r="W264" s="2491"/>
      <c r="X264" s="2491"/>
      <c r="Y264" s="2491"/>
      <c r="Z264" s="2492"/>
    </row>
    <row r="265" spans="2:26" s="2407" customFormat="1"/>
    <row r="266" spans="2:26" s="2405" customFormat="1" ht="12.75" customHeight="1"/>
    <row r="267" spans="2:26" s="2405" customFormat="1" ht="12.75" customHeight="1">
      <c r="C267" s="2612"/>
      <c r="D267" s="2612"/>
    </row>
    <row r="268" spans="2:26" s="2405" customFormat="1" ht="12.75" customHeight="1">
      <c r="C268" s="2612"/>
      <c r="D268" s="2612"/>
    </row>
    <row r="269" spans="2:26" s="2405" customFormat="1" ht="12.75" customHeight="1">
      <c r="C269" s="2612"/>
      <c r="D269" s="2612"/>
    </row>
    <row r="270" spans="2:26" s="2405" customFormat="1" ht="12.75" customHeight="1">
      <c r="C270" s="2612"/>
      <c r="D270" s="2612"/>
    </row>
    <row r="271" spans="2:26" s="2405" customFormat="1" ht="12.75" customHeight="1">
      <c r="C271" s="2612"/>
      <c r="D271" s="2612"/>
    </row>
    <row r="272" spans="2:26" s="2405" customFormat="1" ht="12.75" customHeight="1">
      <c r="C272" s="2612"/>
      <c r="D272" s="2612"/>
    </row>
    <row r="273" spans="3:4" s="2405" customFormat="1" ht="12.75" customHeight="1">
      <c r="C273" s="2612"/>
      <c r="D273" s="2612"/>
    </row>
    <row r="274" spans="3:4" s="2405" customFormat="1" ht="12.75" customHeight="1">
      <c r="C274" s="2612"/>
      <c r="D274" s="2612"/>
    </row>
    <row r="275" spans="3:4" s="2405" customFormat="1" ht="12.75" customHeight="1">
      <c r="C275" s="2612"/>
      <c r="D275" s="2612"/>
    </row>
    <row r="276" spans="3:4" s="2405" customFormat="1" ht="12.75" customHeight="1">
      <c r="C276" s="2612"/>
      <c r="D276" s="2612"/>
    </row>
    <row r="277" spans="3:4" s="2405" customFormat="1" ht="12.75" customHeight="1">
      <c r="C277" s="2612"/>
      <c r="D277" s="2612"/>
    </row>
    <row r="278" spans="3:4" s="2405" customFormat="1" ht="12.75" customHeight="1">
      <c r="C278" s="2612"/>
      <c r="D278" s="2612"/>
    </row>
    <row r="279" spans="3:4" s="2405" customFormat="1" ht="12.75" customHeight="1">
      <c r="C279" s="2612"/>
      <c r="D279" s="2612"/>
    </row>
    <row r="280" spans="3:4" s="2405" customFormat="1" ht="12.75" customHeight="1">
      <c r="C280" s="2612"/>
      <c r="D280" s="2612"/>
    </row>
    <row r="281" spans="3:4" s="2405" customFormat="1" ht="12.75" customHeight="1">
      <c r="C281" s="2612"/>
      <c r="D281" s="2612"/>
    </row>
    <row r="282" spans="3:4" s="2405" customFormat="1" ht="12.75" customHeight="1">
      <c r="C282" s="2612"/>
      <c r="D282" s="2612"/>
    </row>
    <row r="283" spans="3:4" s="2405" customFormat="1" ht="12.75" customHeight="1">
      <c r="C283" s="2612"/>
      <c r="D283" s="2612"/>
    </row>
    <row r="284" spans="3:4" s="2405" customFormat="1" ht="12.75" customHeight="1">
      <c r="C284" s="2612"/>
      <c r="D284" s="2612"/>
    </row>
    <row r="285" spans="3:4" s="2405" customFormat="1" ht="12.75" customHeight="1">
      <c r="C285" s="2612"/>
      <c r="D285" s="2612"/>
    </row>
    <row r="286" spans="3:4" s="2405" customFormat="1" ht="12.75" customHeight="1">
      <c r="C286" s="2612"/>
      <c r="D286" s="2612"/>
    </row>
    <row r="287" spans="3:4" s="2405" customFormat="1" ht="12.75" customHeight="1">
      <c r="C287" s="2612"/>
      <c r="D287" s="2612"/>
    </row>
    <row r="288" spans="3:4" s="2405" customFormat="1" ht="12.75" customHeight="1">
      <c r="C288" s="2612"/>
      <c r="D288" s="2612"/>
    </row>
    <row r="289" spans="3:4" s="2405" customFormat="1" ht="12.75" customHeight="1">
      <c r="C289" s="2612"/>
      <c r="D289" s="2612"/>
    </row>
    <row r="290" spans="3:4" s="2405" customFormat="1" ht="12.75" customHeight="1">
      <c r="C290" s="2612"/>
      <c r="D290" s="2612"/>
    </row>
    <row r="291" spans="3:4" s="2405" customFormat="1" ht="12.75" customHeight="1">
      <c r="C291" s="2612"/>
      <c r="D291" s="2612"/>
    </row>
    <row r="292" spans="3:4" s="2405" customFormat="1" ht="12.75" customHeight="1">
      <c r="C292" s="2612"/>
      <c r="D292" s="2612"/>
    </row>
    <row r="293" spans="3:4" s="2405" customFormat="1" ht="12.75" customHeight="1">
      <c r="C293" s="2612"/>
      <c r="D293" s="2612"/>
    </row>
    <row r="294" spans="3:4" s="2405" customFormat="1" ht="12.75" customHeight="1">
      <c r="C294" s="2612"/>
      <c r="D294" s="2612"/>
    </row>
    <row r="295" spans="3:4" s="2405" customFormat="1" ht="12.75" customHeight="1"/>
    <row r="296" spans="3:4" s="2405" customFormat="1" ht="12.75" customHeight="1"/>
    <row r="297" spans="3:4" s="2405" customFormat="1" ht="12.75" customHeight="1"/>
    <row r="298" spans="3:4" s="2405" customFormat="1" ht="12.75" customHeight="1"/>
    <row r="299" spans="3:4" s="2405" customFormat="1" ht="12.75" customHeight="1"/>
    <row r="300" spans="3:4" s="2405" customFormat="1" ht="12.75" customHeight="1"/>
    <row r="301" spans="3:4" s="2405" customFormat="1" ht="12.75" customHeight="1"/>
    <row r="302" spans="3:4" s="2405" customFormat="1" ht="12.75" customHeight="1"/>
    <row r="303" spans="3:4" s="2405" customFormat="1" ht="12.75" customHeight="1"/>
    <row r="304" spans="3:4" s="2405" customFormat="1" ht="12.75" customHeight="1"/>
    <row r="305" s="2405" customFormat="1" ht="12.75" customHeight="1"/>
    <row r="306" s="2405" customFormat="1" ht="12.75" customHeight="1"/>
    <row r="307" s="2405" customFormat="1" ht="12.75" customHeight="1"/>
    <row r="308" s="2405" customFormat="1" ht="12.75" customHeight="1"/>
    <row r="309" s="2405" customFormat="1" ht="12.75" customHeight="1"/>
    <row r="310" s="2405" customFormat="1" ht="12.75" customHeight="1"/>
    <row r="311" s="2405" customFormat="1" ht="12.75" customHeight="1"/>
    <row r="312" s="2405" customFormat="1" ht="12.75" customHeight="1"/>
    <row r="313" s="2405" customFormat="1" ht="12.75" customHeight="1"/>
    <row r="314" s="2405" customFormat="1" ht="12.75" customHeight="1"/>
    <row r="315" s="2405" customFormat="1" ht="12.75" customHeight="1"/>
    <row r="316" s="2405" customFormat="1" ht="12.75" customHeight="1"/>
    <row r="317" s="2405" customFormat="1" ht="12.75" customHeight="1"/>
    <row r="318" s="2405" customFormat="1" ht="12.75" customHeight="1"/>
    <row r="319" s="2405" customFormat="1" ht="12.75" customHeight="1"/>
    <row r="320" s="2405" customFormat="1" ht="12.75" customHeight="1"/>
    <row r="321" s="2405" customFormat="1" ht="12.75" customHeight="1"/>
    <row r="322" s="2405" customFormat="1" ht="12.75" customHeight="1"/>
    <row r="323" s="2405" customFormat="1" ht="12.75" customHeight="1"/>
    <row r="324" s="2405" customFormat="1" ht="12.75" customHeight="1"/>
    <row r="325" s="2405" customFormat="1" ht="12.75" customHeight="1"/>
    <row r="326" s="2405" customFormat="1" ht="12.75" customHeight="1"/>
    <row r="327" s="2405" customFormat="1" ht="12.75" customHeight="1"/>
    <row r="328" s="2405" customFormat="1" ht="12.75" customHeight="1"/>
    <row r="329" s="2405" customFormat="1" ht="12.75" customHeight="1"/>
    <row r="330" s="2405" customFormat="1" ht="12.75" customHeight="1"/>
    <row r="331" s="2405" customFormat="1" ht="12.75" customHeight="1"/>
    <row r="332" s="2405" customFormat="1" ht="12.75" customHeight="1"/>
    <row r="333" s="2405" customFormat="1" ht="12.75" customHeight="1"/>
    <row r="334" s="2405" customFormat="1" ht="12.75" customHeight="1"/>
    <row r="335" s="2405" customFormat="1" ht="12.75" customHeight="1"/>
    <row r="336" s="2405" customFormat="1" ht="12.75" customHeight="1"/>
    <row r="337" s="2405" customFormat="1" ht="12.75" customHeight="1"/>
    <row r="338" s="2405" customFormat="1" ht="12.75" customHeight="1"/>
    <row r="339" s="2405" customFormat="1" ht="12.75" customHeight="1"/>
    <row r="340" s="2405" customFormat="1" ht="12.75" customHeight="1"/>
    <row r="341" s="2405" customFormat="1" ht="12.75" customHeight="1"/>
    <row r="342" s="2405" customFormat="1" ht="12.75" customHeight="1"/>
    <row r="343" s="2405" customFormat="1" ht="12.75" customHeight="1"/>
    <row r="344" s="2405" customFormat="1" ht="12.75" customHeight="1"/>
    <row r="345" s="2405" customFormat="1" ht="12.75" customHeight="1"/>
    <row r="346" s="2405" customFormat="1" ht="12.75" customHeight="1"/>
    <row r="347" s="2405" customFormat="1" ht="12.75" customHeight="1"/>
    <row r="348" s="2405" customFormat="1" ht="12.75" customHeight="1"/>
    <row r="349" s="2405" customFormat="1" ht="12.75" customHeight="1"/>
    <row r="350" s="2405" customFormat="1" ht="12.75" customHeight="1"/>
    <row r="351" s="2405" customFormat="1" ht="12.75" customHeight="1"/>
    <row r="352" s="2405" customFormat="1" ht="12.75" customHeight="1"/>
    <row r="353" s="2405" customFormat="1" ht="12.75" customHeight="1"/>
    <row r="354" s="2405" customFormat="1" ht="12.75" customHeight="1"/>
    <row r="355" s="2405" customFormat="1" ht="12.75" customHeight="1"/>
    <row r="356" s="2405" customFormat="1" ht="12.75" customHeight="1"/>
    <row r="357" s="2405" customFormat="1" ht="12.75" customHeight="1"/>
    <row r="358" s="2405" customFormat="1" ht="12.75" customHeight="1"/>
    <row r="359" s="2405" customFormat="1" ht="12.75" customHeight="1"/>
    <row r="360" s="2405" customFormat="1" ht="12.75" customHeight="1"/>
    <row r="361" s="2405" customFormat="1" ht="12.75" customHeight="1"/>
    <row r="362" s="2405" customFormat="1" ht="12.75" customHeight="1"/>
    <row r="363" s="2405" customFormat="1" ht="12.75" customHeight="1"/>
    <row r="364" s="2405" customFormat="1" ht="12.75" customHeight="1"/>
    <row r="365" s="2405" customFormat="1" ht="12.75" customHeight="1"/>
    <row r="366" s="2405" customFormat="1" ht="12.75" customHeight="1"/>
    <row r="367" s="2405" customFormat="1" ht="12.75" customHeight="1"/>
    <row r="368" s="2405" customFormat="1" ht="12.75" customHeight="1"/>
    <row r="369" s="2405" customFormat="1" ht="12.75" customHeight="1"/>
    <row r="370" s="2405" customFormat="1" ht="12.75" customHeight="1"/>
    <row r="371" s="2405" customFormat="1" ht="12.75" customHeight="1"/>
    <row r="372" s="2405" customFormat="1" ht="12.75" customHeight="1"/>
    <row r="373" s="2405" customFormat="1" ht="12.75" customHeight="1"/>
    <row r="374" s="2405" customFormat="1" ht="12.75" customHeight="1"/>
    <row r="375" s="2405" customFormat="1" ht="12.75" customHeight="1"/>
    <row r="376" s="2405" customFormat="1" ht="12.75" customHeight="1"/>
    <row r="377" s="2405" customFormat="1" ht="12.75" customHeight="1"/>
    <row r="378" s="2405" customFormat="1" ht="12.75" customHeight="1"/>
    <row r="379" s="2405" customFormat="1" ht="12.75" customHeight="1"/>
    <row r="380" s="2405" customFormat="1" ht="12.75" customHeight="1"/>
    <row r="381" s="2405" customFormat="1" ht="12.75" customHeight="1"/>
    <row r="382" s="2405" customFormat="1" ht="12.75" customHeight="1"/>
    <row r="383" s="2405" customFormat="1" ht="12.75" customHeight="1"/>
    <row r="384" s="2405" customFormat="1" ht="12.75" customHeight="1"/>
    <row r="385" s="2405" customFormat="1" ht="12.75" customHeight="1"/>
    <row r="386" s="2405" customFormat="1" ht="12.75" customHeight="1"/>
    <row r="387" s="2405" customFormat="1" ht="12.75" customHeight="1"/>
    <row r="388" s="2405" customFormat="1" ht="12.75" customHeight="1"/>
    <row r="389" s="2405" customFormat="1" ht="12.75" customHeight="1"/>
    <row r="390" s="2405" customFormat="1" ht="12.75" customHeight="1"/>
    <row r="391" s="2405" customFormat="1" ht="12.75" customHeight="1"/>
    <row r="392" s="2405" customFormat="1" ht="12.75" customHeight="1"/>
    <row r="393" s="2405" customFormat="1" ht="12.75" customHeight="1"/>
    <row r="394" s="2405" customFormat="1" ht="12.75" customHeight="1"/>
    <row r="395" s="2405" customFormat="1" ht="12.75" customHeight="1"/>
    <row r="396" s="2405" customFormat="1" ht="12.75" customHeight="1"/>
    <row r="397" s="2405" customFormat="1" ht="12.75" customHeight="1"/>
    <row r="398" s="2405" customFormat="1" ht="12.75" customHeight="1"/>
    <row r="399" s="2405" customFormat="1" ht="12.75" customHeight="1"/>
    <row r="400" s="2405" customFormat="1" ht="12.75" customHeight="1"/>
    <row r="401" s="2405" customFormat="1" ht="12.75" customHeight="1"/>
    <row r="402" s="2405" customFormat="1" ht="12.75" customHeight="1"/>
    <row r="403" s="2405" customFormat="1" ht="12.75" customHeight="1"/>
    <row r="404" s="2405" customFormat="1" ht="12.75" customHeight="1"/>
    <row r="405" s="2405" customFormat="1" ht="12.75" customHeight="1"/>
    <row r="406" s="2405" customFormat="1" ht="12.75" customHeight="1"/>
    <row r="407" s="2405" customFormat="1" ht="12.75" customHeight="1"/>
    <row r="408" s="2405" customFormat="1" ht="12.75" customHeight="1"/>
    <row r="409" s="2405" customFormat="1" ht="12.75" customHeight="1"/>
    <row r="410" s="2405" customFormat="1" ht="12.75" customHeight="1"/>
    <row r="411" s="2405" customFormat="1" ht="12.75" customHeight="1"/>
    <row r="412" s="2405" customFormat="1" ht="12.75" customHeight="1"/>
    <row r="413" s="2405" customFormat="1" ht="12.75" customHeight="1"/>
    <row r="414" s="2405" customFormat="1" ht="12.75" customHeight="1"/>
    <row r="415" s="2405" customFormat="1" ht="12.75" customHeight="1"/>
    <row r="416" s="2405" customFormat="1" ht="12.75" customHeight="1"/>
    <row r="417" s="2405" customFormat="1" ht="12.75" customHeight="1"/>
    <row r="418" s="2405" customFormat="1" ht="12.75" customHeight="1"/>
    <row r="419" s="2405" customFormat="1" ht="12.75" customHeight="1"/>
    <row r="420" s="2405" customFormat="1" ht="12.75" customHeight="1"/>
    <row r="421" s="2405" customFormat="1" ht="12.75" customHeight="1"/>
    <row r="422" s="2405" customFormat="1" ht="12.75" customHeight="1"/>
    <row r="423" s="2405" customFormat="1" ht="12.75" customHeight="1"/>
    <row r="424" s="2405" customFormat="1" ht="12.75" customHeight="1"/>
    <row r="425" s="2405" customFormat="1" ht="12.75" customHeight="1"/>
    <row r="426" s="2405" customFormat="1" ht="12.75" customHeight="1"/>
    <row r="427" s="2405" customFormat="1" ht="12.75" customHeight="1"/>
    <row r="428" s="2405" customFormat="1" ht="12.75" customHeight="1"/>
    <row r="429" s="2405" customFormat="1" ht="12.75" customHeight="1"/>
    <row r="430" s="2405" customFormat="1" ht="12.75" customHeight="1"/>
    <row r="431" s="2405" customFormat="1" ht="12.75" customHeight="1"/>
    <row r="432" s="2405" customFormat="1" ht="12.75" customHeight="1"/>
    <row r="433" s="2405" customFormat="1" ht="12.75" customHeight="1"/>
    <row r="434" s="2405" customFormat="1" ht="12.75" customHeight="1"/>
    <row r="435" s="2405" customFormat="1" ht="12.75" customHeight="1"/>
    <row r="436" s="2405" customFormat="1" ht="12.75" customHeight="1"/>
    <row r="437" s="2405" customFormat="1" ht="12.75" customHeight="1"/>
    <row r="438" s="2405" customFormat="1" ht="12.75" customHeight="1"/>
  </sheetData>
  <mergeCells count="27">
    <mergeCell ref="C36:I36"/>
    <mergeCell ref="B2:Z5"/>
    <mergeCell ref="B7:Z7"/>
    <mergeCell ref="B15:Z15"/>
    <mergeCell ref="C29:H29"/>
    <mergeCell ref="B33:Z33"/>
    <mergeCell ref="B155:Z155"/>
    <mergeCell ref="C41:I41"/>
    <mergeCell ref="C46:I46"/>
    <mergeCell ref="C51:I51"/>
    <mergeCell ref="C55:I55"/>
    <mergeCell ref="B67:Z67"/>
    <mergeCell ref="C71:I71"/>
    <mergeCell ref="B89:Z89"/>
    <mergeCell ref="C91:L91"/>
    <mergeCell ref="N91:U91"/>
    <mergeCell ref="W91:Y91"/>
    <mergeCell ref="B101:Z101"/>
    <mergeCell ref="B237:Z237"/>
    <mergeCell ref="K253:Y253"/>
    <mergeCell ref="C255:Y255"/>
    <mergeCell ref="B169:Z169"/>
    <mergeCell ref="B181:Z181"/>
    <mergeCell ref="C197:Y197"/>
    <mergeCell ref="B207:Z207"/>
    <mergeCell ref="K223:Y223"/>
    <mergeCell ref="C227:Y227"/>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FA94-960A-473D-9946-EB25A412CED5}">
  <sheetPr>
    <tabColor rgb="FF7030A0"/>
  </sheetPr>
  <dimension ref="A1:DB413"/>
  <sheetViews>
    <sheetView zoomScaleNormal="100" workbookViewId="0">
      <selection activeCell="V14" sqref="V14"/>
    </sheetView>
  </sheetViews>
  <sheetFormatPr defaultRowHeight="11.4"/>
  <cols>
    <col min="1" max="1" width="3.109375" style="2405" customWidth="1"/>
    <col min="2" max="2" width="6.5546875" style="2449" customWidth="1"/>
    <col min="3" max="8" width="3.77734375" style="2449" customWidth="1"/>
    <col min="9" max="9" width="5.33203125" style="2449" customWidth="1"/>
    <col min="10" max="25" width="3.77734375" style="2449" customWidth="1"/>
    <col min="26" max="26" width="1.77734375" style="2449" customWidth="1"/>
    <col min="27" max="106" width="8.88671875" style="2405"/>
    <col min="107" max="256" width="8.88671875" style="2449"/>
    <col min="257" max="257" width="2.77734375" style="2449" customWidth="1"/>
    <col min="258" max="258" width="1.77734375" style="2449" customWidth="1"/>
    <col min="259" max="281" width="3.77734375" style="2449" customWidth="1"/>
    <col min="282" max="282" width="1.77734375" style="2449" customWidth="1"/>
    <col min="283" max="512" width="8.88671875" style="2449"/>
    <col min="513" max="513" width="2.77734375" style="2449" customWidth="1"/>
    <col min="514" max="514" width="1.77734375" style="2449" customWidth="1"/>
    <col min="515" max="537" width="3.77734375" style="2449" customWidth="1"/>
    <col min="538" max="538" width="1.77734375" style="2449" customWidth="1"/>
    <col min="539" max="768" width="8.88671875" style="2449"/>
    <col min="769" max="769" width="2.77734375" style="2449" customWidth="1"/>
    <col min="770" max="770" width="1.77734375" style="2449" customWidth="1"/>
    <col min="771" max="793" width="3.77734375" style="2449" customWidth="1"/>
    <col min="794" max="794" width="1.77734375" style="2449" customWidth="1"/>
    <col min="795" max="1024" width="8.88671875" style="2449"/>
    <col min="1025" max="1025" width="2.77734375" style="2449" customWidth="1"/>
    <col min="1026" max="1026" width="1.77734375" style="2449" customWidth="1"/>
    <col min="1027" max="1049" width="3.77734375" style="2449" customWidth="1"/>
    <col min="1050" max="1050" width="1.77734375" style="2449" customWidth="1"/>
    <col min="1051" max="1280" width="8.88671875" style="2449"/>
    <col min="1281" max="1281" width="2.77734375" style="2449" customWidth="1"/>
    <col min="1282" max="1282" width="1.77734375" style="2449" customWidth="1"/>
    <col min="1283" max="1305" width="3.77734375" style="2449" customWidth="1"/>
    <col min="1306" max="1306" width="1.77734375" style="2449" customWidth="1"/>
    <col min="1307" max="1536" width="8.88671875" style="2449"/>
    <col min="1537" max="1537" width="2.77734375" style="2449" customWidth="1"/>
    <col min="1538" max="1538" width="1.77734375" style="2449" customWidth="1"/>
    <col min="1539" max="1561" width="3.77734375" style="2449" customWidth="1"/>
    <col min="1562" max="1562" width="1.77734375" style="2449" customWidth="1"/>
    <col min="1563" max="1792" width="8.88671875" style="2449"/>
    <col min="1793" max="1793" width="2.77734375" style="2449" customWidth="1"/>
    <col min="1794" max="1794" width="1.77734375" style="2449" customWidth="1"/>
    <col min="1795" max="1817" width="3.77734375" style="2449" customWidth="1"/>
    <col min="1818" max="1818" width="1.77734375" style="2449" customWidth="1"/>
    <col min="1819" max="2048" width="8.88671875" style="2449"/>
    <col min="2049" max="2049" width="2.77734375" style="2449" customWidth="1"/>
    <col min="2050" max="2050" width="1.77734375" style="2449" customWidth="1"/>
    <col min="2051" max="2073" width="3.77734375" style="2449" customWidth="1"/>
    <col min="2074" max="2074" width="1.77734375" style="2449" customWidth="1"/>
    <col min="2075" max="2304" width="8.88671875" style="2449"/>
    <col min="2305" max="2305" width="2.77734375" style="2449" customWidth="1"/>
    <col min="2306" max="2306" width="1.77734375" style="2449" customWidth="1"/>
    <col min="2307" max="2329" width="3.77734375" style="2449" customWidth="1"/>
    <col min="2330" max="2330" width="1.77734375" style="2449" customWidth="1"/>
    <col min="2331" max="2560" width="8.88671875" style="2449"/>
    <col min="2561" max="2561" width="2.77734375" style="2449" customWidth="1"/>
    <col min="2562" max="2562" width="1.77734375" style="2449" customWidth="1"/>
    <col min="2563" max="2585" width="3.77734375" style="2449" customWidth="1"/>
    <col min="2586" max="2586" width="1.77734375" style="2449" customWidth="1"/>
    <col min="2587" max="2816" width="8.88671875" style="2449"/>
    <col min="2817" max="2817" width="2.77734375" style="2449" customWidth="1"/>
    <col min="2818" max="2818" width="1.77734375" style="2449" customWidth="1"/>
    <col min="2819" max="2841" width="3.77734375" style="2449" customWidth="1"/>
    <col min="2842" max="2842" width="1.77734375" style="2449" customWidth="1"/>
    <col min="2843" max="3072" width="8.88671875" style="2449"/>
    <col min="3073" max="3073" width="2.77734375" style="2449" customWidth="1"/>
    <col min="3074" max="3074" width="1.77734375" style="2449" customWidth="1"/>
    <col min="3075" max="3097" width="3.77734375" style="2449" customWidth="1"/>
    <col min="3098" max="3098" width="1.77734375" style="2449" customWidth="1"/>
    <col min="3099" max="3328" width="8.88671875" style="2449"/>
    <col min="3329" max="3329" width="2.77734375" style="2449" customWidth="1"/>
    <col min="3330" max="3330" width="1.77734375" style="2449" customWidth="1"/>
    <col min="3331" max="3353" width="3.77734375" style="2449" customWidth="1"/>
    <col min="3354" max="3354" width="1.77734375" style="2449" customWidth="1"/>
    <col min="3355" max="3584" width="8.88671875" style="2449"/>
    <col min="3585" max="3585" width="2.77734375" style="2449" customWidth="1"/>
    <col min="3586" max="3586" width="1.77734375" style="2449" customWidth="1"/>
    <col min="3587" max="3609" width="3.77734375" style="2449" customWidth="1"/>
    <col min="3610" max="3610" width="1.77734375" style="2449" customWidth="1"/>
    <col min="3611" max="3840" width="8.88671875" style="2449"/>
    <col min="3841" max="3841" width="2.77734375" style="2449" customWidth="1"/>
    <col min="3842" max="3842" width="1.77734375" style="2449" customWidth="1"/>
    <col min="3843" max="3865" width="3.77734375" style="2449" customWidth="1"/>
    <col min="3866" max="3866" width="1.77734375" style="2449" customWidth="1"/>
    <col min="3867" max="4096" width="8.88671875" style="2449"/>
    <col min="4097" max="4097" width="2.77734375" style="2449" customWidth="1"/>
    <col min="4098" max="4098" width="1.77734375" style="2449" customWidth="1"/>
    <col min="4099" max="4121" width="3.77734375" style="2449" customWidth="1"/>
    <col min="4122" max="4122" width="1.77734375" style="2449" customWidth="1"/>
    <col min="4123" max="4352" width="8.88671875" style="2449"/>
    <col min="4353" max="4353" width="2.77734375" style="2449" customWidth="1"/>
    <col min="4354" max="4354" width="1.77734375" style="2449" customWidth="1"/>
    <col min="4355" max="4377" width="3.77734375" style="2449" customWidth="1"/>
    <col min="4378" max="4378" width="1.77734375" style="2449" customWidth="1"/>
    <col min="4379" max="4608" width="8.88671875" style="2449"/>
    <col min="4609" max="4609" width="2.77734375" style="2449" customWidth="1"/>
    <col min="4610" max="4610" width="1.77734375" style="2449" customWidth="1"/>
    <col min="4611" max="4633" width="3.77734375" style="2449" customWidth="1"/>
    <col min="4634" max="4634" width="1.77734375" style="2449" customWidth="1"/>
    <col min="4635" max="4864" width="8.88671875" style="2449"/>
    <col min="4865" max="4865" width="2.77734375" style="2449" customWidth="1"/>
    <col min="4866" max="4866" width="1.77734375" style="2449" customWidth="1"/>
    <col min="4867" max="4889" width="3.77734375" style="2449" customWidth="1"/>
    <col min="4890" max="4890" width="1.77734375" style="2449" customWidth="1"/>
    <col min="4891" max="5120" width="8.88671875" style="2449"/>
    <col min="5121" max="5121" width="2.77734375" style="2449" customWidth="1"/>
    <col min="5122" max="5122" width="1.77734375" style="2449" customWidth="1"/>
    <col min="5123" max="5145" width="3.77734375" style="2449" customWidth="1"/>
    <col min="5146" max="5146" width="1.77734375" style="2449" customWidth="1"/>
    <col min="5147" max="5376" width="8.88671875" style="2449"/>
    <col min="5377" max="5377" width="2.77734375" style="2449" customWidth="1"/>
    <col min="5378" max="5378" width="1.77734375" style="2449" customWidth="1"/>
    <col min="5379" max="5401" width="3.77734375" style="2449" customWidth="1"/>
    <col min="5402" max="5402" width="1.77734375" style="2449" customWidth="1"/>
    <col min="5403" max="5632" width="8.88671875" style="2449"/>
    <col min="5633" max="5633" width="2.77734375" style="2449" customWidth="1"/>
    <col min="5634" max="5634" width="1.77734375" style="2449" customWidth="1"/>
    <col min="5635" max="5657" width="3.77734375" style="2449" customWidth="1"/>
    <col min="5658" max="5658" width="1.77734375" style="2449" customWidth="1"/>
    <col min="5659" max="5888" width="8.88671875" style="2449"/>
    <col min="5889" max="5889" width="2.77734375" style="2449" customWidth="1"/>
    <col min="5890" max="5890" width="1.77734375" style="2449" customWidth="1"/>
    <col min="5891" max="5913" width="3.77734375" style="2449" customWidth="1"/>
    <col min="5914" max="5914" width="1.77734375" style="2449" customWidth="1"/>
    <col min="5915" max="6144" width="8.88671875" style="2449"/>
    <col min="6145" max="6145" width="2.77734375" style="2449" customWidth="1"/>
    <col min="6146" max="6146" width="1.77734375" style="2449" customWidth="1"/>
    <col min="6147" max="6169" width="3.77734375" style="2449" customWidth="1"/>
    <col min="6170" max="6170" width="1.77734375" style="2449" customWidth="1"/>
    <col min="6171" max="6400" width="8.88671875" style="2449"/>
    <col min="6401" max="6401" width="2.77734375" style="2449" customWidth="1"/>
    <col min="6402" max="6402" width="1.77734375" style="2449" customWidth="1"/>
    <col min="6403" max="6425" width="3.77734375" style="2449" customWidth="1"/>
    <col min="6426" max="6426" width="1.77734375" style="2449" customWidth="1"/>
    <col min="6427" max="6656" width="8.88671875" style="2449"/>
    <col min="6657" max="6657" width="2.77734375" style="2449" customWidth="1"/>
    <col min="6658" max="6658" width="1.77734375" style="2449" customWidth="1"/>
    <col min="6659" max="6681" width="3.77734375" style="2449" customWidth="1"/>
    <col min="6682" max="6682" width="1.77734375" style="2449" customWidth="1"/>
    <col min="6683" max="6912" width="8.88671875" style="2449"/>
    <col min="6913" max="6913" width="2.77734375" style="2449" customWidth="1"/>
    <col min="6914" max="6914" width="1.77734375" style="2449" customWidth="1"/>
    <col min="6915" max="6937" width="3.77734375" style="2449" customWidth="1"/>
    <col min="6938" max="6938" width="1.77734375" style="2449" customWidth="1"/>
    <col min="6939" max="7168" width="8.88671875" style="2449"/>
    <col min="7169" max="7169" width="2.77734375" style="2449" customWidth="1"/>
    <col min="7170" max="7170" width="1.77734375" style="2449" customWidth="1"/>
    <col min="7171" max="7193" width="3.77734375" style="2449" customWidth="1"/>
    <col min="7194" max="7194" width="1.77734375" style="2449" customWidth="1"/>
    <col min="7195" max="7424" width="8.88671875" style="2449"/>
    <col min="7425" max="7425" width="2.77734375" style="2449" customWidth="1"/>
    <col min="7426" max="7426" width="1.77734375" style="2449" customWidth="1"/>
    <col min="7427" max="7449" width="3.77734375" style="2449" customWidth="1"/>
    <col min="7450" max="7450" width="1.77734375" style="2449" customWidth="1"/>
    <col min="7451" max="7680" width="8.88671875" style="2449"/>
    <col min="7681" max="7681" width="2.77734375" style="2449" customWidth="1"/>
    <col min="7682" max="7682" width="1.77734375" style="2449" customWidth="1"/>
    <col min="7683" max="7705" width="3.77734375" style="2449" customWidth="1"/>
    <col min="7706" max="7706" width="1.77734375" style="2449" customWidth="1"/>
    <col min="7707" max="7936" width="8.88671875" style="2449"/>
    <col min="7937" max="7937" width="2.77734375" style="2449" customWidth="1"/>
    <col min="7938" max="7938" width="1.77734375" style="2449" customWidth="1"/>
    <col min="7939" max="7961" width="3.77734375" style="2449" customWidth="1"/>
    <col min="7962" max="7962" width="1.77734375" style="2449" customWidth="1"/>
    <col min="7963" max="8192" width="8.88671875" style="2449"/>
    <col min="8193" max="8193" width="2.77734375" style="2449" customWidth="1"/>
    <col min="8194" max="8194" width="1.77734375" style="2449" customWidth="1"/>
    <col min="8195" max="8217" width="3.77734375" style="2449" customWidth="1"/>
    <col min="8218" max="8218" width="1.77734375" style="2449" customWidth="1"/>
    <col min="8219" max="8448" width="8.88671875" style="2449"/>
    <col min="8449" max="8449" width="2.77734375" style="2449" customWidth="1"/>
    <col min="8450" max="8450" width="1.77734375" style="2449" customWidth="1"/>
    <col min="8451" max="8473" width="3.77734375" style="2449" customWidth="1"/>
    <col min="8474" max="8474" width="1.77734375" style="2449" customWidth="1"/>
    <col min="8475" max="8704" width="8.88671875" style="2449"/>
    <col min="8705" max="8705" width="2.77734375" style="2449" customWidth="1"/>
    <col min="8706" max="8706" width="1.77734375" style="2449" customWidth="1"/>
    <col min="8707" max="8729" width="3.77734375" style="2449" customWidth="1"/>
    <col min="8730" max="8730" width="1.77734375" style="2449" customWidth="1"/>
    <col min="8731" max="8960" width="8.88671875" style="2449"/>
    <col min="8961" max="8961" width="2.77734375" style="2449" customWidth="1"/>
    <col min="8962" max="8962" width="1.77734375" style="2449" customWidth="1"/>
    <col min="8963" max="8985" width="3.77734375" style="2449" customWidth="1"/>
    <col min="8986" max="8986" width="1.77734375" style="2449" customWidth="1"/>
    <col min="8987" max="9216" width="8.88671875" style="2449"/>
    <col min="9217" max="9217" width="2.77734375" style="2449" customWidth="1"/>
    <col min="9218" max="9218" width="1.77734375" style="2449" customWidth="1"/>
    <col min="9219" max="9241" width="3.77734375" style="2449" customWidth="1"/>
    <col min="9242" max="9242" width="1.77734375" style="2449" customWidth="1"/>
    <col min="9243" max="9472" width="8.88671875" style="2449"/>
    <col min="9473" max="9473" width="2.77734375" style="2449" customWidth="1"/>
    <col min="9474" max="9474" width="1.77734375" style="2449" customWidth="1"/>
    <col min="9475" max="9497" width="3.77734375" style="2449" customWidth="1"/>
    <col min="9498" max="9498" width="1.77734375" style="2449" customWidth="1"/>
    <col min="9499" max="9728" width="8.88671875" style="2449"/>
    <col min="9729" max="9729" width="2.77734375" style="2449" customWidth="1"/>
    <col min="9730" max="9730" width="1.77734375" style="2449" customWidth="1"/>
    <col min="9731" max="9753" width="3.77734375" style="2449" customWidth="1"/>
    <col min="9754" max="9754" width="1.77734375" style="2449" customWidth="1"/>
    <col min="9755" max="9984" width="8.88671875" style="2449"/>
    <col min="9985" max="9985" width="2.77734375" style="2449" customWidth="1"/>
    <col min="9986" max="9986" width="1.77734375" style="2449" customWidth="1"/>
    <col min="9987" max="10009" width="3.77734375" style="2449" customWidth="1"/>
    <col min="10010" max="10010" width="1.77734375" style="2449" customWidth="1"/>
    <col min="10011" max="10240" width="8.88671875" style="2449"/>
    <col min="10241" max="10241" width="2.77734375" style="2449" customWidth="1"/>
    <col min="10242" max="10242" width="1.77734375" style="2449" customWidth="1"/>
    <col min="10243" max="10265" width="3.77734375" style="2449" customWidth="1"/>
    <col min="10266" max="10266" width="1.77734375" style="2449" customWidth="1"/>
    <col min="10267" max="10496" width="8.88671875" style="2449"/>
    <col min="10497" max="10497" width="2.77734375" style="2449" customWidth="1"/>
    <col min="10498" max="10498" width="1.77734375" style="2449" customWidth="1"/>
    <col min="10499" max="10521" width="3.77734375" style="2449" customWidth="1"/>
    <col min="10522" max="10522" width="1.77734375" style="2449" customWidth="1"/>
    <col min="10523" max="10752" width="8.88671875" style="2449"/>
    <col min="10753" max="10753" width="2.77734375" style="2449" customWidth="1"/>
    <col min="10754" max="10754" width="1.77734375" style="2449" customWidth="1"/>
    <col min="10755" max="10777" width="3.77734375" style="2449" customWidth="1"/>
    <col min="10778" max="10778" width="1.77734375" style="2449" customWidth="1"/>
    <col min="10779" max="11008" width="8.88671875" style="2449"/>
    <col min="11009" max="11009" width="2.77734375" style="2449" customWidth="1"/>
    <col min="11010" max="11010" width="1.77734375" style="2449" customWidth="1"/>
    <col min="11011" max="11033" width="3.77734375" style="2449" customWidth="1"/>
    <col min="11034" max="11034" width="1.77734375" style="2449" customWidth="1"/>
    <col min="11035" max="11264" width="8.88671875" style="2449"/>
    <col min="11265" max="11265" width="2.77734375" style="2449" customWidth="1"/>
    <col min="11266" max="11266" width="1.77734375" style="2449" customWidth="1"/>
    <col min="11267" max="11289" width="3.77734375" style="2449" customWidth="1"/>
    <col min="11290" max="11290" width="1.77734375" style="2449" customWidth="1"/>
    <col min="11291" max="11520" width="8.88671875" style="2449"/>
    <col min="11521" max="11521" width="2.77734375" style="2449" customWidth="1"/>
    <col min="11522" max="11522" width="1.77734375" style="2449" customWidth="1"/>
    <col min="11523" max="11545" width="3.77734375" style="2449" customWidth="1"/>
    <col min="11546" max="11546" width="1.77734375" style="2449" customWidth="1"/>
    <col min="11547" max="11776" width="8.88671875" style="2449"/>
    <col min="11777" max="11777" width="2.77734375" style="2449" customWidth="1"/>
    <col min="11778" max="11778" width="1.77734375" style="2449" customWidth="1"/>
    <col min="11779" max="11801" width="3.77734375" style="2449" customWidth="1"/>
    <col min="11802" max="11802" width="1.77734375" style="2449" customWidth="1"/>
    <col min="11803" max="12032" width="8.88671875" style="2449"/>
    <col min="12033" max="12033" width="2.77734375" style="2449" customWidth="1"/>
    <col min="12034" max="12034" width="1.77734375" style="2449" customWidth="1"/>
    <col min="12035" max="12057" width="3.77734375" style="2449" customWidth="1"/>
    <col min="12058" max="12058" width="1.77734375" style="2449" customWidth="1"/>
    <col min="12059" max="12288" width="8.88671875" style="2449"/>
    <col min="12289" max="12289" width="2.77734375" style="2449" customWidth="1"/>
    <col min="12290" max="12290" width="1.77734375" style="2449" customWidth="1"/>
    <col min="12291" max="12313" width="3.77734375" style="2449" customWidth="1"/>
    <col min="12314" max="12314" width="1.77734375" style="2449" customWidth="1"/>
    <col min="12315" max="12544" width="8.88671875" style="2449"/>
    <col min="12545" max="12545" width="2.77734375" style="2449" customWidth="1"/>
    <col min="12546" max="12546" width="1.77734375" style="2449" customWidth="1"/>
    <col min="12547" max="12569" width="3.77734375" style="2449" customWidth="1"/>
    <col min="12570" max="12570" width="1.77734375" style="2449" customWidth="1"/>
    <col min="12571" max="12800" width="8.88671875" style="2449"/>
    <col min="12801" max="12801" width="2.77734375" style="2449" customWidth="1"/>
    <col min="12802" max="12802" width="1.77734375" style="2449" customWidth="1"/>
    <col min="12803" max="12825" width="3.77734375" style="2449" customWidth="1"/>
    <col min="12826" max="12826" width="1.77734375" style="2449" customWidth="1"/>
    <col min="12827" max="13056" width="8.88671875" style="2449"/>
    <col min="13057" max="13057" width="2.77734375" style="2449" customWidth="1"/>
    <col min="13058" max="13058" width="1.77734375" style="2449" customWidth="1"/>
    <col min="13059" max="13081" width="3.77734375" style="2449" customWidth="1"/>
    <col min="13082" max="13082" width="1.77734375" style="2449" customWidth="1"/>
    <col min="13083" max="13312" width="8.88671875" style="2449"/>
    <col min="13313" max="13313" width="2.77734375" style="2449" customWidth="1"/>
    <col min="13314" max="13314" width="1.77734375" style="2449" customWidth="1"/>
    <col min="13315" max="13337" width="3.77734375" style="2449" customWidth="1"/>
    <col min="13338" max="13338" width="1.77734375" style="2449" customWidth="1"/>
    <col min="13339" max="13568" width="8.88671875" style="2449"/>
    <col min="13569" max="13569" width="2.77734375" style="2449" customWidth="1"/>
    <col min="13570" max="13570" width="1.77734375" style="2449" customWidth="1"/>
    <col min="13571" max="13593" width="3.77734375" style="2449" customWidth="1"/>
    <col min="13594" max="13594" width="1.77734375" style="2449" customWidth="1"/>
    <col min="13595" max="13824" width="8.88671875" style="2449"/>
    <col min="13825" max="13825" width="2.77734375" style="2449" customWidth="1"/>
    <col min="13826" max="13826" width="1.77734375" style="2449" customWidth="1"/>
    <col min="13827" max="13849" width="3.77734375" style="2449" customWidth="1"/>
    <col min="13850" max="13850" width="1.77734375" style="2449" customWidth="1"/>
    <col min="13851" max="14080" width="8.88671875" style="2449"/>
    <col min="14081" max="14081" width="2.77734375" style="2449" customWidth="1"/>
    <col min="14082" max="14082" width="1.77734375" style="2449" customWidth="1"/>
    <col min="14083" max="14105" width="3.77734375" style="2449" customWidth="1"/>
    <col min="14106" max="14106" width="1.77734375" style="2449" customWidth="1"/>
    <col min="14107" max="14336" width="8.88671875" style="2449"/>
    <col min="14337" max="14337" width="2.77734375" style="2449" customWidth="1"/>
    <col min="14338" max="14338" width="1.77734375" style="2449" customWidth="1"/>
    <col min="14339" max="14361" width="3.77734375" style="2449" customWidth="1"/>
    <col min="14362" max="14362" width="1.77734375" style="2449" customWidth="1"/>
    <col min="14363" max="14592" width="8.88671875" style="2449"/>
    <col min="14593" max="14593" width="2.77734375" style="2449" customWidth="1"/>
    <col min="14594" max="14594" width="1.77734375" style="2449" customWidth="1"/>
    <col min="14595" max="14617" width="3.77734375" style="2449" customWidth="1"/>
    <col min="14618" max="14618" width="1.77734375" style="2449" customWidth="1"/>
    <col min="14619" max="14848" width="8.88671875" style="2449"/>
    <col min="14849" max="14849" width="2.77734375" style="2449" customWidth="1"/>
    <col min="14850" max="14850" width="1.77734375" style="2449" customWidth="1"/>
    <col min="14851" max="14873" width="3.77734375" style="2449" customWidth="1"/>
    <col min="14874" max="14874" width="1.77734375" style="2449" customWidth="1"/>
    <col min="14875" max="15104" width="8.88671875" style="2449"/>
    <col min="15105" max="15105" width="2.77734375" style="2449" customWidth="1"/>
    <col min="15106" max="15106" width="1.77734375" style="2449" customWidth="1"/>
    <col min="15107" max="15129" width="3.77734375" style="2449" customWidth="1"/>
    <col min="15130" max="15130" width="1.77734375" style="2449" customWidth="1"/>
    <col min="15131" max="15360" width="8.88671875" style="2449"/>
    <col min="15361" max="15361" width="2.77734375" style="2449" customWidth="1"/>
    <col min="15362" max="15362" width="1.77734375" style="2449" customWidth="1"/>
    <col min="15363" max="15385" width="3.77734375" style="2449" customWidth="1"/>
    <col min="15386" max="15386" width="1.77734375" style="2449" customWidth="1"/>
    <col min="15387" max="15616" width="8.88671875" style="2449"/>
    <col min="15617" max="15617" width="2.77734375" style="2449" customWidth="1"/>
    <col min="15618" max="15618" width="1.77734375" style="2449" customWidth="1"/>
    <col min="15619" max="15641" width="3.77734375" style="2449" customWidth="1"/>
    <col min="15642" max="15642" width="1.77734375" style="2449" customWidth="1"/>
    <col min="15643" max="15872" width="8.88671875" style="2449"/>
    <col min="15873" max="15873" width="2.77734375" style="2449" customWidth="1"/>
    <col min="15874" max="15874" width="1.77734375" style="2449" customWidth="1"/>
    <col min="15875" max="15897" width="3.77734375" style="2449" customWidth="1"/>
    <col min="15898" max="15898" width="1.77734375" style="2449" customWidth="1"/>
    <col min="15899" max="16128" width="8.88671875" style="2449"/>
    <col min="16129" max="16129" width="2.77734375" style="2449" customWidth="1"/>
    <col min="16130" max="16130" width="1.77734375" style="2449" customWidth="1"/>
    <col min="16131" max="16153" width="3.77734375" style="2449" customWidth="1"/>
    <col min="16154" max="16154" width="1.77734375" style="2449" customWidth="1"/>
    <col min="16155" max="16384" width="8.88671875" style="2449"/>
  </cols>
  <sheetData>
    <row r="1" spans="1:106" s="2405" customFormat="1" ht="12.75" customHeight="1" thickBot="1">
      <c r="A1" s="2403"/>
      <c r="B1" s="2404"/>
      <c r="C1" s="2404"/>
      <c r="D1" s="2404"/>
      <c r="E1" s="2404"/>
      <c r="F1" s="2404"/>
      <c r="G1" s="2404"/>
      <c r="H1" s="2404"/>
      <c r="I1" s="2404"/>
      <c r="J1" s="2404"/>
      <c r="K1" s="2404"/>
      <c r="L1" s="2404"/>
      <c r="M1" s="2404"/>
      <c r="N1" s="2404"/>
      <c r="O1" s="2404"/>
      <c r="P1" s="2404"/>
      <c r="Q1" s="2404"/>
      <c r="R1" s="2404"/>
      <c r="S1" s="2404"/>
      <c r="T1" s="2404"/>
      <c r="U1" s="2404"/>
      <c r="V1" s="2404"/>
      <c r="W1" s="2404"/>
    </row>
    <row r="2" spans="1:106" s="2407" customFormat="1" ht="12" customHeight="1">
      <c r="A2" s="2406"/>
      <c r="B2" s="5524" t="s">
        <v>4959</v>
      </c>
      <c r="C2" s="5525"/>
      <c r="D2" s="5525"/>
      <c r="E2" s="5525"/>
      <c r="F2" s="5525"/>
      <c r="G2" s="5525"/>
      <c r="H2" s="5525"/>
      <c r="I2" s="5525"/>
      <c r="J2" s="5525"/>
      <c r="K2" s="5525"/>
      <c r="L2" s="5525"/>
      <c r="M2" s="5525"/>
      <c r="N2" s="5525"/>
      <c r="O2" s="5525"/>
      <c r="P2" s="5525"/>
      <c r="Q2" s="5525"/>
      <c r="R2" s="5525"/>
      <c r="S2" s="5525"/>
      <c r="T2" s="5525"/>
      <c r="U2" s="5525"/>
      <c r="V2" s="5525"/>
      <c r="W2" s="5525"/>
      <c r="X2" s="5525"/>
      <c r="Y2" s="5525"/>
      <c r="Z2" s="5526"/>
      <c r="AA2" s="2406"/>
      <c r="AB2" s="2406"/>
      <c r="AC2" s="2406"/>
      <c r="AD2" s="2406"/>
      <c r="AE2" s="2406"/>
      <c r="AF2" s="2406"/>
      <c r="AG2" s="2406"/>
      <c r="AH2" s="2406"/>
      <c r="AI2" s="2406"/>
      <c r="AJ2" s="2406"/>
      <c r="AK2" s="2406"/>
      <c r="AL2" s="2406"/>
      <c r="AM2" s="2406"/>
      <c r="AN2" s="2406"/>
      <c r="AO2" s="2406"/>
      <c r="AP2" s="2406"/>
      <c r="AQ2" s="2406"/>
      <c r="AR2" s="2406"/>
      <c r="AS2" s="2406"/>
      <c r="AT2" s="2406"/>
      <c r="AU2" s="2406"/>
      <c r="AV2" s="2406"/>
      <c r="AW2" s="2406"/>
      <c r="AX2" s="2406"/>
      <c r="AY2" s="2406"/>
      <c r="AZ2" s="2406"/>
      <c r="BA2" s="2406"/>
      <c r="BB2" s="2406"/>
      <c r="BC2" s="2406"/>
      <c r="BD2" s="2406"/>
      <c r="BE2" s="2406"/>
      <c r="BF2" s="2406"/>
      <c r="BG2" s="2406"/>
      <c r="BH2" s="2406"/>
      <c r="BI2" s="2406"/>
      <c r="BJ2" s="2406"/>
      <c r="BK2" s="2406"/>
      <c r="BL2" s="2406"/>
      <c r="BM2" s="2406"/>
      <c r="BN2" s="2406"/>
      <c r="BO2" s="2406"/>
      <c r="BP2" s="2406"/>
      <c r="BQ2" s="2406"/>
      <c r="BR2" s="2406"/>
      <c r="BS2" s="2406"/>
      <c r="BT2" s="2406"/>
      <c r="BU2" s="2406"/>
      <c r="BV2" s="2406"/>
      <c r="BW2" s="2406"/>
      <c r="BX2" s="2406"/>
      <c r="BY2" s="2406"/>
      <c r="BZ2" s="2406"/>
      <c r="CA2" s="2406"/>
      <c r="CB2" s="2406"/>
      <c r="CC2" s="2406"/>
      <c r="CD2" s="2406"/>
      <c r="CE2" s="2406"/>
      <c r="CF2" s="2406"/>
      <c r="CG2" s="2406"/>
      <c r="CH2" s="2406"/>
      <c r="CI2" s="2406"/>
      <c r="CJ2" s="2406"/>
      <c r="CK2" s="2406"/>
      <c r="CL2" s="2406"/>
      <c r="CM2" s="2406"/>
      <c r="CN2" s="2406"/>
      <c r="CO2" s="2406"/>
      <c r="CP2" s="2406"/>
      <c r="CQ2" s="2406"/>
      <c r="CR2" s="2406"/>
      <c r="CS2" s="2406"/>
      <c r="CT2" s="2406"/>
      <c r="CU2" s="2406"/>
      <c r="CV2" s="2406"/>
      <c r="CW2" s="2406"/>
      <c r="CX2" s="2406"/>
      <c r="CY2" s="2406"/>
      <c r="CZ2" s="2406"/>
      <c r="DA2" s="2406"/>
      <c r="DB2" s="2406"/>
    </row>
    <row r="3" spans="1:106" s="2407" customFormat="1" ht="4.05" customHeight="1">
      <c r="A3" s="2406"/>
      <c r="B3" s="5527"/>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9"/>
      <c r="AA3" s="2406"/>
      <c r="AB3" s="2406"/>
      <c r="AC3" s="2406"/>
      <c r="AD3" s="2406"/>
      <c r="AE3" s="2406"/>
      <c r="AF3" s="2406"/>
      <c r="AG3" s="2406"/>
      <c r="AH3" s="2406"/>
      <c r="AI3" s="2406"/>
      <c r="AJ3" s="2406"/>
      <c r="AK3" s="2406"/>
      <c r="AL3" s="2406"/>
      <c r="AM3" s="2406"/>
      <c r="AN3" s="2406"/>
      <c r="AO3" s="2406"/>
      <c r="AP3" s="2406"/>
      <c r="AQ3" s="2406"/>
      <c r="AR3" s="2406"/>
      <c r="AS3" s="2406"/>
      <c r="AT3" s="2406"/>
      <c r="AU3" s="2406"/>
      <c r="AV3" s="2406"/>
      <c r="AW3" s="2406"/>
      <c r="AX3" s="2406"/>
      <c r="AY3" s="2406"/>
      <c r="AZ3" s="2406"/>
      <c r="BA3" s="2406"/>
      <c r="BB3" s="2406"/>
      <c r="BC3" s="2406"/>
      <c r="BD3" s="2406"/>
      <c r="BE3" s="2406"/>
      <c r="BF3" s="2406"/>
      <c r="BG3" s="2406"/>
      <c r="BH3" s="2406"/>
      <c r="BI3" s="2406"/>
      <c r="BJ3" s="2406"/>
      <c r="BK3" s="2406"/>
      <c r="BL3" s="2406"/>
      <c r="BM3" s="2406"/>
      <c r="BN3" s="2406"/>
      <c r="BO3" s="2406"/>
      <c r="BP3" s="2406"/>
      <c r="BQ3" s="2406"/>
      <c r="BR3" s="2406"/>
      <c r="BS3" s="2406"/>
      <c r="BT3" s="2406"/>
      <c r="BU3" s="2406"/>
      <c r="BV3" s="2406"/>
      <c r="BW3" s="2406"/>
      <c r="BX3" s="2406"/>
      <c r="BY3" s="2406"/>
      <c r="BZ3" s="2406"/>
      <c r="CA3" s="2406"/>
      <c r="CB3" s="2406"/>
      <c r="CC3" s="2406"/>
      <c r="CD3" s="2406"/>
      <c r="CE3" s="2406"/>
      <c r="CF3" s="2406"/>
      <c r="CG3" s="2406"/>
      <c r="CH3" s="2406"/>
      <c r="CI3" s="2406"/>
      <c r="CJ3" s="2406"/>
      <c r="CK3" s="2406"/>
      <c r="CL3" s="2406"/>
      <c r="CM3" s="2406"/>
      <c r="CN3" s="2406"/>
      <c r="CO3" s="2406"/>
      <c r="CP3" s="2406"/>
      <c r="CQ3" s="2406"/>
      <c r="CR3" s="2406"/>
      <c r="CS3" s="2406"/>
      <c r="CT3" s="2406"/>
      <c r="CU3" s="2406"/>
      <c r="CV3" s="2406"/>
      <c r="CW3" s="2406"/>
      <c r="CX3" s="2406"/>
      <c r="CY3" s="2406"/>
      <c r="CZ3" s="2406"/>
      <c r="DA3" s="2406"/>
      <c r="DB3" s="2406"/>
    </row>
    <row r="4" spans="1:106" s="2407" customFormat="1" ht="12.75" customHeight="1">
      <c r="A4" s="2406"/>
      <c r="B4" s="5527"/>
      <c r="C4" s="5528"/>
      <c r="D4" s="5528"/>
      <c r="E4" s="5528"/>
      <c r="F4" s="5528"/>
      <c r="G4" s="5528"/>
      <c r="H4" s="5528"/>
      <c r="I4" s="5528"/>
      <c r="J4" s="5528"/>
      <c r="K4" s="5528"/>
      <c r="L4" s="5528"/>
      <c r="M4" s="5528"/>
      <c r="N4" s="5528"/>
      <c r="O4" s="5528"/>
      <c r="P4" s="5528"/>
      <c r="Q4" s="5528"/>
      <c r="R4" s="5528"/>
      <c r="S4" s="5528"/>
      <c r="T4" s="5528"/>
      <c r="U4" s="5528"/>
      <c r="V4" s="5528"/>
      <c r="W4" s="5528"/>
      <c r="X4" s="5528"/>
      <c r="Y4" s="5528"/>
      <c r="Z4" s="5529"/>
      <c r="AA4" s="2406"/>
      <c r="AB4" s="2406"/>
      <c r="AC4" s="2406"/>
      <c r="AD4" s="2406"/>
      <c r="AE4" s="2406"/>
      <c r="AF4" s="2406"/>
      <c r="AG4" s="2406"/>
      <c r="AH4" s="2406"/>
      <c r="AI4" s="2406"/>
      <c r="AJ4" s="2406"/>
      <c r="AK4" s="2406"/>
      <c r="AL4" s="2406"/>
      <c r="AM4" s="2406"/>
      <c r="AN4" s="2406"/>
      <c r="AO4" s="2406"/>
      <c r="AP4" s="2406"/>
      <c r="AQ4" s="2406"/>
      <c r="AR4" s="2406"/>
      <c r="AS4" s="2406"/>
      <c r="AT4" s="2406"/>
      <c r="AU4" s="2406"/>
      <c r="AV4" s="2406"/>
      <c r="AW4" s="2406"/>
      <c r="AX4" s="2406"/>
      <c r="AY4" s="2406"/>
      <c r="AZ4" s="2406"/>
      <c r="BA4" s="2406"/>
      <c r="BB4" s="2406"/>
      <c r="BC4" s="2406"/>
      <c r="BD4" s="2406"/>
      <c r="BE4" s="2406"/>
      <c r="BF4" s="2406"/>
      <c r="BG4" s="2406"/>
      <c r="BH4" s="2406"/>
      <c r="BI4" s="2406"/>
      <c r="BJ4" s="2406"/>
      <c r="BK4" s="2406"/>
      <c r="BL4" s="2406"/>
      <c r="BM4" s="2406"/>
      <c r="BN4" s="2406"/>
      <c r="BO4" s="2406"/>
      <c r="BP4" s="2406"/>
      <c r="BQ4" s="2406"/>
      <c r="BR4" s="2406"/>
      <c r="BS4" s="2406"/>
      <c r="BT4" s="2406"/>
      <c r="BU4" s="2406"/>
      <c r="BV4" s="2406"/>
      <c r="BW4" s="2406"/>
      <c r="BX4" s="2406"/>
      <c r="BY4" s="2406"/>
      <c r="BZ4" s="2406"/>
      <c r="CA4" s="2406"/>
      <c r="CB4" s="2406"/>
      <c r="CC4" s="2406"/>
      <c r="CD4" s="2406"/>
      <c r="CE4" s="2406"/>
      <c r="CF4" s="2406"/>
      <c r="CG4" s="2406"/>
      <c r="CH4" s="2406"/>
      <c r="CI4" s="2406"/>
      <c r="CJ4" s="2406"/>
      <c r="CK4" s="2406"/>
      <c r="CL4" s="2406"/>
      <c r="CM4" s="2406"/>
      <c r="CN4" s="2406"/>
      <c r="CO4" s="2406"/>
      <c r="CP4" s="2406"/>
      <c r="CQ4" s="2406"/>
      <c r="CR4" s="2406"/>
      <c r="CS4" s="2406"/>
      <c r="CT4" s="2406"/>
      <c r="CU4" s="2406"/>
      <c r="CV4" s="2406"/>
      <c r="CW4" s="2406"/>
      <c r="CX4" s="2406"/>
      <c r="CY4" s="2406"/>
      <c r="CZ4" s="2406"/>
      <c r="DA4" s="2406"/>
      <c r="DB4" s="2406"/>
    </row>
    <row r="5" spans="1:106" s="2407" customFormat="1" ht="4.05" customHeight="1">
      <c r="A5" s="2406"/>
      <c r="B5" s="5527"/>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9"/>
      <c r="AA5" s="2406"/>
      <c r="AB5" s="2406"/>
      <c r="AC5" s="2406"/>
      <c r="AD5" s="2406"/>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6"/>
      <c r="BR5" s="2406"/>
      <c r="BS5" s="2406"/>
      <c r="BT5" s="2406"/>
      <c r="BU5" s="2406"/>
      <c r="BV5" s="2406"/>
      <c r="BW5" s="2406"/>
      <c r="BX5" s="2406"/>
      <c r="BY5" s="2406"/>
      <c r="BZ5" s="2406"/>
      <c r="CA5" s="2406"/>
      <c r="CB5" s="2406"/>
      <c r="CC5" s="2406"/>
      <c r="CD5" s="2406"/>
      <c r="CE5" s="2406"/>
      <c r="CF5" s="2406"/>
      <c r="CG5" s="2406"/>
      <c r="CH5" s="2406"/>
      <c r="CI5" s="2406"/>
      <c r="CJ5" s="2406"/>
      <c r="CK5" s="2406"/>
      <c r="CL5" s="2406"/>
      <c r="CM5" s="2406"/>
      <c r="CN5" s="2406"/>
      <c r="CO5" s="2406"/>
      <c r="CP5" s="2406"/>
      <c r="CQ5" s="2406"/>
      <c r="CR5" s="2406"/>
      <c r="CS5" s="2406"/>
      <c r="CT5" s="2406"/>
      <c r="CU5" s="2406"/>
      <c r="CV5" s="2406"/>
      <c r="CW5" s="2406"/>
      <c r="CX5" s="2406"/>
      <c r="CY5" s="2406"/>
      <c r="CZ5" s="2406"/>
      <c r="DA5" s="2406"/>
      <c r="DB5" s="2406"/>
    </row>
    <row r="6" spans="1:106" s="2407" customFormat="1" ht="12.75" customHeight="1" thickBot="1">
      <c r="A6" s="2406"/>
      <c r="B6" s="5530"/>
      <c r="C6" s="5531"/>
      <c r="D6" s="5531"/>
      <c r="E6" s="5531"/>
      <c r="F6" s="5531"/>
      <c r="G6" s="5531"/>
      <c r="H6" s="5531"/>
      <c r="I6" s="5531"/>
      <c r="J6" s="5531"/>
      <c r="K6" s="5531"/>
      <c r="L6" s="5531"/>
      <c r="M6" s="5531"/>
      <c r="N6" s="5531"/>
      <c r="O6" s="5531"/>
      <c r="P6" s="5531"/>
      <c r="Q6" s="5531"/>
      <c r="R6" s="5531"/>
      <c r="S6" s="5531"/>
      <c r="T6" s="5531"/>
      <c r="U6" s="5531"/>
      <c r="V6" s="5531"/>
      <c r="W6" s="5531"/>
      <c r="X6" s="5531"/>
      <c r="Y6" s="5531"/>
      <c r="Z6" s="5532"/>
      <c r="AA6" s="2406"/>
      <c r="AB6" s="2406"/>
      <c r="AC6" s="2406"/>
      <c r="AD6" s="2406"/>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6"/>
      <c r="BT6" s="2406"/>
      <c r="BU6" s="2406"/>
      <c r="BV6" s="2406"/>
      <c r="BW6" s="2406"/>
      <c r="BX6" s="2406"/>
      <c r="BY6" s="2406"/>
      <c r="BZ6" s="2406"/>
      <c r="CA6" s="2406"/>
      <c r="CB6" s="2406"/>
      <c r="CC6" s="2406"/>
      <c r="CD6" s="2406"/>
      <c r="CE6" s="2406"/>
      <c r="CF6" s="2406"/>
      <c r="CG6" s="2406"/>
      <c r="CH6" s="2406"/>
      <c r="CI6" s="2406"/>
      <c r="CJ6" s="2406"/>
      <c r="CK6" s="2406"/>
      <c r="CL6" s="2406"/>
      <c r="CM6" s="2406"/>
      <c r="CN6" s="2406"/>
      <c r="CO6" s="2406"/>
      <c r="CP6" s="2406"/>
      <c r="CQ6" s="2406"/>
      <c r="CR6" s="2406"/>
      <c r="CS6" s="2406"/>
      <c r="CT6" s="2406"/>
      <c r="CU6" s="2406"/>
      <c r="CV6" s="2406"/>
      <c r="CW6" s="2406"/>
      <c r="CX6" s="2406"/>
      <c r="CY6" s="2406"/>
      <c r="CZ6" s="2406"/>
      <c r="DA6" s="2406"/>
      <c r="DB6" s="2406"/>
    </row>
    <row r="7" spans="1:106" s="2405" customFormat="1" ht="3.75" customHeight="1" thickBot="1">
      <c r="B7" s="2408"/>
      <c r="C7" s="2409"/>
      <c r="D7" s="2409"/>
      <c r="E7" s="2409"/>
      <c r="F7" s="2409"/>
      <c r="G7" s="2409"/>
      <c r="H7" s="2409"/>
      <c r="I7" s="2409"/>
      <c r="J7" s="2409"/>
      <c r="K7" s="2409"/>
      <c r="L7" s="2409"/>
      <c r="M7" s="2409"/>
      <c r="N7" s="2409"/>
      <c r="O7" s="2409"/>
      <c r="P7" s="2409"/>
      <c r="Q7" s="2409"/>
      <c r="R7" s="2409"/>
      <c r="S7" s="2409"/>
      <c r="T7" s="2409"/>
      <c r="U7" s="2409"/>
      <c r="V7" s="2409"/>
      <c r="W7" s="2409"/>
      <c r="X7" s="2409"/>
      <c r="Y7" s="2409"/>
      <c r="Z7" s="2410"/>
    </row>
    <row r="8" spans="1:106" s="2411" customFormat="1" ht="12.75" customHeight="1" thickBot="1">
      <c r="B8" s="5533" t="s">
        <v>4960</v>
      </c>
      <c r="C8" s="5534"/>
      <c r="D8" s="5534"/>
      <c r="E8" s="5534"/>
      <c r="F8" s="5534"/>
      <c r="G8" s="5534"/>
      <c r="H8" s="5534"/>
      <c r="I8" s="5534"/>
      <c r="J8" s="5534"/>
      <c r="K8" s="5534"/>
      <c r="L8" s="5534"/>
      <c r="M8" s="5534"/>
      <c r="N8" s="5534"/>
      <c r="O8" s="5534"/>
      <c r="P8" s="5534"/>
      <c r="Q8" s="5534"/>
      <c r="R8" s="5534"/>
      <c r="S8" s="5534"/>
      <c r="T8" s="5534"/>
      <c r="U8" s="5534"/>
      <c r="V8" s="5534"/>
      <c r="W8" s="5534"/>
      <c r="X8" s="5534"/>
      <c r="Y8" s="5534"/>
      <c r="Z8" s="5535"/>
    </row>
    <row r="9" spans="1:106" s="2411" customFormat="1" ht="4.05" customHeight="1">
      <c r="B9" s="2412"/>
      <c r="Z9" s="2413"/>
    </row>
    <row r="10" spans="1:106" s="2414" customFormat="1">
      <c r="B10" s="2415"/>
      <c r="I10" s="2416" t="s">
        <v>4961</v>
      </c>
      <c r="J10" s="2417"/>
      <c r="K10" s="2417"/>
      <c r="L10" s="2417"/>
      <c r="M10" s="2417"/>
      <c r="N10" s="2417"/>
      <c r="O10" s="2417"/>
      <c r="P10" s="2417"/>
      <c r="Q10" s="2417"/>
      <c r="Z10" s="2418"/>
    </row>
    <row r="11" spans="1:106" s="2411" customFormat="1" ht="4.05" customHeight="1">
      <c r="B11" s="2412"/>
      <c r="Z11" s="2413"/>
    </row>
    <row r="12" spans="1:106" s="2414" customFormat="1">
      <c r="B12" s="2415"/>
      <c r="I12" s="2416" t="s">
        <v>4962</v>
      </c>
      <c r="J12" s="2419"/>
      <c r="K12" s="2420"/>
      <c r="L12" s="2420"/>
      <c r="M12" s="2420"/>
      <c r="N12" s="2420"/>
      <c r="O12" s="2420"/>
      <c r="P12" s="2420"/>
      <c r="Q12" s="2420"/>
      <c r="R12" s="2420"/>
      <c r="S12" s="2420"/>
      <c r="T12" s="2420"/>
      <c r="U12" s="2420"/>
      <c r="V12" s="2420"/>
      <c r="W12" s="2420"/>
      <c r="X12" s="2420"/>
      <c r="Y12" s="2421"/>
      <c r="Z12" s="2418"/>
    </row>
    <row r="13" spans="1:106" s="2411" customFormat="1" ht="4.05" customHeight="1">
      <c r="B13" s="2412"/>
      <c r="Z13" s="2413"/>
    </row>
    <row r="14" spans="1:106" s="2411" customFormat="1">
      <c r="B14" s="2412"/>
      <c r="J14" s="2422"/>
      <c r="K14" s="2423"/>
      <c r="L14" s="2423"/>
      <c r="M14" s="2423"/>
      <c r="N14" s="2423"/>
      <c r="O14" s="2423"/>
      <c r="P14" s="2423"/>
      <c r="Q14" s="2423"/>
      <c r="R14" s="2423"/>
      <c r="S14" s="2423"/>
      <c r="T14" s="2423"/>
      <c r="U14" s="2423"/>
      <c r="V14" s="2423"/>
      <c r="W14" s="2423"/>
      <c r="X14" s="2423"/>
      <c r="Y14" s="2424"/>
      <c r="Z14" s="2413"/>
    </row>
    <row r="15" spans="1:106" s="2411" customFormat="1" ht="4.05" customHeight="1" thickBot="1">
      <c r="B15" s="2412"/>
      <c r="Z15" s="2413"/>
    </row>
    <row r="16" spans="1:106" s="2411" customFormat="1" ht="12.75" customHeight="1" thickBot="1">
      <c r="B16" s="5533" t="s">
        <v>4963</v>
      </c>
      <c r="C16" s="5534"/>
      <c r="D16" s="5534"/>
      <c r="E16" s="5534"/>
      <c r="F16" s="5534"/>
      <c r="G16" s="5534"/>
      <c r="H16" s="5534"/>
      <c r="I16" s="5534"/>
      <c r="J16" s="5534"/>
      <c r="K16" s="5534"/>
      <c r="L16" s="5534"/>
      <c r="M16" s="5534"/>
      <c r="N16" s="5534"/>
      <c r="O16" s="5534"/>
      <c r="P16" s="5534"/>
      <c r="Q16" s="5534"/>
      <c r="R16" s="5534"/>
      <c r="S16" s="5534"/>
      <c r="T16" s="5534"/>
      <c r="U16" s="5534"/>
      <c r="V16" s="5534"/>
      <c r="W16" s="5534"/>
      <c r="X16" s="5534"/>
      <c r="Y16" s="5534"/>
      <c r="Z16" s="5535"/>
    </row>
    <row r="17" spans="2:26" s="2411" customFormat="1" ht="3.75" customHeight="1">
      <c r="B17" s="2412"/>
      <c r="Z17" s="2413"/>
    </row>
    <row r="18" spans="2:26" s="2411" customFormat="1" ht="23.25" customHeight="1">
      <c r="B18" s="2412"/>
      <c r="C18" s="5541" t="s">
        <v>4964</v>
      </c>
      <c r="D18" s="5541"/>
      <c r="E18" s="5541"/>
      <c r="F18" s="5541"/>
      <c r="G18" s="5541"/>
      <c r="H18" s="5541"/>
      <c r="I18" s="5542"/>
      <c r="J18" s="2417"/>
      <c r="K18" s="2417"/>
      <c r="L18" s="2417"/>
      <c r="M18" s="2417"/>
      <c r="N18" s="2417"/>
      <c r="O18" s="2417"/>
      <c r="P18" s="2417"/>
      <c r="Q18" s="2417"/>
      <c r="Z18" s="2413"/>
    </row>
    <row r="19" spans="2:26" s="2411" customFormat="1" ht="3.75" customHeight="1">
      <c r="B19" s="2412"/>
      <c r="Z19" s="2413"/>
    </row>
    <row r="20" spans="2:26" s="2411" customFormat="1">
      <c r="B20" s="2412"/>
      <c r="I20" s="2416" t="s">
        <v>4965</v>
      </c>
      <c r="J20" s="2422"/>
      <c r="K20" s="2423"/>
      <c r="L20" s="2423"/>
      <c r="M20" s="2423"/>
      <c r="N20" s="2423"/>
      <c r="O20" s="2423"/>
      <c r="P20" s="2423"/>
      <c r="Q20" s="2423"/>
      <c r="R20" s="2423"/>
      <c r="S20" s="2423"/>
      <c r="T20" s="2423"/>
      <c r="U20" s="2423"/>
      <c r="V20" s="2423"/>
      <c r="W20" s="2423"/>
      <c r="X20" s="2423"/>
      <c r="Y20" s="2424"/>
      <c r="Z20" s="2413"/>
    </row>
    <row r="21" spans="2:26" s="2411" customFormat="1" ht="3.75" customHeight="1">
      <c r="B21" s="2412"/>
      <c r="Z21" s="2413"/>
    </row>
    <row r="22" spans="2:26" s="2411" customFormat="1" ht="3.75" customHeight="1">
      <c r="B22" s="2412"/>
      <c r="Z22" s="2413"/>
    </row>
    <row r="23" spans="2:26" s="2411" customFormat="1" ht="23.25" customHeight="1">
      <c r="B23" s="5566" t="s">
        <v>4966</v>
      </c>
      <c r="C23" s="5541"/>
      <c r="D23" s="5541"/>
      <c r="E23" s="5541"/>
      <c r="F23" s="5541"/>
      <c r="G23" s="5541"/>
      <c r="H23" s="5541"/>
      <c r="I23" s="5542"/>
      <c r="J23" s="2417"/>
      <c r="K23" s="2417"/>
      <c r="L23" s="2417"/>
      <c r="M23" s="2417"/>
      <c r="N23" s="2417"/>
      <c r="O23" s="2417"/>
      <c r="P23" s="2417"/>
      <c r="Q23" s="2417"/>
      <c r="Z23" s="2413"/>
    </row>
    <row r="24" spans="2:26" s="2411" customFormat="1" ht="3.75" customHeight="1">
      <c r="B24" s="2412"/>
      <c r="Z24" s="2413"/>
    </row>
    <row r="25" spans="2:26" s="2411" customFormat="1">
      <c r="B25" s="2412"/>
      <c r="I25" s="2416" t="s">
        <v>4967</v>
      </c>
      <c r="J25" s="2422"/>
      <c r="K25" s="2423"/>
      <c r="L25" s="2423"/>
      <c r="M25" s="2423"/>
      <c r="N25" s="2423"/>
      <c r="O25" s="2423"/>
      <c r="P25" s="2423"/>
      <c r="Q25" s="2423"/>
      <c r="R25" s="2423"/>
      <c r="S25" s="2423"/>
      <c r="T25" s="2423"/>
      <c r="U25" s="2423"/>
      <c r="V25" s="2423"/>
      <c r="W25" s="2423"/>
      <c r="X25" s="2423"/>
      <c r="Y25" s="2424"/>
      <c r="Z25" s="2413"/>
    </row>
    <row r="26" spans="2:26" s="2411" customFormat="1" ht="3.75" customHeight="1">
      <c r="B26" s="2412"/>
      <c r="Z26" s="2413"/>
    </row>
    <row r="27" spans="2:26" s="2411" customFormat="1" ht="3.75" customHeight="1">
      <c r="B27" s="2412"/>
      <c r="Z27" s="2413"/>
    </row>
    <row r="28" spans="2:26" s="2411" customFormat="1" ht="23.25" customHeight="1">
      <c r="B28" s="5566" t="s">
        <v>4968</v>
      </c>
      <c r="C28" s="5541"/>
      <c r="D28" s="5541"/>
      <c r="E28" s="5541"/>
      <c r="F28" s="5541"/>
      <c r="G28" s="5541"/>
      <c r="H28" s="5541"/>
      <c r="I28" s="5542"/>
      <c r="J28" s="2417"/>
      <c r="K28" s="2417"/>
      <c r="L28" s="2417"/>
      <c r="M28" s="2417"/>
      <c r="N28" s="2417"/>
      <c r="O28" s="2417"/>
      <c r="P28" s="2417"/>
      <c r="Q28" s="2417"/>
      <c r="Z28" s="2413"/>
    </row>
    <row r="29" spans="2:26" s="2411" customFormat="1" ht="3.75" customHeight="1">
      <c r="B29" s="2412"/>
      <c r="Z29" s="2413"/>
    </row>
    <row r="30" spans="2:26" s="2411" customFormat="1" ht="11.55" customHeight="1">
      <c r="B30" s="2412"/>
      <c r="I30" s="2416" t="s">
        <v>4967</v>
      </c>
      <c r="J30" s="2422"/>
      <c r="K30" s="2423"/>
      <c r="L30" s="2423"/>
      <c r="M30" s="2423"/>
      <c r="N30" s="2423"/>
      <c r="O30" s="2423"/>
      <c r="P30" s="2423"/>
      <c r="Q30" s="2423"/>
      <c r="R30" s="2423"/>
      <c r="S30" s="2423"/>
      <c r="T30" s="2423"/>
      <c r="U30" s="2423"/>
      <c r="V30" s="2423"/>
      <c r="W30" s="2423"/>
      <c r="X30" s="2423"/>
      <c r="Y30" s="2424"/>
      <c r="Z30" s="2413"/>
    </row>
    <row r="31" spans="2:26" s="2411" customFormat="1" ht="3.75" customHeight="1">
      <c r="B31" s="2412"/>
      <c r="Z31" s="2413"/>
    </row>
    <row r="32" spans="2:26" s="2411" customFormat="1" ht="3.75" customHeight="1">
      <c r="B32" s="2412"/>
      <c r="Z32" s="2413"/>
    </row>
    <row r="33" spans="2:26" s="2411" customFormat="1" ht="23.25" customHeight="1">
      <c r="B33" s="5566" t="s">
        <v>4969</v>
      </c>
      <c r="C33" s="5541"/>
      <c r="D33" s="5541"/>
      <c r="E33" s="5541"/>
      <c r="F33" s="5541"/>
      <c r="G33" s="5541"/>
      <c r="H33" s="5541"/>
      <c r="I33" s="5542"/>
      <c r="J33" s="2417"/>
      <c r="K33" s="2417"/>
      <c r="L33" s="2417"/>
      <c r="M33" s="2417"/>
      <c r="N33" s="2417"/>
      <c r="O33" s="2417"/>
      <c r="P33" s="2417"/>
      <c r="Q33" s="2417"/>
      <c r="Z33" s="2413"/>
    </row>
    <row r="34" spans="2:26" s="2411" customFormat="1" ht="3.75" customHeight="1">
      <c r="B34" s="2426"/>
      <c r="C34" s="2425"/>
      <c r="D34" s="2425"/>
      <c r="E34" s="2425"/>
      <c r="F34" s="2425"/>
      <c r="G34" s="2425"/>
      <c r="H34" s="2425"/>
      <c r="I34" s="2425"/>
      <c r="J34" s="2427"/>
      <c r="K34" s="2427"/>
      <c r="L34" s="2427"/>
      <c r="M34" s="2427"/>
      <c r="N34" s="2427"/>
      <c r="O34" s="2427"/>
      <c r="P34" s="2427"/>
      <c r="Q34" s="2414"/>
      <c r="Z34" s="2413"/>
    </row>
    <row r="35" spans="2:26" s="2411" customFormat="1" ht="11.55" customHeight="1">
      <c r="B35" s="2412"/>
      <c r="I35" s="2416" t="s">
        <v>4967</v>
      </c>
      <c r="J35" s="2422"/>
      <c r="K35" s="2423"/>
      <c r="L35" s="2423"/>
      <c r="M35" s="2423"/>
      <c r="N35" s="2423"/>
      <c r="O35" s="2423"/>
      <c r="P35" s="2423"/>
      <c r="Q35" s="2423"/>
      <c r="R35" s="2423"/>
      <c r="S35" s="2423"/>
      <c r="T35" s="2423"/>
      <c r="U35" s="2423"/>
      <c r="V35" s="2423"/>
      <c r="W35" s="2423"/>
      <c r="X35" s="2423"/>
      <c r="Y35" s="2424"/>
      <c r="Z35" s="2413"/>
    </row>
    <row r="36" spans="2:26" s="2411" customFormat="1" ht="3.75" customHeight="1">
      <c r="B36" s="2426"/>
      <c r="C36" s="2425"/>
      <c r="D36" s="2425"/>
      <c r="E36" s="2425"/>
      <c r="F36" s="2425"/>
      <c r="G36" s="2425"/>
      <c r="H36" s="2425"/>
      <c r="I36" s="2425"/>
      <c r="J36" s="2414"/>
      <c r="K36" s="2428"/>
      <c r="L36" s="2428"/>
      <c r="M36" s="2428"/>
      <c r="N36" s="2428"/>
      <c r="O36" s="2428"/>
      <c r="P36" s="2428"/>
      <c r="Q36" s="2414"/>
      <c r="Z36" s="2413"/>
    </row>
    <row r="37" spans="2:26" s="2411" customFormat="1" ht="23.25" customHeight="1">
      <c r="B37" s="5566" t="s">
        <v>4970</v>
      </c>
      <c r="C37" s="5541"/>
      <c r="D37" s="5541"/>
      <c r="E37" s="5541"/>
      <c r="F37" s="5541"/>
      <c r="G37" s="5541"/>
      <c r="H37" s="5541"/>
      <c r="I37" s="5542"/>
      <c r="J37" s="2417"/>
      <c r="K37" s="2429"/>
      <c r="L37" s="2417"/>
      <c r="M37" s="2417"/>
      <c r="N37" s="2417"/>
      <c r="O37" s="2417"/>
      <c r="P37" s="2417"/>
      <c r="Q37" s="2417"/>
      <c r="R37" s="2430"/>
      <c r="Z37" s="2413"/>
    </row>
    <row r="38" spans="2:26" s="2411" customFormat="1" ht="3.75" customHeight="1">
      <c r="B38" s="2412"/>
      <c r="Z38" s="2413"/>
    </row>
    <row r="39" spans="2:26" s="2411" customFormat="1" ht="11.55" customHeight="1">
      <c r="B39" s="2412"/>
      <c r="H39" s="2416" t="s">
        <v>4967</v>
      </c>
      <c r="I39" s="2431"/>
      <c r="J39" s="2423"/>
      <c r="K39" s="2423"/>
      <c r="L39" s="2423"/>
      <c r="M39" s="2423"/>
      <c r="N39" s="2423"/>
      <c r="O39" s="2423"/>
      <c r="P39" s="2423"/>
      <c r="Q39" s="2423"/>
      <c r="R39" s="2423"/>
      <c r="S39" s="2423"/>
      <c r="T39" s="2423"/>
      <c r="U39" s="2423"/>
      <c r="V39" s="2423"/>
      <c r="W39" s="2423"/>
      <c r="X39" s="2423"/>
      <c r="Y39" s="2424"/>
      <c r="Z39" s="2413"/>
    </row>
    <row r="40" spans="2:26" s="2411" customFormat="1" ht="3.75" customHeight="1">
      <c r="B40" s="2412"/>
      <c r="Z40" s="2413"/>
    </row>
    <row r="41" spans="2:26" s="2411" customFormat="1" ht="23.25" customHeight="1">
      <c r="B41" s="2412"/>
      <c r="C41" s="5541" t="s">
        <v>4971</v>
      </c>
      <c r="D41" s="5541"/>
      <c r="E41" s="5541"/>
      <c r="F41" s="5541"/>
      <c r="G41" s="5541"/>
      <c r="H41" s="5541"/>
      <c r="I41" s="5542"/>
      <c r="J41" s="2417"/>
      <c r="K41" s="2417"/>
      <c r="L41" s="2417"/>
      <c r="M41" s="2417"/>
      <c r="N41" s="2417"/>
      <c r="O41" s="2417"/>
      <c r="P41" s="2417"/>
      <c r="Q41" s="2417"/>
      <c r="Z41" s="2413"/>
    </row>
    <row r="42" spans="2:26" s="2411" customFormat="1" ht="3.75" customHeight="1">
      <c r="B42" s="2426"/>
      <c r="C42" s="2425"/>
      <c r="D42" s="2425"/>
      <c r="E42" s="2425"/>
      <c r="F42" s="2425"/>
      <c r="G42" s="2425"/>
      <c r="H42" s="2425"/>
      <c r="I42" s="2414"/>
      <c r="J42" s="2414"/>
      <c r="K42" s="2414"/>
      <c r="L42" s="2414"/>
      <c r="M42" s="2414"/>
      <c r="N42" s="2414"/>
      <c r="O42" s="2414"/>
      <c r="P42" s="2414"/>
      <c r="Z42" s="2413"/>
    </row>
    <row r="43" spans="2:26" s="2411" customFormat="1" ht="11.55" customHeight="1">
      <c r="B43" s="2412"/>
      <c r="H43" s="2416" t="s">
        <v>4967</v>
      </c>
      <c r="J43" s="2422"/>
      <c r="K43" s="2423"/>
      <c r="L43" s="2423"/>
      <c r="M43" s="2423"/>
      <c r="N43" s="2423"/>
      <c r="O43" s="2423"/>
      <c r="P43" s="2423"/>
      <c r="Q43" s="2423"/>
      <c r="R43" s="2423"/>
      <c r="S43" s="2423"/>
      <c r="T43" s="2423"/>
      <c r="U43" s="2423"/>
      <c r="V43" s="2423"/>
      <c r="W43" s="2423"/>
      <c r="X43" s="2423"/>
      <c r="Y43" s="2424"/>
      <c r="Z43" s="2413"/>
    </row>
    <row r="44" spans="2:26" s="2411" customFormat="1" ht="3.75" customHeight="1">
      <c r="B44" s="2412"/>
      <c r="Z44" s="2413"/>
    </row>
    <row r="45" spans="2:26" s="2411" customFormat="1">
      <c r="B45" s="2412"/>
      <c r="I45" s="2416" t="s">
        <v>4972</v>
      </c>
      <c r="J45" s="2432" t="s">
        <v>3649</v>
      </c>
      <c r="K45" s="2419"/>
      <c r="L45" s="2421"/>
      <c r="M45" s="2414"/>
      <c r="N45" s="2432" t="s">
        <v>3650</v>
      </c>
      <c r="O45" s="2417"/>
      <c r="P45" s="2417"/>
      <c r="R45" s="2414"/>
      <c r="S45" s="2432" t="s">
        <v>3652</v>
      </c>
      <c r="T45" s="2419"/>
      <c r="U45" s="2420"/>
      <c r="V45" s="2420"/>
      <c r="W45" s="2420"/>
      <c r="X45" s="2420"/>
      <c r="Y45" s="2421"/>
      <c r="Z45" s="2413"/>
    </row>
    <row r="46" spans="2:26" s="2411" customFormat="1" ht="3.75" customHeight="1">
      <c r="B46" s="2412"/>
      <c r="Z46" s="2413"/>
    </row>
    <row r="47" spans="2:26" s="2411" customFormat="1">
      <c r="B47" s="2412"/>
      <c r="I47" s="2416" t="s">
        <v>1316</v>
      </c>
      <c r="J47" s="2422"/>
      <c r="K47" s="2423"/>
      <c r="L47" s="2423"/>
      <c r="M47" s="2423"/>
      <c r="N47" s="2423"/>
      <c r="O47" s="2423"/>
      <c r="P47" s="2423"/>
      <c r="Q47" s="2423"/>
      <c r="R47" s="2423"/>
      <c r="S47" s="2423"/>
      <c r="T47" s="2423"/>
      <c r="U47" s="2423"/>
      <c r="V47" s="2423"/>
      <c r="W47" s="2423"/>
      <c r="X47" s="2423"/>
      <c r="Y47" s="2424"/>
      <c r="Z47" s="2413"/>
    </row>
    <row r="48" spans="2:26" s="2411" customFormat="1" ht="3.75" customHeight="1">
      <c r="B48" s="2412"/>
      <c r="Z48" s="2413"/>
    </row>
    <row r="49" spans="2:26" s="2411" customFormat="1">
      <c r="B49" s="2412"/>
      <c r="I49" s="2416" t="s">
        <v>4973</v>
      </c>
      <c r="J49" s="2433"/>
      <c r="K49" s="2417"/>
      <c r="L49" s="2417"/>
      <c r="M49" s="2434"/>
      <c r="N49" s="2417"/>
      <c r="O49" s="2417"/>
      <c r="P49" s="2417"/>
      <c r="Q49" s="2434"/>
      <c r="R49" s="2417"/>
      <c r="S49" s="2417"/>
      <c r="T49" s="2417"/>
      <c r="U49" s="2417"/>
      <c r="V49" s="2429"/>
      <c r="W49" s="2429"/>
      <c r="X49" s="2429"/>
      <c r="Y49" s="2429"/>
      <c r="Z49" s="2413"/>
    </row>
    <row r="50" spans="2:26" s="2411" customFormat="1" ht="4.05" customHeight="1">
      <c r="B50" s="2412"/>
      <c r="Z50" s="2413"/>
    </row>
    <row r="51" spans="2:26" s="2411" customFormat="1">
      <c r="B51" s="2412"/>
      <c r="I51" s="2416"/>
      <c r="J51" s="2433"/>
      <c r="K51" s="2417"/>
      <c r="L51" s="2417"/>
      <c r="M51" s="2434"/>
      <c r="N51" s="2417"/>
      <c r="O51" s="2417"/>
      <c r="P51" s="2417"/>
      <c r="Q51" s="2434"/>
      <c r="R51" s="2417"/>
      <c r="S51" s="2417"/>
      <c r="T51" s="2417"/>
      <c r="U51" s="2417"/>
      <c r="V51" s="2429"/>
      <c r="W51" s="2429"/>
      <c r="X51" s="2429"/>
      <c r="Y51" s="2429"/>
      <c r="Z51" s="2413"/>
    </row>
    <row r="52" spans="2:26" s="2411" customFormat="1" ht="3.75" customHeight="1">
      <c r="B52" s="2412"/>
      <c r="Z52" s="2413"/>
    </row>
    <row r="53" spans="2:26" s="2411" customFormat="1">
      <c r="B53" s="2412"/>
      <c r="I53" s="2416" t="s">
        <v>4974</v>
      </c>
      <c r="J53" s="2433">
        <v>0</v>
      </c>
      <c r="K53" s="2417"/>
      <c r="L53" s="2417"/>
      <c r="M53" s="2435" t="s">
        <v>1382</v>
      </c>
      <c r="N53" s="2417"/>
      <c r="O53" s="2417"/>
      <c r="P53" s="2417"/>
      <c r="Q53" s="2435" t="s">
        <v>1382</v>
      </c>
      <c r="R53" s="2417"/>
      <c r="S53" s="2417"/>
      <c r="T53" s="2417"/>
      <c r="U53" s="2417"/>
      <c r="Z53" s="2413"/>
    </row>
    <row r="54" spans="2:26" s="2411" customFormat="1" ht="3.75" customHeight="1">
      <c r="B54" s="2412"/>
      <c r="Z54" s="2413"/>
    </row>
    <row r="55" spans="2:26" s="2411" customFormat="1">
      <c r="B55" s="2412"/>
      <c r="I55" s="2416" t="s">
        <v>4975</v>
      </c>
      <c r="J55" s="2433">
        <v>0</v>
      </c>
      <c r="K55" s="2417"/>
      <c r="L55" s="2417"/>
      <c r="M55" s="2435" t="s">
        <v>1382</v>
      </c>
      <c r="N55" s="2417"/>
      <c r="O55" s="2417"/>
      <c r="P55" s="2417"/>
      <c r="Q55" s="2435" t="s">
        <v>1382</v>
      </c>
      <c r="R55" s="2417"/>
      <c r="S55" s="2417"/>
      <c r="T55" s="2417"/>
      <c r="U55" s="2417"/>
      <c r="Z55" s="2413"/>
    </row>
    <row r="56" spans="2:26" s="2411" customFormat="1" ht="3.75" customHeight="1" thickBot="1">
      <c r="B56" s="2412"/>
      <c r="Z56" s="2413"/>
    </row>
    <row r="57" spans="2:26" s="2411" customFormat="1" ht="12.75" customHeight="1" thickBot="1">
      <c r="B57" s="5533" t="s">
        <v>4976</v>
      </c>
      <c r="C57" s="5534"/>
      <c r="D57" s="5534"/>
      <c r="E57" s="5534"/>
      <c r="F57" s="5534"/>
      <c r="G57" s="5534"/>
      <c r="H57" s="5534"/>
      <c r="I57" s="5534"/>
      <c r="J57" s="5534"/>
      <c r="K57" s="5534"/>
      <c r="L57" s="5534"/>
      <c r="M57" s="5534"/>
      <c r="N57" s="5534"/>
      <c r="O57" s="5534"/>
      <c r="P57" s="5534"/>
      <c r="Q57" s="5534"/>
      <c r="R57" s="5534"/>
      <c r="S57" s="5534"/>
      <c r="T57" s="5534"/>
      <c r="U57" s="5534"/>
      <c r="V57" s="5534"/>
      <c r="W57" s="5534"/>
      <c r="X57" s="5534"/>
      <c r="Y57" s="5534"/>
      <c r="Z57" s="5535"/>
    </row>
    <row r="58" spans="2:26" s="2411" customFormat="1" ht="4.05" customHeight="1">
      <c r="B58" s="2412"/>
      <c r="Z58" s="2413"/>
    </row>
    <row r="59" spans="2:26" s="2411" customFormat="1">
      <c r="B59" s="2412"/>
      <c r="I59" s="2416" t="s">
        <v>4977</v>
      </c>
      <c r="J59" s="2417"/>
      <c r="K59" s="2417"/>
      <c r="L59" s="2417"/>
      <c r="M59" s="2417"/>
      <c r="N59" s="2417"/>
      <c r="O59" s="2417"/>
      <c r="P59" s="2417"/>
      <c r="Q59" s="2436"/>
      <c r="Z59" s="2413"/>
    </row>
    <row r="60" spans="2:26" s="2411" customFormat="1" ht="4.05" customHeight="1">
      <c r="B60" s="2412"/>
      <c r="I60" s="2416"/>
      <c r="Z60" s="2413"/>
    </row>
    <row r="61" spans="2:26" s="2414" customFormat="1">
      <c r="B61" s="2415"/>
      <c r="I61" s="2432" t="s">
        <v>4978</v>
      </c>
      <c r="J61" s="2419"/>
      <c r="K61" s="2420"/>
      <c r="L61" s="2420"/>
      <c r="M61" s="2420"/>
      <c r="N61" s="2420"/>
      <c r="O61" s="2420"/>
      <c r="P61" s="2420"/>
      <c r="Q61" s="2420"/>
      <c r="R61" s="2420"/>
      <c r="S61" s="2420"/>
      <c r="T61" s="2420"/>
      <c r="U61" s="2420"/>
      <c r="V61" s="2420"/>
      <c r="W61" s="2420"/>
      <c r="X61" s="2420"/>
      <c r="Y61" s="2421"/>
      <c r="Z61" s="2418"/>
    </row>
    <row r="62" spans="2:26" s="2414" customFormat="1" ht="4.05" customHeight="1">
      <c r="B62" s="2415"/>
      <c r="I62" s="2432"/>
      <c r="Z62" s="2418"/>
    </row>
    <row r="63" spans="2:26" s="2414" customFormat="1">
      <c r="B63" s="2415"/>
      <c r="I63" s="2432"/>
      <c r="J63" s="2419"/>
      <c r="K63" s="2420"/>
      <c r="L63" s="2420"/>
      <c r="M63" s="2420"/>
      <c r="N63" s="2420"/>
      <c r="O63" s="2420"/>
      <c r="P63" s="2420"/>
      <c r="Q63" s="2420"/>
      <c r="R63" s="2420"/>
      <c r="S63" s="2420"/>
      <c r="T63" s="2420"/>
      <c r="U63" s="2420"/>
      <c r="V63" s="2420"/>
      <c r="W63" s="2420"/>
      <c r="X63" s="2420"/>
      <c r="Y63" s="2421"/>
      <c r="Z63" s="2418"/>
    </row>
    <row r="64" spans="2:26" s="2414" customFormat="1" ht="4.05" customHeight="1">
      <c r="B64" s="2415"/>
      <c r="I64" s="2432"/>
      <c r="Z64" s="2418"/>
    </row>
    <row r="65" spans="1:26" s="2414" customFormat="1">
      <c r="B65" s="2415"/>
      <c r="I65" s="2432"/>
      <c r="J65" s="2419"/>
      <c r="K65" s="2420"/>
      <c r="L65" s="2420"/>
      <c r="M65" s="2420"/>
      <c r="N65" s="2420"/>
      <c r="O65" s="2420"/>
      <c r="P65" s="2420"/>
      <c r="Q65" s="2420"/>
      <c r="R65" s="2420"/>
      <c r="S65" s="2420"/>
      <c r="T65" s="2420"/>
      <c r="U65" s="2420"/>
      <c r="V65" s="2420"/>
      <c r="W65" s="2420"/>
      <c r="X65" s="2420"/>
      <c r="Y65" s="2421"/>
      <c r="Z65" s="2418"/>
    </row>
    <row r="66" spans="1:26" s="2414" customFormat="1" ht="3.6" customHeight="1">
      <c r="B66" s="2415"/>
      <c r="I66" s="2432"/>
      <c r="Z66" s="2418"/>
    </row>
    <row r="67" spans="1:26" s="2414" customFormat="1">
      <c r="B67" s="2415"/>
      <c r="D67" s="2414" t="s">
        <v>4979</v>
      </c>
      <c r="Z67" s="2418"/>
    </row>
    <row r="68" spans="1:26" s="2411" customFormat="1" ht="4.05" customHeight="1">
      <c r="B68" s="2412"/>
      <c r="I68" s="2416"/>
      <c r="Z68" s="2413"/>
    </row>
    <row r="69" spans="1:26" s="2411" customFormat="1" ht="12" customHeight="1">
      <c r="B69" s="2412"/>
      <c r="C69" s="5543"/>
      <c r="D69" s="5543"/>
      <c r="E69" s="5543"/>
      <c r="F69" s="5543"/>
      <c r="G69" s="5543"/>
      <c r="H69" s="5543"/>
      <c r="I69" s="2437" t="s">
        <v>1094</v>
      </c>
      <c r="J69" s="2417"/>
      <c r="K69" s="2417"/>
      <c r="L69" s="2417"/>
      <c r="M69" s="2438"/>
      <c r="N69" s="2433"/>
      <c r="O69" s="2433"/>
      <c r="P69" s="2433"/>
      <c r="Q69" s="2438"/>
      <c r="R69" s="2417"/>
      <c r="S69" s="2417"/>
      <c r="T69" s="2417"/>
      <c r="U69" s="2439"/>
      <c r="V69" s="2429"/>
      <c r="W69" s="2417"/>
      <c r="X69" s="2429"/>
      <c r="Y69" s="2440" t="s">
        <v>4980</v>
      </c>
      <c r="Z69" s="2413"/>
    </row>
    <row r="70" spans="1:26" s="2411" customFormat="1" ht="3.6" customHeight="1">
      <c r="B70" s="2412"/>
      <c r="C70" s="2441"/>
      <c r="D70" s="2441"/>
      <c r="E70" s="2441"/>
      <c r="F70" s="2441"/>
      <c r="G70" s="2441"/>
      <c r="H70" s="2441"/>
      <c r="I70" s="2437"/>
      <c r="J70" s="2414"/>
      <c r="K70" s="2414"/>
      <c r="L70" s="2414"/>
      <c r="M70" s="2438"/>
      <c r="N70" s="2438"/>
      <c r="O70" s="2438"/>
      <c r="P70" s="2438"/>
      <c r="Q70" s="2438"/>
      <c r="R70" s="2414"/>
      <c r="S70" s="2414"/>
      <c r="T70" s="2414"/>
      <c r="U70" s="2439"/>
      <c r="W70" s="2414"/>
      <c r="Y70" s="2440"/>
      <c r="Z70" s="2413"/>
    </row>
    <row r="71" spans="1:26" s="2411" customFormat="1" ht="4.05" customHeight="1" thickBot="1">
      <c r="A71" s="2412"/>
      <c r="B71" s="2442"/>
      <c r="C71" s="2443"/>
      <c r="D71" s="2443"/>
      <c r="E71" s="2443"/>
      <c r="F71" s="2443"/>
      <c r="G71" s="2443"/>
      <c r="H71" s="2443"/>
      <c r="I71" s="2443"/>
      <c r="J71" s="2443"/>
      <c r="K71" s="2443"/>
      <c r="L71" s="2443"/>
      <c r="M71" s="2443"/>
      <c r="N71" s="2443"/>
      <c r="O71" s="2443"/>
      <c r="P71" s="2443"/>
      <c r="Q71" s="2443"/>
      <c r="R71" s="2443"/>
      <c r="S71" s="2443"/>
      <c r="T71" s="2443"/>
      <c r="U71" s="2443"/>
      <c r="V71" s="2443"/>
      <c r="W71" s="2443"/>
      <c r="X71" s="2443"/>
      <c r="Y71" s="2443"/>
      <c r="Z71" s="2444"/>
    </row>
    <row r="72" spans="1:26" s="2445" customFormat="1" ht="12.75" customHeight="1" thickBot="1">
      <c r="B72" s="5556" t="s">
        <v>4981</v>
      </c>
      <c r="C72" s="5557"/>
      <c r="D72" s="5557"/>
      <c r="E72" s="5557"/>
      <c r="F72" s="5557"/>
      <c r="G72" s="5557"/>
      <c r="H72" s="5557"/>
      <c r="I72" s="5557"/>
      <c r="J72" s="5557"/>
      <c r="K72" s="5557"/>
      <c r="L72" s="5557"/>
      <c r="M72" s="5557"/>
      <c r="N72" s="5557"/>
      <c r="O72" s="5557"/>
      <c r="P72" s="5557"/>
      <c r="Q72" s="5557"/>
      <c r="R72" s="5557"/>
      <c r="S72" s="5557"/>
      <c r="T72" s="5557"/>
      <c r="U72" s="5557"/>
      <c r="V72" s="5557"/>
      <c r="W72" s="5557"/>
      <c r="X72" s="5557"/>
      <c r="Y72" s="5557"/>
      <c r="Z72" s="5558"/>
    </row>
    <row r="73" spans="1:26" s="2411" customFormat="1" ht="4.05" customHeight="1">
      <c r="B73" s="2412"/>
      <c r="Z73" s="2413"/>
    </row>
    <row r="74" spans="1:26" s="2411" customFormat="1" ht="12" customHeight="1">
      <c r="B74" s="2412"/>
      <c r="C74" s="5563" t="s">
        <v>4982</v>
      </c>
      <c r="D74" s="5564"/>
      <c r="E74" s="5564"/>
      <c r="F74" s="5564"/>
      <c r="G74" s="5564"/>
      <c r="H74" s="5564"/>
      <c r="I74" s="5564"/>
      <c r="J74" s="5564"/>
      <c r="K74" s="5564"/>
      <c r="L74" s="5564"/>
      <c r="M74" s="5564"/>
      <c r="N74" s="5564"/>
      <c r="O74" s="5564"/>
      <c r="P74" s="5564"/>
      <c r="Q74" s="5564"/>
      <c r="R74" s="5564"/>
      <c r="S74" s="5564"/>
      <c r="T74" s="5564"/>
      <c r="U74" s="5564"/>
      <c r="V74" s="5564"/>
      <c r="W74" s="5564"/>
      <c r="X74" s="5564"/>
      <c r="Y74" s="5565"/>
      <c r="Z74" s="2413"/>
    </row>
    <row r="75" spans="1:26" s="2411" customFormat="1" ht="12" customHeight="1">
      <c r="B75" s="2412"/>
      <c r="C75" s="5563" t="s">
        <v>4983</v>
      </c>
      <c r="D75" s="5564"/>
      <c r="E75" s="5564"/>
      <c r="F75" s="5564"/>
      <c r="G75" s="5564"/>
      <c r="H75" s="5564"/>
      <c r="I75" s="5564"/>
      <c r="J75" s="5564"/>
      <c r="K75" s="5564"/>
      <c r="L75" s="5564"/>
      <c r="M75" s="5564"/>
      <c r="N75" s="5564"/>
      <c r="O75" s="5564"/>
      <c r="P75" s="5564"/>
      <c r="Q75" s="5564"/>
      <c r="R75" s="5564"/>
      <c r="S75" s="5564"/>
      <c r="T75" s="5564"/>
      <c r="U75" s="5564"/>
      <c r="V75" s="5564"/>
      <c r="W75" s="5564"/>
      <c r="X75" s="5564"/>
      <c r="Y75" s="5565"/>
      <c r="Z75" s="2413"/>
    </row>
    <row r="76" spans="1:26" s="2411" customFormat="1" ht="12" customHeight="1">
      <c r="B76" s="2412"/>
      <c r="C76" s="5563" t="s">
        <v>4984</v>
      </c>
      <c r="D76" s="5564"/>
      <c r="E76" s="5564"/>
      <c r="F76" s="5564"/>
      <c r="G76" s="5564"/>
      <c r="H76" s="5564"/>
      <c r="I76" s="5564"/>
      <c r="J76" s="5564"/>
      <c r="K76" s="5564"/>
      <c r="L76" s="5564"/>
      <c r="M76" s="5564"/>
      <c r="N76" s="5564"/>
      <c r="O76" s="5564"/>
      <c r="P76" s="5564"/>
      <c r="Q76" s="5564"/>
      <c r="R76" s="5564"/>
      <c r="S76" s="5564"/>
      <c r="T76" s="5564"/>
      <c r="U76" s="5564"/>
      <c r="V76" s="5564"/>
      <c r="W76" s="5564"/>
      <c r="X76" s="5564"/>
      <c r="Y76" s="5565"/>
      <c r="Z76" s="2413"/>
    </row>
    <row r="77" spans="1:26" s="2411" customFormat="1" ht="12" customHeight="1">
      <c r="B77" s="2412"/>
      <c r="C77" s="2446"/>
      <c r="D77" s="2447"/>
      <c r="E77" s="2447"/>
      <c r="F77" s="2447"/>
      <c r="G77" s="2447"/>
      <c r="H77" s="2447"/>
      <c r="I77" s="2447"/>
      <c r="J77" s="2447"/>
      <c r="K77" s="2447"/>
      <c r="L77" s="2447"/>
      <c r="M77" s="2447"/>
      <c r="N77" s="2447"/>
      <c r="O77" s="2447"/>
      <c r="P77" s="2447"/>
      <c r="Q77" s="2447"/>
      <c r="R77" s="2447"/>
      <c r="S77" s="2447"/>
      <c r="T77" s="2447"/>
      <c r="U77" s="2447"/>
      <c r="V77" s="2447"/>
      <c r="W77" s="2447"/>
      <c r="X77" s="2447"/>
      <c r="Y77" s="2448"/>
      <c r="Z77" s="2413"/>
    </row>
    <row r="78" spans="1:26" s="2411" customFormat="1" ht="12" customHeight="1">
      <c r="B78" s="2412"/>
      <c r="C78" s="2446"/>
      <c r="D78" s="2447"/>
      <c r="E78" s="2447"/>
      <c r="F78" s="2447"/>
      <c r="G78" s="2447"/>
      <c r="H78" s="2447"/>
      <c r="I78" s="2447"/>
      <c r="J78" s="2447"/>
      <c r="K78" s="2447"/>
      <c r="L78" s="2447"/>
      <c r="M78" s="2447"/>
      <c r="N78" s="2447"/>
      <c r="O78" s="2447"/>
      <c r="P78" s="2447"/>
      <c r="Q78" s="2447"/>
      <c r="R78" s="2447"/>
      <c r="S78" s="2447"/>
      <c r="T78" s="2447"/>
      <c r="U78" s="2447"/>
      <c r="V78" s="2447"/>
      <c r="W78" s="2447"/>
      <c r="X78" s="2447"/>
      <c r="Y78" s="2448"/>
      <c r="Z78" s="2413"/>
    </row>
    <row r="79" spans="1:26" s="2411" customFormat="1" ht="12" customHeight="1">
      <c r="B79" s="2412"/>
      <c r="C79" s="2446"/>
      <c r="D79" s="2447"/>
      <c r="E79" s="2447"/>
      <c r="F79" s="2447"/>
      <c r="G79" s="2447"/>
      <c r="H79" s="2447"/>
      <c r="I79" s="2447"/>
      <c r="J79" s="2447"/>
      <c r="K79" s="2447"/>
      <c r="L79" s="2447"/>
      <c r="M79" s="2447"/>
      <c r="N79" s="2447"/>
      <c r="O79" s="2447"/>
      <c r="P79" s="2447"/>
      <c r="Q79" s="2447"/>
      <c r="R79" s="2447"/>
      <c r="S79" s="2447"/>
      <c r="T79" s="2447"/>
      <c r="U79" s="2447"/>
      <c r="V79" s="2447"/>
      <c r="W79" s="2447"/>
      <c r="X79" s="2447"/>
      <c r="Y79" s="2448"/>
      <c r="Z79" s="2413"/>
    </row>
    <row r="80" spans="1:26" s="2411" customFormat="1" ht="12" customHeight="1">
      <c r="B80" s="2412"/>
      <c r="C80" s="2446"/>
      <c r="D80" s="2447"/>
      <c r="E80" s="2447"/>
      <c r="F80" s="2447"/>
      <c r="G80" s="2447"/>
      <c r="H80" s="2447"/>
      <c r="I80" s="2447"/>
      <c r="J80" s="2447"/>
      <c r="K80" s="2447"/>
      <c r="L80" s="2447"/>
      <c r="M80" s="2447"/>
      <c r="N80" s="2447"/>
      <c r="O80" s="2447"/>
      <c r="P80" s="2447"/>
      <c r="Q80" s="2447"/>
      <c r="R80" s="2447"/>
      <c r="S80" s="2447"/>
      <c r="T80" s="2447"/>
      <c r="U80" s="2447"/>
      <c r="V80" s="2447"/>
      <c r="W80" s="2447"/>
      <c r="X80" s="2447"/>
      <c r="Y80" s="2448"/>
      <c r="Z80" s="2413"/>
    </row>
    <row r="81" spans="1:106" s="2411" customFormat="1" ht="12" customHeight="1">
      <c r="B81" s="2412"/>
      <c r="C81" s="5563" t="s">
        <v>4985</v>
      </c>
      <c r="D81" s="5564"/>
      <c r="E81" s="5564"/>
      <c r="F81" s="5564"/>
      <c r="G81" s="5564"/>
      <c r="H81" s="5564"/>
      <c r="I81" s="5564"/>
      <c r="J81" s="5564"/>
      <c r="K81" s="2447"/>
      <c r="L81" s="2447"/>
      <c r="M81" s="2447"/>
      <c r="N81" s="2447"/>
      <c r="O81" s="2447"/>
      <c r="P81" s="2447"/>
      <c r="Q81" s="2447"/>
      <c r="R81" s="2447"/>
      <c r="S81" s="2447"/>
      <c r="T81" s="2447"/>
      <c r="U81" s="2447"/>
      <c r="V81" s="2447"/>
      <c r="W81" s="2447"/>
      <c r="X81" s="2447"/>
      <c r="Y81" s="2448"/>
      <c r="Z81" s="2413"/>
    </row>
    <row r="82" spans="1:106" s="2411" customFormat="1" ht="12" customHeight="1">
      <c r="B82" s="2412"/>
      <c r="C82" s="5563" t="s">
        <v>4983</v>
      </c>
      <c r="D82" s="5564"/>
      <c r="E82" s="5564"/>
      <c r="F82" s="5564"/>
      <c r="G82" s="5564"/>
      <c r="H82" s="5564"/>
      <c r="I82" s="5564"/>
      <c r="J82" s="5564"/>
      <c r="K82" s="5564"/>
      <c r="L82" s="5564"/>
      <c r="M82" s="5564"/>
      <c r="N82" s="5564"/>
      <c r="O82" s="5564"/>
      <c r="P82" s="5564"/>
      <c r="Q82" s="5564"/>
      <c r="R82" s="5564"/>
      <c r="S82" s="5564"/>
      <c r="T82" s="5564"/>
      <c r="U82" s="5564"/>
      <c r="V82" s="5564"/>
      <c r="W82" s="5564"/>
      <c r="X82" s="5564"/>
      <c r="Y82" s="5565"/>
      <c r="Z82" s="2413"/>
    </row>
    <row r="83" spans="1:106" s="2411" customFormat="1" ht="12" customHeight="1">
      <c r="B83" s="2412"/>
      <c r="C83" s="5563" t="s">
        <v>4984</v>
      </c>
      <c r="D83" s="5564"/>
      <c r="E83" s="5564"/>
      <c r="F83" s="5564"/>
      <c r="G83" s="5564"/>
      <c r="H83" s="5564"/>
      <c r="I83" s="5564"/>
      <c r="J83" s="5564"/>
      <c r="K83" s="5564"/>
      <c r="L83" s="5564"/>
      <c r="M83" s="5564"/>
      <c r="N83" s="5564"/>
      <c r="O83" s="5564"/>
      <c r="P83" s="5564"/>
      <c r="Q83" s="5564"/>
      <c r="R83" s="5564"/>
      <c r="S83" s="5564"/>
      <c r="T83" s="5564"/>
      <c r="U83" s="5564"/>
      <c r="V83" s="5564"/>
      <c r="W83" s="5564"/>
      <c r="X83" s="5564"/>
      <c r="Y83" s="5565"/>
      <c r="Z83" s="2413"/>
    </row>
    <row r="84" spans="1:106" s="2411" customFormat="1" ht="12" customHeight="1">
      <c r="B84" s="2412"/>
      <c r="C84" s="2446"/>
      <c r="D84" s="2447"/>
      <c r="E84" s="2447"/>
      <c r="F84" s="2447"/>
      <c r="G84" s="2447"/>
      <c r="H84" s="2447"/>
      <c r="I84" s="2447"/>
      <c r="J84" s="2447"/>
      <c r="K84" s="2447"/>
      <c r="L84" s="2447"/>
      <c r="M84" s="2447"/>
      <c r="N84" s="2447"/>
      <c r="O84" s="2447"/>
      <c r="P84" s="2447"/>
      <c r="Q84" s="2447"/>
      <c r="R84" s="2447"/>
      <c r="S84" s="2447"/>
      <c r="T84" s="2447"/>
      <c r="U84" s="2447"/>
      <c r="V84" s="2447"/>
      <c r="W84" s="2447"/>
      <c r="X84" s="2447"/>
      <c r="Y84" s="2448"/>
      <c r="Z84" s="2413"/>
    </row>
    <row r="85" spans="1:106" s="2411" customFormat="1" ht="12" customHeight="1">
      <c r="B85" s="2412"/>
      <c r="C85" s="2446"/>
      <c r="D85" s="2447"/>
      <c r="E85" s="2447"/>
      <c r="F85" s="2447"/>
      <c r="G85" s="2447"/>
      <c r="H85" s="2447"/>
      <c r="I85" s="2447"/>
      <c r="J85" s="2447"/>
      <c r="K85" s="2447"/>
      <c r="L85" s="2447"/>
      <c r="M85" s="2447"/>
      <c r="N85" s="2447"/>
      <c r="O85" s="2447"/>
      <c r="P85" s="2447"/>
      <c r="Q85" s="2447"/>
      <c r="R85" s="2447"/>
      <c r="S85" s="2447"/>
      <c r="T85" s="2447"/>
      <c r="U85" s="2447"/>
      <c r="V85" s="2447"/>
      <c r="W85" s="2447"/>
      <c r="X85" s="2447"/>
      <c r="Y85" s="2448"/>
      <c r="Z85" s="2413"/>
    </row>
    <row r="86" spans="1:106" s="2411" customFormat="1" ht="12" customHeight="1">
      <c r="B86" s="2412"/>
      <c r="C86" s="2446"/>
      <c r="D86" s="2447"/>
      <c r="E86" s="2447"/>
      <c r="F86" s="2447"/>
      <c r="G86" s="2447"/>
      <c r="H86" s="2447"/>
      <c r="I86" s="2447"/>
      <c r="J86" s="2447"/>
      <c r="K86" s="2447"/>
      <c r="L86" s="2447"/>
      <c r="M86" s="2447"/>
      <c r="N86" s="2447"/>
      <c r="O86" s="2447"/>
      <c r="P86" s="2447"/>
      <c r="Q86" s="2447"/>
      <c r="R86" s="2447"/>
      <c r="S86" s="2447"/>
      <c r="T86" s="2447"/>
      <c r="U86" s="2447"/>
      <c r="V86" s="2447"/>
      <c r="W86" s="2447"/>
      <c r="X86" s="2447"/>
      <c r="Y86" s="2448"/>
      <c r="Z86" s="2413"/>
    </row>
    <row r="87" spans="1:106" s="2411" customFormat="1" ht="4.05" customHeight="1" thickBot="1">
      <c r="B87" s="2442"/>
      <c r="C87" s="2443"/>
      <c r="D87" s="2443"/>
      <c r="E87" s="2443"/>
      <c r="F87" s="2443"/>
      <c r="G87" s="2443"/>
      <c r="H87" s="2443"/>
      <c r="I87" s="2443"/>
      <c r="J87" s="2443"/>
      <c r="K87" s="2443"/>
      <c r="L87" s="2443"/>
      <c r="M87" s="2443"/>
      <c r="N87" s="2443"/>
      <c r="O87" s="2443"/>
      <c r="P87" s="2443"/>
      <c r="Q87" s="2443"/>
      <c r="R87" s="2443"/>
      <c r="S87" s="2443"/>
      <c r="T87" s="2443"/>
      <c r="U87" s="2443"/>
      <c r="V87" s="2443"/>
      <c r="W87" s="2443"/>
      <c r="X87" s="2443"/>
      <c r="Y87" s="2443"/>
      <c r="Z87" s="2444"/>
    </row>
    <row r="88" spans="1:106" ht="29.4" customHeight="1" thickBot="1">
      <c r="B88" s="5544" t="s">
        <v>4986</v>
      </c>
      <c r="C88" s="5545"/>
      <c r="D88" s="5545"/>
      <c r="E88" s="5545"/>
      <c r="F88" s="5545"/>
      <c r="G88" s="5545"/>
      <c r="H88" s="5545"/>
      <c r="I88" s="5545"/>
      <c r="J88" s="5545"/>
      <c r="K88" s="5545"/>
      <c r="L88" s="5545"/>
      <c r="M88" s="5545"/>
      <c r="N88" s="5545"/>
      <c r="O88" s="5545"/>
      <c r="P88" s="5545"/>
      <c r="Q88" s="5545"/>
      <c r="R88" s="5545"/>
      <c r="S88" s="5545"/>
      <c r="T88" s="5545"/>
      <c r="U88" s="5545"/>
      <c r="V88" s="5545"/>
      <c r="W88" s="5545"/>
      <c r="X88" s="5545"/>
      <c r="Y88" s="5545"/>
      <c r="Z88" s="5546"/>
    </row>
    <row r="89" spans="1:106" s="2407" customFormat="1" ht="4.05" customHeight="1">
      <c r="A89" s="2406"/>
      <c r="B89" s="2450"/>
      <c r="Z89" s="2451"/>
      <c r="AA89" s="2406"/>
      <c r="AB89" s="2406"/>
      <c r="AC89" s="2406"/>
      <c r="AD89" s="2406"/>
      <c r="AE89" s="2406"/>
      <c r="AF89" s="2406"/>
      <c r="AG89" s="2406"/>
      <c r="AH89" s="2406"/>
      <c r="AI89" s="2406"/>
      <c r="AJ89" s="2406"/>
      <c r="AK89" s="2406"/>
      <c r="AL89" s="2406"/>
      <c r="AM89" s="2406"/>
      <c r="AN89" s="2406"/>
      <c r="AO89" s="2406"/>
      <c r="AP89" s="2406"/>
      <c r="AQ89" s="2406"/>
      <c r="AR89" s="2406"/>
      <c r="AS89" s="2406"/>
      <c r="AT89" s="2406"/>
      <c r="AU89" s="2406"/>
      <c r="AV89" s="2406"/>
      <c r="AW89" s="2406"/>
      <c r="AX89" s="2406"/>
      <c r="AY89" s="2406"/>
      <c r="AZ89" s="2406"/>
      <c r="BA89" s="2406"/>
      <c r="BB89" s="2406"/>
      <c r="BC89" s="2406"/>
      <c r="BD89" s="2406"/>
      <c r="BE89" s="2406"/>
      <c r="BF89" s="2406"/>
      <c r="BG89" s="2406"/>
      <c r="BH89" s="2406"/>
      <c r="BI89" s="2406"/>
      <c r="BJ89" s="2406"/>
      <c r="BK89" s="2406"/>
      <c r="BL89" s="2406"/>
      <c r="BM89" s="2406"/>
      <c r="BN89" s="2406"/>
      <c r="BO89" s="2406"/>
      <c r="BP89" s="2406"/>
      <c r="BQ89" s="2406"/>
      <c r="BR89" s="2406"/>
      <c r="BS89" s="2406"/>
      <c r="BT89" s="2406"/>
      <c r="BU89" s="2406"/>
      <c r="BV89" s="2406"/>
      <c r="BW89" s="2406"/>
      <c r="BX89" s="2406"/>
      <c r="BY89" s="2406"/>
      <c r="BZ89" s="2406"/>
      <c r="CA89" s="2406"/>
      <c r="CB89" s="2406"/>
      <c r="CC89" s="2406"/>
      <c r="CD89" s="2406"/>
      <c r="CE89" s="2406"/>
      <c r="CF89" s="2406"/>
      <c r="CG89" s="2406"/>
      <c r="CH89" s="2406"/>
      <c r="CI89" s="2406"/>
      <c r="CJ89" s="2406"/>
      <c r="CK89" s="2406"/>
      <c r="CL89" s="2406"/>
      <c r="CM89" s="2406"/>
      <c r="CN89" s="2406"/>
      <c r="CO89" s="2406"/>
      <c r="CP89" s="2406"/>
      <c r="CQ89" s="2406"/>
      <c r="CR89" s="2406"/>
      <c r="CS89" s="2406"/>
      <c r="CT89" s="2406"/>
      <c r="CU89" s="2406"/>
      <c r="CV89" s="2406"/>
      <c r="CW89" s="2406"/>
      <c r="CX89" s="2406"/>
      <c r="CY89" s="2406"/>
      <c r="CZ89" s="2406"/>
      <c r="DA89" s="2406"/>
      <c r="DB89" s="2406"/>
    </row>
    <row r="90" spans="1:106" s="2407" customFormat="1" ht="12" customHeight="1">
      <c r="A90" s="2406"/>
      <c r="B90" s="2450"/>
      <c r="C90" s="2452"/>
      <c r="D90" s="2452"/>
      <c r="E90" s="2452"/>
      <c r="F90" s="2452"/>
      <c r="G90" s="2452"/>
      <c r="H90" s="2452"/>
      <c r="I90" s="2453" t="s">
        <v>4987</v>
      </c>
      <c r="J90" s="2454"/>
      <c r="L90" s="2455"/>
      <c r="M90" s="2455"/>
      <c r="N90" s="2455"/>
      <c r="O90" s="2455"/>
      <c r="P90" s="2456" t="s">
        <v>4988</v>
      </c>
      <c r="Q90" s="2454"/>
      <c r="S90" s="5562" t="s">
        <v>4989</v>
      </c>
      <c r="T90" s="5562"/>
      <c r="U90" s="5562"/>
      <c r="V90" s="5562"/>
      <c r="W90" s="5562"/>
      <c r="Z90" s="2451"/>
      <c r="AA90" s="2406"/>
      <c r="AB90" s="2406"/>
      <c r="AC90" s="2406"/>
      <c r="AD90" s="2406"/>
      <c r="AE90" s="2406"/>
      <c r="AF90" s="2406"/>
      <c r="AG90" s="2406"/>
      <c r="AH90" s="2406"/>
      <c r="AI90" s="2406"/>
      <c r="AJ90" s="2406"/>
      <c r="AK90" s="2406"/>
      <c r="AL90" s="2406"/>
      <c r="AM90" s="2406"/>
      <c r="AN90" s="2406"/>
      <c r="AO90" s="2406"/>
      <c r="AP90" s="2406"/>
      <c r="AQ90" s="2406"/>
      <c r="AR90" s="2406"/>
      <c r="AS90" s="2406"/>
      <c r="AT90" s="2406"/>
      <c r="AU90" s="2406"/>
      <c r="AV90" s="2406"/>
      <c r="AW90" s="2406"/>
      <c r="AX90" s="2406"/>
      <c r="AY90" s="2406"/>
      <c r="AZ90" s="2406"/>
      <c r="BA90" s="2406"/>
      <c r="BB90" s="2406"/>
      <c r="BC90" s="2406"/>
      <c r="BD90" s="2406"/>
      <c r="BE90" s="2406"/>
      <c r="BF90" s="2406"/>
      <c r="BG90" s="2406"/>
      <c r="BH90" s="2406"/>
      <c r="BI90" s="2406"/>
      <c r="BJ90" s="2406"/>
      <c r="BK90" s="2406"/>
      <c r="BL90" s="2406"/>
      <c r="BM90" s="2406"/>
      <c r="BN90" s="2406"/>
      <c r="BO90" s="2406"/>
      <c r="BP90" s="2406"/>
      <c r="BQ90" s="2406"/>
      <c r="BR90" s="2406"/>
      <c r="BS90" s="2406"/>
      <c r="BT90" s="2406"/>
      <c r="BU90" s="2406"/>
      <c r="BV90" s="2406"/>
      <c r="BW90" s="2406"/>
      <c r="BX90" s="2406"/>
      <c r="BY90" s="2406"/>
      <c r="BZ90" s="2406"/>
      <c r="CA90" s="2406"/>
      <c r="CB90" s="2406"/>
      <c r="CC90" s="2406"/>
      <c r="CD90" s="2406"/>
      <c r="CE90" s="2406"/>
      <c r="CF90" s="2406"/>
      <c r="CG90" s="2406"/>
      <c r="CH90" s="2406"/>
      <c r="CI90" s="2406"/>
      <c r="CJ90" s="2406"/>
      <c r="CK90" s="2406"/>
      <c r="CL90" s="2406"/>
      <c r="CM90" s="2406"/>
      <c r="CN90" s="2406"/>
      <c r="CO90" s="2406"/>
      <c r="CP90" s="2406"/>
      <c r="CQ90" s="2406"/>
      <c r="CR90" s="2406"/>
      <c r="CS90" s="2406"/>
      <c r="CT90" s="2406"/>
      <c r="CU90" s="2406"/>
      <c r="CV90" s="2406"/>
      <c r="CW90" s="2406"/>
      <c r="CX90" s="2406"/>
      <c r="CY90" s="2406"/>
      <c r="CZ90" s="2406"/>
      <c r="DA90" s="2406"/>
      <c r="DB90" s="2406"/>
    </row>
    <row r="91" spans="1:106" s="2407" customFormat="1" ht="4.05" customHeight="1">
      <c r="A91" s="2406"/>
      <c r="B91" s="2450"/>
      <c r="Z91" s="2451"/>
      <c r="AA91" s="2406"/>
      <c r="AB91" s="2406"/>
      <c r="AC91" s="2406"/>
      <c r="AD91" s="2406"/>
      <c r="AE91" s="2406"/>
      <c r="AF91" s="2406"/>
      <c r="AG91" s="2406"/>
      <c r="AH91" s="2406"/>
      <c r="AI91" s="2406"/>
      <c r="AJ91" s="2406"/>
      <c r="AK91" s="2406"/>
      <c r="AL91" s="2406"/>
      <c r="AM91" s="2406"/>
      <c r="AN91" s="2406"/>
      <c r="AO91" s="2406"/>
      <c r="AP91" s="2406"/>
      <c r="AQ91" s="2406"/>
      <c r="AR91" s="2406"/>
      <c r="AS91" s="2406"/>
      <c r="AT91" s="2406"/>
      <c r="AU91" s="2406"/>
      <c r="AV91" s="2406"/>
      <c r="AW91" s="2406"/>
      <c r="AX91" s="2406"/>
      <c r="AY91" s="2406"/>
      <c r="AZ91" s="2406"/>
      <c r="BA91" s="2406"/>
      <c r="BB91" s="2406"/>
      <c r="BC91" s="2406"/>
      <c r="BD91" s="2406"/>
      <c r="BE91" s="2406"/>
      <c r="BF91" s="2406"/>
      <c r="BG91" s="2406"/>
      <c r="BH91" s="2406"/>
      <c r="BI91" s="2406"/>
      <c r="BJ91" s="2406"/>
      <c r="BK91" s="2406"/>
      <c r="BL91" s="2406"/>
      <c r="BM91" s="2406"/>
      <c r="BN91" s="2406"/>
      <c r="BO91" s="2406"/>
      <c r="BP91" s="2406"/>
      <c r="BQ91" s="2406"/>
      <c r="BR91" s="2406"/>
      <c r="BS91" s="2406"/>
      <c r="BT91" s="2406"/>
      <c r="BU91" s="2406"/>
      <c r="BV91" s="2406"/>
      <c r="BW91" s="2406"/>
      <c r="BX91" s="2406"/>
      <c r="BY91" s="2406"/>
      <c r="BZ91" s="2406"/>
      <c r="CA91" s="2406"/>
      <c r="CB91" s="2406"/>
      <c r="CC91" s="2406"/>
      <c r="CD91" s="2406"/>
      <c r="CE91" s="2406"/>
      <c r="CF91" s="2406"/>
      <c r="CG91" s="2406"/>
      <c r="CH91" s="2406"/>
      <c r="CI91" s="2406"/>
      <c r="CJ91" s="2406"/>
      <c r="CK91" s="2406"/>
      <c r="CL91" s="2406"/>
      <c r="CM91" s="2406"/>
      <c r="CN91" s="2406"/>
      <c r="CO91" s="2406"/>
      <c r="CP91" s="2406"/>
      <c r="CQ91" s="2406"/>
      <c r="CR91" s="2406"/>
      <c r="CS91" s="2406"/>
      <c r="CT91" s="2406"/>
      <c r="CU91" s="2406"/>
      <c r="CV91" s="2406"/>
      <c r="CW91" s="2406"/>
      <c r="CX91" s="2406"/>
      <c r="CY91" s="2406"/>
      <c r="CZ91" s="2406"/>
      <c r="DA91" s="2406"/>
      <c r="DB91" s="2406"/>
    </row>
    <row r="92" spans="1:106" s="2407" customFormat="1" ht="12" customHeight="1">
      <c r="A92" s="2406"/>
      <c r="B92" s="2450"/>
      <c r="C92" s="5547" t="s">
        <v>4990</v>
      </c>
      <c r="D92" s="5547"/>
      <c r="E92" s="5547"/>
      <c r="F92" s="5547"/>
      <c r="G92" s="5547"/>
      <c r="H92" s="5547"/>
      <c r="I92" s="5548"/>
      <c r="J92" s="2458"/>
      <c r="K92" s="2458"/>
      <c r="L92" s="2458"/>
      <c r="M92" s="2458"/>
      <c r="N92" s="2458"/>
      <c r="O92" s="2458"/>
      <c r="P92" s="2458"/>
      <c r="Q92" s="2458"/>
      <c r="Z92" s="2451"/>
      <c r="AA92" s="2406"/>
      <c r="AB92" s="2406"/>
      <c r="AC92" s="2406"/>
      <c r="AD92" s="2406"/>
      <c r="AE92" s="2406"/>
      <c r="AF92" s="2406"/>
      <c r="AG92" s="2406"/>
      <c r="AH92" s="2406"/>
      <c r="AI92" s="2406"/>
      <c r="AJ92" s="2406"/>
      <c r="AK92" s="2406"/>
      <c r="AL92" s="2406"/>
      <c r="AM92" s="2406"/>
      <c r="AN92" s="2406"/>
      <c r="AO92" s="2406"/>
      <c r="AP92" s="2406"/>
      <c r="AQ92" s="2406"/>
      <c r="AR92" s="2406"/>
      <c r="AS92" s="2406"/>
      <c r="AT92" s="2406"/>
      <c r="AU92" s="2406"/>
      <c r="AV92" s="2406"/>
      <c r="AW92" s="2406"/>
      <c r="AX92" s="2406"/>
      <c r="AY92" s="2406"/>
      <c r="AZ92" s="2406"/>
      <c r="BA92" s="2406"/>
      <c r="BB92" s="2406"/>
      <c r="BC92" s="2406"/>
      <c r="BD92" s="2406"/>
      <c r="BE92" s="2406"/>
      <c r="BF92" s="2406"/>
      <c r="BG92" s="2406"/>
      <c r="BH92" s="2406"/>
      <c r="BI92" s="2406"/>
      <c r="BJ92" s="2406"/>
      <c r="BK92" s="2406"/>
      <c r="BL92" s="2406"/>
      <c r="BM92" s="2406"/>
      <c r="BN92" s="2406"/>
      <c r="BO92" s="2406"/>
      <c r="BP92" s="2406"/>
      <c r="BQ92" s="2406"/>
      <c r="BR92" s="2406"/>
      <c r="BS92" s="2406"/>
      <c r="BT92" s="2406"/>
      <c r="BU92" s="2406"/>
      <c r="BV92" s="2406"/>
      <c r="BW92" s="2406"/>
      <c r="BX92" s="2406"/>
      <c r="BY92" s="2406"/>
      <c r="BZ92" s="2406"/>
      <c r="CA92" s="2406"/>
      <c r="CB92" s="2406"/>
      <c r="CC92" s="2406"/>
      <c r="CD92" s="2406"/>
      <c r="CE92" s="2406"/>
      <c r="CF92" s="2406"/>
      <c r="CG92" s="2406"/>
      <c r="CH92" s="2406"/>
      <c r="CI92" s="2406"/>
      <c r="CJ92" s="2406"/>
      <c r="CK92" s="2406"/>
      <c r="CL92" s="2406"/>
      <c r="CM92" s="2406"/>
      <c r="CN92" s="2406"/>
      <c r="CO92" s="2406"/>
      <c r="CP92" s="2406"/>
      <c r="CQ92" s="2406"/>
      <c r="CR92" s="2406"/>
      <c r="CS92" s="2406"/>
      <c r="CT92" s="2406"/>
      <c r="CU92" s="2406"/>
      <c r="CV92" s="2406"/>
      <c r="CW92" s="2406"/>
      <c r="CX92" s="2406"/>
      <c r="CY92" s="2406"/>
      <c r="CZ92" s="2406"/>
      <c r="DA92" s="2406"/>
      <c r="DB92" s="2406"/>
    </row>
    <row r="93" spans="1:106" s="2407" customFormat="1" ht="3.75" customHeight="1">
      <c r="A93" s="2406"/>
      <c r="B93" s="2450"/>
      <c r="Z93" s="2451"/>
      <c r="AA93" s="2406"/>
      <c r="AB93" s="2406"/>
      <c r="AC93" s="2406"/>
      <c r="AD93" s="2406"/>
      <c r="AE93" s="2406"/>
      <c r="AF93" s="2406"/>
      <c r="AG93" s="2406"/>
      <c r="AH93" s="2406"/>
      <c r="AI93" s="2406"/>
      <c r="AJ93" s="2406"/>
      <c r="AK93" s="2406"/>
      <c r="AL93" s="2406"/>
      <c r="AM93" s="2406"/>
      <c r="AN93" s="2406"/>
      <c r="AO93" s="2406"/>
      <c r="AP93" s="2406"/>
      <c r="AQ93" s="2406"/>
      <c r="AR93" s="2406"/>
      <c r="AS93" s="2406"/>
      <c r="AT93" s="2406"/>
      <c r="AU93" s="2406"/>
      <c r="AV93" s="2406"/>
      <c r="AW93" s="2406"/>
      <c r="AX93" s="2406"/>
      <c r="AY93" s="2406"/>
      <c r="AZ93" s="2406"/>
      <c r="BA93" s="2406"/>
      <c r="BB93" s="2406"/>
      <c r="BC93" s="2406"/>
      <c r="BD93" s="2406"/>
      <c r="BE93" s="2406"/>
      <c r="BF93" s="2406"/>
      <c r="BG93" s="2406"/>
      <c r="BH93" s="2406"/>
      <c r="BI93" s="2406"/>
      <c r="BJ93" s="2406"/>
      <c r="BK93" s="2406"/>
      <c r="BL93" s="2406"/>
      <c r="BM93" s="2406"/>
      <c r="BN93" s="2406"/>
      <c r="BO93" s="2406"/>
      <c r="BP93" s="2406"/>
      <c r="BQ93" s="2406"/>
      <c r="BR93" s="2406"/>
      <c r="BS93" s="2406"/>
      <c r="BT93" s="2406"/>
      <c r="BU93" s="2406"/>
      <c r="BV93" s="2406"/>
      <c r="BW93" s="2406"/>
      <c r="BX93" s="2406"/>
      <c r="BY93" s="2406"/>
      <c r="BZ93" s="2406"/>
      <c r="CA93" s="2406"/>
      <c r="CB93" s="2406"/>
      <c r="CC93" s="2406"/>
      <c r="CD93" s="2406"/>
      <c r="CE93" s="2406"/>
      <c r="CF93" s="2406"/>
      <c r="CG93" s="2406"/>
      <c r="CH93" s="2406"/>
      <c r="CI93" s="2406"/>
      <c r="CJ93" s="2406"/>
      <c r="CK93" s="2406"/>
      <c r="CL93" s="2406"/>
      <c r="CM93" s="2406"/>
      <c r="CN93" s="2406"/>
      <c r="CO93" s="2406"/>
      <c r="CP93" s="2406"/>
      <c r="CQ93" s="2406"/>
      <c r="CR93" s="2406"/>
      <c r="CS93" s="2406"/>
      <c r="CT93" s="2406"/>
      <c r="CU93" s="2406"/>
      <c r="CV93" s="2406"/>
      <c r="CW93" s="2406"/>
      <c r="CX93" s="2406"/>
      <c r="CY93" s="2406"/>
      <c r="CZ93" s="2406"/>
      <c r="DA93" s="2406"/>
      <c r="DB93" s="2406"/>
    </row>
    <row r="94" spans="1:106" s="2407" customFormat="1">
      <c r="A94" s="2406"/>
      <c r="B94" s="2450"/>
      <c r="I94" s="2453" t="s">
        <v>4991</v>
      </c>
      <c r="J94" s="2459"/>
      <c r="K94" s="2460"/>
      <c r="L94" s="2460"/>
      <c r="M94" s="2460"/>
      <c r="N94" s="2460"/>
      <c r="O94" s="2460"/>
      <c r="P94" s="2460"/>
      <c r="Q94" s="2460"/>
      <c r="R94" s="2460"/>
      <c r="S94" s="2460"/>
      <c r="T94" s="2460"/>
      <c r="U94" s="2460"/>
      <c r="V94" s="2460"/>
      <c r="W94" s="2460"/>
      <c r="X94" s="2460"/>
      <c r="Y94" s="2461"/>
      <c r="Z94" s="2451"/>
      <c r="AA94" s="2406"/>
      <c r="AB94" s="2406"/>
      <c r="AC94" s="2406"/>
      <c r="AD94" s="2406"/>
      <c r="AE94" s="2406"/>
      <c r="AF94" s="2406"/>
      <c r="AG94" s="2406"/>
      <c r="AH94" s="2406"/>
      <c r="AI94" s="2406"/>
      <c r="AJ94" s="2406"/>
      <c r="AK94" s="2406"/>
      <c r="AL94" s="2406"/>
      <c r="AM94" s="2406"/>
      <c r="AN94" s="2406"/>
      <c r="AO94" s="2406"/>
      <c r="AP94" s="2406"/>
      <c r="AQ94" s="2406"/>
      <c r="AR94" s="2406"/>
      <c r="AS94" s="2406"/>
      <c r="AT94" s="2406"/>
      <c r="AU94" s="2406"/>
      <c r="AV94" s="2406"/>
      <c r="AW94" s="2406"/>
      <c r="AX94" s="2406"/>
      <c r="AY94" s="2406"/>
      <c r="AZ94" s="2406"/>
      <c r="BA94" s="2406"/>
      <c r="BB94" s="2406"/>
      <c r="BC94" s="2406"/>
      <c r="BD94" s="2406"/>
      <c r="BE94" s="2406"/>
      <c r="BF94" s="2406"/>
      <c r="BG94" s="2406"/>
      <c r="BH94" s="2406"/>
      <c r="BI94" s="2406"/>
      <c r="BJ94" s="2406"/>
      <c r="BK94" s="2406"/>
      <c r="BL94" s="2406"/>
      <c r="BM94" s="2406"/>
      <c r="BN94" s="2406"/>
      <c r="BO94" s="2406"/>
      <c r="BP94" s="2406"/>
      <c r="BQ94" s="2406"/>
      <c r="BR94" s="2406"/>
      <c r="BS94" s="2406"/>
      <c r="BT94" s="2406"/>
      <c r="BU94" s="2406"/>
      <c r="BV94" s="2406"/>
      <c r="BW94" s="2406"/>
      <c r="BX94" s="2406"/>
      <c r="BY94" s="2406"/>
      <c r="BZ94" s="2406"/>
      <c r="CA94" s="2406"/>
      <c r="CB94" s="2406"/>
      <c r="CC94" s="2406"/>
      <c r="CD94" s="2406"/>
      <c r="CE94" s="2406"/>
      <c r="CF94" s="2406"/>
      <c r="CG94" s="2406"/>
      <c r="CH94" s="2406"/>
      <c r="CI94" s="2406"/>
      <c r="CJ94" s="2406"/>
      <c r="CK94" s="2406"/>
      <c r="CL94" s="2406"/>
      <c r="CM94" s="2406"/>
      <c r="CN94" s="2406"/>
      <c r="CO94" s="2406"/>
      <c r="CP94" s="2406"/>
      <c r="CQ94" s="2406"/>
      <c r="CR94" s="2406"/>
      <c r="CS94" s="2406"/>
      <c r="CT94" s="2406"/>
      <c r="CU94" s="2406"/>
      <c r="CV94" s="2406"/>
      <c r="CW94" s="2406"/>
      <c r="CX94" s="2406"/>
      <c r="CY94" s="2406"/>
      <c r="CZ94" s="2406"/>
      <c r="DA94" s="2406"/>
      <c r="DB94" s="2406"/>
    </row>
    <row r="95" spans="1:106" s="2407" customFormat="1" ht="3.75" customHeight="1">
      <c r="A95" s="2406"/>
      <c r="B95" s="2450"/>
      <c r="Z95" s="2451"/>
      <c r="AA95" s="2406"/>
      <c r="AB95" s="2406"/>
      <c r="AC95" s="2406"/>
      <c r="AD95" s="2406"/>
      <c r="AE95" s="2406"/>
      <c r="AF95" s="2406"/>
      <c r="AG95" s="2406"/>
      <c r="AH95" s="2406"/>
      <c r="AI95" s="2406"/>
      <c r="AJ95" s="2406"/>
      <c r="AK95" s="2406"/>
      <c r="AL95" s="2406"/>
      <c r="AM95" s="2406"/>
      <c r="AN95" s="2406"/>
      <c r="AO95" s="2406"/>
      <c r="AP95" s="2406"/>
      <c r="AQ95" s="2406"/>
      <c r="AR95" s="2406"/>
      <c r="AS95" s="2406"/>
      <c r="AT95" s="2406"/>
      <c r="AU95" s="2406"/>
      <c r="AV95" s="2406"/>
      <c r="AW95" s="2406"/>
      <c r="AX95" s="2406"/>
      <c r="AY95" s="2406"/>
      <c r="AZ95" s="2406"/>
      <c r="BA95" s="2406"/>
      <c r="BB95" s="2406"/>
      <c r="BC95" s="2406"/>
      <c r="BD95" s="2406"/>
      <c r="BE95" s="2406"/>
      <c r="BF95" s="2406"/>
      <c r="BG95" s="2406"/>
      <c r="BH95" s="2406"/>
      <c r="BI95" s="2406"/>
      <c r="BJ95" s="2406"/>
      <c r="BK95" s="2406"/>
      <c r="BL95" s="2406"/>
      <c r="BM95" s="2406"/>
      <c r="BN95" s="2406"/>
      <c r="BO95" s="2406"/>
      <c r="BP95" s="2406"/>
      <c r="BQ95" s="2406"/>
      <c r="BR95" s="2406"/>
      <c r="BS95" s="2406"/>
      <c r="BT95" s="2406"/>
      <c r="BU95" s="2406"/>
      <c r="BV95" s="2406"/>
      <c r="BW95" s="2406"/>
      <c r="BX95" s="2406"/>
      <c r="BY95" s="2406"/>
      <c r="BZ95" s="2406"/>
      <c r="CA95" s="2406"/>
      <c r="CB95" s="2406"/>
      <c r="CC95" s="2406"/>
      <c r="CD95" s="2406"/>
      <c r="CE95" s="2406"/>
      <c r="CF95" s="2406"/>
      <c r="CG95" s="2406"/>
      <c r="CH95" s="2406"/>
      <c r="CI95" s="2406"/>
      <c r="CJ95" s="2406"/>
      <c r="CK95" s="2406"/>
      <c r="CL95" s="2406"/>
      <c r="CM95" s="2406"/>
      <c r="CN95" s="2406"/>
      <c r="CO95" s="2406"/>
      <c r="CP95" s="2406"/>
      <c r="CQ95" s="2406"/>
      <c r="CR95" s="2406"/>
      <c r="CS95" s="2406"/>
      <c r="CT95" s="2406"/>
      <c r="CU95" s="2406"/>
      <c r="CV95" s="2406"/>
      <c r="CW95" s="2406"/>
      <c r="CX95" s="2406"/>
      <c r="CY95" s="2406"/>
      <c r="CZ95" s="2406"/>
      <c r="DA95" s="2406"/>
      <c r="DB95" s="2406"/>
    </row>
    <row r="96" spans="1:106" s="2407" customFormat="1">
      <c r="A96" s="2406"/>
      <c r="B96" s="2450"/>
      <c r="I96" s="2456" t="s">
        <v>4972</v>
      </c>
      <c r="J96" s="2456" t="s">
        <v>3649</v>
      </c>
      <c r="K96" s="2462"/>
      <c r="L96" s="2463"/>
      <c r="M96" s="2455"/>
      <c r="N96" s="2456" t="s">
        <v>3650</v>
      </c>
      <c r="O96" s="2458"/>
      <c r="P96" s="2458"/>
      <c r="R96" s="2455"/>
      <c r="S96" s="2456" t="s">
        <v>3652</v>
      </c>
      <c r="T96" s="2462"/>
      <c r="U96" s="2464"/>
      <c r="V96" s="2464"/>
      <c r="W96" s="2464"/>
      <c r="X96" s="2464"/>
      <c r="Y96" s="2463"/>
      <c r="Z96" s="2451"/>
      <c r="AA96" s="2406"/>
      <c r="AB96" s="2406"/>
      <c r="AC96" s="2406"/>
      <c r="AD96" s="2406"/>
      <c r="AE96" s="2406"/>
      <c r="AF96" s="2406"/>
      <c r="AG96" s="2406"/>
      <c r="AH96" s="2406"/>
      <c r="AI96" s="2406"/>
      <c r="AJ96" s="2406"/>
      <c r="AK96" s="2406"/>
      <c r="AL96" s="2406"/>
      <c r="AM96" s="2406"/>
      <c r="AN96" s="2406"/>
      <c r="AO96" s="2406"/>
      <c r="AP96" s="2406"/>
      <c r="AQ96" s="2406"/>
      <c r="AR96" s="2406"/>
      <c r="AS96" s="2406"/>
      <c r="AT96" s="2406"/>
      <c r="AU96" s="2406"/>
      <c r="AV96" s="2406"/>
      <c r="AW96" s="2406"/>
      <c r="AX96" s="2406"/>
      <c r="AY96" s="2406"/>
      <c r="AZ96" s="2406"/>
      <c r="BA96" s="2406"/>
      <c r="BB96" s="2406"/>
      <c r="BC96" s="2406"/>
      <c r="BD96" s="2406"/>
      <c r="BE96" s="2406"/>
      <c r="BF96" s="2406"/>
      <c r="BG96" s="2406"/>
      <c r="BH96" s="2406"/>
      <c r="BI96" s="2406"/>
      <c r="BJ96" s="2406"/>
      <c r="BK96" s="2406"/>
      <c r="BL96" s="2406"/>
      <c r="BM96" s="2406"/>
      <c r="BN96" s="2406"/>
      <c r="BO96" s="2406"/>
      <c r="BP96" s="2406"/>
      <c r="BQ96" s="2406"/>
      <c r="BR96" s="2406"/>
      <c r="BS96" s="2406"/>
      <c r="BT96" s="2406"/>
      <c r="BU96" s="2406"/>
      <c r="BV96" s="2406"/>
      <c r="BW96" s="2406"/>
      <c r="BX96" s="2406"/>
      <c r="BY96" s="2406"/>
      <c r="BZ96" s="2406"/>
      <c r="CA96" s="2406"/>
      <c r="CB96" s="2406"/>
      <c r="CC96" s="2406"/>
      <c r="CD96" s="2406"/>
      <c r="CE96" s="2406"/>
      <c r="CF96" s="2406"/>
      <c r="CG96" s="2406"/>
      <c r="CH96" s="2406"/>
      <c r="CI96" s="2406"/>
      <c r="CJ96" s="2406"/>
      <c r="CK96" s="2406"/>
      <c r="CL96" s="2406"/>
      <c r="CM96" s="2406"/>
      <c r="CN96" s="2406"/>
      <c r="CO96" s="2406"/>
      <c r="CP96" s="2406"/>
      <c r="CQ96" s="2406"/>
      <c r="CR96" s="2406"/>
      <c r="CS96" s="2406"/>
      <c r="CT96" s="2406"/>
      <c r="CU96" s="2406"/>
      <c r="CV96" s="2406"/>
      <c r="CW96" s="2406"/>
      <c r="CX96" s="2406"/>
      <c r="CY96" s="2406"/>
      <c r="CZ96" s="2406"/>
      <c r="DA96" s="2406"/>
      <c r="DB96" s="2406"/>
    </row>
    <row r="97" spans="1:106" s="2407" customFormat="1" ht="3.75" customHeight="1">
      <c r="A97" s="2406"/>
      <c r="B97" s="2450"/>
      <c r="Z97" s="2451"/>
      <c r="AA97" s="2406"/>
      <c r="AB97" s="2406"/>
      <c r="AC97" s="2406"/>
      <c r="AD97" s="2406"/>
      <c r="AE97" s="2406"/>
      <c r="AF97" s="2406"/>
      <c r="AG97" s="2406"/>
      <c r="AH97" s="2406"/>
      <c r="AI97" s="2406"/>
      <c r="AJ97" s="2406"/>
      <c r="AK97" s="2406"/>
      <c r="AL97" s="2406"/>
      <c r="AM97" s="2406"/>
      <c r="AN97" s="2406"/>
      <c r="AO97" s="2406"/>
      <c r="AP97" s="2406"/>
      <c r="AQ97" s="2406"/>
      <c r="AR97" s="2406"/>
      <c r="AS97" s="2406"/>
      <c r="AT97" s="2406"/>
      <c r="AU97" s="2406"/>
      <c r="AV97" s="2406"/>
      <c r="AW97" s="2406"/>
      <c r="AX97" s="2406"/>
      <c r="AY97" s="2406"/>
      <c r="AZ97" s="2406"/>
      <c r="BA97" s="2406"/>
      <c r="BB97" s="2406"/>
      <c r="BC97" s="2406"/>
      <c r="BD97" s="2406"/>
      <c r="BE97" s="2406"/>
      <c r="BF97" s="2406"/>
      <c r="BG97" s="2406"/>
      <c r="BH97" s="2406"/>
      <c r="BI97" s="2406"/>
      <c r="BJ97" s="2406"/>
      <c r="BK97" s="2406"/>
      <c r="BL97" s="2406"/>
      <c r="BM97" s="2406"/>
      <c r="BN97" s="2406"/>
      <c r="BO97" s="2406"/>
      <c r="BP97" s="2406"/>
      <c r="BQ97" s="2406"/>
      <c r="BR97" s="2406"/>
      <c r="BS97" s="2406"/>
      <c r="BT97" s="2406"/>
      <c r="BU97" s="2406"/>
      <c r="BV97" s="2406"/>
      <c r="BW97" s="2406"/>
      <c r="BX97" s="2406"/>
      <c r="BY97" s="2406"/>
      <c r="BZ97" s="2406"/>
      <c r="CA97" s="2406"/>
      <c r="CB97" s="2406"/>
      <c r="CC97" s="2406"/>
      <c r="CD97" s="2406"/>
      <c r="CE97" s="2406"/>
      <c r="CF97" s="2406"/>
      <c r="CG97" s="2406"/>
      <c r="CH97" s="2406"/>
      <c r="CI97" s="2406"/>
      <c r="CJ97" s="2406"/>
      <c r="CK97" s="2406"/>
      <c r="CL97" s="2406"/>
      <c r="CM97" s="2406"/>
      <c r="CN97" s="2406"/>
      <c r="CO97" s="2406"/>
      <c r="CP97" s="2406"/>
      <c r="CQ97" s="2406"/>
      <c r="CR97" s="2406"/>
      <c r="CS97" s="2406"/>
      <c r="CT97" s="2406"/>
      <c r="CU97" s="2406"/>
      <c r="CV97" s="2406"/>
      <c r="CW97" s="2406"/>
      <c r="CX97" s="2406"/>
      <c r="CY97" s="2406"/>
      <c r="CZ97" s="2406"/>
      <c r="DA97" s="2406"/>
      <c r="DB97" s="2406"/>
    </row>
    <row r="98" spans="1:106" s="2407" customFormat="1">
      <c r="A98" s="2406"/>
      <c r="B98" s="2450"/>
      <c r="I98" s="2456" t="s">
        <v>1316</v>
      </c>
      <c r="J98" s="2459"/>
      <c r="K98" s="2460"/>
      <c r="L98" s="2460"/>
      <c r="M98" s="2460"/>
      <c r="N98" s="2460"/>
      <c r="O98" s="2460"/>
      <c r="P98" s="2460"/>
      <c r="Q98" s="2460"/>
      <c r="R98" s="2460"/>
      <c r="S98" s="2460"/>
      <c r="T98" s="2460"/>
      <c r="U98" s="2460"/>
      <c r="V98" s="2460"/>
      <c r="W98" s="2460"/>
      <c r="X98" s="2460"/>
      <c r="Y98" s="2461"/>
      <c r="Z98" s="2451"/>
      <c r="AA98" s="2406"/>
      <c r="AB98" s="2406"/>
      <c r="AC98" s="2406"/>
      <c r="AD98" s="2406"/>
      <c r="AE98" s="2406"/>
      <c r="AF98" s="2406"/>
      <c r="AG98" s="2406"/>
      <c r="AH98" s="2406"/>
      <c r="AI98" s="2406"/>
      <c r="AJ98" s="2406"/>
      <c r="AK98" s="2406"/>
      <c r="AL98" s="2406"/>
      <c r="AM98" s="2406"/>
      <c r="AN98" s="2406"/>
      <c r="AO98" s="2406"/>
      <c r="AP98" s="2406"/>
      <c r="AQ98" s="2406"/>
      <c r="AR98" s="2406"/>
      <c r="AS98" s="2406"/>
      <c r="AT98" s="2406"/>
      <c r="AU98" s="2406"/>
      <c r="AV98" s="2406"/>
      <c r="AW98" s="2406"/>
      <c r="AX98" s="2406"/>
      <c r="AY98" s="2406"/>
      <c r="AZ98" s="2406"/>
      <c r="BA98" s="2406"/>
      <c r="BB98" s="2406"/>
      <c r="BC98" s="2406"/>
      <c r="BD98" s="2406"/>
      <c r="BE98" s="2406"/>
      <c r="BF98" s="2406"/>
      <c r="BG98" s="2406"/>
      <c r="BH98" s="2406"/>
      <c r="BI98" s="2406"/>
      <c r="BJ98" s="2406"/>
      <c r="BK98" s="2406"/>
      <c r="BL98" s="2406"/>
      <c r="BM98" s="2406"/>
      <c r="BN98" s="2406"/>
      <c r="BO98" s="2406"/>
      <c r="BP98" s="2406"/>
      <c r="BQ98" s="2406"/>
      <c r="BR98" s="2406"/>
      <c r="BS98" s="2406"/>
      <c r="BT98" s="2406"/>
      <c r="BU98" s="2406"/>
      <c r="BV98" s="2406"/>
      <c r="BW98" s="2406"/>
      <c r="BX98" s="2406"/>
      <c r="BY98" s="2406"/>
      <c r="BZ98" s="2406"/>
      <c r="CA98" s="2406"/>
      <c r="CB98" s="2406"/>
      <c r="CC98" s="2406"/>
      <c r="CD98" s="2406"/>
      <c r="CE98" s="2406"/>
      <c r="CF98" s="2406"/>
      <c r="CG98" s="2406"/>
      <c r="CH98" s="2406"/>
      <c r="CI98" s="2406"/>
      <c r="CJ98" s="2406"/>
      <c r="CK98" s="2406"/>
      <c r="CL98" s="2406"/>
      <c r="CM98" s="2406"/>
      <c r="CN98" s="2406"/>
      <c r="CO98" s="2406"/>
      <c r="CP98" s="2406"/>
      <c r="CQ98" s="2406"/>
      <c r="CR98" s="2406"/>
      <c r="CS98" s="2406"/>
      <c r="CT98" s="2406"/>
      <c r="CU98" s="2406"/>
      <c r="CV98" s="2406"/>
      <c r="CW98" s="2406"/>
      <c r="CX98" s="2406"/>
      <c r="CY98" s="2406"/>
      <c r="CZ98" s="2406"/>
      <c r="DA98" s="2406"/>
      <c r="DB98" s="2406"/>
    </row>
    <row r="99" spans="1:106" s="2407" customFormat="1" ht="3.75" customHeight="1">
      <c r="A99" s="2406"/>
      <c r="B99" s="2450"/>
      <c r="Z99" s="2451"/>
      <c r="AA99" s="2406"/>
      <c r="AB99" s="2406"/>
      <c r="AC99" s="2406"/>
      <c r="AD99" s="2406"/>
      <c r="AE99" s="2406"/>
      <c r="AF99" s="2406"/>
      <c r="AG99" s="2406"/>
      <c r="AH99" s="2406"/>
      <c r="AI99" s="2406"/>
      <c r="AJ99" s="2406"/>
      <c r="AK99" s="2406"/>
      <c r="AL99" s="2406"/>
      <c r="AM99" s="2406"/>
      <c r="AN99" s="2406"/>
      <c r="AO99" s="2406"/>
      <c r="AP99" s="2406"/>
      <c r="AQ99" s="2406"/>
      <c r="AR99" s="2406"/>
      <c r="AS99" s="2406"/>
      <c r="AT99" s="2406"/>
      <c r="AU99" s="2406"/>
      <c r="AV99" s="2406"/>
      <c r="AW99" s="2406"/>
      <c r="AX99" s="2406"/>
      <c r="AY99" s="2406"/>
      <c r="AZ99" s="2406"/>
      <c r="BA99" s="2406"/>
      <c r="BB99" s="2406"/>
      <c r="BC99" s="2406"/>
      <c r="BD99" s="2406"/>
      <c r="BE99" s="2406"/>
      <c r="BF99" s="2406"/>
      <c r="BG99" s="2406"/>
      <c r="BH99" s="2406"/>
      <c r="BI99" s="2406"/>
      <c r="BJ99" s="2406"/>
      <c r="BK99" s="2406"/>
      <c r="BL99" s="2406"/>
      <c r="BM99" s="2406"/>
      <c r="BN99" s="2406"/>
      <c r="BO99" s="2406"/>
      <c r="BP99" s="2406"/>
      <c r="BQ99" s="2406"/>
      <c r="BR99" s="2406"/>
      <c r="BS99" s="2406"/>
      <c r="BT99" s="2406"/>
      <c r="BU99" s="2406"/>
      <c r="BV99" s="2406"/>
      <c r="BW99" s="2406"/>
      <c r="BX99" s="2406"/>
      <c r="BY99" s="2406"/>
      <c r="BZ99" s="2406"/>
      <c r="CA99" s="2406"/>
      <c r="CB99" s="2406"/>
      <c r="CC99" s="2406"/>
      <c r="CD99" s="2406"/>
      <c r="CE99" s="2406"/>
      <c r="CF99" s="2406"/>
      <c r="CG99" s="2406"/>
      <c r="CH99" s="2406"/>
      <c r="CI99" s="2406"/>
      <c r="CJ99" s="2406"/>
      <c r="CK99" s="2406"/>
      <c r="CL99" s="2406"/>
      <c r="CM99" s="2406"/>
      <c r="CN99" s="2406"/>
      <c r="CO99" s="2406"/>
      <c r="CP99" s="2406"/>
      <c r="CQ99" s="2406"/>
      <c r="CR99" s="2406"/>
      <c r="CS99" s="2406"/>
      <c r="CT99" s="2406"/>
      <c r="CU99" s="2406"/>
      <c r="CV99" s="2406"/>
      <c r="CW99" s="2406"/>
      <c r="CX99" s="2406"/>
      <c r="CY99" s="2406"/>
      <c r="CZ99" s="2406"/>
      <c r="DA99" s="2406"/>
      <c r="DB99" s="2406"/>
    </row>
    <row r="100" spans="1:106" s="2407" customFormat="1">
      <c r="A100" s="2406"/>
      <c r="B100" s="2450"/>
      <c r="I100" s="2456" t="s">
        <v>4973</v>
      </c>
      <c r="J100" s="2465"/>
      <c r="K100" s="2458"/>
      <c r="L100" s="2458"/>
      <c r="M100" s="2466"/>
      <c r="N100" s="2458"/>
      <c r="O100" s="2458"/>
      <c r="P100" s="2458"/>
      <c r="Q100" s="2466"/>
      <c r="R100" s="2458"/>
      <c r="S100" s="2458"/>
      <c r="T100" s="2458"/>
      <c r="U100" s="2458"/>
      <c r="V100" s="2467"/>
      <c r="W100" s="2467"/>
      <c r="X100" s="2467"/>
      <c r="Y100" s="2467"/>
      <c r="Z100" s="2451"/>
      <c r="AA100" s="2406"/>
      <c r="AB100" s="2406"/>
      <c r="AC100" s="2406"/>
      <c r="AD100" s="2406"/>
      <c r="AE100" s="2406"/>
      <c r="AF100" s="2406"/>
      <c r="AG100" s="2406"/>
      <c r="AH100" s="2406"/>
      <c r="AI100" s="2406"/>
      <c r="AJ100" s="2406"/>
      <c r="AK100" s="2406"/>
      <c r="AL100" s="2406"/>
      <c r="AM100" s="2406"/>
      <c r="AN100" s="2406"/>
      <c r="AO100" s="2406"/>
      <c r="AP100" s="2406"/>
      <c r="AQ100" s="2406"/>
      <c r="AR100" s="2406"/>
      <c r="AS100" s="2406"/>
      <c r="AT100" s="2406"/>
      <c r="AU100" s="2406"/>
      <c r="AV100" s="2406"/>
      <c r="AW100" s="2406"/>
      <c r="AX100" s="2406"/>
      <c r="AY100" s="2406"/>
      <c r="AZ100" s="2406"/>
      <c r="BA100" s="2406"/>
      <c r="BB100" s="2406"/>
      <c r="BC100" s="2406"/>
      <c r="BD100" s="2406"/>
      <c r="BE100" s="2406"/>
      <c r="BF100" s="2406"/>
      <c r="BG100" s="2406"/>
      <c r="BH100" s="2406"/>
      <c r="BI100" s="2406"/>
      <c r="BJ100" s="2406"/>
      <c r="BK100" s="2406"/>
      <c r="BL100" s="2406"/>
      <c r="BM100" s="2406"/>
      <c r="BN100" s="2406"/>
      <c r="BO100" s="2406"/>
      <c r="BP100" s="2406"/>
      <c r="BQ100" s="2406"/>
      <c r="BR100" s="2406"/>
      <c r="BS100" s="2406"/>
      <c r="BT100" s="2406"/>
      <c r="BU100" s="2406"/>
      <c r="BV100" s="2406"/>
      <c r="BW100" s="2406"/>
      <c r="BX100" s="2406"/>
      <c r="BY100" s="2406"/>
      <c r="BZ100" s="2406"/>
      <c r="CA100" s="2406"/>
      <c r="CB100" s="2406"/>
      <c r="CC100" s="2406"/>
      <c r="CD100" s="2406"/>
      <c r="CE100" s="2406"/>
      <c r="CF100" s="2406"/>
      <c r="CG100" s="2406"/>
      <c r="CH100" s="2406"/>
      <c r="CI100" s="2406"/>
      <c r="CJ100" s="2406"/>
      <c r="CK100" s="2406"/>
      <c r="CL100" s="2406"/>
      <c r="CM100" s="2406"/>
      <c r="CN100" s="2406"/>
      <c r="CO100" s="2406"/>
      <c r="CP100" s="2406"/>
      <c r="CQ100" s="2406"/>
      <c r="CR100" s="2406"/>
      <c r="CS100" s="2406"/>
      <c r="CT100" s="2406"/>
      <c r="CU100" s="2406"/>
      <c r="CV100" s="2406"/>
      <c r="CW100" s="2406"/>
      <c r="CX100" s="2406"/>
      <c r="CY100" s="2406"/>
      <c r="CZ100" s="2406"/>
      <c r="DA100" s="2406"/>
      <c r="DB100" s="2406"/>
    </row>
    <row r="101" spans="1:106" s="2407" customFormat="1" ht="4.05" customHeight="1">
      <c r="A101" s="2406"/>
      <c r="B101" s="2450"/>
      <c r="Z101" s="2451"/>
      <c r="AA101" s="2406"/>
      <c r="AB101" s="2406"/>
      <c r="AC101" s="2406"/>
      <c r="AD101" s="2406"/>
      <c r="AE101" s="2406"/>
      <c r="AF101" s="2406"/>
      <c r="AG101" s="2406"/>
      <c r="AH101" s="2406"/>
      <c r="AI101" s="2406"/>
      <c r="AJ101" s="2406"/>
      <c r="AK101" s="2406"/>
      <c r="AL101" s="2406"/>
      <c r="AM101" s="2406"/>
      <c r="AN101" s="2406"/>
      <c r="AO101" s="2406"/>
      <c r="AP101" s="2406"/>
      <c r="AQ101" s="2406"/>
      <c r="AR101" s="2406"/>
      <c r="AS101" s="2406"/>
      <c r="AT101" s="2406"/>
      <c r="AU101" s="2406"/>
      <c r="AV101" s="2406"/>
      <c r="AW101" s="2406"/>
      <c r="AX101" s="2406"/>
      <c r="AY101" s="2406"/>
      <c r="AZ101" s="2406"/>
      <c r="BA101" s="2406"/>
      <c r="BB101" s="2406"/>
      <c r="BC101" s="2406"/>
      <c r="BD101" s="2406"/>
      <c r="BE101" s="2406"/>
      <c r="BF101" s="2406"/>
      <c r="BG101" s="2406"/>
      <c r="BH101" s="2406"/>
      <c r="BI101" s="2406"/>
      <c r="BJ101" s="2406"/>
      <c r="BK101" s="2406"/>
      <c r="BL101" s="2406"/>
      <c r="BM101" s="2406"/>
      <c r="BN101" s="2406"/>
      <c r="BO101" s="2406"/>
      <c r="BP101" s="2406"/>
      <c r="BQ101" s="2406"/>
      <c r="BR101" s="2406"/>
      <c r="BS101" s="2406"/>
      <c r="BT101" s="2406"/>
      <c r="BU101" s="2406"/>
      <c r="BV101" s="2406"/>
      <c r="BW101" s="2406"/>
      <c r="BX101" s="2406"/>
      <c r="BY101" s="2406"/>
      <c r="BZ101" s="2406"/>
      <c r="CA101" s="2406"/>
      <c r="CB101" s="2406"/>
      <c r="CC101" s="2406"/>
      <c r="CD101" s="2406"/>
      <c r="CE101" s="2406"/>
      <c r="CF101" s="2406"/>
      <c r="CG101" s="2406"/>
      <c r="CH101" s="2406"/>
      <c r="CI101" s="2406"/>
      <c r="CJ101" s="2406"/>
      <c r="CK101" s="2406"/>
      <c r="CL101" s="2406"/>
      <c r="CM101" s="2406"/>
      <c r="CN101" s="2406"/>
      <c r="CO101" s="2406"/>
      <c r="CP101" s="2406"/>
      <c r="CQ101" s="2406"/>
      <c r="CR101" s="2406"/>
      <c r="CS101" s="2406"/>
      <c r="CT101" s="2406"/>
      <c r="CU101" s="2406"/>
      <c r="CV101" s="2406"/>
      <c r="CW101" s="2406"/>
      <c r="CX101" s="2406"/>
      <c r="CY101" s="2406"/>
      <c r="CZ101" s="2406"/>
      <c r="DA101" s="2406"/>
      <c r="DB101" s="2406"/>
    </row>
    <row r="102" spans="1:106" s="2407" customFormat="1">
      <c r="A102" s="2406"/>
      <c r="B102" s="2450"/>
      <c r="I102" s="2456"/>
      <c r="J102" s="2465"/>
      <c r="K102" s="2458"/>
      <c r="L102" s="2458"/>
      <c r="M102" s="2466"/>
      <c r="N102" s="2458"/>
      <c r="O102" s="2458"/>
      <c r="P102" s="2458"/>
      <c r="Q102" s="2466"/>
      <c r="R102" s="2458"/>
      <c r="S102" s="2458"/>
      <c r="T102" s="2458"/>
      <c r="U102" s="2458"/>
      <c r="V102" s="2467"/>
      <c r="W102" s="2467"/>
      <c r="X102" s="2467"/>
      <c r="Y102" s="2467"/>
      <c r="Z102" s="2451"/>
      <c r="AA102" s="2406"/>
      <c r="AB102" s="2406"/>
      <c r="AC102" s="2406"/>
      <c r="AD102" s="2406"/>
      <c r="AE102" s="2406"/>
      <c r="AF102" s="2406"/>
      <c r="AG102" s="2406"/>
      <c r="AH102" s="2406"/>
      <c r="AI102" s="2406"/>
      <c r="AJ102" s="2406"/>
      <c r="AK102" s="2406"/>
      <c r="AL102" s="2406"/>
      <c r="AM102" s="2406"/>
      <c r="AN102" s="2406"/>
      <c r="AO102" s="2406"/>
      <c r="AP102" s="2406"/>
      <c r="AQ102" s="2406"/>
      <c r="AR102" s="2406"/>
      <c r="AS102" s="2406"/>
      <c r="AT102" s="2406"/>
      <c r="AU102" s="2406"/>
      <c r="AV102" s="2406"/>
      <c r="AW102" s="2406"/>
      <c r="AX102" s="2406"/>
      <c r="AY102" s="2406"/>
      <c r="AZ102" s="2406"/>
      <c r="BA102" s="2406"/>
      <c r="BB102" s="2406"/>
      <c r="BC102" s="2406"/>
      <c r="BD102" s="2406"/>
      <c r="BE102" s="2406"/>
      <c r="BF102" s="2406"/>
      <c r="BG102" s="2406"/>
      <c r="BH102" s="2406"/>
      <c r="BI102" s="2406"/>
      <c r="BJ102" s="2406"/>
      <c r="BK102" s="2406"/>
      <c r="BL102" s="2406"/>
      <c r="BM102" s="2406"/>
      <c r="BN102" s="2406"/>
      <c r="BO102" s="2406"/>
      <c r="BP102" s="2406"/>
      <c r="BQ102" s="2406"/>
      <c r="BR102" s="2406"/>
      <c r="BS102" s="2406"/>
      <c r="BT102" s="2406"/>
      <c r="BU102" s="2406"/>
      <c r="BV102" s="2406"/>
      <c r="BW102" s="2406"/>
      <c r="BX102" s="2406"/>
      <c r="BY102" s="2406"/>
      <c r="BZ102" s="2406"/>
      <c r="CA102" s="2406"/>
      <c r="CB102" s="2406"/>
      <c r="CC102" s="2406"/>
      <c r="CD102" s="2406"/>
      <c r="CE102" s="2406"/>
      <c r="CF102" s="2406"/>
      <c r="CG102" s="2406"/>
      <c r="CH102" s="2406"/>
      <c r="CI102" s="2406"/>
      <c r="CJ102" s="2406"/>
      <c r="CK102" s="2406"/>
      <c r="CL102" s="2406"/>
      <c r="CM102" s="2406"/>
      <c r="CN102" s="2406"/>
      <c r="CO102" s="2406"/>
      <c r="CP102" s="2406"/>
      <c r="CQ102" s="2406"/>
      <c r="CR102" s="2406"/>
      <c r="CS102" s="2406"/>
      <c r="CT102" s="2406"/>
      <c r="CU102" s="2406"/>
      <c r="CV102" s="2406"/>
      <c r="CW102" s="2406"/>
      <c r="CX102" s="2406"/>
      <c r="CY102" s="2406"/>
      <c r="CZ102" s="2406"/>
      <c r="DA102" s="2406"/>
      <c r="DB102" s="2406"/>
    </row>
    <row r="103" spans="1:106" s="2407" customFormat="1" ht="3.75" customHeight="1">
      <c r="A103" s="2406"/>
      <c r="B103" s="2450"/>
      <c r="Z103" s="2451"/>
      <c r="AA103" s="2406"/>
      <c r="AB103" s="2406"/>
      <c r="AC103" s="2406"/>
      <c r="AD103" s="2406"/>
      <c r="AE103" s="2406"/>
      <c r="AF103" s="2406"/>
      <c r="AG103" s="2406"/>
      <c r="AH103" s="2406"/>
      <c r="AI103" s="2406"/>
      <c r="AJ103" s="2406"/>
      <c r="AK103" s="2406"/>
      <c r="AL103" s="2406"/>
      <c r="AM103" s="2406"/>
      <c r="AN103" s="2406"/>
      <c r="AO103" s="2406"/>
      <c r="AP103" s="2406"/>
      <c r="AQ103" s="2406"/>
      <c r="AR103" s="2406"/>
      <c r="AS103" s="2406"/>
      <c r="AT103" s="2406"/>
      <c r="AU103" s="2406"/>
      <c r="AV103" s="2406"/>
      <c r="AW103" s="2406"/>
      <c r="AX103" s="2406"/>
      <c r="AY103" s="2406"/>
      <c r="AZ103" s="2406"/>
      <c r="BA103" s="2406"/>
      <c r="BB103" s="2406"/>
      <c r="BC103" s="2406"/>
      <c r="BD103" s="2406"/>
      <c r="BE103" s="2406"/>
      <c r="BF103" s="2406"/>
      <c r="BG103" s="2406"/>
      <c r="BH103" s="2406"/>
      <c r="BI103" s="2406"/>
      <c r="BJ103" s="2406"/>
      <c r="BK103" s="2406"/>
      <c r="BL103" s="2406"/>
      <c r="BM103" s="2406"/>
      <c r="BN103" s="2406"/>
      <c r="BO103" s="2406"/>
      <c r="BP103" s="2406"/>
      <c r="BQ103" s="2406"/>
      <c r="BR103" s="2406"/>
      <c r="BS103" s="2406"/>
      <c r="BT103" s="2406"/>
      <c r="BU103" s="2406"/>
      <c r="BV103" s="2406"/>
      <c r="BW103" s="2406"/>
      <c r="BX103" s="2406"/>
      <c r="BY103" s="2406"/>
      <c r="BZ103" s="2406"/>
      <c r="CA103" s="2406"/>
      <c r="CB103" s="2406"/>
      <c r="CC103" s="2406"/>
      <c r="CD103" s="2406"/>
      <c r="CE103" s="2406"/>
      <c r="CF103" s="2406"/>
      <c r="CG103" s="2406"/>
      <c r="CH103" s="2406"/>
      <c r="CI103" s="2406"/>
      <c r="CJ103" s="2406"/>
      <c r="CK103" s="2406"/>
      <c r="CL103" s="2406"/>
      <c r="CM103" s="2406"/>
      <c r="CN103" s="2406"/>
      <c r="CO103" s="2406"/>
      <c r="CP103" s="2406"/>
      <c r="CQ103" s="2406"/>
      <c r="CR103" s="2406"/>
      <c r="CS103" s="2406"/>
      <c r="CT103" s="2406"/>
      <c r="CU103" s="2406"/>
      <c r="CV103" s="2406"/>
      <c r="CW103" s="2406"/>
      <c r="CX103" s="2406"/>
      <c r="CY103" s="2406"/>
      <c r="CZ103" s="2406"/>
      <c r="DA103" s="2406"/>
      <c r="DB103" s="2406"/>
    </row>
    <row r="104" spans="1:106" s="2407" customFormat="1">
      <c r="A104" s="2406"/>
      <c r="B104" s="2450"/>
      <c r="I104" s="2456" t="s">
        <v>4974</v>
      </c>
      <c r="J104" s="2465">
        <v>0</v>
      </c>
      <c r="K104" s="2458"/>
      <c r="L104" s="2458"/>
      <c r="M104" s="2468" t="s">
        <v>1382</v>
      </c>
      <c r="N104" s="2458"/>
      <c r="O104" s="2458"/>
      <c r="P104" s="2458"/>
      <c r="Q104" s="2468" t="s">
        <v>1382</v>
      </c>
      <c r="R104" s="2458"/>
      <c r="S104" s="2458"/>
      <c r="T104" s="2458"/>
      <c r="U104" s="2458"/>
      <c r="Z104" s="2451"/>
      <c r="AA104" s="2406"/>
      <c r="AB104" s="2406"/>
      <c r="AC104" s="2406"/>
      <c r="AD104" s="2406"/>
      <c r="AE104" s="2406"/>
      <c r="AF104" s="2406"/>
      <c r="AG104" s="2406"/>
      <c r="AH104" s="2406"/>
      <c r="AI104" s="2406"/>
      <c r="AJ104" s="2406"/>
      <c r="AK104" s="2406"/>
      <c r="AL104" s="2406"/>
      <c r="AM104" s="2406"/>
      <c r="AN104" s="2406"/>
      <c r="AO104" s="2406"/>
      <c r="AP104" s="2406"/>
      <c r="AQ104" s="2406"/>
      <c r="AR104" s="2406"/>
      <c r="AS104" s="2406"/>
      <c r="AT104" s="2406"/>
      <c r="AU104" s="2406"/>
      <c r="AV104" s="2406"/>
      <c r="AW104" s="2406"/>
      <c r="AX104" s="2406"/>
      <c r="AY104" s="2406"/>
      <c r="AZ104" s="2406"/>
      <c r="BA104" s="2406"/>
      <c r="BB104" s="2406"/>
      <c r="BC104" s="2406"/>
      <c r="BD104" s="2406"/>
      <c r="BE104" s="2406"/>
      <c r="BF104" s="2406"/>
      <c r="BG104" s="2406"/>
      <c r="BH104" s="2406"/>
      <c r="BI104" s="2406"/>
      <c r="BJ104" s="2406"/>
      <c r="BK104" s="2406"/>
      <c r="BL104" s="2406"/>
      <c r="BM104" s="2406"/>
      <c r="BN104" s="2406"/>
      <c r="BO104" s="2406"/>
      <c r="BP104" s="2406"/>
      <c r="BQ104" s="2406"/>
      <c r="BR104" s="2406"/>
      <c r="BS104" s="2406"/>
      <c r="BT104" s="2406"/>
      <c r="BU104" s="2406"/>
      <c r="BV104" s="2406"/>
      <c r="BW104" s="2406"/>
      <c r="BX104" s="2406"/>
      <c r="BY104" s="2406"/>
      <c r="BZ104" s="2406"/>
      <c r="CA104" s="2406"/>
      <c r="CB104" s="2406"/>
      <c r="CC104" s="2406"/>
      <c r="CD104" s="2406"/>
      <c r="CE104" s="2406"/>
      <c r="CF104" s="2406"/>
      <c r="CG104" s="2406"/>
      <c r="CH104" s="2406"/>
      <c r="CI104" s="2406"/>
      <c r="CJ104" s="2406"/>
      <c r="CK104" s="2406"/>
      <c r="CL104" s="2406"/>
      <c r="CM104" s="2406"/>
      <c r="CN104" s="2406"/>
      <c r="CO104" s="2406"/>
      <c r="CP104" s="2406"/>
      <c r="CQ104" s="2406"/>
      <c r="CR104" s="2406"/>
      <c r="CS104" s="2406"/>
      <c r="CT104" s="2406"/>
      <c r="CU104" s="2406"/>
      <c r="CV104" s="2406"/>
      <c r="CW104" s="2406"/>
      <c r="CX104" s="2406"/>
      <c r="CY104" s="2406"/>
      <c r="CZ104" s="2406"/>
      <c r="DA104" s="2406"/>
      <c r="DB104" s="2406"/>
    </row>
    <row r="105" spans="1:106" s="2407" customFormat="1" ht="3.75" customHeight="1">
      <c r="A105" s="2406"/>
      <c r="B105" s="2450"/>
      <c r="Z105" s="2451"/>
      <c r="AA105" s="2406"/>
      <c r="AB105" s="2406"/>
      <c r="AC105" s="2406"/>
      <c r="AD105" s="2406"/>
      <c r="AE105" s="2406"/>
      <c r="AF105" s="2406"/>
      <c r="AG105" s="2406"/>
      <c r="AH105" s="2406"/>
      <c r="AI105" s="2406"/>
      <c r="AJ105" s="2406"/>
      <c r="AK105" s="2406"/>
      <c r="AL105" s="2406"/>
      <c r="AM105" s="2406"/>
      <c r="AN105" s="2406"/>
      <c r="AO105" s="2406"/>
      <c r="AP105" s="2406"/>
      <c r="AQ105" s="2406"/>
      <c r="AR105" s="2406"/>
      <c r="AS105" s="2406"/>
      <c r="AT105" s="2406"/>
      <c r="AU105" s="2406"/>
      <c r="AV105" s="2406"/>
      <c r="AW105" s="2406"/>
      <c r="AX105" s="2406"/>
      <c r="AY105" s="2406"/>
      <c r="AZ105" s="2406"/>
      <c r="BA105" s="2406"/>
      <c r="BB105" s="2406"/>
      <c r="BC105" s="2406"/>
      <c r="BD105" s="2406"/>
      <c r="BE105" s="2406"/>
      <c r="BF105" s="2406"/>
      <c r="BG105" s="2406"/>
      <c r="BH105" s="2406"/>
      <c r="BI105" s="2406"/>
      <c r="BJ105" s="2406"/>
      <c r="BK105" s="2406"/>
      <c r="BL105" s="2406"/>
      <c r="BM105" s="2406"/>
      <c r="BN105" s="2406"/>
      <c r="BO105" s="2406"/>
      <c r="BP105" s="2406"/>
      <c r="BQ105" s="2406"/>
      <c r="BR105" s="2406"/>
      <c r="BS105" s="2406"/>
      <c r="BT105" s="2406"/>
      <c r="BU105" s="2406"/>
      <c r="BV105" s="2406"/>
      <c r="BW105" s="2406"/>
      <c r="BX105" s="2406"/>
      <c r="BY105" s="2406"/>
      <c r="BZ105" s="2406"/>
      <c r="CA105" s="2406"/>
      <c r="CB105" s="2406"/>
      <c r="CC105" s="2406"/>
      <c r="CD105" s="2406"/>
      <c r="CE105" s="2406"/>
      <c r="CF105" s="2406"/>
      <c r="CG105" s="2406"/>
      <c r="CH105" s="2406"/>
      <c r="CI105" s="2406"/>
      <c r="CJ105" s="2406"/>
      <c r="CK105" s="2406"/>
      <c r="CL105" s="2406"/>
      <c r="CM105" s="2406"/>
      <c r="CN105" s="2406"/>
      <c r="CO105" s="2406"/>
      <c r="CP105" s="2406"/>
      <c r="CQ105" s="2406"/>
      <c r="CR105" s="2406"/>
      <c r="CS105" s="2406"/>
      <c r="CT105" s="2406"/>
      <c r="CU105" s="2406"/>
      <c r="CV105" s="2406"/>
      <c r="CW105" s="2406"/>
      <c r="CX105" s="2406"/>
      <c r="CY105" s="2406"/>
      <c r="CZ105" s="2406"/>
      <c r="DA105" s="2406"/>
      <c r="DB105" s="2406"/>
    </row>
    <row r="106" spans="1:106" s="2407" customFormat="1">
      <c r="A106" s="2406"/>
      <c r="B106" s="2450"/>
      <c r="I106" s="2456" t="s">
        <v>4975</v>
      </c>
      <c r="J106" s="2465">
        <v>0</v>
      </c>
      <c r="K106" s="2458"/>
      <c r="L106" s="2458"/>
      <c r="M106" s="2468" t="s">
        <v>1382</v>
      </c>
      <c r="N106" s="2458"/>
      <c r="O106" s="2458"/>
      <c r="P106" s="2458"/>
      <c r="Q106" s="2468" t="s">
        <v>1382</v>
      </c>
      <c r="R106" s="2458"/>
      <c r="S106" s="2458"/>
      <c r="T106" s="2458"/>
      <c r="U106" s="2458"/>
      <c r="Z106" s="2451"/>
      <c r="AA106" s="2406"/>
      <c r="AB106" s="2406"/>
      <c r="AC106" s="2406"/>
      <c r="AD106" s="2406"/>
      <c r="AE106" s="2406"/>
      <c r="AF106" s="2406"/>
      <c r="AG106" s="2406"/>
      <c r="AH106" s="2406"/>
      <c r="AI106" s="2406"/>
      <c r="AJ106" s="2406"/>
      <c r="AK106" s="2406"/>
      <c r="AL106" s="2406"/>
      <c r="AM106" s="2406"/>
      <c r="AN106" s="2406"/>
      <c r="AO106" s="2406"/>
      <c r="AP106" s="2406"/>
      <c r="AQ106" s="2406"/>
      <c r="AR106" s="2406"/>
      <c r="AS106" s="2406"/>
      <c r="AT106" s="2406"/>
      <c r="AU106" s="2406"/>
      <c r="AV106" s="2406"/>
      <c r="AW106" s="2406"/>
      <c r="AX106" s="2406"/>
      <c r="AY106" s="2406"/>
      <c r="AZ106" s="2406"/>
      <c r="BA106" s="2406"/>
      <c r="BB106" s="2406"/>
      <c r="BC106" s="2406"/>
      <c r="BD106" s="2406"/>
      <c r="BE106" s="2406"/>
      <c r="BF106" s="2406"/>
      <c r="BG106" s="2406"/>
      <c r="BH106" s="2406"/>
      <c r="BI106" s="2406"/>
      <c r="BJ106" s="2406"/>
      <c r="BK106" s="2406"/>
      <c r="BL106" s="2406"/>
      <c r="BM106" s="2406"/>
      <c r="BN106" s="2406"/>
      <c r="BO106" s="2406"/>
      <c r="BP106" s="2406"/>
      <c r="BQ106" s="2406"/>
      <c r="BR106" s="2406"/>
      <c r="BS106" s="2406"/>
      <c r="BT106" s="2406"/>
      <c r="BU106" s="2406"/>
      <c r="BV106" s="2406"/>
      <c r="BW106" s="2406"/>
      <c r="BX106" s="2406"/>
      <c r="BY106" s="2406"/>
      <c r="BZ106" s="2406"/>
      <c r="CA106" s="2406"/>
      <c r="CB106" s="2406"/>
      <c r="CC106" s="2406"/>
      <c r="CD106" s="2406"/>
      <c r="CE106" s="2406"/>
      <c r="CF106" s="2406"/>
      <c r="CG106" s="2406"/>
      <c r="CH106" s="2406"/>
      <c r="CI106" s="2406"/>
      <c r="CJ106" s="2406"/>
      <c r="CK106" s="2406"/>
      <c r="CL106" s="2406"/>
      <c r="CM106" s="2406"/>
      <c r="CN106" s="2406"/>
      <c r="CO106" s="2406"/>
      <c r="CP106" s="2406"/>
      <c r="CQ106" s="2406"/>
      <c r="CR106" s="2406"/>
      <c r="CS106" s="2406"/>
      <c r="CT106" s="2406"/>
      <c r="CU106" s="2406"/>
      <c r="CV106" s="2406"/>
      <c r="CW106" s="2406"/>
      <c r="CX106" s="2406"/>
      <c r="CY106" s="2406"/>
      <c r="CZ106" s="2406"/>
      <c r="DA106" s="2406"/>
      <c r="DB106" s="2406"/>
    </row>
    <row r="107" spans="1:106" s="2407" customFormat="1" ht="4.05" customHeight="1">
      <c r="B107" s="2450"/>
      <c r="I107" s="2453"/>
      <c r="Z107" s="2451"/>
    </row>
    <row r="108" spans="1:106" s="2407" customFormat="1" ht="12" customHeight="1">
      <c r="B108" s="2450"/>
      <c r="D108" s="2469" t="s">
        <v>4992</v>
      </c>
      <c r="E108" s="2406"/>
      <c r="F108" s="2406"/>
      <c r="G108" s="2406"/>
      <c r="H108" s="2406"/>
      <c r="I108" s="2406"/>
      <c r="J108" s="2406"/>
      <c r="K108" s="2406"/>
      <c r="L108" s="2406"/>
      <c r="M108" s="2406"/>
      <c r="N108" s="2406"/>
      <c r="O108" s="2406"/>
      <c r="P108" s="2406"/>
      <c r="Q108" s="2406"/>
      <c r="R108" s="2406"/>
      <c r="S108" s="2406"/>
      <c r="T108" s="2406"/>
      <c r="U108" s="2406"/>
      <c r="V108" s="2406"/>
      <c r="W108" s="2406"/>
      <c r="X108" s="2406"/>
      <c r="Y108" s="2406"/>
      <c r="Z108" s="2470"/>
      <c r="AA108" s="2406"/>
    </row>
    <row r="109" spans="1:106" s="2407" customFormat="1" ht="4.05" customHeight="1">
      <c r="B109" s="2450"/>
      <c r="I109" s="2453"/>
      <c r="Z109" s="2451"/>
    </row>
    <row r="110" spans="1:106" s="2407" customFormat="1" ht="12">
      <c r="B110" s="2450"/>
      <c r="I110" s="2471" t="s">
        <v>1094</v>
      </c>
      <c r="J110" s="2458"/>
      <c r="K110" s="2458"/>
      <c r="L110" s="2458"/>
      <c r="M110" s="2472"/>
      <c r="N110" s="2465"/>
      <c r="O110" s="2465"/>
      <c r="P110" s="2465"/>
      <c r="Q110" s="2472"/>
      <c r="R110" s="2458"/>
      <c r="S110" s="2458"/>
      <c r="T110" s="2458"/>
      <c r="U110" s="2473"/>
      <c r="V110" s="2467"/>
      <c r="W110" s="2458"/>
      <c r="X110" s="2467"/>
      <c r="Y110" s="2474" t="s">
        <v>4980</v>
      </c>
      <c r="Z110" s="2451"/>
    </row>
    <row r="111" spans="1:106" s="2407" customFormat="1" ht="4.05" customHeight="1">
      <c r="B111" s="2450"/>
      <c r="I111" s="2453"/>
      <c r="Z111" s="2451"/>
    </row>
    <row r="112" spans="1:106" s="2407" customFormat="1" ht="12" customHeight="1">
      <c r="B112" s="2450"/>
      <c r="C112" s="2406"/>
      <c r="D112" s="2469" t="s">
        <v>4993</v>
      </c>
      <c r="E112" s="2406"/>
      <c r="F112" s="2406"/>
      <c r="G112" s="2406"/>
      <c r="H112" s="2406"/>
      <c r="I112" s="2406"/>
      <c r="J112" s="2406"/>
      <c r="K112" s="2406"/>
      <c r="L112" s="2406"/>
      <c r="M112" s="2406"/>
      <c r="N112" s="2406"/>
      <c r="O112" s="2406"/>
      <c r="P112" s="2406"/>
      <c r="Q112" s="2406"/>
      <c r="R112" s="2406"/>
      <c r="S112" s="2406"/>
      <c r="T112" s="2406"/>
      <c r="U112" s="2406"/>
      <c r="V112" s="2406"/>
      <c r="W112" s="2406"/>
      <c r="X112" s="2406"/>
      <c r="Y112" s="2406"/>
      <c r="Z112" s="2470"/>
    </row>
    <row r="113" spans="2:26" s="2407" customFormat="1" ht="4.05" customHeight="1">
      <c r="B113" s="2450"/>
      <c r="I113" s="2453"/>
      <c r="Z113" s="2451"/>
    </row>
    <row r="114" spans="2:26" s="2407" customFormat="1" ht="12">
      <c r="B114" s="2450"/>
      <c r="I114" s="2471" t="s">
        <v>1094</v>
      </c>
      <c r="J114" s="2458"/>
      <c r="K114" s="2458"/>
      <c r="L114" s="2458"/>
      <c r="M114" s="2472"/>
      <c r="N114" s="2465"/>
      <c r="O114" s="2465"/>
      <c r="P114" s="2465"/>
      <c r="Q114" s="2472"/>
      <c r="R114" s="2458"/>
      <c r="S114" s="2458"/>
      <c r="T114" s="2458"/>
      <c r="U114" s="2473"/>
      <c r="V114" s="2467"/>
      <c r="W114" s="2458"/>
      <c r="X114" s="2467"/>
      <c r="Y114" s="2474" t="s">
        <v>4980</v>
      </c>
      <c r="Z114" s="2451"/>
    </row>
    <row r="115" spans="2:26" s="2407" customFormat="1" ht="4.05" customHeight="1">
      <c r="B115" s="2450"/>
      <c r="I115" s="2453"/>
      <c r="Z115" s="2451"/>
    </row>
    <row r="116" spans="2:26" s="2407" customFormat="1" ht="12" customHeight="1">
      <c r="B116" s="2450"/>
      <c r="C116" s="5549" t="s">
        <v>4994</v>
      </c>
      <c r="D116" s="5549"/>
      <c r="E116" s="5549"/>
      <c r="F116" s="5549"/>
      <c r="G116" s="5549"/>
      <c r="H116" s="5549"/>
      <c r="I116" s="5549"/>
      <c r="J116" s="5549"/>
      <c r="K116" s="5549"/>
      <c r="L116" s="5549"/>
      <c r="M116" s="5549"/>
      <c r="N116" s="5549"/>
      <c r="O116" s="5549"/>
      <c r="P116" s="5549"/>
      <c r="Q116" s="2406"/>
      <c r="R116" s="2476"/>
      <c r="S116" s="2476"/>
      <c r="T116" s="2476"/>
      <c r="U116" s="2477" t="s">
        <v>543</v>
      </c>
      <c r="Z116" s="2451"/>
    </row>
    <row r="117" spans="2:26" s="2407" customFormat="1" ht="4.05" customHeight="1">
      <c r="B117" s="2450"/>
      <c r="Z117" s="2451"/>
    </row>
    <row r="118" spans="2:26" s="2407" customFormat="1">
      <c r="B118" s="2450"/>
      <c r="W118" s="2453" t="s">
        <v>4995</v>
      </c>
      <c r="X118" s="2467"/>
      <c r="Z118" s="2451"/>
    </row>
    <row r="119" spans="2:26" s="2407" customFormat="1" ht="4.05" customHeight="1">
      <c r="B119" s="2450"/>
      <c r="Z119" s="2451"/>
    </row>
    <row r="120" spans="2:26" s="2407" customFormat="1">
      <c r="B120" s="2450"/>
      <c r="W120" s="2478" t="s">
        <v>4996</v>
      </c>
      <c r="X120" s="2467"/>
      <c r="Z120" s="2451"/>
    </row>
    <row r="121" spans="2:26" s="2407" customFormat="1" ht="4.05" customHeight="1">
      <c r="B121" s="2450"/>
      <c r="Z121" s="2451"/>
    </row>
    <row r="122" spans="2:26" s="2407" customFormat="1">
      <c r="B122" s="2450"/>
      <c r="W122" s="2478" t="s">
        <v>4997</v>
      </c>
      <c r="X122" s="2467"/>
      <c r="Z122" s="2451"/>
    </row>
    <row r="123" spans="2:26" s="2407" customFormat="1" ht="4.05" customHeight="1">
      <c r="B123" s="2450"/>
      <c r="Z123" s="2451"/>
    </row>
    <row r="124" spans="2:26" s="2407" customFormat="1">
      <c r="B124" s="2450"/>
      <c r="W124" s="2478" t="s">
        <v>4998</v>
      </c>
      <c r="X124" s="2467"/>
      <c r="Z124" s="2451"/>
    </row>
    <row r="125" spans="2:26" s="2407" customFormat="1" ht="4.05" customHeight="1">
      <c r="B125" s="2450"/>
      <c r="Z125" s="2451"/>
    </row>
    <row r="126" spans="2:26" s="2407" customFormat="1">
      <c r="B126" s="2450"/>
      <c r="W126" s="2478" t="s">
        <v>4999</v>
      </c>
      <c r="X126" s="2467"/>
      <c r="Z126" s="2451"/>
    </row>
    <row r="127" spans="2:26" s="2407" customFormat="1" ht="4.05" customHeight="1">
      <c r="B127" s="2450"/>
      <c r="Z127" s="2451"/>
    </row>
    <row r="128" spans="2:26" s="2407" customFormat="1" ht="4.05" customHeight="1" thickBot="1">
      <c r="B128" s="2450"/>
      <c r="Z128" s="2451"/>
    </row>
    <row r="129" spans="1:106" s="2407" customFormat="1" ht="12.75" customHeight="1" thickBot="1">
      <c r="A129" s="2406"/>
      <c r="B129" s="5521" t="s">
        <v>5000</v>
      </c>
      <c r="C129" s="5522"/>
      <c r="D129" s="5522"/>
      <c r="E129" s="5522"/>
      <c r="F129" s="5522"/>
      <c r="G129" s="5522"/>
      <c r="H129" s="5522"/>
      <c r="I129" s="5522"/>
      <c r="J129" s="5522"/>
      <c r="K129" s="5522"/>
      <c r="L129" s="5522"/>
      <c r="M129" s="5522"/>
      <c r="N129" s="5522"/>
      <c r="O129" s="5522"/>
      <c r="P129" s="5522"/>
      <c r="Q129" s="5522"/>
      <c r="R129" s="5522"/>
      <c r="S129" s="5522"/>
      <c r="T129" s="5522"/>
      <c r="U129" s="5522"/>
      <c r="V129" s="5522"/>
      <c r="W129" s="5522"/>
      <c r="X129" s="5522"/>
      <c r="Y129" s="5522"/>
      <c r="Z129" s="5523"/>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6"/>
      <c r="BE129" s="2406"/>
      <c r="BF129" s="2406"/>
      <c r="BG129" s="2406"/>
      <c r="BH129" s="2406"/>
      <c r="BI129" s="2406"/>
      <c r="BJ129" s="2406"/>
      <c r="BK129" s="2406"/>
      <c r="BL129" s="2406"/>
      <c r="BM129" s="2406"/>
      <c r="BN129" s="2406"/>
      <c r="BO129" s="2406"/>
      <c r="BP129" s="2406"/>
      <c r="BQ129" s="2406"/>
      <c r="BR129" s="2406"/>
      <c r="BS129" s="2406"/>
      <c r="BT129" s="2406"/>
      <c r="BU129" s="2406"/>
      <c r="BV129" s="2406"/>
      <c r="BW129" s="2406"/>
      <c r="BX129" s="2406"/>
      <c r="BY129" s="2406"/>
      <c r="BZ129" s="2406"/>
      <c r="CA129" s="2406"/>
      <c r="CB129" s="2406"/>
      <c r="CC129" s="2406"/>
      <c r="CD129" s="2406"/>
      <c r="CE129" s="2406"/>
      <c r="CF129" s="2406"/>
      <c r="CG129" s="2406"/>
      <c r="CH129" s="2406"/>
      <c r="CI129" s="2406"/>
      <c r="CJ129" s="2406"/>
      <c r="CK129" s="2406"/>
      <c r="CL129" s="2406"/>
      <c r="CM129" s="2406"/>
      <c r="CN129" s="2406"/>
      <c r="CO129" s="2406"/>
      <c r="CP129" s="2406"/>
      <c r="CQ129" s="2406"/>
      <c r="CR129" s="2406"/>
      <c r="CS129" s="2406"/>
      <c r="CT129" s="2406"/>
      <c r="CU129" s="2406"/>
      <c r="CV129" s="2406"/>
      <c r="CW129" s="2406"/>
      <c r="CX129" s="2406"/>
      <c r="CY129" s="2406"/>
      <c r="CZ129" s="2406"/>
      <c r="DA129" s="2406"/>
      <c r="DB129" s="2406"/>
    </row>
    <row r="130" spans="1:106" s="2407" customFormat="1" ht="4.05" customHeight="1">
      <c r="A130" s="2406"/>
      <c r="B130" s="2450"/>
      <c r="Z130" s="2451"/>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6"/>
      <c r="BE130" s="2406"/>
      <c r="BF130" s="2406"/>
      <c r="BG130" s="2406"/>
      <c r="BH130" s="2406"/>
      <c r="BI130" s="2406"/>
      <c r="BJ130" s="2406"/>
      <c r="BK130" s="2406"/>
      <c r="BL130" s="2406"/>
      <c r="BM130" s="2406"/>
      <c r="BN130" s="2406"/>
      <c r="BO130" s="2406"/>
      <c r="BP130" s="2406"/>
      <c r="BQ130" s="2406"/>
      <c r="BR130" s="2406"/>
      <c r="BS130" s="2406"/>
      <c r="BT130" s="2406"/>
      <c r="BU130" s="2406"/>
      <c r="BV130" s="2406"/>
      <c r="BW130" s="2406"/>
      <c r="BX130" s="2406"/>
      <c r="BY130" s="2406"/>
      <c r="BZ130" s="2406"/>
      <c r="CA130" s="2406"/>
      <c r="CB130" s="2406"/>
      <c r="CC130" s="2406"/>
      <c r="CD130" s="2406"/>
      <c r="CE130" s="2406"/>
      <c r="CF130" s="2406"/>
      <c r="CG130" s="2406"/>
      <c r="CH130" s="2406"/>
      <c r="CI130" s="2406"/>
      <c r="CJ130" s="2406"/>
      <c r="CK130" s="2406"/>
      <c r="CL130" s="2406"/>
      <c r="CM130" s="2406"/>
      <c r="CN130" s="2406"/>
      <c r="CO130" s="2406"/>
      <c r="CP130" s="2406"/>
      <c r="CQ130" s="2406"/>
      <c r="CR130" s="2406"/>
      <c r="CS130" s="2406"/>
      <c r="CT130" s="2406"/>
      <c r="CU130" s="2406"/>
      <c r="CV130" s="2406"/>
      <c r="CW130" s="2406"/>
      <c r="CX130" s="2406"/>
      <c r="CY130" s="2406"/>
      <c r="CZ130" s="2406"/>
      <c r="DA130" s="2406"/>
      <c r="DB130" s="2406"/>
    </row>
    <row r="131" spans="1:106" s="2407" customFormat="1">
      <c r="A131" s="2406"/>
      <c r="B131" s="2450"/>
      <c r="I131" s="2456" t="s">
        <v>5001</v>
      </c>
      <c r="J131" s="2456" t="s">
        <v>3649</v>
      </c>
      <c r="K131" s="2462"/>
      <c r="L131" s="2463"/>
      <c r="M131" s="2455"/>
      <c r="N131" s="2456" t="s">
        <v>3650</v>
      </c>
      <c r="O131" s="2458"/>
      <c r="P131" s="2458"/>
      <c r="R131" s="2455"/>
      <c r="S131" s="2456" t="s">
        <v>3652</v>
      </c>
      <c r="T131" s="2462"/>
      <c r="U131" s="2464"/>
      <c r="V131" s="2464"/>
      <c r="W131" s="2464"/>
      <c r="X131" s="2464"/>
      <c r="Y131" s="2463"/>
      <c r="Z131" s="2451"/>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6"/>
      <c r="BE131" s="2406"/>
      <c r="BF131" s="2406"/>
      <c r="BG131" s="2406"/>
      <c r="BH131" s="2406"/>
      <c r="BI131" s="2406"/>
      <c r="BJ131" s="2406"/>
      <c r="BK131" s="2406"/>
      <c r="BL131" s="2406"/>
      <c r="BM131" s="2406"/>
      <c r="BN131" s="2406"/>
      <c r="BO131" s="2406"/>
      <c r="BP131" s="2406"/>
      <c r="BQ131" s="2406"/>
      <c r="BR131" s="2406"/>
      <c r="BS131" s="2406"/>
      <c r="BT131" s="2406"/>
      <c r="BU131" s="2406"/>
      <c r="BV131" s="2406"/>
      <c r="BW131" s="2406"/>
      <c r="BX131" s="2406"/>
      <c r="BY131" s="2406"/>
      <c r="BZ131" s="2406"/>
      <c r="CA131" s="2406"/>
      <c r="CB131" s="2406"/>
      <c r="CC131" s="2406"/>
      <c r="CD131" s="2406"/>
      <c r="CE131" s="2406"/>
      <c r="CF131" s="2406"/>
      <c r="CG131" s="2406"/>
      <c r="CH131" s="2406"/>
      <c r="CI131" s="2406"/>
      <c r="CJ131" s="2406"/>
      <c r="CK131" s="2406"/>
      <c r="CL131" s="2406"/>
      <c r="CM131" s="2406"/>
      <c r="CN131" s="2406"/>
      <c r="CO131" s="2406"/>
      <c r="CP131" s="2406"/>
      <c r="CQ131" s="2406"/>
      <c r="CR131" s="2406"/>
      <c r="CS131" s="2406"/>
      <c r="CT131" s="2406"/>
      <c r="CU131" s="2406"/>
      <c r="CV131" s="2406"/>
      <c r="CW131" s="2406"/>
      <c r="CX131" s="2406"/>
      <c r="CY131" s="2406"/>
      <c r="CZ131" s="2406"/>
      <c r="DA131" s="2406"/>
      <c r="DB131" s="2406"/>
    </row>
    <row r="132" spans="1:106" s="2407" customFormat="1" ht="4.05" customHeight="1">
      <c r="A132" s="2406"/>
      <c r="B132" s="2450"/>
      <c r="Z132" s="2451"/>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6"/>
      <c r="BE132" s="2406"/>
      <c r="BF132" s="2406"/>
      <c r="BG132" s="2406"/>
      <c r="BH132" s="2406"/>
      <c r="BI132" s="2406"/>
      <c r="BJ132" s="2406"/>
      <c r="BK132" s="2406"/>
      <c r="BL132" s="2406"/>
      <c r="BM132" s="2406"/>
      <c r="BN132" s="2406"/>
      <c r="BO132" s="2406"/>
      <c r="BP132" s="2406"/>
      <c r="BQ132" s="2406"/>
      <c r="BR132" s="2406"/>
      <c r="BS132" s="2406"/>
      <c r="BT132" s="2406"/>
      <c r="BU132" s="2406"/>
      <c r="BV132" s="2406"/>
      <c r="BW132" s="2406"/>
      <c r="BX132" s="2406"/>
      <c r="BY132" s="2406"/>
      <c r="BZ132" s="2406"/>
      <c r="CA132" s="2406"/>
      <c r="CB132" s="2406"/>
      <c r="CC132" s="2406"/>
      <c r="CD132" s="2406"/>
      <c r="CE132" s="2406"/>
      <c r="CF132" s="2406"/>
      <c r="CG132" s="2406"/>
      <c r="CH132" s="2406"/>
      <c r="CI132" s="2406"/>
      <c r="CJ132" s="2406"/>
      <c r="CK132" s="2406"/>
      <c r="CL132" s="2406"/>
      <c r="CM132" s="2406"/>
      <c r="CN132" s="2406"/>
      <c r="CO132" s="2406"/>
      <c r="CP132" s="2406"/>
      <c r="CQ132" s="2406"/>
      <c r="CR132" s="2406"/>
      <c r="CS132" s="2406"/>
      <c r="CT132" s="2406"/>
      <c r="CU132" s="2406"/>
      <c r="CV132" s="2406"/>
      <c r="CW132" s="2406"/>
      <c r="CX132" s="2406"/>
      <c r="CY132" s="2406"/>
      <c r="CZ132" s="2406"/>
      <c r="DA132" s="2406"/>
      <c r="DB132" s="2406"/>
    </row>
    <row r="133" spans="1:106" s="2407" customFormat="1">
      <c r="A133" s="2406"/>
      <c r="B133" s="2450"/>
      <c r="I133" s="2456" t="s">
        <v>1316</v>
      </c>
      <c r="J133" s="2459"/>
      <c r="K133" s="2460"/>
      <c r="L133" s="2460"/>
      <c r="M133" s="2460"/>
      <c r="N133" s="2460"/>
      <c r="O133" s="2460"/>
      <c r="P133" s="2460"/>
      <c r="Q133" s="2460"/>
      <c r="R133" s="2460"/>
      <c r="S133" s="2460"/>
      <c r="T133" s="2460"/>
      <c r="U133" s="2460"/>
      <c r="V133" s="2460"/>
      <c r="W133" s="2460"/>
      <c r="X133" s="2460"/>
      <c r="Y133" s="2461"/>
      <c r="Z133" s="2451"/>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6"/>
      <c r="BE133" s="2406"/>
      <c r="BF133" s="2406"/>
      <c r="BG133" s="2406"/>
      <c r="BH133" s="2406"/>
      <c r="BI133" s="2406"/>
      <c r="BJ133" s="2406"/>
      <c r="BK133" s="2406"/>
      <c r="BL133" s="2406"/>
      <c r="BM133" s="2406"/>
      <c r="BN133" s="2406"/>
      <c r="BO133" s="2406"/>
      <c r="BP133" s="2406"/>
      <c r="BQ133" s="2406"/>
      <c r="BR133" s="2406"/>
      <c r="BS133" s="2406"/>
      <c r="BT133" s="2406"/>
      <c r="BU133" s="2406"/>
      <c r="BV133" s="2406"/>
      <c r="BW133" s="2406"/>
      <c r="BX133" s="2406"/>
      <c r="BY133" s="2406"/>
      <c r="BZ133" s="2406"/>
      <c r="CA133" s="2406"/>
      <c r="CB133" s="2406"/>
      <c r="CC133" s="2406"/>
      <c r="CD133" s="2406"/>
      <c r="CE133" s="2406"/>
      <c r="CF133" s="2406"/>
      <c r="CG133" s="2406"/>
      <c r="CH133" s="2406"/>
      <c r="CI133" s="2406"/>
      <c r="CJ133" s="2406"/>
      <c r="CK133" s="2406"/>
      <c r="CL133" s="2406"/>
      <c r="CM133" s="2406"/>
      <c r="CN133" s="2406"/>
      <c r="CO133" s="2406"/>
      <c r="CP133" s="2406"/>
      <c r="CQ133" s="2406"/>
      <c r="CR133" s="2406"/>
      <c r="CS133" s="2406"/>
      <c r="CT133" s="2406"/>
      <c r="CU133" s="2406"/>
      <c r="CV133" s="2406"/>
      <c r="CW133" s="2406"/>
      <c r="CX133" s="2406"/>
      <c r="CY133" s="2406"/>
      <c r="CZ133" s="2406"/>
      <c r="DA133" s="2406"/>
      <c r="DB133" s="2406"/>
    </row>
    <row r="134" spans="1:106" s="2407" customFormat="1" ht="4.05" customHeight="1">
      <c r="A134" s="2406"/>
      <c r="B134" s="2450"/>
      <c r="Z134" s="2451"/>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6"/>
      <c r="BE134" s="2406"/>
      <c r="BF134" s="2406"/>
      <c r="BG134" s="2406"/>
      <c r="BH134" s="2406"/>
      <c r="BI134" s="2406"/>
      <c r="BJ134" s="2406"/>
      <c r="BK134" s="2406"/>
      <c r="BL134" s="2406"/>
      <c r="BM134" s="2406"/>
      <c r="BN134" s="2406"/>
      <c r="BO134" s="2406"/>
      <c r="BP134" s="2406"/>
      <c r="BQ134" s="2406"/>
      <c r="BR134" s="2406"/>
      <c r="BS134" s="2406"/>
      <c r="BT134" s="2406"/>
      <c r="BU134" s="2406"/>
      <c r="BV134" s="2406"/>
      <c r="BW134" s="2406"/>
      <c r="BX134" s="2406"/>
      <c r="BY134" s="2406"/>
      <c r="BZ134" s="2406"/>
      <c r="CA134" s="2406"/>
      <c r="CB134" s="2406"/>
      <c r="CC134" s="2406"/>
      <c r="CD134" s="2406"/>
      <c r="CE134" s="2406"/>
      <c r="CF134" s="2406"/>
      <c r="CG134" s="2406"/>
      <c r="CH134" s="2406"/>
      <c r="CI134" s="2406"/>
      <c r="CJ134" s="2406"/>
      <c r="CK134" s="2406"/>
      <c r="CL134" s="2406"/>
      <c r="CM134" s="2406"/>
      <c r="CN134" s="2406"/>
      <c r="CO134" s="2406"/>
      <c r="CP134" s="2406"/>
      <c r="CQ134" s="2406"/>
      <c r="CR134" s="2406"/>
      <c r="CS134" s="2406"/>
      <c r="CT134" s="2406"/>
      <c r="CU134" s="2406"/>
      <c r="CV134" s="2406"/>
      <c r="CW134" s="2406"/>
      <c r="CX134" s="2406"/>
      <c r="CY134" s="2406"/>
      <c r="CZ134" s="2406"/>
      <c r="DA134" s="2406"/>
      <c r="DB134" s="2406"/>
    </row>
    <row r="135" spans="1:106" s="2407" customFormat="1">
      <c r="A135" s="2406"/>
      <c r="B135" s="2450"/>
      <c r="I135" s="2456" t="s">
        <v>5002</v>
      </c>
      <c r="J135" s="2465"/>
      <c r="K135" s="2458"/>
      <c r="L135" s="2458"/>
      <c r="M135" s="2466"/>
      <c r="N135" s="2458"/>
      <c r="O135" s="2458"/>
      <c r="P135" s="2458"/>
      <c r="Q135" s="2466"/>
      <c r="R135" s="2458"/>
      <c r="S135" s="2458"/>
      <c r="T135" s="2458"/>
      <c r="U135" s="2458"/>
      <c r="V135" s="2467"/>
      <c r="W135" s="2467"/>
      <c r="X135" s="2467"/>
      <c r="Y135" s="2467"/>
      <c r="Z135" s="2451"/>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6"/>
      <c r="BE135" s="2406"/>
      <c r="BF135" s="2406"/>
      <c r="BG135" s="2406"/>
      <c r="BH135" s="2406"/>
      <c r="BI135" s="2406"/>
      <c r="BJ135" s="2406"/>
      <c r="BK135" s="2406"/>
      <c r="BL135" s="2406"/>
      <c r="BM135" s="2406"/>
      <c r="BN135" s="2406"/>
      <c r="BO135" s="2406"/>
      <c r="BP135" s="2406"/>
      <c r="BQ135" s="2406"/>
      <c r="BR135" s="2406"/>
      <c r="BS135" s="2406"/>
      <c r="BT135" s="2406"/>
      <c r="BU135" s="2406"/>
      <c r="BV135" s="2406"/>
      <c r="BW135" s="2406"/>
      <c r="BX135" s="2406"/>
      <c r="BY135" s="2406"/>
      <c r="BZ135" s="2406"/>
      <c r="CA135" s="2406"/>
      <c r="CB135" s="2406"/>
      <c r="CC135" s="2406"/>
      <c r="CD135" s="2406"/>
      <c r="CE135" s="2406"/>
      <c r="CF135" s="2406"/>
      <c r="CG135" s="2406"/>
      <c r="CH135" s="2406"/>
      <c r="CI135" s="2406"/>
      <c r="CJ135" s="2406"/>
      <c r="CK135" s="2406"/>
      <c r="CL135" s="2406"/>
      <c r="CM135" s="2406"/>
      <c r="CN135" s="2406"/>
      <c r="CO135" s="2406"/>
      <c r="CP135" s="2406"/>
      <c r="CQ135" s="2406"/>
      <c r="CR135" s="2406"/>
      <c r="CS135" s="2406"/>
      <c r="CT135" s="2406"/>
      <c r="CU135" s="2406"/>
      <c r="CV135" s="2406"/>
      <c r="CW135" s="2406"/>
      <c r="CX135" s="2406"/>
      <c r="CY135" s="2406"/>
      <c r="CZ135" s="2406"/>
      <c r="DA135" s="2406"/>
      <c r="DB135" s="2406"/>
    </row>
    <row r="136" spans="1:106" s="2407" customFormat="1" ht="4.05" customHeight="1">
      <c r="A136" s="2406"/>
      <c r="B136" s="2450"/>
      <c r="Z136" s="2451"/>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6"/>
      <c r="BE136" s="2406"/>
      <c r="BF136" s="2406"/>
      <c r="BG136" s="2406"/>
      <c r="BH136" s="2406"/>
      <c r="BI136" s="2406"/>
      <c r="BJ136" s="2406"/>
      <c r="BK136" s="2406"/>
      <c r="BL136" s="2406"/>
      <c r="BM136" s="2406"/>
      <c r="BN136" s="2406"/>
      <c r="BO136" s="2406"/>
      <c r="BP136" s="2406"/>
      <c r="BQ136" s="2406"/>
      <c r="BR136" s="2406"/>
      <c r="BS136" s="2406"/>
      <c r="BT136" s="2406"/>
      <c r="BU136" s="2406"/>
      <c r="BV136" s="2406"/>
      <c r="BW136" s="2406"/>
      <c r="BX136" s="2406"/>
      <c r="BY136" s="2406"/>
      <c r="BZ136" s="2406"/>
      <c r="CA136" s="2406"/>
      <c r="CB136" s="2406"/>
      <c r="CC136" s="2406"/>
      <c r="CD136" s="2406"/>
      <c r="CE136" s="2406"/>
      <c r="CF136" s="2406"/>
      <c r="CG136" s="2406"/>
      <c r="CH136" s="2406"/>
      <c r="CI136" s="2406"/>
      <c r="CJ136" s="2406"/>
      <c r="CK136" s="2406"/>
      <c r="CL136" s="2406"/>
      <c r="CM136" s="2406"/>
      <c r="CN136" s="2406"/>
      <c r="CO136" s="2406"/>
      <c r="CP136" s="2406"/>
      <c r="CQ136" s="2406"/>
      <c r="CR136" s="2406"/>
      <c r="CS136" s="2406"/>
      <c r="CT136" s="2406"/>
      <c r="CU136" s="2406"/>
      <c r="CV136" s="2406"/>
      <c r="CW136" s="2406"/>
      <c r="CX136" s="2406"/>
      <c r="CY136" s="2406"/>
      <c r="CZ136" s="2406"/>
      <c r="DA136" s="2406"/>
      <c r="DB136" s="2406"/>
    </row>
    <row r="137" spans="1:106" s="2407" customFormat="1">
      <c r="A137" s="2406"/>
      <c r="B137" s="2450"/>
      <c r="I137" s="2456" t="s">
        <v>4973</v>
      </c>
      <c r="J137" s="2465"/>
      <c r="K137" s="2458"/>
      <c r="L137" s="2458"/>
      <c r="M137" s="2466"/>
      <c r="N137" s="2458"/>
      <c r="O137" s="2458"/>
      <c r="P137" s="2458"/>
      <c r="Q137" s="2466"/>
      <c r="R137" s="2458"/>
      <c r="S137" s="2458"/>
      <c r="T137" s="2458"/>
      <c r="U137" s="2458"/>
      <c r="V137" s="2467"/>
      <c r="W137" s="2467"/>
      <c r="X137" s="2467"/>
      <c r="Y137" s="2467"/>
      <c r="Z137" s="2451"/>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6"/>
      <c r="BE137" s="2406"/>
      <c r="BF137" s="2406"/>
      <c r="BG137" s="2406"/>
      <c r="BH137" s="2406"/>
      <c r="BI137" s="2406"/>
      <c r="BJ137" s="2406"/>
      <c r="BK137" s="2406"/>
      <c r="BL137" s="2406"/>
      <c r="BM137" s="2406"/>
      <c r="BN137" s="2406"/>
      <c r="BO137" s="2406"/>
      <c r="BP137" s="2406"/>
      <c r="BQ137" s="2406"/>
      <c r="BR137" s="2406"/>
      <c r="BS137" s="2406"/>
      <c r="BT137" s="2406"/>
      <c r="BU137" s="2406"/>
      <c r="BV137" s="2406"/>
      <c r="BW137" s="2406"/>
      <c r="BX137" s="2406"/>
      <c r="BY137" s="2406"/>
      <c r="BZ137" s="2406"/>
      <c r="CA137" s="2406"/>
      <c r="CB137" s="2406"/>
      <c r="CC137" s="2406"/>
      <c r="CD137" s="2406"/>
      <c r="CE137" s="2406"/>
      <c r="CF137" s="2406"/>
      <c r="CG137" s="2406"/>
      <c r="CH137" s="2406"/>
      <c r="CI137" s="2406"/>
      <c r="CJ137" s="2406"/>
      <c r="CK137" s="2406"/>
      <c r="CL137" s="2406"/>
      <c r="CM137" s="2406"/>
      <c r="CN137" s="2406"/>
      <c r="CO137" s="2406"/>
      <c r="CP137" s="2406"/>
      <c r="CQ137" s="2406"/>
      <c r="CR137" s="2406"/>
      <c r="CS137" s="2406"/>
      <c r="CT137" s="2406"/>
      <c r="CU137" s="2406"/>
      <c r="CV137" s="2406"/>
      <c r="CW137" s="2406"/>
      <c r="CX137" s="2406"/>
      <c r="CY137" s="2406"/>
      <c r="CZ137" s="2406"/>
      <c r="DA137" s="2406"/>
      <c r="DB137" s="2406"/>
    </row>
    <row r="138" spans="1:106" s="2407" customFormat="1" ht="4.05" customHeight="1">
      <c r="A138" s="2406"/>
      <c r="B138" s="2450"/>
      <c r="Z138" s="2451"/>
      <c r="AA138" s="2406"/>
      <c r="AB138" s="2406"/>
      <c r="AC138" s="2406"/>
      <c r="AD138" s="2406"/>
      <c r="AE138" s="2406"/>
      <c r="AF138" s="2406"/>
      <c r="AG138" s="2406"/>
      <c r="AH138" s="2406"/>
      <c r="AI138" s="2406"/>
      <c r="AJ138" s="2406"/>
      <c r="AK138" s="2406"/>
      <c r="AL138" s="2406"/>
      <c r="AM138" s="2406"/>
      <c r="AN138" s="2406"/>
      <c r="AO138" s="2406"/>
      <c r="AP138" s="2406"/>
      <c r="AQ138" s="2406"/>
      <c r="AR138" s="2406"/>
      <c r="AS138" s="2406"/>
      <c r="AT138" s="2406"/>
      <c r="AU138" s="2406"/>
      <c r="AV138" s="2406"/>
      <c r="AW138" s="2406"/>
      <c r="AX138" s="2406"/>
      <c r="AY138" s="2406"/>
      <c r="AZ138" s="2406"/>
      <c r="BA138" s="2406"/>
      <c r="BB138" s="2406"/>
      <c r="BC138" s="2406"/>
      <c r="BD138" s="2406"/>
      <c r="BE138" s="2406"/>
      <c r="BF138" s="2406"/>
      <c r="BG138" s="2406"/>
      <c r="BH138" s="2406"/>
      <c r="BI138" s="2406"/>
      <c r="BJ138" s="2406"/>
      <c r="BK138" s="2406"/>
      <c r="BL138" s="2406"/>
      <c r="BM138" s="2406"/>
      <c r="BN138" s="2406"/>
      <c r="BO138" s="2406"/>
      <c r="BP138" s="2406"/>
      <c r="BQ138" s="2406"/>
      <c r="BR138" s="2406"/>
      <c r="BS138" s="2406"/>
      <c r="BT138" s="2406"/>
      <c r="BU138" s="2406"/>
      <c r="BV138" s="2406"/>
      <c r="BW138" s="2406"/>
      <c r="BX138" s="2406"/>
      <c r="BY138" s="2406"/>
      <c r="BZ138" s="2406"/>
      <c r="CA138" s="2406"/>
      <c r="CB138" s="2406"/>
      <c r="CC138" s="2406"/>
      <c r="CD138" s="2406"/>
      <c r="CE138" s="2406"/>
      <c r="CF138" s="2406"/>
      <c r="CG138" s="2406"/>
      <c r="CH138" s="2406"/>
      <c r="CI138" s="2406"/>
      <c r="CJ138" s="2406"/>
      <c r="CK138" s="2406"/>
      <c r="CL138" s="2406"/>
      <c r="CM138" s="2406"/>
      <c r="CN138" s="2406"/>
      <c r="CO138" s="2406"/>
      <c r="CP138" s="2406"/>
      <c r="CQ138" s="2406"/>
      <c r="CR138" s="2406"/>
      <c r="CS138" s="2406"/>
      <c r="CT138" s="2406"/>
      <c r="CU138" s="2406"/>
      <c r="CV138" s="2406"/>
      <c r="CW138" s="2406"/>
      <c r="CX138" s="2406"/>
      <c r="CY138" s="2406"/>
      <c r="CZ138" s="2406"/>
      <c r="DA138" s="2406"/>
      <c r="DB138" s="2406"/>
    </row>
    <row r="139" spans="1:106" s="2407" customFormat="1">
      <c r="A139" s="2406"/>
      <c r="B139" s="2450"/>
      <c r="I139" s="2456"/>
      <c r="J139" s="2465"/>
      <c r="K139" s="2458"/>
      <c r="L139" s="2458"/>
      <c r="M139" s="2466"/>
      <c r="N139" s="2458"/>
      <c r="O139" s="2458"/>
      <c r="P139" s="2458"/>
      <c r="Q139" s="2466"/>
      <c r="R139" s="2458"/>
      <c r="S139" s="2458"/>
      <c r="T139" s="2458"/>
      <c r="U139" s="2458"/>
      <c r="V139" s="2467"/>
      <c r="W139" s="2467"/>
      <c r="X139" s="2467"/>
      <c r="Y139" s="2467"/>
      <c r="Z139" s="2451"/>
      <c r="AA139" s="2406"/>
      <c r="AB139" s="2406"/>
      <c r="AC139" s="2406"/>
      <c r="AD139" s="2406"/>
      <c r="AE139" s="2406"/>
      <c r="AF139" s="2406"/>
      <c r="AG139" s="2406"/>
      <c r="AH139" s="2406"/>
      <c r="AI139" s="2406"/>
      <c r="AJ139" s="2406"/>
      <c r="AK139" s="2406"/>
      <c r="AL139" s="2406"/>
      <c r="AM139" s="2406"/>
      <c r="AN139" s="2406"/>
      <c r="AO139" s="2406"/>
      <c r="AP139" s="2406"/>
      <c r="AQ139" s="2406"/>
      <c r="AR139" s="2406"/>
      <c r="AS139" s="2406"/>
      <c r="AT139" s="2406"/>
      <c r="AU139" s="2406"/>
      <c r="AV139" s="2406"/>
      <c r="AW139" s="2406"/>
      <c r="AX139" s="2406"/>
      <c r="AY139" s="2406"/>
      <c r="AZ139" s="2406"/>
      <c r="BA139" s="2406"/>
      <c r="BB139" s="2406"/>
      <c r="BC139" s="2406"/>
      <c r="BD139" s="2406"/>
      <c r="BE139" s="2406"/>
      <c r="BF139" s="2406"/>
      <c r="BG139" s="2406"/>
      <c r="BH139" s="2406"/>
      <c r="BI139" s="2406"/>
      <c r="BJ139" s="2406"/>
      <c r="BK139" s="2406"/>
      <c r="BL139" s="2406"/>
      <c r="BM139" s="2406"/>
      <c r="BN139" s="2406"/>
      <c r="BO139" s="2406"/>
      <c r="BP139" s="2406"/>
      <c r="BQ139" s="2406"/>
      <c r="BR139" s="2406"/>
      <c r="BS139" s="2406"/>
      <c r="BT139" s="2406"/>
      <c r="BU139" s="2406"/>
      <c r="BV139" s="2406"/>
      <c r="BW139" s="2406"/>
      <c r="BX139" s="2406"/>
      <c r="BY139" s="2406"/>
      <c r="BZ139" s="2406"/>
      <c r="CA139" s="2406"/>
      <c r="CB139" s="2406"/>
      <c r="CC139" s="2406"/>
      <c r="CD139" s="2406"/>
      <c r="CE139" s="2406"/>
      <c r="CF139" s="2406"/>
      <c r="CG139" s="2406"/>
      <c r="CH139" s="2406"/>
      <c r="CI139" s="2406"/>
      <c r="CJ139" s="2406"/>
      <c r="CK139" s="2406"/>
      <c r="CL139" s="2406"/>
      <c r="CM139" s="2406"/>
      <c r="CN139" s="2406"/>
      <c r="CO139" s="2406"/>
      <c r="CP139" s="2406"/>
      <c r="CQ139" s="2406"/>
      <c r="CR139" s="2406"/>
      <c r="CS139" s="2406"/>
      <c r="CT139" s="2406"/>
      <c r="CU139" s="2406"/>
      <c r="CV139" s="2406"/>
      <c r="CW139" s="2406"/>
      <c r="CX139" s="2406"/>
      <c r="CY139" s="2406"/>
      <c r="CZ139" s="2406"/>
      <c r="DA139" s="2406"/>
      <c r="DB139" s="2406"/>
    </row>
    <row r="140" spans="1:106" s="2407" customFormat="1" ht="4.05" customHeight="1">
      <c r="A140" s="2406"/>
      <c r="B140" s="2450"/>
      <c r="Z140" s="2451"/>
      <c r="AA140" s="2406"/>
      <c r="AB140" s="2406"/>
      <c r="AC140" s="2406"/>
      <c r="AD140" s="2406"/>
      <c r="AE140" s="2406"/>
      <c r="AF140" s="2406"/>
      <c r="AG140" s="2406"/>
      <c r="AH140" s="2406"/>
      <c r="AI140" s="2406"/>
      <c r="AJ140" s="2406"/>
      <c r="AK140" s="2406"/>
      <c r="AL140" s="2406"/>
      <c r="AM140" s="2406"/>
      <c r="AN140" s="2406"/>
      <c r="AO140" s="2406"/>
      <c r="AP140" s="2406"/>
      <c r="AQ140" s="2406"/>
      <c r="AR140" s="2406"/>
      <c r="AS140" s="2406"/>
      <c r="AT140" s="2406"/>
      <c r="AU140" s="2406"/>
      <c r="AV140" s="2406"/>
      <c r="AW140" s="2406"/>
      <c r="AX140" s="2406"/>
      <c r="AY140" s="2406"/>
      <c r="AZ140" s="2406"/>
      <c r="BA140" s="2406"/>
      <c r="BB140" s="2406"/>
      <c r="BC140" s="2406"/>
      <c r="BD140" s="2406"/>
      <c r="BE140" s="2406"/>
      <c r="BF140" s="2406"/>
      <c r="BG140" s="2406"/>
      <c r="BH140" s="2406"/>
      <c r="BI140" s="2406"/>
      <c r="BJ140" s="2406"/>
      <c r="BK140" s="2406"/>
      <c r="BL140" s="2406"/>
      <c r="BM140" s="2406"/>
      <c r="BN140" s="2406"/>
      <c r="BO140" s="2406"/>
      <c r="BP140" s="2406"/>
      <c r="BQ140" s="2406"/>
      <c r="BR140" s="2406"/>
      <c r="BS140" s="2406"/>
      <c r="BT140" s="2406"/>
      <c r="BU140" s="2406"/>
      <c r="BV140" s="2406"/>
      <c r="BW140" s="2406"/>
      <c r="BX140" s="2406"/>
      <c r="BY140" s="2406"/>
      <c r="BZ140" s="2406"/>
      <c r="CA140" s="2406"/>
      <c r="CB140" s="2406"/>
      <c r="CC140" s="2406"/>
      <c r="CD140" s="2406"/>
      <c r="CE140" s="2406"/>
      <c r="CF140" s="2406"/>
      <c r="CG140" s="2406"/>
      <c r="CH140" s="2406"/>
      <c r="CI140" s="2406"/>
      <c r="CJ140" s="2406"/>
      <c r="CK140" s="2406"/>
      <c r="CL140" s="2406"/>
      <c r="CM140" s="2406"/>
      <c r="CN140" s="2406"/>
      <c r="CO140" s="2406"/>
      <c r="CP140" s="2406"/>
      <c r="CQ140" s="2406"/>
      <c r="CR140" s="2406"/>
      <c r="CS140" s="2406"/>
      <c r="CT140" s="2406"/>
      <c r="CU140" s="2406"/>
      <c r="CV140" s="2406"/>
      <c r="CW140" s="2406"/>
      <c r="CX140" s="2406"/>
      <c r="CY140" s="2406"/>
      <c r="CZ140" s="2406"/>
      <c r="DA140" s="2406"/>
      <c r="DB140" s="2406"/>
    </row>
    <row r="141" spans="1:106" s="2407" customFormat="1">
      <c r="A141" s="2406"/>
      <c r="B141" s="2450"/>
      <c r="I141" s="2456" t="s">
        <v>4974</v>
      </c>
      <c r="J141" s="2465">
        <v>0</v>
      </c>
      <c r="K141" s="2458"/>
      <c r="L141" s="2458"/>
      <c r="M141" s="2468" t="s">
        <v>1382</v>
      </c>
      <c r="N141" s="2458"/>
      <c r="O141" s="2458"/>
      <c r="P141" s="2458"/>
      <c r="Q141" s="2468" t="s">
        <v>1382</v>
      </c>
      <c r="R141" s="2458"/>
      <c r="S141" s="2458"/>
      <c r="T141" s="2458"/>
      <c r="U141" s="2458"/>
      <c r="Z141" s="2451"/>
      <c r="AA141" s="2406"/>
      <c r="AB141" s="2406"/>
      <c r="AC141" s="2406"/>
      <c r="AD141" s="2406"/>
      <c r="AE141" s="2406"/>
      <c r="AF141" s="2406"/>
      <c r="AG141" s="2406"/>
      <c r="AH141" s="2406"/>
      <c r="AI141" s="2406"/>
      <c r="AJ141" s="2406"/>
      <c r="AK141" s="2406"/>
      <c r="AL141" s="2406"/>
      <c r="AM141" s="2406"/>
      <c r="AN141" s="2406"/>
      <c r="AO141" s="2406"/>
      <c r="AP141" s="2406"/>
      <c r="AQ141" s="2406"/>
      <c r="AR141" s="2406"/>
      <c r="AS141" s="2406"/>
      <c r="AT141" s="2406"/>
      <c r="AU141" s="2406"/>
      <c r="AV141" s="2406"/>
      <c r="AW141" s="2406"/>
      <c r="AX141" s="2406"/>
      <c r="AY141" s="2406"/>
      <c r="AZ141" s="2406"/>
      <c r="BA141" s="2406"/>
      <c r="BB141" s="2406"/>
      <c r="BC141" s="2406"/>
      <c r="BD141" s="2406"/>
      <c r="BE141" s="2406"/>
      <c r="BF141" s="2406"/>
      <c r="BG141" s="2406"/>
      <c r="BH141" s="2406"/>
      <c r="BI141" s="2406"/>
      <c r="BJ141" s="2406"/>
      <c r="BK141" s="2406"/>
      <c r="BL141" s="2406"/>
      <c r="BM141" s="2406"/>
      <c r="BN141" s="2406"/>
      <c r="BO141" s="2406"/>
      <c r="BP141" s="2406"/>
      <c r="BQ141" s="2406"/>
      <c r="BR141" s="2406"/>
      <c r="BS141" s="2406"/>
      <c r="BT141" s="2406"/>
      <c r="BU141" s="2406"/>
      <c r="BV141" s="2406"/>
      <c r="BW141" s="2406"/>
      <c r="BX141" s="2406"/>
      <c r="BY141" s="2406"/>
      <c r="BZ141" s="2406"/>
      <c r="CA141" s="2406"/>
      <c r="CB141" s="2406"/>
      <c r="CC141" s="2406"/>
      <c r="CD141" s="2406"/>
      <c r="CE141" s="2406"/>
      <c r="CF141" s="2406"/>
      <c r="CG141" s="2406"/>
      <c r="CH141" s="2406"/>
      <c r="CI141" s="2406"/>
      <c r="CJ141" s="2406"/>
      <c r="CK141" s="2406"/>
      <c r="CL141" s="2406"/>
      <c r="CM141" s="2406"/>
      <c r="CN141" s="2406"/>
      <c r="CO141" s="2406"/>
      <c r="CP141" s="2406"/>
      <c r="CQ141" s="2406"/>
      <c r="CR141" s="2406"/>
      <c r="CS141" s="2406"/>
      <c r="CT141" s="2406"/>
      <c r="CU141" s="2406"/>
      <c r="CV141" s="2406"/>
      <c r="CW141" s="2406"/>
      <c r="CX141" s="2406"/>
      <c r="CY141" s="2406"/>
      <c r="CZ141" s="2406"/>
      <c r="DA141" s="2406"/>
      <c r="DB141" s="2406"/>
    </row>
    <row r="142" spans="1:106" s="2407" customFormat="1" ht="4.05" customHeight="1">
      <c r="A142" s="2406"/>
      <c r="B142" s="2450"/>
      <c r="Z142" s="2451"/>
      <c r="AA142" s="2406"/>
      <c r="AB142" s="2406"/>
      <c r="AC142" s="2406"/>
      <c r="AD142" s="2406"/>
      <c r="AE142" s="2406"/>
      <c r="AF142" s="2406"/>
      <c r="AG142" s="2406"/>
      <c r="AH142" s="2406"/>
      <c r="AI142" s="2406"/>
      <c r="AJ142" s="2406"/>
      <c r="AK142" s="2406"/>
      <c r="AL142" s="2406"/>
      <c r="AM142" s="2406"/>
      <c r="AN142" s="2406"/>
      <c r="AO142" s="2406"/>
      <c r="AP142" s="2406"/>
      <c r="AQ142" s="2406"/>
      <c r="AR142" s="2406"/>
      <c r="AS142" s="2406"/>
      <c r="AT142" s="2406"/>
      <c r="AU142" s="2406"/>
      <c r="AV142" s="2406"/>
      <c r="AW142" s="2406"/>
      <c r="AX142" s="2406"/>
      <c r="AY142" s="2406"/>
      <c r="AZ142" s="2406"/>
      <c r="BA142" s="2406"/>
      <c r="BB142" s="2406"/>
      <c r="BC142" s="2406"/>
      <c r="BD142" s="2406"/>
      <c r="BE142" s="2406"/>
      <c r="BF142" s="2406"/>
      <c r="BG142" s="2406"/>
      <c r="BH142" s="2406"/>
      <c r="BI142" s="2406"/>
      <c r="BJ142" s="2406"/>
      <c r="BK142" s="2406"/>
      <c r="BL142" s="2406"/>
      <c r="BM142" s="2406"/>
      <c r="BN142" s="2406"/>
      <c r="BO142" s="2406"/>
      <c r="BP142" s="2406"/>
      <c r="BQ142" s="2406"/>
      <c r="BR142" s="2406"/>
      <c r="BS142" s="2406"/>
      <c r="BT142" s="2406"/>
      <c r="BU142" s="2406"/>
      <c r="BV142" s="2406"/>
      <c r="BW142" s="2406"/>
      <c r="BX142" s="2406"/>
      <c r="BY142" s="2406"/>
      <c r="BZ142" s="2406"/>
      <c r="CA142" s="2406"/>
      <c r="CB142" s="2406"/>
      <c r="CC142" s="2406"/>
      <c r="CD142" s="2406"/>
      <c r="CE142" s="2406"/>
      <c r="CF142" s="2406"/>
      <c r="CG142" s="2406"/>
      <c r="CH142" s="2406"/>
      <c r="CI142" s="2406"/>
      <c r="CJ142" s="2406"/>
      <c r="CK142" s="2406"/>
      <c r="CL142" s="2406"/>
      <c r="CM142" s="2406"/>
      <c r="CN142" s="2406"/>
      <c r="CO142" s="2406"/>
      <c r="CP142" s="2406"/>
      <c r="CQ142" s="2406"/>
      <c r="CR142" s="2406"/>
      <c r="CS142" s="2406"/>
      <c r="CT142" s="2406"/>
      <c r="CU142" s="2406"/>
      <c r="CV142" s="2406"/>
      <c r="CW142" s="2406"/>
      <c r="CX142" s="2406"/>
      <c r="CY142" s="2406"/>
      <c r="CZ142" s="2406"/>
      <c r="DA142" s="2406"/>
      <c r="DB142" s="2406"/>
    </row>
    <row r="143" spans="1:106" s="2407" customFormat="1">
      <c r="A143" s="2406"/>
      <c r="B143" s="2450"/>
      <c r="I143" s="2456" t="s">
        <v>4975</v>
      </c>
      <c r="J143" s="2465">
        <v>0</v>
      </c>
      <c r="K143" s="2458"/>
      <c r="L143" s="2458"/>
      <c r="M143" s="2468" t="s">
        <v>1382</v>
      </c>
      <c r="N143" s="2458"/>
      <c r="O143" s="2458"/>
      <c r="P143" s="2458"/>
      <c r="Q143" s="2468" t="s">
        <v>1382</v>
      </c>
      <c r="R143" s="2458"/>
      <c r="S143" s="2458"/>
      <c r="T143" s="2458"/>
      <c r="U143" s="2458"/>
      <c r="Z143" s="2451"/>
      <c r="AA143" s="2406"/>
      <c r="AB143" s="2406"/>
      <c r="AC143" s="2406"/>
      <c r="AD143" s="2406"/>
      <c r="AE143" s="2406"/>
      <c r="AF143" s="2406"/>
      <c r="AG143" s="2406"/>
      <c r="AH143" s="2406"/>
      <c r="AI143" s="2406"/>
      <c r="AJ143" s="2406"/>
      <c r="AK143" s="2406"/>
      <c r="AL143" s="2406"/>
      <c r="AM143" s="2406"/>
      <c r="AN143" s="2406"/>
      <c r="AO143" s="2406"/>
      <c r="AP143" s="2406"/>
      <c r="AQ143" s="2406"/>
      <c r="AR143" s="2406"/>
      <c r="AS143" s="2406"/>
      <c r="AT143" s="2406"/>
      <c r="AU143" s="2406"/>
      <c r="AV143" s="2406"/>
      <c r="AW143" s="2406"/>
      <c r="AX143" s="2406"/>
      <c r="AY143" s="2406"/>
      <c r="AZ143" s="2406"/>
      <c r="BA143" s="2406"/>
      <c r="BB143" s="2406"/>
      <c r="BC143" s="2406"/>
      <c r="BD143" s="2406"/>
      <c r="BE143" s="2406"/>
      <c r="BF143" s="2406"/>
      <c r="BG143" s="2406"/>
      <c r="BH143" s="2406"/>
      <c r="BI143" s="2406"/>
      <c r="BJ143" s="2406"/>
      <c r="BK143" s="2406"/>
      <c r="BL143" s="2406"/>
      <c r="BM143" s="2406"/>
      <c r="BN143" s="2406"/>
      <c r="BO143" s="2406"/>
      <c r="BP143" s="2406"/>
      <c r="BQ143" s="2406"/>
      <c r="BR143" s="2406"/>
      <c r="BS143" s="2406"/>
      <c r="BT143" s="2406"/>
      <c r="BU143" s="2406"/>
      <c r="BV143" s="2406"/>
      <c r="BW143" s="2406"/>
      <c r="BX143" s="2406"/>
      <c r="BY143" s="2406"/>
      <c r="BZ143" s="2406"/>
      <c r="CA143" s="2406"/>
      <c r="CB143" s="2406"/>
      <c r="CC143" s="2406"/>
      <c r="CD143" s="2406"/>
      <c r="CE143" s="2406"/>
      <c r="CF143" s="2406"/>
      <c r="CG143" s="2406"/>
      <c r="CH143" s="2406"/>
      <c r="CI143" s="2406"/>
      <c r="CJ143" s="2406"/>
      <c r="CK143" s="2406"/>
      <c r="CL143" s="2406"/>
      <c r="CM143" s="2406"/>
      <c r="CN143" s="2406"/>
      <c r="CO143" s="2406"/>
      <c r="CP143" s="2406"/>
      <c r="CQ143" s="2406"/>
      <c r="CR143" s="2406"/>
      <c r="CS143" s="2406"/>
      <c r="CT143" s="2406"/>
      <c r="CU143" s="2406"/>
      <c r="CV143" s="2406"/>
      <c r="CW143" s="2406"/>
      <c r="CX143" s="2406"/>
      <c r="CY143" s="2406"/>
      <c r="CZ143" s="2406"/>
      <c r="DA143" s="2406"/>
      <c r="DB143" s="2406"/>
    </row>
    <row r="144" spans="1:106" s="2407" customFormat="1" ht="4.05" customHeight="1">
      <c r="A144" s="2406"/>
      <c r="B144" s="2450"/>
      <c r="I144" s="2456"/>
      <c r="J144" s="2472"/>
      <c r="K144" s="2455"/>
      <c r="L144" s="2455"/>
      <c r="M144" s="2468"/>
      <c r="N144" s="2455"/>
      <c r="O144" s="2455"/>
      <c r="P144" s="2455"/>
      <c r="Q144" s="2468"/>
      <c r="R144" s="2455"/>
      <c r="S144" s="2455"/>
      <c r="T144" s="2455"/>
      <c r="U144" s="2455"/>
      <c r="Z144" s="2451"/>
      <c r="AA144" s="2406"/>
      <c r="AB144" s="2406"/>
      <c r="AC144" s="2406"/>
      <c r="AD144" s="2406"/>
      <c r="AE144" s="2406"/>
      <c r="AF144" s="2406"/>
      <c r="AG144" s="2406"/>
      <c r="AH144" s="2406"/>
      <c r="AI144" s="2406"/>
      <c r="AJ144" s="2406"/>
      <c r="AK144" s="2406"/>
      <c r="AL144" s="2406"/>
      <c r="AM144" s="2406"/>
      <c r="AN144" s="2406"/>
      <c r="AO144" s="2406"/>
      <c r="AP144" s="2406"/>
      <c r="AQ144" s="2406"/>
      <c r="AR144" s="2406"/>
      <c r="AS144" s="2406"/>
      <c r="AT144" s="2406"/>
      <c r="AU144" s="2406"/>
      <c r="AV144" s="2406"/>
      <c r="AW144" s="2406"/>
      <c r="AX144" s="2406"/>
      <c r="AY144" s="2406"/>
      <c r="AZ144" s="2406"/>
      <c r="BA144" s="2406"/>
      <c r="BB144" s="2406"/>
      <c r="BC144" s="2406"/>
      <c r="BD144" s="2406"/>
      <c r="BE144" s="2406"/>
      <c r="BF144" s="2406"/>
      <c r="BG144" s="2406"/>
      <c r="BH144" s="2406"/>
      <c r="BI144" s="2406"/>
      <c r="BJ144" s="2406"/>
      <c r="BK144" s="2406"/>
      <c r="BL144" s="2406"/>
      <c r="BM144" s="2406"/>
      <c r="BN144" s="2406"/>
      <c r="BO144" s="2406"/>
      <c r="BP144" s="2406"/>
      <c r="BQ144" s="2406"/>
      <c r="BR144" s="2406"/>
      <c r="BS144" s="2406"/>
      <c r="BT144" s="2406"/>
      <c r="BU144" s="2406"/>
      <c r="BV144" s="2406"/>
      <c r="BW144" s="2406"/>
      <c r="BX144" s="2406"/>
      <c r="BY144" s="2406"/>
      <c r="BZ144" s="2406"/>
      <c r="CA144" s="2406"/>
      <c r="CB144" s="2406"/>
      <c r="CC144" s="2406"/>
      <c r="CD144" s="2406"/>
      <c r="CE144" s="2406"/>
      <c r="CF144" s="2406"/>
      <c r="CG144" s="2406"/>
      <c r="CH144" s="2406"/>
      <c r="CI144" s="2406"/>
      <c r="CJ144" s="2406"/>
      <c r="CK144" s="2406"/>
      <c r="CL144" s="2406"/>
      <c r="CM144" s="2406"/>
      <c r="CN144" s="2406"/>
      <c r="CO144" s="2406"/>
      <c r="CP144" s="2406"/>
      <c r="CQ144" s="2406"/>
      <c r="CR144" s="2406"/>
      <c r="CS144" s="2406"/>
      <c r="CT144" s="2406"/>
      <c r="CU144" s="2406"/>
      <c r="CV144" s="2406"/>
      <c r="CW144" s="2406"/>
      <c r="CX144" s="2406"/>
      <c r="CY144" s="2406"/>
      <c r="CZ144" s="2406"/>
      <c r="DA144" s="2406"/>
      <c r="DB144" s="2406"/>
    </row>
    <row r="145" spans="1:106" s="2407" customFormat="1" ht="70.8" customHeight="1">
      <c r="A145" s="2406"/>
      <c r="B145" s="2450"/>
      <c r="C145" s="5539" t="s">
        <v>5003</v>
      </c>
      <c r="D145" s="5539"/>
      <c r="E145" s="5539"/>
      <c r="F145" s="5539"/>
      <c r="G145" s="5539"/>
      <c r="H145" s="5539"/>
      <c r="I145" s="5539"/>
      <c r="J145" s="5539"/>
      <c r="K145" s="5539"/>
      <c r="L145" s="5539"/>
      <c r="M145" s="5539"/>
      <c r="N145" s="5539"/>
      <c r="O145" s="5539"/>
      <c r="P145" s="5539"/>
      <c r="Q145" s="5539"/>
      <c r="R145" s="5539"/>
      <c r="S145" s="5539"/>
      <c r="T145" s="5539"/>
      <c r="U145" s="5539"/>
      <c r="V145" s="5539"/>
      <c r="W145" s="5539"/>
      <c r="X145" s="5539"/>
      <c r="Y145" s="5539"/>
      <c r="Z145" s="2451"/>
      <c r="AA145" s="2406"/>
      <c r="AB145" s="2406"/>
      <c r="AC145" s="2406"/>
      <c r="AD145" s="2406"/>
      <c r="AE145" s="2406"/>
      <c r="AF145" s="2406"/>
      <c r="AG145" s="2406"/>
      <c r="AH145" s="2406"/>
      <c r="AI145" s="2406"/>
      <c r="AJ145" s="2406"/>
      <c r="AK145" s="2406"/>
      <c r="AL145" s="2406"/>
      <c r="AM145" s="2406"/>
      <c r="AN145" s="2406"/>
      <c r="AO145" s="2406"/>
      <c r="AP145" s="2406"/>
      <c r="AQ145" s="2406"/>
      <c r="AR145" s="2406"/>
      <c r="AS145" s="2406"/>
      <c r="AT145" s="2406"/>
      <c r="AU145" s="2406"/>
      <c r="AV145" s="2406"/>
      <c r="AW145" s="2406"/>
      <c r="AX145" s="2406"/>
      <c r="AY145" s="2406"/>
      <c r="AZ145" s="2406"/>
      <c r="BA145" s="2406"/>
      <c r="BB145" s="2406"/>
      <c r="BC145" s="2406"/>
      <c r="BD145" s="2406"/>
      <c r="BE145" s="2406"/>
      <c r="BF145" s="2406"/>
      <c r="BG145" s="2406"/>
      <c r="BH145" s="2406"/>
      <c r="BI145" s="2406"/>
      <c r="BJ145" s="2406"/>
      <c r="BK145" s="2406"/>
      <c r="BL145" s="2406"/>
      <c r="BM145" s="2406"/>
      <c r="BN145" s="2406"/>
      <c r="BO145" s="2406"/>
      <c r="BP145" s="2406"/>
      <c r="BQ145" s="2406"/>
      <c r="BR145" s="2406"/>
      <c r="BS145" s="2406"/>
      <c r="BT145" s="2406"/>
      <c r="BU145" s="2406"/>
      <c r="BV145" s="2406"/>
      <c r="BW145" s="2406"/>
      <c r="BX145" s="2406"/>
      <c r="BY145" s="2406"/>
      <c r="BZ145" s="2406"/>
      <c r="CA145" s="2406"/>
      <c r="CB145" s="2406"/>
      <c r="CC145" s="2406"/>
      <c r="CD145" s="2406"/>
      <c r="CE145" s="2406"/>
      <c r="CF145" s="2406"/>
      <c r="CG145" s="2406"/>
      <c r="CH145" s="2406"/>
      <c r="CI145" s="2406"/>
      <c r="CJ145" s="2406"/>
      <c r="CK145" s="2406"/>
      <c r="CL145" s="2406"/>
      <c r="CM145" s="2406"/>
      <c r="CN145" s="2406"/>
      <c r="CO145" s="2406"/>
      <c r="CP145" s="2406"/>
      <c r="CQ145" s="2406"/>
      <c r="CR145" s="2406"/>
      <c r="CS145" s="2406"/>
      <c r="CT145" s="2406"/>
      <c r="CU145" s="2406"/>
      <c r="CV145" s="2406"/>
      <c r="CW145" s="2406"/>
      <c r="CX145" s="2406"/>
      <c r="CY145" s="2406"/>
      <c r="CZ145" s="2406"/>
      <c r="DA145" s="2406"/>
      <c r="DB145" s="2406"/>
    </row>
    <row r="146" spans="1:106" s="2407" customFormat="1" ht="12" customHeight="1">
      <c r="A146" s="2406"/>
      <c r="B146" s="2450"/>
      <c r="Z146" s="2451"/>
      <c r="AA146" s="2406"/>
      <c r="AB146" s="2406"/>
      <c r="AC146" s="2406"/>
      <c r="AD146" s="2406"/>
      <c r="AE146" s="2406"/>
      <c r="AF146" s="2406"/>
      <c r="AG146" s="2406"/>
      <c r="AH146" s="2406"/>
      <c r="AI146" s="2406"/>
      <c r="AJ146" s="2406"/>
      <c r="AK146" s="2406"/>
      <c r="AL146" s="2406"/>
      <c r="AM146" s="2406"/>
      <c r="AN146" s="2406"/>
      <c r="AO146" s="2406"/>
      <c r="AP146" s="2406"/>
      <c r="AQ146" s="2406"/>
      <c r="AR146" s="2406"/>
      <c r="AS146" s="2406"/>
      <c r="AT146" s="2406"/>
      <c r="AU146" s="2406"/>
      <c r="AV146" s="2406"/>
      <c r="AW146" s="2406"/>
      <c r="AX146" s="2406"/>
      <c r="AY146" s="2406"/>
      <c r="AZ146" s="2406"/>
      <c r="BA146" s="2406"/>
      <c r="BB146" s="2406"/>
      <c r="BC146" s="2406"/>
      <c r="BD146" s="2406"/>
      <c r="BE146" s="2406"/>
      <c r="BF146" s="2406"/>
      <c r="BG146" s="2406"/>
      <c r="BH146" s="2406"/>
      <c r="BI146" s="2406"/>
      <c r="BJ146" s="2406"/>
      <c r="BK146" s="2406"/>
      <c r="BL146" s="2406"/>
      <c r="BM146" s="2406"/>
      <c r="BN146" s="2406"/>
      <c r="BO146" s="2406"/>
      <c r="BP146" s="2406"/>
      <c r="BQ146" s="2406"/>
      <c r="BR146" s="2406"/>
      <c r="BS146" s="2406"/>
      <c r="BT146" s="2406"/>
      <c r="BU146" s="2406"/>
      <c r="BV146" s="2406"/>
      <c r="BW146" s="2406"/>
      <c r="BX146" s="2406"/>
      <c r="BY146" s="2406"/>
      <c r="BZ146" s="2406"/>
      <c r="CA146" s="2406"/>
      <c r="CB146" s="2406"/>
      <c r="CC146" s="2406"/>
      <c r="CD146" s="2406"/>
      <c r="CE146" s="2406"/>
      <c r="CF146" s="2406"/>
      <c r="CG146" s="2406"/>
      <c r="CH146" s="2406"/>
      <c r="CI146" s="2406"/>
      <c r="CJ146" s="2406"/>
      <c r="CK146" s="2406"/>
      <c r="CL146" s="2406"/>
      <c r="CM146" s="2406"/>
      <c r="CN146" s="2406"/>
      <c r="CO146" s="2406"/>
      <c r="CP146" s="2406"/>
      <c r="CQ146" s="2406"/>
      <c r="CR146" s="2406"/>
      <c r="CS146" s="2406"/>
      <c r="CT146" s="2406"/>
      <c r="CU146" s="2406"/>
      <c r="CV146" s="2406"/>
      <c r="CW146" s="2406"/>
      <c r="CX146" s="2406"/>
      <c r="CY146" s="2406"/>
      <c r="CZ146" s="2406"/>
      <c r="DA146" s="2406"/>
      <c r="DB146" s="2406"/>
    </row>
    <row r="147" spans="1:106" s="2407" customFormat="1">
      <c r="A147" s="2406"/>
      <c r="B147" s="2450"/>
      <c r="I147" s="2453" t="s">
        <v>369</v>
      </c>
      <c r="J147" s="2479"/>
      <c r="K147" s="2480"/>
      <c r="L147" s="2480"/>
      <c r="M147" s="2480"/>
      <c r="N147" s="2480"/>
      <c r="O147" s="2480"/>
      <c r="P147" s="2480"/>
      <c r="Q147" s="2480"/>
      <c r="R147" s="2480"/>
      <c r="S147" s="2481"/>
      <c r="T147" s="2406"/>
      <c r="U147" s="2406"/>
      <c r="V147" s="2406"/>
      <c r="W147" s="2406"/>
      <c r="X147" s="2406"/>
      <c r="Y147" s="2406"/>
      <c r="Z147" s="2451"/>
      <c r="AA147" s="2406"/>
      <c r="AB147" s="2406"/>
      <c r="AC147" s="2406"/>
      <c r="AD147" s="2406"/>
      <c r="AE147" s="2406"/>
      <c r="AF147" s="2406"/>
      <c r="AG147" s="2406"/>
      <c r="AH147" s="2406"/>
      <c r="AI147" s="2406"/>
      <c r="AJ147" s="2406"/>
      <c r="AK147" s="2406"/>
      <c r="AL147" s="2406"/>
      <c r="AM147" s="2406"/>
      <c r="AN147" s="2406"/>
      <c r="AO147" s="2406"/>
      <c r="AP147" s="2406"/>
      <c r="AQ147" s="2406"/>
      <c r="AR147" s="2406"/>
      <c r="AS147" s="2406"/>
      <c r="AT147" s="2406"/>
      <c r="AU147" s="2406"/>
      <c r="AV147" s="2406"/>
      <c r="AW147" s="2406"/>
      <c r="AX147" s="2406"/>
      <c r="AY147" s="2406"/>
      <c r="AZ147" s="2406"/>
      <c r="BA147" s="2406"/>
      <c r="BB147" s="2406"/>
      <c r="BC147" s="2406"/>
      <c r="BD147" s="2406"/>
      <c r="BE147" s="2406"/>
      <c r="BF147" s="2406"/>
      <c r="BG147" s="2406"/>
      <c r="BH147" s="2406"/>
      <c r="BI147" s="2406"/>
      <c r="BJ147" s="2406"/>
      <c r="BK147" s="2406"/>
      <c r="BL147" s="2406"/>
      <c r="BM147" s="2406"/>
      <c r="BN147" s="2406"/>
      <c r="BO147" s="2406"/>
      <c r="BP147" s="2406"/>
      <c r="BQ147" s="2406"/>
      <c r="BR147" s="2406"/>
      <c r="BS147" s="2406"/>
      <c r="BT147" s="2406"/>
      <c r="BU147" s="2406"/>
      <c r="BV147" s="2406"/>
      <c r="BW147" s="2406"/>
      <c r="BX147" s="2406"/>
      <c r="BY147" s="2406"/>
      <c r="BZ147" s="2406"/>
      <c r="CA147" s="2406"/>
      <c r="CB147" s="2406"/>
      <c r="CC147" s="2406"/>
      <c r="CD147" s="2406"/>
      <c r="CE147" s="2406"/>
      <c r="CF147" s="2406"/>
      <c r="CG147" s="2406"/>
      <c r="CH147" s="2406"/>
      <c r="CI147" s="2406"/>
      <c r="CJ147" s="2406"/>
      <c r="CK147" s="2406"/>
      <c r="CL147" s="2406"/>
      <c r="CM147" s="2406"/>
      <c r="CN147" s="2406"/>
      <c r="CO147" s="2406"/>
      <c r="CP147" s="2406"/>
      <c r="CQ147" s="2406"/>
      <c r="CR147" s="2406"/>
      <c r="CS147" s="2406"/>
      <c r="CT147" s="2406"/>
      <c r="CU147" s="2406"/>
      <c r="CV147" s="2406"/>
      <c r="CW147" s="2406"/>
      <c r="CX147" s="2406"/>
      <c r="CY147" s="2406"/>
      <c r="CZ147" s="2406"/>
      <c r="DA147" s="2406"/>
      <c r="DB147" s="2406"/>
    </row>
    <row r="148" spans="1:106" s="2407" customFormat="1" ht="4.05" customHeight="1">
      <c r="A148" s="2406"/>
      <c r="B148" s="2450"/>
      <c r="J148" s="2482"/>
      <c r="S148" s="2483"/>
      <c r="T148" s="2406"/>
      <c r="U148" s="2406"/>
      <c r="V148" s="2406"/>
      <c r="W148" s="2406"/>
      <c r="X148" s="2406"/>
      <c r="Y148" s="2406"/>
      <c r="Z148" s="2451"/>
      <c r="AA148" s="2406"/>
      <c r="AB148" s="2406"/>
      <c r="AC148" s="2406"/>
      <c r="AD148" s="2406"/>
      <c r="AE148" s="2406"/>
      <c r="AF148" s="2406"/>
      <c r="AG148" s="2406"/>
      <c r="AH148" s="2406"/>
      <c r="AI148" s="2406"/>
      <c r="AJ148" s="2406"/>
      <c r="AK148" s="2406"/>
      <c r="AL148" s="2406"/>
      <c r="AM148" s="2406"/>
      <c r="AN148" s="2406"/>
      <c r="AO148" s="2406"/>
      <c r="AP148" s="2406"/>
      <c r="AQ148" s="2406"/>
      <c r="AR148" s="2406"/>
      <c r="AS148" s="2406"/>
      <c r="AT148" s="2406"/>
      <c r="AU148" s="2406"/>
      <c r="AV148" s="2406"/>
      <c r="AW148" s="2406"/>
      <c r="AX148" s="2406"/>
      <c r="AY148" s="2406"/>
      <c r="AZ148" s="2406"/>
      <c r="BA148" s="2406"/>
      <c r="BB148" s="2406"/>
      <c r="BC148" s="2406"/>
      <c r="BD148" s="2406"/>
      <c r="BE148" s="2406"/>
      <c r="BF148" s="2406"/>
      <c r="BG148" s="2406"/>
      <c r="BH148" s="2406"/>
      <c r="BI148" s="2406"/>
      <c r="BJ148" s="2406"/>
      <c r="BK148" s="2406"/>
      <c r="BL148" s="2406"/>
      <c r="BM148" s="2406"/>
      <c r="BN148" s="2406"/>
      <c r="BO148" s="2406"/>
      <c r="BP148" s="2406"/>
      <c r="BQ148" s="2406"/>
      <c r="BR148" s="2406"/>
      <c r="BS148" s="2406"/>
      <c r="BT148" s="2406"/>
      <c r="BU148" s="2406"/>
      <c r="BV148" s="2406"/>
      <c r="BW148" s="2406"/>
      <c r="BX148" s="2406"/>
      <c r="BY148" s="2406"/>
      <c r="BZ148" s="2406"/>
      <c r="CA148" s="2406"/>
      <c r="CB148" s="2406"/>
      <c r="CC148" s="2406"/>
      <c r="CD148" s="2406"/>
      <c r="CE148" s="2406"/>
      <c r="CF148" s="2406"/>
      <c r="CG148" s="2406"/>
      <c r="CH148" s="2406"/>
      <c r="CI148" s="2406"/>
      <c r="CJ148" s="2406"/>
      <c r="CK148" s="2406"/>
      <c r="CL148" s="2406"/>
      <c r="CM148" s="2406"/>
      <c r="CN148" s="2406"/>
      <c r="CO148" s="2406"/>
      <c r="CP148" s="2406"/>
      <c r="CQ148" s="2406"/>
      <c r="CR148" s="2406"/>
      <c r="CS148" s="2406"/>
      <c r="CT148" s="2406"/>
      <c r="CU148" s="2406"/>
      <c r="CV148" s="2406"/>
      <c r="CW148" s="2406"/>
      <c r="CX148" s="2406"/>
      <c r="CY148" s="2406"/>
      <c r="CZ148" s="2406"/>
      <c r="DA148" s="2406"/>
      <c r="DB148" s="2406"/>
    </row>
    <row r="149" spans="1:106" s="2407" customFormat="1">
      <c r="A149" s="2406"/>
      <c r="B149" s="2450"/>
      <c r="J149" s="2482"/>
      <c r="S149" s="2483"/>
      <c r="T149" s="2406"/>
      <c r="U149" s="2406"/>
      <c r="V149" s="2406"/>
      <c r="W149" s="2406"/>
      <c r="X149" s="2406"/>
      <c r="Y149" s="2406"/>
      <c r="Z149" s="2451"/>
      <c r="AA149" s="2406"/>
      <c r="AB149" s="2406"/>
      <c r="AC149" s="2406"/>
      <c r="AD149" s="2406"/>
      <c r="AE149" s="2406"/>
      <c r="AF149" s="2406"/>
      <c r="AG149" s="2406"/>
      <c r="AH149" s="2406"/>
      <c r="AI149" s="2406"/>
      <c r="AJ149" s="2406"/>
      <c r="AK149" s="2406"/>
      <c r="AL149" s="2406"/>
      <c r="AM149" s="2406"/>
      <c r="AN149" s="2406"/>
      <c r="AO149" s="2406"/>
      <c r="AP149" s="2406"/>
      <c r="AQ149" s="2406"/>
      <c r="AR149" s="2406"/>
      <c r="AS149" s="2406"/>
      <c r="AT149" s="2406"/>
      <c r="AU149" s="2406"/>
      <c r="AV149" s="2406"/>
      <c r="AW149" s="2406"/>
      <c r="AX149" s="2406"/>
      <c r="AY149" s="2406"/>
      <c r="AZ149" s="2406"/>
      <c r="BA149" s="2406"/>
      <c r="BB149" s="2406"/>
      <c r="BC149" s="2406"/>
      <c r="BD149" s="2406"/>
      <c r="BE149" s="2406"/>
      <c r="BF149" s="2406"/>
      <c r="BG149" s="2406"/>
      <c r="BH149" s="2406"/>
      <c r="BI149" s="2406"/>
      <c r="BJ149" s="2406"/>
      <c r="BK149" s="2406"/>
      <c r="BL149" s="2406"/>
      <c r="BM149" s="2406"/>
      <c r="BN149" s="2406"/>
      <c r="BO149" s="2406"/>
      <c r="BP149" s="2406"/>
      <c r="BQ149" s="2406"/>
      <c r="BR149" s="2406"/>
      <c r="BS149" s="2406"/>
      <c r="BT149" s="2406"/>
      <c r="BU149" s="2406"/>
      <c r="BV149" s="2406"/>
      <c r="BW149" s="2406"/>
      <c r="BX149" s="2406"/>
      <c r="BY149" s="2406"/>
      <c r="BZ149" s="2406"/>
      <c r="CA149" s="2406"/>
      <c r="CB149" s="2406"/>
      <c r="CC149" s="2406"/>
      <c r="CD149" s="2406"/>
      <c r="CE149" s="2406"/>
      <c r="CF149" s="2406"/>
      <c r="CG149" s="2406"/>
      <c r="CH149" s="2406"/>
      <c r="CI149" s="2406"/>
      <c r="CJ149" s="2406"/>
      <c r="CK149" s="2406"/>
      <c r="CL149" s="2406"/>
      <c r="CM149" s="2406"/>
      <c r="CN149" s="2406"/>
      <c r="CO149" s="2406"/>
      <c r="CP149" s="2406"/>
      <c r="CQ149" s="2406"/>
      <c r="CR149" s="2406"/>
      <c r="CS149" s="2406"/>
      <c r="CT149" s="2406"/>
      <c r="CU149" s="2406"/>
      <c r="CV149" s="2406"/>
      <c r="CW149" s="2406"/>
      <c r="CX149" s="2406"/>
      <c r="CY149" s="2406"/>
      <c r="CZ149" s="2406"/>
      <c r="DA149" s="2406"/>
      <c r="DB149" s="2406"/>
    </row>
    <row r="150" spans="1:106" s="2407" customFormat="1" ht="4.05" customHeight="1">
      <c r="A150" s="2406"/>
      <c r="B150" s="2450"/>
      <c r="J150" s="2482"/>
      <c r="S150" s="2483"/>
      <c r="T150" s="2406"/>
      <c r="U150" s="2406"/>
      <c r="V150" s="2406"/>
      <c r="W150" s="2406"/>
      <c r="X150" s="2406"/>
      <c r="Y150" s="2406"/>
      <c r="Z150" s="2451"/>
      <c r="AA150" s="2406"/>
      <c r="AB150" s="2406"/>
      <c r="AC150" s="2406"/>
      <c r="AD150" s="2406"/>
      <c r="AE150" s="2406"/>
      <c r="AF150" s="2406"/>
      <c r="AG150" s="2406"/>
      <c r="AH150" s="2406"/>
      <c r="AI150" s="2406"/>
      <c r="AJ150" s="2406"/>
      <c r="AK150" s="2406"/>
      <c r="AL150" s="2406"/>
      <c r="AM150" s="2406"/>
      <c r="AN150" s="2406"/>
      <c r="AO150" s="2406"/>
      <c r="AP150" s="2406"/>
      <c r="AQ150" s="2406"/>
      <c r="AR150" s="2406"/>
      <c r="AS150" s="2406"/>
      <c r="AT150" s="2406"/>
      <c r="AU150" s="2406"/>
      <c r="AV150" s="2406"/>
      <c r="AW150" s="2406"/>
      <c r="AX150" s="2406"/>
      <c r="AY150" s="2406"/>
      <c r="AZ150" s="2406"/>
      <c r="BA150" s="2406"/>
      <c r="BB150" s="2406"/>
      <c r="BC150" s="2406"/>
      <c r="BD150" s="2406"/>
      <c r="BE150" s="2406"/>
      <c r="BF150" s="2406"/>
      <c r="BG150" s="2406"/>
      <c r="BH150" s="2406"/>
      <c r="BI150" s="2406"/>
      <c r="BJ150" s="2406"/>
      <c r="BK150" s="2406"/>
      <c r="BL150" s="2406"/>
      <c r="BM150" s="2406"/>
      <c r="BN150" s="2406"/>
      <c r="BO150" s="2406"/>
      <c r="BP150" s="2406"/>
      <c r="BQ150" s="2406"/>
      <c r="BR150" s="2406"/>
      <c r="BS150" s="2406"/>
      <c r="BT150" s="2406"/>
      <c r="BU150" s="2406"/>
      <c r="BV150" s="2406"/>
      <c r="BW150" s="2406"/>
      <c r="BX150" s="2406"/>
      <c r="BY150" s="2406"/>
      <c r="BZ150" s="2406"/>
      <c r="CA150" s="2406"/>
      <c r="CB150" s="2406"/>
      <c r="CC150" s="2406"/>
      <c r="CD150" s="2406"/>
      <c r="CE150" s="2406"/>
      <c r="CF150" s="2406"/>
      <c r="CG150" s="2406"/>
      <c r="CH150" s="2406"/>
      <c r="CI150" s="2406"/>
      <c r="CJ150" s="2406"/>
      <c r="CK150" s="2406"/>
      <c r="CL150" s="2406"/>
      <c r="CM150" s="2406"/>
      <c r="CN150" s="2406"/>
      <c r="CO150" s="2406"/>
      <c r="CP150" s="2406"/>
      <c r="CQ150" s="2406"/>
      <c r="CR150" s="2406"/>
      <c r="CS150" s="2406"/>
      <c r="CT150" s="2406"/>
      <c r="CU150" s="2406"/>
      <c r="CV150" s="2406"/>
      <c r="CW150" s="2406"/>
      <c r="CX150" s="2406"/>
      <c r="CY150" s="2406"/>
      <c r="CZ150" s="2406"/>
      <c r="DA150" s="2406"/>
      <c r="DB150" s="2406"/>
    </row>
    <row r="151" spans="1:106" s="2407" customFormat="1">
      <c r="A151" s="2406"/>
      <c r="B151" s="2450"/>
      <c r="J151" s="2484"/>
      <c r="K151" s="2485"/>
      <c r="L151" s="2485"/>
      <c r="M151" s="2485"/>
      <c r="N151" s="2485"/>
      <c r="O151" s="2485"/>
      <c r="P151" s="2485"/>
      <c r="Q151" s="2485"/>
      <c r="R151" s="2485"/>
      <c r="S151" s="2486"/>
      <c r="T151" s="2406"/>
      <c r="U151" s="2406"/>
      <c r="V151" s="2406"/>
      <c r="W151" s="2406"/>
      <c r="X151" s="2406"/>
      <c r="Y151" s="2406"/>
      <c r="Z151" s="2451"/>
      <c r="AA151" s="2406"/>
      <c r="AB151" s="2406"/>
      <c r="AC151" s="2406"/>
      <c r="AD151" s="2406"/>
      <c r="AE151" s="2406"/>
      <c r="AF151" s="2406"/>
      <c r="AG151" s="2406"/>
      <c r="AH151" s="2406"/>
      <c r="AI151" s="2406"/>
      <c r="AJ151" s="2406"/>
      <c r="AK151" s="2406"/>
      <c r="AL151" s="2406"/>
      <c r="AM151" s="2406"/>
      <c r="AN151" s="2406"/>
      <c r="AO151" s="2406"/>
      <c r="AP151" s="2406"/>
      <c r="AQ151" s="2406"/>
      <c r="AR151" s="2406"/>
      <c r="AS151" s="2406"/>
      <c r="AT151" s="2406"/>
      <c r="AU151" s="2406"/>
      <c r="AV151" s="2406"/>
      <c r="AW151" s="2406"/>
      <c r="AX151" s="2406"/>
      <c r="AY151" s="2406"/>
      <c r="AZ151" s="2406"/>
      <c r="BA151" s="2406"/>
      <c r="BB151" s="2406"/>
      <c r="BC151" s="2406"/>
      <c r="BD151" s="2406"/>
      <c r="BE151" s="2406"/>
      <c r="BF151" s="2406"/>
      <c r="BG151" s="2406"/>
      <c r="BH151" s="2406"/>
      <c r="BI151" s="2406"/>
      <c r="BJ151" s="2406"/>
      <c r="BK151" s="2406"/>
      <c r="BL151" s="2406"/>
      <c r="BM151" s="2406"/>
      <c r="BN151" s="2406"/>
      <c r="BO151" s="2406"/>
      <c r="BP151" s="2406"/>
      <c r="BQ151" s="2406"/>
      <c r="BR151" s="2406"/>
      <c r="BS151" s="2406"/>
      <c r="BT151" s="2406"/>
      <c r="BU151" s="2406"/>
      <c r="BV151" s="2406"/>
      <c r="BW151" s="2406"/>
      <c r="BX151" s="2406"/>
      <c r="BY151" s="2406"/>
      <c r="BZ151" s="2406"/>
      <c r="CA151" s="2406"/>
      <c r="CB151" s="2406"/>
      <c r="CC151" s="2406"/>
      <c r="CD151" s="2406"/>
      <c r="CE151" s="2406"/>
      <c r="CF151" s="2406"/>
      <c r="CG151" s="2406"/>
      <c r="CH151" s="2406"/>
      <c r="CI151" s="2406"/>
      <c r="CJ151" s="2406"/>
      <c r="CK151" s="2406"/>
      <c r="CL151" s="2406"/>
      <c r="CM151" s="2406"/>
      <c r="CN151" s="2406"/>
      <c r="CO151" s="2406"/>
      <c r="CP151" s="2406"/>
      <c r="CQ151" s="2406"/>
      <c r="CR151" s="2406"/>
      <c r="CS151" s="2406"/>
      <c r="CT151" s="2406"/>
      <c r="CU151" s="2406"/>
      <c r="CV151" s="2406"/>
      <c r="CW151" s="2406"/>
      <c r="CX151" s="2406"/>
      <c r="CY151" s="2406"/>
      <c r="CZ151" s="2406"/>
      <c r="DA151" s="2406"/>
      <c r="DB151" s="2406"/>
    </row>
    <row r="152" spans="1:106" s="2407" customFormat="1" ht="4.05" customHeight="1">
      <c r="A152" s="2406"/>
      <c r="B152" s="2450"/>
      <c r="P152" s="2487"/>
      <c r="Q152" s="2487"/>
      <c r="R152" s="2487"/>
      <c r="S152" s="2487"/>
      <c r="T152" s="2487"/>
      <c r="U152" s="2406"/>
      <c r="V152" s="2406"/>
      <c r="W152" s="2406"/>
      <c r="X152" s="2406"/>
      <c r="Y152" s="2487"/>
      <c r="Z152" s="2451"/>
      <c r="AA152" s="2406"/>
      <c r="AB152" s="2406"/>
      <c r="AC152" s="2406"/>
      <c r="AD152" s="2406"/>
      <c r="AE152" s="2406"/>
      <c r="AF152" s="2406"/>
      <c r="AG152" s="2406"/>
      <c r="AH152" s="2406"/>
      <c r="AI152" s="2406"/>
      <c r="AJ152" s="2406"/>
      <c r="AK152" s="2406"/>
      <c r="AL152" s="2406"/>
      <c r="AM152" s="2406"/>
      <c r="AN152" s="2406"/>
      <c r="AO152" s="2406"/>
      <c r="AP152" s="2406"/>
      <c r="AQ152" s="2406"/>
      <c r="AR152" s="2406"/>
      <c r="AS152" s="2406"/>
      <c r="AT152" s="2406"/>
      <c r="AU152" s="2406"/>
      <c r="AV152" s="2406"/>
      <c r="AW152" s="2406"/>
      <c r="AX152" s="2406"/>
      <c r="AY152" s="2406"/>
      <c r="AZ152" s="2406"/>
      <c r="BA152" s="2406"/>
      <c r="BB152" s="2406"/>
      <c r="BC152" s="2406"/>
      <c r="BD152" s="2406"/>
      <c r="BE152" s="2406"/>
      <c r="BF152" s="2406"/>
      <c r="BG152" s="2406"/>
      <c r="BH152" s="2406"/>
      <c r="BI152" s="2406"/>
      <c r="BJ152" s="2406"/>
      <c r="BK152" s="2406"/>
      <c r="BL152" s="2406"/>
      <c r="BM152" s="2406"/>
      <c r="BN152" s="2406"/>
      <c r="BO152" s="2406"/>
      <c r="BP152" s="2406"/>
      <c r="BQ152" s="2406"/>
      <c r="BR152" s="2406"/>
      <c r="BS152" s="2406"/>
      <c r="BT152" s="2406"/>
      <c r="BU152" s="2406"/>
      <c r="BV152" s="2406"/>
      <c r="BW152" s="2406"/>
      <c r="BX152" s="2406"/>
      <c r="BY152" s="2406"/>
      <c r="BZ152" s="2406"/>
      <c r="CA152" s="2406"/>
      <c r="CB152" s="2406"/>
      <c r="CC152" s="2406"/>
      <c r="CD152" s="2406"/>
      <c r="CE152" s="2406"/>
      <c r="CF152" s="2406"/>
      <c r="CG152" s="2406"/>
      <c r="CH152" s="2406"/>
      <c r="CI152" s="2406"/>
      <c r="CJ152" s="2406"/>
      <c r="CK152" s="2406"/>
      <c r="CL152" s="2406"/>
      <c r="CM152" s="2406"/>
      <c r="CN152" s="2406"/>
      <c r="CO152" s="2406"/>
      <c r="CP152" s="2406"/>
      <c r="CQ152" s="2406"/>
      <c r="CR152" s="2406"/>
      <c r="CS152" s="2406"/>
      <c r="CT152" s="2406"/>
      <c r="CU152" s="2406"/>
      <c r="CV152" s="2406"/>
      <c r="CW152" s="2406"/>
      <c r="CX152" s="2406"/>
      <c r="CY152" s="2406"/>
      <c r="CZ152" s="2406"/>
      <c r="DA152" s="2406"/>
      <c r="DB152" s="2406"/>
    </row>
    <row r="153" spans="1:106" s="2407" customFormat="1" ht="12">
      <c r="A153" s="2406"/>
      <c r="B153" s="2450"/>
      <c r="I153" s="2453" t="s">
        <v>1022</v>
      </c>
      <c r="J153" s="2488" t="s">
        <v>5004</v>
      </c>
      <c r="K153" s="2488" t="s">
        <v>5004</v>
      </c>
      <c r="L153" s="2488" t="s">
        <v>5004</v>
      </c>
      <c r="M153" s="2488" t="s">
        <v>5004</v>
      </c>
      <c r="N153" s="2489" t="s">
        <v>1382</v>
      </c>
      <c r="O153" s="2488" t="s">
        <v>4193</v>
      </c>
      <c r="P153" s="2488" t="s">
        <v>4193</v>
      </c>
      <c r="Q153" s="2489" t="s">
        <v>1382</v>
      </c>
      <c r="R153" s="2488" t="s">
        <v>5005</v>
      </c>
      <c r="S153" s="2488" t="s">
        <v>5005</v>
      </c>
      <c r="Z153" s="2451"/>
      <c r="AA153" s="2406"/>
      <c r="AB153" s="2406"/>
      <c r="AC153" s="2406"/>
      <c r="AD153" s="2406"/>
      <c r="AE153" s="2406"/>
      <c r="AF153" s="2406"/>
      <c r="AG153" s="2406"/>
      <c r="AH153" s="2406"/>
      <c r="AI153" s="2406"/>
      <c r="AJ153" s="2406"/>
      <c r="AK153" s="2406"/>
      <c r="AL153" s="2406"/>
      <c r="AM153" s="2406"/>
      <c r="AN153" s="2406"/>
      <c r="AO153" s="2406"/>
      <c r="AP153" s="2406"/>
      <c r="AQ153" s="2406"/>
      <c r="AR153" s="2406"/>
      <c r="AS153" s="2406"/>
      <c r="AT153" s="2406"/>
      <c r="AU153" s="2406"/>
      <c r="AV153" s="2406"/>
      <c r="AW153" s="2406"/>
      <c r="AX153" s="2406"/>
      <c r="AY153" s="2406"/>
      <c r="AZ153" s="2406"/>
      <c r="BA153" s="2406"/>
      <c r="BB153" s="2406"/>
      <c r="BC153" s="2406"/>
      <c r="BD153" s="2406"/>
      <c r="BE153" s="2406"/>
      <c r="BF153" s="2406"/>
      <c r="BG153" s="2406"/>
      <c r="BH153" s="2406"/>
      <c r="BI153" s="2406"/>
      <c r="BJ153" s="2406"/>
      <c r="BK153" s="2406"/>
      <c r="BL153" s="2406"/>
      <c r="BM153" s="2406"/>
      <c r="BN153" s="2406"/>
      <c r="BO153" s="2406"/>
      <c r="BP153" s="2406"/>
      <c r="BQ153" s="2406"/>
      <c r="BR153" s="2406"/>
      <c r="BS153" s="2406"/>
      <c r="BT153" s="2406"/>
      <c r="BU153" s="2406"/>
      <c r="BV153" s="2406"/>
      <c r="BW153" s="2406"/>
      <c r="BX153" s="2406"/>
      <c r="BY153" s="2406"/>
      <c r="BZ153" s="2406"/>
      <c r="CA153" s="2406"/>
      <c r="CB153" s="2406"/>
      <c r="CC153" s="2406"/>
      <c r="CD153" s="2406"/>
      <c r="CE153" s="2406"/>
      <c r="CF153" s="2406"/>
      <c r="CG153" s="2406"/>
      <c r="CH153" s="2406"/>
      <c r="CI153" s="2406"/>
      <c r="CJ153" s="2406"/>
      <c r="CK153" s="2406"/>
      <c r="CL153" s="2406"/>
      <c r="CM153" s="2406"/>
      <c r="CN153" s="2406"/>
      <c r="CO153" s="2406"/>
      <c r="CP153" s="2406"/>
      <c r="CQ153" s="2406"/>
      <c r="CR153" s="2406"/>
      <c r="CS153" s="2406"/>
      <c r="CT153" s="2406"/>
      <c r="CU153" s="2406"/>
      <c r="CV153" s="2406"/>
      <c r="CW153" s="2406"/>
      <c r="CX153" s="2406"/>
      <c r="CY153" s="2406"/>
      <c r="CZ153" s="2406"/>
      <c r="DA153" s="2406"/>
      <c r="DB153" s="2406"/>
    </row>
    <row r="154" spans="1:106" s="2407" customFormat="1" ht="4.05" customHeight="1" thickBot="1">
      <c r="A154" s="2406"/>
      <c r="B154" s="2490"/>
      <c r="C154" s="2491"/>
      <c r="D154" s="2491"/>
      <c r="E154" s="2491"/>
      <c r="F154" s="2491"/>
      <c r="G154" s="2491"/>
      <c r="H154" s="2491"/>
      <c r="I154" s="2491"/>
      <c r="J154" s="2491"/>
      <c r="K154" s="2491"/>
      <c r="L154" s="2491"/>
      <c r="M154" s="2491"/>
      <c r="N154" s="2491"/>
      <c r="O154" s="2491"/>
      <c r="P154" s="2491"/>
      <c r="Q154" s="2491"/>
      <c r="R154" s="2491"/>
      <c r="S154" s="2491"/>
      <c r="T154" s="2491"/>
      <c r="U154" s="2491"/>
      <c r="V154" s="2491"/>
      <c r="W154" s="2491"/>
      <c r="X154" s="2491"/>
      <c r="Y154" s="2491"/>
      <c r="Z154" s="2492"/>
      <c r="AA154" s="2406"/>
      <c r="AB154" s="2406"/>
      <c r="AC154" s="2406"/>
      <c r="AD154" s="2406"/>
      <c r="AE154" s="2406"/>
      <c r="AF154" s="2406"/>
      <c r="AG154" s="2406"/>
      <c r="AH154" s="2406"/>
      <c r="AI154" s="2406"/>
      <c r="AJ154" s="2406"/>
      <c r="AK154" s="2406"/>
      <c r="AL154" s="2406"/>
      <c r="AM154" s="2406"/>
      <c r="AN154" s="2406"/>
      <c r="AO154" s="2406"/>
      <c r="AP154" s="2406"/>
      <c r="AQ154" s="2406"/>
      <c r="AR154" s="2406"/>
      <c r="AS154" s="2406"/>
      <c r="AT154" s="2406"/>
      <c r="AU154" s="2406"/>
      <c r="AV154" s="2406"/>
      <c r="AW154" s="2406"/>
      <c r="AX154" s="2406"/>
      <c r="AY154" s="2406"/>
      <c r="AZ154" s="2406"/>
      <c r="BA154" s="2406"/>
      <c r="BB154" s="2406"/>
      <c r="BC154" s="2406"/>
      <c r="BD154" s="2406"/>
      <c r="BE154" s="2406"/>
      <c r="BF154" s="2406"/>
      <c r="BG154" s="2406"/>
      <c r="BH154" s="2406"/>
      <c r="BI154" s="2406"/>
      <c r="BJ154" s="2406"/>
      <c r="BK154" s="2406"/>
      <c r="BL154" s="2406"/>
      <c r="BM154" s="2406"/>
      <c r="BN154" s="2406"/>
      <c r="BO154" s="2406"/>
      <c r="BP154" s="2406"/>
      <c r="BQ154" s="2406"/>
      <c r="BR154" s="2406"/>
      <c r="BS154" s="2406"/>
      <c r="BT154" s="2406"/>
      <c r="BU154" s="2406"/>
      <c r="BV154" s="2406"/>
      <c r="BW154" s="2406"/>
      <c r="BX154" s="2406"/>
      <c r="BY154" s="2406"/>
      <c r="BZ154" s="2406"/>
      <c r="CA154" s="2406"/>
      <c r="CB154" s="2406"/>
      <c r="CC154" s="2406"/>
      <c r="CD154" s="2406"/>
      <c r="CE154" s="2406"/>
      <c r="CF154" s="2406"/>
      <c r="CG154" s="2406"/>
      <c r="CH154" s="2406"/>
      <c r="CI154" s="2406"/>
      <c r="CJ154" s="2406"/>
      <c r="CK154" s="2406"/>
      <c r="CL154" s="2406"/>
      <c r="CM154" s="2406"/>
      <c r="CN154" s="2406"/>
      <c r="CO154" s="2406"/>
      <c r="CP154" s="2406"/>
      <c r="CQ154" s="2406"/>
      <c r="CR154" s="2406"/>
      <c r="CS154" s="2406"/>
      <c r="CT154" s="2406"/>
      <c r="CU154" s="2406"/>
      <c r="CV154" s="2406"/>
      <c r="CW154" s="2406"/>
      <c r="CX154" s="2406"/>
      <c r="CY154" s="2406"/>
      <c r="CZ154" s="2406"/>
      <c r="DA154" s="2406"/>
      <c r="DB154" s="2406"/>
    </row>
    <row r="155" spans="1:106" s="2407" customFormat="1" ht="12.75" customHeight="1" thickBot="1">
      <c r="A155" s="2406"/>
      <c r="B155" s="5521" t="s">
        <v>5006</v>
      </c>
      <c r="C155" s="5522"/>
      <c r="D155" s="5522"/>
      <c r="E155" s="5522"/>
      <c r="F155" s="5522"/>
      <c r="G155" s="5522"/>
      <c r="H155" s="5522"/>
      <c r="I155" s="5522"/>
      <c r="J155" s="5522"/>
      <c r="K155" s="5522"/>
      <c r="L155" s="5522"/>
      <c r="M155" s="5522"/>
      <c r="N155" s="5522"/>
      <c r="O155" s="5522"/>
      <c r="P155" s="5522"/>
      <c r="Q155" s="5522"/>
      <c r="R155" s="5522"/>
      <c r="S155" s="5522"/>
      <c r="T155" s="5522"/>
      <c r="U155" s="5522"/>
      <c r="V155" s="5522"/>
      <c r="W155" s="5522"/>
      <c r="X155" s="5522"/>
      <c r="Y155" s="5522"/>
      <c r="Z155" s="5523"/>
      <c r="AA155" s="2406"/>
      <c r="AB155" s="2406"/>
      <c r="AC155" s="2406"/>
      <c r="AD155" s="2406"/>
      <c r="AE155" s="2406"/>
      <c r="AF155" s="2406"/>
      <c r="AG155" s="2406"/>
      <c r="AH155" s="2406"/>
      <c r="AI155" s="2406"/>
      <c r="AJ155" s="2406"/>
      <c r="AK155" s="2406"/>
      <c r="AL155" s="2406"/>
      <c r="AM155" s="2406"/>
      <c r="AN155" s="2406"/>
      <c r="AO155" s="2406"/>
      <c r="AP155" s="2406"/>
      <c r="AQ155" s="2406"/>
      <c r="AR155" s="2406"/>
      <c r="AS155" s="2406"/>
      <c r="AT155" s="2406"/>
      <c r="AU155" s="2406"/>
      <c r="AV155" s="2406"/>
      <c r="AW155" s="2406"/>
      <c r="AX155" s="2406"/>
      <c r="AY155" s="2406"/>
      <c r="AZ155" s="2406"/>
      <c r="BA155" s="2406"/>
      <c r="BB155" s="2406"/>
      <c r="BC155" s="2406"/>
      <c r="BD155" s="2406"/>
      <c r="BE155" s="2406"/>
      <c r="BF155" s="2406"/>
      <c r="BG155" s="2406"/>
      <c r="BH155" s="2406"/>
      <c r="BI155" s="2406"/>
      <c r="BJ155" s="2406"/>
      <c r="BK155" s="2406"/>
      <c r="BL155" s="2406"/>
      <c r="BM155" s="2406"/>
      <c r="BN155" s="2406"/>
      <c r="BO155" s="2406"/>
      <c r="BP155" s="2406"/>
      <c r="BQ155" s="2406"/>
      <c r="BR155" s="2406"/>
      <c r="BS155" s="2406"/>
      <c r="BT155" s="2406"/>
      <c r="BU155" s="2406"/>
      <c r="BV155" s="2406"/>
      <c r="BW155" s="2406"/>
      <c r="BX155" s="2406"/>
      <c r="BY155" s="2406"/>
      <c r="BZ155" s="2406"/>
      <c r="CA155" s="2406"/>
      <c r="CB155" s="2406"/>
      <c r="CC155" s="2406"/>
      <c r="CD155" s="2406"/>
      <c r="CE155" s="2406"/>
      <c r="CF155" s="2406"/>
      <c r="CG155" s="2406"/>
      <c r="CH155" s="2406"/>
      <c r="CI155" s="2406"/>
      <c r="CJ155" s="2406"/>
      <c r="CK155" s="2406"/>
      <c r="CL155" s="2406"/>
      <c r="CM155" s="2406"/>
      <c r="CN155" s="2406"/>
      <c r="CO155" s="2406"/>
      <c r="CP155" s="2406"/>
      <c r="CQ155" s="2406"/>
      <c r="CR155" s="2406"/>
      <c r="CS155" s="2406"/>
      <c r="CT155" s="2406"/>
      <c r="CU155" s="2406"/>
      <c r="CV155" s="2406"/>
      <c r="CW155" s="2406"/>
      <c r="CX155" s="2406"/>
      <c r="CY155" s="2406"/>
      <c r="CZ155" s="2406"/>
      <c r="DA155" s="2406"/>
      <c r="DB155" s="2406"/>
    </row>
    <row r="156" spans="1:106" s="2407" customFormat="1" ht="4.05" customHeight="1">
      <c r="A156" s="2406"/>
      <c r="B156" s="2450"/>
      <c r="Z156" s="2451"/>
      <c r="AA156" s="2406"/>
      <c r="AB156" s="2406"/>
      <c r="AC156" s="2406"/>
      <c r="AD156" s="2406"/>
      <c r="AE156" s="2406"/>
      <c r="AF156" s="2406"/>
      <c r="AG156" s="2406"/>
      <c r="AH156" s="2406"/>
      <c r="AI156" s="2406"/>
      <c r="AJ156" s="2406"/>
      <c r="AK156" s="2406"/>
      <c r="AL156" s="2406"/>
      <c r="AM156" s="2406"/>
      <c r="AN156" s="2406"/>
      <c r="AO156" s="2406"/>
      <c r="AP156" s="2406"/>
      <c r="AQ156" s="2406"/>
      <c r="AR156" s="2406"/>
      <c r="AS156" s="2406"/>
      <c r="AT156" s="2406"/>
      <c r="AU156" s="2406"/>
      <c r="AV156" s="2406"/>
      <c r="AW156" s="2406"/>
      <c r="AX156" s="2406"/>
      <c r="AY156" s="2406"/>
      <c r="AZ156" s="2406"/>
      <c r="BA156" s="2406"/>
      <c r="BB156" s="2406"/>
      <c r="BC156" s="2406"/>
      <c r="BD156" s="2406"/>
      <c r="BE156" s="2406"/>
      <c r="BF156" s="2406"/>
      <c r="BG156" s="2406"/>
      <c r="BH156" s="2406"/>
      <c r="BI156" s="2406"/>
      <c r="BJ156" s="2406"/>
      <c r="BK156" s="2406"/>
      <c r="BL156" s="2406"/>
      <c r="BM156" s="2406"/>
      <c r="BN156" s="2406"/>
      <c r="BO156" s="2406"/>
      <c r="BP156" s="2406"/>
      <c r="BQ156" s="2406"/>
      <c r="BR156" s="2406"/>
      <c r="BS156" s="2406"/>
      <c r="BT156" s="2406"/>
      <c r="BU156" s="2406"/>
      <c r="BV156" s="2406"/>
      <c r="BW156" s="2406"/>
      <c r="BX156" s="2406"/>
      <c r="BY156" s="2406"/>
      <c r="BZ156" s="2406"/>
      <c r="CA156" s="2406"/>
      <c r="CB156" s="2406"/>
      <c r="CC156" s="2406"/>
      <c r="CD156" s="2406"/>
      <c r="CE156" s="2406"/>
      <c r="CF156" s="2406"/>
      <c r="CG156" s="2406"/>
      <c r="CH156" s="2406"/>
      <c r="CI156" s="2406"/>
      <c r="CJ156" s="2406"/>
      <c r="CK156" s="2406"/>
      <c r="CL156" s="2406"/>
      <c r="CM156" s="2406"/>
      <c r="CN156" s="2406"/>
      <c r="CO156" s="2406"/>
      <c r="CP156" s="2406"/>
      <c r="CQ156" s="2406"/>
      <c r="CR156" s="2406"/>
      <c r="CS156" s="2406"/>
      <c r="CT156" s="2406"/>
      <c r="CU156" s="2406"/>
      <c r="CV156" s="2406"/>
      <c r="CW156" s="2406"/>
      <c r="CX156" s="2406"/>
      <c r="CY156" s="2406"/>
      <c r="CZ156" s="2406"/>
      <c r="DA156" s="2406"/>
      <c r="DB156" s="2406"/>
    </row>
    <row r="157" spans="1:106" s="2407" customFormat="1">
      <c r="A157" s="2406"/>
      <c r="B157" s="2450"/>
      <c r="I157" s="2456" t="s">
        <v>5007</v>
      </c>
      <c r="J157" s="2456" t="s">
        <v>3649</v>
      </c>
      <c r="K157" s="2462"/>
      <c r="L157" s="2463"/>
      <c r="M157" s="2455"/>
      <c r="N157" s="2456" t="s">
        <v>3650</v>
      </c>
      <c r="O157" s="2458"/>
      <c r="P157" s="2458"/>
      <c r="R157" s="2455"/>
      <c r="S157" s="2456" t="s">
        <v>3652</v>
      </c>
      <c r="T157" s="2462"/>
      <c r="U157" s="2464"/>
      <c r="V157" s="2464"/>
      <c r="W157" s="2464"/>
      <c r="X157" s="2464"/>
      <c r="Y157" s="2463"/>
      <c r="Z157" s="2451"/>
      <c r="AA157" s="2406"/>
      <c r="AB157" s="2406"/>
      <c r="AC157" s="2406"/>
      <c r="AD157" s="2406"/>
      <c r="AE157" s="2406"/>
      <c r="AF157" s="2406"/>
      <c r="AG157" s="2406"/>
      <c r="AH157" s="2406"/>
      <c r="AI157" s="2406"/>
      <c r="AJ157" s="2406"/>
      <c r="AK157" s="2406"/>
      <c r="AL157" s="2406"/>
      <c r="AM157" s="2406"/>
      <c r="AN157" s="2406"/>
      <c r="AO157" s="2406"/>
      <c r="AP157" s="2406"/>
      <c r="AQ157" s="2406"/>
      <c r="AR157" s="2406"/>
      <c r="AS157" s="2406"/>
      <c r="AT157" s="2406"/>
      <c r="AU157" s="2406"/>
      <c r="AV157" s="2406"/>
      <c r="AW157" s="2406"/>
      <c r="AX157" s="2406"/>
      <c r="AY157" s="2406"/>
      <c r="AZ157" s="2406"/>
      <c r="BA157" s="2406"/>
      <c r="BB157" s="2406"/>
      <c r="BC157" s="2406"/>
      <c r="BD157" s="2406"/>
      <c r="BE157" s="2406"/>
      <c r="BF157" s="2406"/>
      <c r="BG157" s="2406"/>
      <c r="BH157" s="2406"/>
      <c r="BI157" s="2406"/>
      <c r="BJ157" s="2406"/>
      <c r="BK157" s="2406"/>
      <c r="BL157" s="2406"/>
      <c r="BM157" s="2406"/>
      <c r="BN157" s="2406"/>
      <c r="BO157" s="2406"/>
      <c r="BP157" s="2406"/>
      <c r="BQ157" s="2406"/>
      <c r="BR157" s="2406"/>
      <c r="BS157" s="2406"/>
      <c r="BT157" s="2406"/>
      <c r="BU157" s="2406"/>
      <c r="BV157" s="2406"/>
      <c r="BW157" s="2406"/>
      <c r="BX157" s="2406"/>
      <c r="BY157" s="2406"/>
      <c r="BZ157" s="2406"/>
      <c r="CA157" s="2406"/>
      <c r="CB157" s="2406"/>
      <c r="CC157" s="2406"/>
      <c r="CD157" s="2406"/>
      <c r="CE157" s="2406"/>
      <c r="CF157" s="2406"/>
      <c r="CG157" s="2406"/>
      <c r="CH157" s="2406"/>
      <c r="CI157" s="2406"/>
      <c r="CJ157" s="2406"/>
      <c r="CK157" s="2406"/>
      <c r="CL157" s="2406"/>
      <c r="CM157" s="2406"/>
      <c r="CN157" s="2406"/>
      <c r="CO157" s="2406"/>
      <c r="CP157" s="2406"/>
      <c r="CQ157" s="2406"/>
      <c r="CR157" s="2406"/>
      <c r="CS157" s="2406"/>
      <c r="CT157" s="2406"/>
      <c r="CU157" s="2406"/>
      <c r="CV157" s="2406"/>
      <c r="CW157" s="2406"/>
      <c r="CX157" s="2406"/>
      <c r="CY157" s="2406"/>
      <c r="CZ157" s="2406"/>
      <c r="DA157" s="2406"/>
      <c r="DB157" s="2406"/>
    </row>
    <row r="158" spans="1:106" s="2407" customFormat="1" ht="4.05" customHeight="1">
      <c r="A158" s="2406"/>
      <c r="B158" s="2450"/>
      <c r="Z158" s="2451"/>
      <c r="AA158" s="2406"/>
      <c r="AB158" s="2406"/>
      <c r="AC158" s="2406"/>
      <c r="AD158" s="2406"/>
      <c r="AE158" s="2406"/>
      <c r="AF158" s="2406"/>
      <c r="AG158" s="2406"/>
      <c r="AH158" s="2406"/>
      <c r="AI158" s="2406"/>
      <c r="AJ158" s="2406"/>
      <c r="AK158" s="2406"/>
      <c r="AL158" s="2406"/>
      <c r="AM158" s="2406"/>
      <c r="AN158" s="2406"/>
      <c r="AO158" s="2406"/>
      <c r="AP158" s="2406"/>
      <c r="AQ158" s="2406"/>
      <c r="AR158" s="2406"/>
      <c r="AS158" s="2406"/>
      <c r="AT158" s="2406"/>
      <c r="AU158" s="2406"/>
      <c r="AV158" s="2406"/>
      <c r="AW158" s="2406"/>
      <c r="AX158" s="2406"/>
      <c r="AY158" s="2406"/>
      <c r="AZ158" s="2406"/>
      <c r="BA158" s="2406"/>
      <c r="BB158" s="2406"/>
      <c r="BC158" s="2406"/>
      <c r="BD158" s="2406"/>
      <c r="BE158" s="2406"/>
      <c r="BF158" s="2406"/>
      <c r="BG158" s="2406"/>
      <c r="BH158" s="2406"/>
      <c r="BI158" s="2406"/>
      <c r="BJ158" s="2406"/>
      <c r="BK158" s="2406"/>
      <c r="BL158" s="2406"/>
      <c r="BM158" s="2406"/>
      <c r="BN158" s="2406"/>
      <c r="BO158" s="2406"/>
      <c r="BP158" s="2406"/>
      <c r="BQ158" s="2406"/>
      <c r="BR158" s="2406"/>
      <c r="BS158" s="2406"/>
      <c r="BT158" s="2406"/>
      <c r="BU158" s="2406"/>
      <c r="BV158" s="2406"/>
      <c r="BW158" s="2406"/>
      <c r="BX158" s="2406"/>
      <c r="BY158" s="2406"/>
      <c r="BZ158" s="2406"/>
      <c r="CA158" s="2406"/>
      <c r="CB158" s="2406"/>
      <c r="CC158" s="2406"/>
      <c r="CD158" s="2406"/>
      <c r="CE158" s="2406"/>
      <c r="CF158" s="2406"/>
      <c r="CG158" s="2406"/>
      <c r="CH158" s="2406"/>
      <c r="CI158" s="2406"/>
      <c r="CJ158" s="2406"/>
      <c r="CK158" s="2406"/>
      <c r="CL158" s="2406"/>
      <c r="CM158" s="2406"/>
      <c r="CN158" s="2406"/>
      <c r="CO158" s="2406"/>
      <c r="CP158" s="2406"/>
      <c r="CQ158" s="2406"/>
      <c r="CR158" s="2406"/>
      <c r="CS158" s="2406"/>
      <c r="CT158" s="2406"/>
      <c r="CU158" s="2406"/>
      <c r="CV158" s="2406"/>
      <c r="CW158" s="2406"/>
      <c r="CX158" s="2406"/>
      <c r="CY158" s="2406"/>
      <c r="CZ158" s="2406"/>
      <c r="DA158" s="2406"/>
      <c r="DB158" s="2406"/>
    </row>
    <row r="159" spans="1:106" s="2407" customFormat="1">
      <c r="A159" s="2406"/>
      <c r="B159" s="2450"/>
      <c r="I159" s="2456" t="s">
        <v>1316</v>
      </c>
      <c r="J159" s="2459"/>
      <c r="K159" s="2460"/>
      <c r="L159" s="2460"/>
      <c r="M159" s="2460"/>
      <c r="N159" s="2460"/>
      <c r="O159" s="2460"/>
      <c r="P159" s="2460"/>
      <c r="Q159" s="2460"/>
      <c r="R159" s="2460"/>
      <c r="S159" s="2460"/>
      <c r="T159" s="2460"/>
      <c r="U159" s="2460"/>
      <c r="V159" s="2460"/>
      <c r="W159" s="2460"/>
      <c r="X159" s="2460"/>
      <c r="Y159" s="2461"/>
      <c r="Z159" s="2451"/>
      <c r="AA159" s="2406"/>
      <c r="AB159" s="2406"/>
      <c r="AC159" s="2406"/>
      <c r="AD159" s="2406"/>
      <c r="AE159" s="2406"/>
      <c r="AF159" s="2406"/>
      <c r="AG159" s="2406"/>
      <c r="AH159" s="2406"/>
      <c r="AI159" s="2406"/>
      <c r="AJ159" s="2406"/>
      <c r="AK159" s="2406"/>
      <c r="AL159" s="2406"/>
      <c r="AM159" s="2406"/>
      <c r="AN159" s="2406"/>
      <c r="AO159" s="2406"/>
      <c r="AP159" s="2406"/>
      <c r="AQ159" s="2406"/>
      <c r="AR159" s="2406"/>
      <c r="AS159" s="2406"/>
      <c r="AT159" s="2406"/>
      <c r="AU159" s="2406"/>
      <c r="AV159" s="2406"/>
      <c r="AW159" s="2406"/>
      <c r="AX159" s="2406"/>
      <c r="AY159" s="2406"/>
      <c r="AZ159" s="2406"/>
      <c r="BA159" s="2406"/>
      <c r="BB159" s="2406"/>
      <c r="BC159" s="2406"/>
      <c r="BD159" s="2406"/>
      <c r="BE159" s="2406"/>
      <c r="BF159" s="2406"/>
      <c r="BG159" s="2406"/>
      <c r="BH159" s="2406"/>
      <c r="BI159" s="2406"/>
      <c r="BJ159" s="2406"/>
      <c r="BK159" s="2406"/>
      <c r="BL159" s="2406"/>
      <c r="BM159" s="2406"/>
      <c r="BN159" s="2406"/>
      <c r="BO159" s="2406"/>
      <c r="BP159" s="2406"/>
      <c r="BQ159" s="2406"/>
      <c r="BR159" s="2406"/>
      <c r="BS159" s="2406"/>
      <c r="BT159" s="2406"/>
      <c r="BU159" s="2406"/>
      <c r="BV159" s="2406"/>
      <c r="BW159" s="2406"/>
      <c r="BX159" s="2406"/>
      <c r="BY159" s="2406"/>
      <c r="BZ159" s="2406"/>
      <c r="CA159" s="2406"/>
      <c r="CB159" s="2406"/>
      <c r="CC159" s="2406"/>
      <c r="CD159" s="2406"/>
      <c r="CE159" s="2406"/>
      <c r="CF159" s="2406"/>
      <c r="CG159" s="2406"/>
      <c r="CH159" s="2406"/>
      <c r="CI159" s="2406"/>
      <c r="CJ159" s="2406"/>
      <c r="CK159" s="2406"/>
      <c r="CL159" s="2406"/>
      <c r="CM159" s="2406"/>
      <c r="CN159" s="2406"/>
      <c r="CO159" s="2406"/>
      <c r="CP159" s="2406"/>
      <c r="CQ159" s="2406"/>
      <c r="CR159" s="2406"/>
      <c r="CS159" s="2406"/>
      <c r="CT159" s="2406"/>
      <c r="CU159" s="2406"/>
      <c r="CV159" s="2406"/>
      <c r="CW159" s="2406"/>
      <c r="CX159" s="2406"/>
      <c r="CY159" s="2406"/>
      <c r="CZ159" s="2406"/>
      <c r="DA159" s="2406"/>
      <c r="DB159" s="2406"/>
    </row>
    <row r="160" spans="1:106" s="2407" customFormat="1" ht="4.05" customHeight="1">
      <c r="A160" s="2406"/>
      <c r="B160" s="2450"/>
      <c r="Z160" s="2451"/>
      <c r="AA160" s="2406"/>
      <c r="AB160" s="2406"/>
      <c r="AC160" s="2406"/>
      <c r="AD160" s="2406"/>
      <c r="AE160" s="2406"/>
      <c r="AF160" s="2406"/>
      <c r="AG160" s="2406"/>
      <c r="AH160" s="2406"/>
      <c r="AI160" s="2406"/>
      <c r="AJ160" s="2406"/>
      <c r="AK160" s="2406"/>
      <c r="AL160" s="2406"/>
      <c r="AM160" s="2406"/>
      <c r="AN160" s="2406"/>
      <c r="AO160" s="2406"/>
      <c r="AP160" s="2406"/>
      <c r="AQ160" s="2406"/>
      <c r="AR160" s="2406"/>
      <c r="AS160" s="2406"/>
      <c r="AT160" s="2406"/>
      <c r="AU160" s="2406"/>
      <c r="AV160" s="2406"/>
      <c r="AW160" s="2406"/>
      <c r="AX160" s="2406"/>
      <c r="AY160" s="2406"/>
      <c r="AZ160" s="2406"/>
      <c r="BA160" s="2406"/>
      <c r="BB160" s="2406"/>
      <c r="BC160" s="2406"/>
      <c r="BD160" s="2406"/>
      <c r="BE160" s="2406"/>
      <c r="BF160" s="2406"/>
      <c r="BG160" s="2406"/>
      <c r="BH160" s="2406"/>
      <c r="BI160" s="2406"/>
      <c r="BJ160" s="2406"/>
      <c r="BK160" s="2406"/>
      <c r="BL160" s="2406"/>
      <c r="BM160" s="2406"/>
      <c r="BN160" s="2406"/>
      <c r="BO160" s="2406"/>
      <c r="BP160" s="2406"/>
      <c r="BQ160" s="2406"/>
      <c r="BR160" s="2406"/>
      <c r="BS160" s="2406"/>
      <c r="BT160" s="2406"/>
      <c r="BU160" s="2406"/>
      <c r="BV160" s="2406"/>
      <c r="BW160" s="2406"/>
      <c r="BX160" s="2406"/>
      <c r="BY160" s="2406"/>
      <c r="BZ160" s="2406"/>
      <c r="CA160" s="2406"/>
      <c r="CB160" s="2406"/>
      <c r="CC160" s="2406"/>
      <c r="CD160" s="2406"/>
      <c r="CE160" s="2406"/>
      <c r="CF160" s="2406"/>
      <c r="CG160" s="2406"/>
      <c r="CH160" s="2406"/>
      <c r="CI160" s="2406"/>
      <c r="CJ160" s="2406"/>
      <c r="CK160" s="2406"/>
      <c r="CL160" s="2406"/>
      <c r="CM160" s="2406"/>
      <c r="CN160" s="2406"/>
      <c r="CO160" s="2406"/>
      <c r="CP160" s="2406"/>
      <c r="CQ160" s="2406"/>
      <c r="CR160" s="2406"/>
      <c r="CS160" s="2406"/>
      <c r="CT160" s="2406"/>
      <c r="CU160" s="2406"/>
      <c r="CV160" s="2406"/>
      <c r="CW160" s="2406"/>
      <c r="CX160" s="2406"/>
      <c r="CY160" s="2406"/>
      <c r="CZ160" s="2406"/>
      <c r="DA160" s="2406"/>
      <c r="DB160" s="2406"/>
    </row>
    <row r="161" spans="1:106" s="2407" customFormat="1">
      <c r="A161" s="2406"/>
      <c r="B161" s="2450"/>
      <c r="I161" s="2456" t="s">
        <v>5002</v>
      </c>
      <c r="J161" s="2465"/>
      <c r="K161" s="2458"/>
      <c r="L161" s="2458"/>
      <c r="M161" s="2466"/>
      <c r="N161" s="2458"/>
      <c r="O161" s="2458"/>
      <c r="P161" s="2458"/>
      <c r="Q161" s="2466"/>
      <c r="R161" s="2458"/>
      <c r="S161" s="2458"/>
      <c r="T161" s="2458"/>
      <c r="U161" s="2458"/>
      <c r="V161" s="2467"/>
      <c r="W161" s="2467"/>
      <c r="X161" s="2467"/>
      <c r="Y161" s="2467"/>
      <c r="Z161" s="2451"/>
      <c r="AA161" s="2406"/>
      <c r="AB161" s="2406"/>
      <c r="AC161" s="2406"/>
      <c r="AD161" s="2406"/>
      <c r="AE161" s="2406"/>
      <c r="AF161" s="2406"/>
      <c r="AG161" s="2406"/>
      <c r="AH161" s="2406"/>
      <c r="AI161" s="2406"/>
      <c r="AJ161" s="2406"/>
      <c r="AK161" s="2406"/>
      <c r="AL161" s="2406"/>
      <c r="AM161" s="2406"/>
      <c r="AN161" s="2406"/>
      <c r="AO161" s="2406"/>
      <c r="AP161" s="2406"/>
      <c r="AQ161" s="2406"/>
      <c r="AR161" s="2406"/>
      <c r="AS161" s="2406"/>
      <c r="AT161" s="2406"/>
      <c r="AU161" s="2406"/>
      <c r="AV161" s="2406"/>
      <c r="AW161" s="2406"/>
      <c r="AX161" s="2406"/>
      <c r="AY161" s="2406"/>
      <c r="AZ161" s="2406"/>
      <c r="BA161" s="2406"/>
      <c r="BB161" s="2406"/>
      <c r="BC161" s="2406"/>
      <c r="BD161" s="2406"/>
      <c r="BE161" s="2406"/>
      <c r="BF161" s="2406"/>
      <c r="BG161" s="2406"/>
      <c r="BH161" s="2406"/>
      <c r="BI161" s="2406"/>
      <c r="BJ161" s="2406"/>
      <c r="BK161" s="2406"/>
      <c r="BL161" s="2406"/>
      <c r="BM161" s="2406"/>
      <c r="BN161" s="2406"/>
      <c r="BO161" s="2406"/>
      <c r="BP161" s="2406"/>
      <c r="BQ161" s="2406"/>
      <c r="BR161" s="2406"/>
      <c r="BS161" s="2406"/>
      <c r="BT161" s="2406"/>
      <c r="BU161" s="2406"/>
      <c r="BV161" s="2406"/>
      <c r="BW161" s="2406"/>
      <c r="BX161" s="2406"/>
      <c r="BY161" s="2406"/>
      <c r="BZ161" s="2406"/>
      <c r="CA161" s="2406"/>
      <c r="CB161" s="2406"/>
      <c r="CC161" s="2406"/>
      <c r="CD161" s="2406"/>
      <c r="CE161" s="2406"/>
      <c r="CF161" s="2406"/>
      <c r="CG161" s="2406"/>
      <c r="CH161" s="2406"/>
      <c r="CI161" s="2406"/>
      <c r="CJ161" s="2406"/>
      <c r="CK161" s="2406"/>
      <c r="CL161" s="2406"/>
      <c r="CM161" s="2406"/>
      <c r="CN161" s="2406"/>
      <c r="CO161" s="2406"/>
      <c r="CP161" s="2406"/>
      <c r="CQ161" s="2406"/>
      <c r="CR161" s="2406"/>
      <c r="CS161" s="2406"/>
      <c r="CT161" s="2406"/>
      <c r="CU161" s="2406"/>
      <c r="CV161" s="2406"/>
      <c r="CW161" s="2406"/>
      <c r="CX161" s="2406"/>
      <c r="CY161" s="2406"/>
      <c r="CZ161" s="2406"/>
      <c r="DA161" s="2406"/>
      <c r="DB161" s="2406"/>
    </row>
    <row r="162" spans="1:106" s="2407" customFormat="1" ht="4.05" customHeight="1">
      <c r="A162" s="2406"/>
      <c r="B162" s="2450"/>
      <c r="Z162" s="2451"/>
      <c r="AA162" s="2406"/>
      <c r="AB162" s="2406"/>
      <c r="AC162" s="2406"/>
      <c r="AD162" s="2406"/>
      <c r="AE162" s="2406"/>
      <c r="AF162" s="2406"/>
      <c r="AG162" s="2406"/>
      <c r="AH162" s="2406"/>
      <c r="AI162" s="2406"/>
      <c r="AJ162" s="2406"/>
      <c r="AK162" s="2406"/>
      <c r="AL162" s="2406"/>
      <c r="AM162" s="2406"/>
      <c r="AN162" s="2406"/>
      <c r="AO162" s="2406"/>
      <c r="AP162" s="2406"/>
      <c r="AQ162" s="2406"/>
      <c r="AR162" s="2406"/>
      <c r="AS162" s="2406"/>
      <c r="AT162" s="2406"/>
      <c r="AU162" s="2406"/>
      <c r="AV162" s="2406"/>
      <c r="AW162" s="2406"/>
      <c r="AX162" s="2406"/>
      <c r="AY162" s="2406"/>
      <c r="AZ162" s="2406"/>
      <c r="BA162" s="2406"/>
      <c r="BB162" s="2406"/>
      <c r="BC162" s="2406"/>
      <c r="BD162" s="2406"/>
      <c r="BE162" s="2406"/>
      <c r="BF162" s="2406"/>
      <c r="BG162" s="2406"/>
      <c r="BH162" s="2406"/>
      <c r="BI162" s="2406"/>
      <c r="BJ162" s="2406"/>
      <c r="BK162" s="2406"/>
      <c r="BL162" s="2406"/>
      <c r="BM162" s="2406"/>
      <c r="BN162" s="2406"/>
      <c r="BO162" s="2406"/>
      <c r="BP162" s="2406"/>
      <c r="BQ162" s="2406"/>
      <c r="BR162" s="2406"/>
      <c r="BS162" s="2406"/>
      <c r="BT162" s="2406"/>
      <c r="BU162" s="2406"/>
      <c r="BV162" s="2406"/>
      <c r="BW162" s="2406"/>
      <c r="BX162" s="2406"/>
      <c r="BY162" s="2406"/>
      <c r="BZ162" s="2406"/>
      <c r="CA162" s="2406"/>
      <c r="CB162" s="2406"/>
      <c r="CC162" s="2406"/>
      <c r="CD162" s="2406"/>
      <c r="CE162" s="2406"/>
      <c r="CF162" s="2406"/>
      <c r="CG162" s="2406"/>
      <c r="CH162" s="2406"/>
      <c r="CI162" s="2406"/>
      <c r="CJ162" s="2406"/>
      <c r="CK162" s="2406"/>
      <c r="CL162" s="2406"/>
      <c r="CM162" s="2406"/>
      <c r="CN162" s="2406"/>
      <c r="CO162" s="2406"/>
      <c r="CP162" s="2406"/>
      <c r="CQ162" s="2406"/>
      <c r="CR162" s="2406"/>
      <c r="CS162" s="2406"/>
      <c r="CT162" s="2406"/>
      <c r="CU162" s="2406"/>
      <c r="CV162" s="2406"/>
      <c r="CW162" s="2406"/>
      <c r="CX162" s="2406"/>
      <c r="CY162" s="2406"/>
      <c r="CZ162" s="2406"/>
      <c r="DA162" s="2406"/>
      <c r="DB162" s="2406"/>
    </row>
    <row r="163" spans="1:106" s="2407" customFormat="1">
      <c r="A163" s="2406"/>
      <c r="B163" s="2450"/>
      <c r="I163" s="2456" t="s">
        <v>4973</v>
      </c>
      <c r="J163" s="2465"/>
      <c r="K163" s="2458"/>
      <c r="L163" s="2458"/>
      <c r="M163" s="2466"/>
      <c r="N163" s="2458"/>
      <c r="O163" s="2458"/>
      <c r="P163" s="2458"/>
      <c r="Q163" s="2466"/>
      <c r="R163" s="2458"/>
      <c r="S163" s="2458"/>
      <c r="T163" s="2458"/>
      <c r="U163" s="2458"/>
      <c r="V163" s="2467"/>
      <c r="W163" s="2467"/>
      <c r="X163" s="2467"/>
      <c r="Y163" s="2467"/>
      <c r="Z163" s="2451"/>
      <c r="AA163" s="2406"/>
      <c r="AB163" s="2406"/>
      <c r="AC163" s="2406"/>
      <c r="AD163" s="2406"/>
      <c r="AE163" s="2406"/>
      <c r="AF163" s="2406"/>
      <c r="AG163" s="2406"/>
      <c r="AH163" s="2406"/>
      <c r="AI163" s="2406"/>
      <c r="AJ163" s="2406"/>
      <c r="AK163" s="2406"/>
      <c r="AL163" s="2406"/>
      <c r="AM163" s="2406"/>
      <c r="AN163" s="2406"/>
      <c r="AO163" s="2406"/>
      <c r="AP163" s="2406"/>
      <c r="AQ163" s="2406"/>
      <c r="AR163" s="2406"/>
      <c r="AS163" s="2406"/>
      <c r="AT163" s="2406"/>
      <c r="AU163" s="2406"/>
      <c r="AV163" s="2406"/>
      <c r="AW163" s="2406"/>
      <c r="AX163" s="2406"/>
      <c r="AY163" s="2406"/>
      <c r="AZ163" s="2406"/>
      <c r="BA163" s="2406"/>
      <c r="BB163" s="2406"/>
      <c r="BC163" s="2406"/>
      <c r="BD163" s="2406"/>
      <c r="BE163" s="2406"/>
      <c r="BF163" s="2406"/>
      <c r="BG163" s="2406"/>
      <c r="BH163" s="2406"/>
      <c r="BI163" s="2406"/>
      <c r="BJ163" s="2406"/>
      <c r="BK163" s="2406"/>
      <c r="BL163" s="2406"/>
      <c r="BM163" s="2406"/>
      <c r="BN163" s="2406"/>
      <c r="BO163" s="2406"/>
      <c r="BP163" s="2406"/>
      <c r="BQ163" s="2406"/>
      <c r="BR163" s="2406"/>
      <c r="BS163" s="2406"/>
      <c r="BT163" s="2406"/>
      <c r="BU163" s="2406"/>
      <c r="BV163" s="2406"/>
      <c r="BW163" s="2406"/>
      <c r="BX163" s="2406"/>
      <c r="BY163" s="2406"/>
      <c r="BZ163" s="2406"/>
      <c r="CA163" s="2406"/>
      <c r="CB163" s="2406"/>
      <c r="CC163" s="2406"/>
      <c r="CD163" s="2406"/>
      <c r="CE163" s="2406"/>
      <c r="CF163" s="2406"/>
      <c r="CG163" s="2406"/>
      <c r="CH163" s="2406"/>
      <c r="CI163" s="2406"/>
      <c r="CJ163" s="2406"/>
      <c r="CK163" s="2406"/>
      <c r="CL163" s="2406"/>
      <c r="CM163" s="2406"/>
      <c r="CN163" s="2406"/>
      <c r="CO163" s="2406"/>
      <c r="CP163" s="2406"/>
      <c r="CQ163" s="2406"/>
      <c r="CR163" s="2406"/>
      <c r="CS163" s="2406"/>
      <c r="CT163" s="2406"/>
      <c r="CU163" s="2406"/>
      <c r="CV163" s="2406"/>
      <c r="CW163" s="2406"/>
      <c r="CX163" s="2406"/>
      <c r="CY163" s="2406"/>
      <c r="CZ163" s="2406"/>
      <c r="DA163" s="2406"/>
      <c r="DB163" s="2406"/>
    </row>
    <row r="164" spans="1:106" s="2407" customFormat="1" ht="4.05" customHeight="1">
      <c r="A164" s="2406"/>
      <c r="B164" s="2450"/>
      <c r="Z164" s="2451"/>
      <c r="AA164" s="2406"/>
      <c r="AB164" s="2406"/>
      <c r="AC164" s="2406"/>
      <c r="AD164" s="2406"/>
      <c r="AE164" s="2406"/>
      <c r="AF164" s="2406"/>
      <c r="AG164" s="2406"/>
      <c r="AH164" s="2406"/>
      <c r="AI164" s="2406"/>
      <c r="AJ164" s="2406"/>
      <c r="AK164" s="2406"/>
      <c r="AL164" s="2406"/>
      <c r="AM164" s="2406"/>
      <c r="AN164" s="2406"/>
      <c r="AO164" s="2406"/>
      <c r="AP164" s="2406"/>
      <c r="AQ164" s="2406"/>
      <c r="AR164" s="2406"/>
      <c r="AS164" s="2406"/>
      <c r="AT164" s="2406"/>
      <c r="AU164" s="2406"/>
      <c r="AV164" s="2406"/>
      <c r="AW164" s="2406"/>
      <c r="AX164" s="2406"/>
      <c r="AY164" s="2406"/>
      <c r="AZ164" s="2406"/>
      <c r="BA164" s="2406"/>
      <c r="BB164" s="2406"/>
      <c r="BC164" s="2406"/>
      <c r="BD164" s="2406"/>
      <c r="BE164" s="2406"/>
      <c r="BF164" s="2406"/>
      <c r="BG164" s="2406"/>
      <c r="BH164" s="2406"/>
      <c r="BI164" s="2406"/>
      <c r="BJ164" s="2406"/>
      <c r="BK164" s="2406"/>
      <c r="BL164" s="2406"/>
      <c r="BM164" s="2406"/>
      <c r="BN164" s="2406"/>
      <c r="BO164" s="2406"/>
      <c r="BP164" s="2406"/>
      <c r="BQ164" s="2406"/>
      <c r="BR164" s="2406"/>
      <c r="BS164" s="2406"/>
      <c r="BT164" s="2406"/>
      <c r="BU164" s="2406"/>
      <c r="BV164" s="2406"/>
      <c r="BW164" s="2406"/>
      <c r="BX164" s="2406"/>
      <c r="BY164" s="2406"/>
      <c r="BZ164" s="2406"/>
      <c r="CA164" s="2406"/>
      <c r="CB164" s="2406"/>
      <c r="CC164" s="2406"/>
      <c r="CD164" s="2406"/>
      <c r="CE164" s="2406"/>
      <c r="CF164" s="2406"/>
      <c r="CG164" s="2406"/>
      <c r="CH164" s="2406"/>
      <c r="CI164" s="2406"/>
      <c r="CJ164" s="2406"/>
      <c r="CK164" s="2406"/>
      <c r="CL164" s="2406"/>
      <c r="CM164" s="2406"/>
      <c r="CN164" s="2406"/>
      <c r="CO164" s="2406"/>
      <c r="CP164" s="2406"/>
      <c r="CQ164" s="2406"/>
      <c r="CR164" s="2406"/>
      <c r="CS164" s="2406"/>
      <c r="CT164" s="2406"/>
      <c r="CU164" s="2406"/>
      <c r="CV164" s="2406"/>
      <c r="CW164" s="2406"/>
      <c r="CX164" s="2406"/>
      <c r="CY164" s="2406"/>
      <c r="CZ164" s="2406"/>
      <c r="DA164" s="2406"/>
      <c r="DB164" s="2406"/>
    </row>
    <row r="165" spans="1:106" s="2407" customFormat="1">
      <c r="A165" s="2406"/>
      <c r="B165" s="2450"/>
      <c r="I165" s="2456"/>
      <c r="J165" s="2465"/>
      <c r="K165" s="2458"/>
      <c r="L165" s="2458"/>
      <c r="M165" s="2466"/>
      <c r="N165" s="2458"/>
      <c r="O165" s="2458"/>
      <c r="P165" s="2458"/>
      <c r="Q165" s="2466"/>
      <c r="R165" s="2458"/>
      <c r="S165" s="2458"/>
      <c r="T165" s="2458"/>
      <c r="U165" s="2458"/>
      <c r="V165" s="2467"/>
      <c r="W165" s="2467"/>
      <c r="X165" s="2467"/>
      <c r="Y165" s="2467"/>
      <c r="Z165" s="2451"/>
      <c r="AA165" s="2406"/>
      <c r="AB165" s="2406"/>
      <c r="AC165" s="2406"/>
      <c r="AD165" s="2406"/>
      <c r="AE165" s="2406"/>
      <c r="AF165" s="2406"/>
      <c r="AG165" s="2406"/>
      <c r="AH165" s="2406"/>
      <c r="AI165" s="2406"/>
      <c r="AJ165" s="2406"/>
      <c r="AK165" s="2406"/>
      <c r="AL165" s="2406"/>
      <c r="AM165" s="2406"/>
      <c r="AN165" s="2406"/>
      <c r="AO165" s="2406"/>
      <c r="AP165" s="2406"/>
      <c r="AQ165" s="2406"/>
      <c r="AR165" s="2406"/>
      <c r="AS165" s="2406"/>
      <c r="AT165" s="2406"/>
      <c r="AU165" s="2406"/>
      <c r="AV165" s="2406"/>
      <c r="AW165" s="2406"/>
      <c r="AX165" s="2406"/>
      <c r="AY165" s="2406"/>
      <c r="AZ165" s="2406"/>
      <c r="BA165" s="2406"/>
      <c r="BB165" s="2406"/>
      <c r="BC165" s="2406"/>
      <c r="BD165" s="2406"/>
      <c r="BE165" s="2406"/>
      <c r="BF165" s="2406"/>
      <c r="BG165" s="2406"/>
      <c r="BH165" s="2406"/>
      <c r="BI165" s="2406"/>
      <c r="BJ165" s="2406"/>
      <c r="BK165" s="2406"/>
      <c r="BL165" s="2406"/>
      <c r="BM165" s="2406"/>
      <c r="BN165" s="2406"/>
      <c r="BO165" s="2406"/>
      <c r="BP165" s="2406"/>
      <c r="BQ165" s="2406"/>
      <c r="BR165" s="2406"/>
      <c r="BS165" s="2406"/>
      <c r="BT165" s="2406"/>
      <c r="BU165" s="2406"/>
      <c r="BV165" s="2406"/>
      <c r="BW165" s="2406"/>
      <c r="BX165" s="2406"/>
      <c r="BY165" s="2406"/>
      <c r="BZ165" s="2406"/>
      <c r="CA165" s="2406"/>
      <c r="CB165" s="2406"/>
      <c r="CC165" s="2406"/>
      <c r="CD165" s="2406"/>
      <c r="CE165" s="2406"/>
      <c r="CF165" s="2406"/>
      <c r="CG165" s="2406"/>
      <c r="CH165" s="2406"/>
      <c r="CI165" s="2406"/>
      <c r="CJ165" s="2406"/>
      <c r="CK165" s="2406"/>
      <c r="CL165" s="2406"/>
      <c r="CM165" s="2406"/>
      <c r="CN165" s="2406"/>
      <c r="CO165" s="2406"/>
      <c r="CP165" s="2406"/>
      <c r="CQ165" s="2406"/>
      <c r="CR165" s="2406"/>
      <c r="CS165" s="2406"/>
      <c r="CT165" s="2406"/>
      <c r="CU165" s="2406"/>
      <c r="CV165" s="2406"/>
      <c r="CW165" s="2406"/>
      <c r="CX165" s="2406"/>
      <c r="CY165" s="2406"/>
      <c r="CZ165" s="2406"/>
      <c r="DA165" s="2406"/>
      <c r="DB165" s="2406"/>
    </row>
    <row r="166" spans="1:106" s="2407" customFormat="1" ht="4.05" customHeight="1">
      <c r="A166" s="2406"/>
      <c r="B166" s="2450"/>
      <c r="Z166" s="2451"/>
      <c r="AA166" s="2406"/>
      <c r="AB166" s="2406"/>
      <c r="AC166" s="2406"/>
      <c r="AD166" s="2406"/>
      <c r="AE166" s="2406"/>
      <c r="AF166" s="2406"/>
      <c r="AG166" s="2406"/>
      <c r="AH166" s="2406"/>
      <c r="AI166" s="2406"/>
      <c r="AJ166" s="2406"/>
      <c r="AK166" s="2406"/>
      <c r="AL166" s="2406"/>
      <c r="AM166" s="2406"/>
      <c r="AN166" s="2406"/>
      <c r="AO166" s="2406"/>
      <c r="AP166" s="2406"/>
      <c r="AQ166" s="2406"/>
      <c r="AR166" s="2406"/>
      <c r="AS166" s="2406"/>
      <c r="AT166" s="2406"/>
      <c r="AU166" s="2406"/>
      <c r="AV166" s="2406"/>
      <c r="AW166" s="2406"/>
      <c r="AX166" s="2406"/>
      <c r="AY166" s="2406"/>
      <c r="AZ166" s="2406"/>
      <c r="BA166" s="2406"/>
      <c r="BB166" s="2406"/>
      <c r="BC166" s="2406"/>
      <c r="BD166" s="2406"/>
      <c r="BE166" s="2406"/>
      <c r="BF166" s="2406"/>
      <c r="BG166" s="2406"/>
      <c r="BH166" s="2406"/>
      <c r="BI166" s="2406"/>
      <c r="BJ166" s="2406"/>
      <c r="BK166" s="2406"/>
      <c r="BL166" s="2406"/>
      <c r="BM166" s="2406"/>
      <c r="BN166" s="2406"/>
      <c r="BO166" s="2406"/>
      <c r="BP166" s="2406"/>
      <c r="BQ166" s="2406"/>
      <c r="BR166" s="2406"/>
      <c r="BS166" s="2406"/>
      <c r="BT166" s="2406"/>
      <c r="BU166" s="2406"/>
      <c r="BV166" s="2406"/>
      <c r="BW166" s="2406"/>
      <c r="BX166" s="2406"/>
      <c r="BY166" s="2406"/>
      <c r="BZ166" s="2406"/>
      <c r="CA166" s="2406"/>
      <c r="CB166" s="2406"/>
      <c r="CC166" s="2406"/>
      <c r="CD166" s="2406"/>
      <c r="CE166" s="2406"/>
      <c r="CF166" s="2406"/>
      <c r="CG166" s="2406"/>
      <c r="CH166" s="2406"/>
      <c r="CI166" s="2406"/>
      <c r="CJ166" s="2406"/>
      <c r="CK166" s="2406"/>
      <c r="CL166" s="2406"/>
      <c r="CM166" s="2406"/>
      <c r="CN166" s="2406"/>
      <c r="CO166" s="2406"/>
      <c r="CP166" s="2406"/>
      <c r="CQ166" s="2406"/>
      <c r="CR166" s="2406"/>
      <c r="CS166" s="2406"/>
      <c r="CT166" s="2406"/>
      <c r="CU166" s="2406"/>
      <c r="CV166" s="2406"/>
      <c r="CW166" s="2406"/>
      <c r="CX166" s="2406"/>
      <c r="CY166" s="2406"/>
      <c r="CZ166" s="2406"/>
      <c r="DA166" s="2406"/>
      <c r="DB166" s="2406"/>
    </row>
    <row r="167" spans="1:106" s="2407" customFormat="1">
      <c r="A167" s="2406"/>
      <c r="B167" s="2450"/>
      <c r="I167" s="2456" t="s">
        <v>4974</v>
      </c>
      <c r="J167" s="2465">
        <v>0</v>
      </c>
      <c r="K167" s="2458"/>
      <c r="L167" s="2458"/>
      <c r="M167" s="2468" t="s">
        <v>1382</v>
      </c>
      <c r="N167" s="2458"/>
      <c r="O167" s="2458"/>
      <c r="P167" s="2458"/>
      <c r="Q167" s="2468" t="s">
        <v>1382</v>
      </c>
      <c r="R167" s="2458"/>
      <c r="S167" s="2458"/>
      <c r="T167" s="2458"/>
      <c r="U167" s="2458"/>
      <c r="Z167" s="2451"/>
      <c r="AA167" s="2406"/>
      <c r="AB167" s="2406"/>
      <c r="AC167" s="2406"/>
      <c r="AD167" s="2406"/>
      <c r="AE167" s="2406"/>
      <c r="AF167" s="2406"/>
      <c r="AG167" s="2406"/>
      <c r="AH167" s="2406"/>
      <c r="AI167" s="2406"/>
      <c r="AJ167" s="2406"/>
      <c r="AK167" s="2406"/>
      <c r="AL167" s="2406"/>
      <c r="AM167" s="2406"/>
      <c r="AN167" s="2406"/>
      <c r="AO167" s="2406"/>
      <c r="AP167" s="2406"/>
      <c r="AQ167" s="2406"/>
      <c r="AR167" s="2406"/>
      <c r="AS167" s="2406"/>
      <c r="AT167" s="2406"/>
      <c r="AU167" s="2406"/>
      <c r="AV167" s="2406"/>
      <c r="AW167" s="2406"/>
      <c r="AX167" s="2406"/>
      <c r="AY167" s="2406"/>
      <c r="AZ167" s="2406"/>
      <c r="BA167" s="2406"/>
      <c r="BB167" s="2406"/>
      <c r="BC167" s="2406"/>
      <c r="BD167" s="2406"/>
      <c r="BE167" s="2406"/>
      <c r="BF167" s="2406"/>
      <c r="BG167" s="2406"/>
      <c r="BH167" s="2406"/>
      <c r="BI167" s="2406"/>
      <c r="BJ167" s="2406"/>
      <c r="BK167" s="2406"/>
      <c r="BL167" s="2406"/>
      <c r="BM167" s="2406"/>
      <c r="BN167" s="2406"/>
      <c r="BO167" s="2406"/>
      <c r="BP167" s="2406"/>
      <c r="BQ167" s="2406"/>
      <c r="BR167" s="2406"/>
      <c r="BS167" s="2406"/>
      <c r="BT167" s="2406"/>
      <c r="BU167" s="2406"/>
      <c r="BV167" s="2406"/>
      <c r="BW167" s="2406"/>
      <c r="BX167" s="2406"/>
      <c r="BY167" s="2406"/>
      <c r="BZ167" s="2406"/>
      <c r="CA167" s="2406"/>
      <c r="CB167" s="2406"/>
      <c r="CC167" s="2406"/>
      <c r="CD167" s="2406"/>
      <c r="CE167" s="2406"/>
      <c r="CF167" s="2406"/>
      <c r="CG167" s="2406"/>
      <c r="CH167" s="2406"/>
      <c r="CI167" s="2406"/>
      <c r="CJ167" s="2406"/>
      <c r="CK167" s="2406"/>
      <c r="CL167" s="2406"/>
      <c r="CM167" s="2406"/>
      <c r="CN167" s="2406"/>
      <c r="CO167" s="2406"/>
      <c r="CP167" s="2406"/>
      <c r="CQ167" s="2406"/>
      <c r="CR167" s="2406"/>
      <c r="CS167" s="2406"/>
      <c r="CT167" s="2406"/>
      <c r="CU167" s="2406"/>
      <c r="CV167" s="2406"/>
      <c r="CW167" s="2406"/>
      <c r="CX167" s="2406"/>
      <c r="CY167" s="2406"/>
      <c r="CZ167" s="2406"/>
      <c r="DA167" s="2406"/>
      <c r="DB167" s="2406"/>
    </row>
    <row r="168" spans="1:106" s="2407" customFormat="1" ht="4.05" customHeight="1">
      <c r="A168" s="2406"/>
      <c r="B168" s="2450"/>
      <c r="Z168" s="2451"/>
      <c r="AA168" s="2406"/>
      <c r="AB168" s="2406"/>
      <c r="AC168" s="2406"/>
      <c r="AD168" s="2406"/>
      <c r="AE168" s="2406"/>
      <c r="AF168" s="2406"/>
      <c r="AG168" s="2406"/>
      <c r="AH168" s="2406"/>
      <c r="AI168" s="2406"/>
      <c r="AJ168" s="2406"/>
      <c r="AK168" s="2406"/>
      <c r="AL168" s="2406"/>
      <c r="AM168" s="2406"/>
      <c r="AN168" s="2406"/>
      <c r="AO168" s="2406"/>
      <c r="AP168" s="2406"/>
      <c r="AQ168" s="2406"/>
      <c r="AR168" s="2406"/>
      <c r="AS168" s="2406"/>
      <c r="AT168" s="2406"/>
      <c r="AU168" s="2406"/>
      <c r="AV168" s="2406"/>
      <c r="AW168" s="2406"/>
      <c r="AX168" s="2406"/>
      <c r="AY168" s="2406"/>
      <c r="AZ168" s="2406"/>
      <c r="BA168" s="2406"/>
      <c r="BB168" s="2406"/>
      <c r="BC168" s="2406"/>
      <c r="BD168" s="2406"/>
      <c r="BE168" s="2406"/>
      <c r="BF168" s="2406"/>
      <c r="BG168" s="2406"/>
      <c r="BH168" s="2406"/>
      <c r="BI168" s="2406"/>
      <c r="BJ168" s="2406"/>
      <c r="BK168" s="2406"/>
      <c r="BL168" s="2406"/>
      <c r="BM168" s="2406"/>
      <c r="BN168" s="2406"/>
      <c r="BO168" s="2406"/>
      <c r="BP168" s="2406"/>
      <c r="BQ168" s="2406"/>
      <c r="BR168" s="2406"/>
      <c r="BS168" s="2406"/>
      <c r="BT168" s="2406"/>
      <c r="BU168" s="2406"/>
      <c r="BV168" s="2406"/>
      <c r="BW168" s="2406"/>
      <c r="BX168" s="2406"/>
      <c r="BY168" s="2406"/>
      <c r="BZ168" s="2406"/>
      <c r="CA168" s="2406"/>
      <c r="CB168" s="2406"/>
      <c r="CC168" s="2406"/>
      <c r="CD168" s="2406"/>
      <c r="CE168" s="2406"/>
      <c r="CF168" s="2406"/>
      <c r="CG168" s="2406"/>
      <c r="CH168" s="2406"/>
      <c r="CI168" s="2406"/>
      <c r="CJ168" s="2406"/>
      <c r="CK168" s="2406"/>
      <c r="CL168" s="2406"/>
      <c r="CM168" s="2406"/>
      <c r="CN168" s="2406"/>
      <c r="CO168" s="2406"/>
      <c r="CP168" s="2406"/>
      <c r="CQ168" s="2406"/>
      <c r="CR168" s="2406"/>
      <c r="CS168" s="2406"/>
      <c r="CT168" s="2406"/>
      <c r="CU168" s="2406"/>
      <c r="CV168" s="2406"/>
      <c r="CW168" s="2406"/>
      <c r="CX168" s="2406"/>
      <c r="CY168" s="2406"/>
      <c r="CZ168" s="2406"/>
      <c r="DA168" s="2406"/>
      <c r="DB168" s="2406"/>
    </row>
    <row r="169" spans="1:106" s="2407" customFormat="1">
      <c r="A169" s="2406"/>
      <c r="B169" s="2450"/>
      <c r="I169" s="2456" t="s">
        <v>4975</v>
      </c>
      <c r="J169" s="2465">
        <v>0</v>
      </c>
      <c r="K169" s="2458"/>
      <c r="L169" s="2458"/>
      <c r="M169" s="2468" t="s">
        <v>1382</v>
      </c>
      <c r="N169" s="2458"/>
      <c r="O169" s="2458"/>
      <c r="P169" s="2458"/>
      <c r="Q169" s="2468" t="s">
        <v>1382</v>
      </c>
      <c r="R169" s="2458"/>
      <c r="S169" s="2458"/>
      <c r="T169" s="2458"/>
      <c r="U169" s="2458"/>
      <c r="Z169" s="2451"/>
      <c r="AA169" s="2406"/>
      <c r="AB169" s="2406"/>
      <c r="AC169" s="2406"/>
      <c r="AD169" s="2406"/>
      <c r="AE169" s="2406"/>
      <c r="AF169" s="2406"/>
      <c r="AG169" s="2406"/>
      <c r="AH169" s="2406"/>
      <c r="AI169" s="2406"/>
      <c r="AJ169" s="2406"/>
      <c r="AK169" s="2406"/>
      <c r="AL169" s="2406"/>
      <c r="AM169" s="2406"/>
      <c r="AN169" s="2406"/>
      <c r="AO169" s="2406"/>
      <c r="AP169" s="2406"/>
      <c r="AQ169" s="2406"/>
      <c r="AR169" s="2406"/>
      <c r="AS169" s="2406"/>
      <c r="AT169" s="2406"/>
      <c r="AU169" s="2406"/>
      <c r="AV169" s="2406"/>
      <c r="AW169" s="2406"/>
      <c r="AX169" s="2406"/>
      <c r="AY169" s="2406"/>
      <c r="AZ169" s="2406"/>
      <c r="BA169" s="2406"/>
      <c r="BB169" s="2406"/>
      <c r="BC169" s="2406"/>
      <c r="BD169" s="2406"/>
      <c r="BE169" s="2406"/>
      <c r="BF169" s="2406"/>
      <c r="BG169" s="2406"/>
      <c r="BH169" s="2406"/>
      <c r="BI169" s="2406"/>
      <c r="BJ169" s="2406"/>
      <c r="BK169" s="2406"/>
      <c r="BL169" s="2406"/>
      <c r="BM169" s="2406"/>
      <c r="BN169" s="2406"/>
      <c r="BO169" s="2406"/>
      <c r="BP169" s="2406"/>
      <c r="BQ169" s="2406"/>
      <c r="BR169" s="2406"/>
      <c r="BS169" s="2406"/>
      <c r="BT169" s="2406"/>
      <c r="BU169" s="2406"/>
      <c r="BV169" s="2406"/>
      <c r="BW169" s="2406"/>
      <c r="BX169" s="2406"/>
      <c r="BY169" s="2406"/>
      <c r="BZ169" s="2406"/>
      <c r="CA169" s="2406"/>
      <c r="CB169" s="2406"/>
      <c r="CC169" s="2406"/>
      <c r="CD169" s="2406"/>
      <c r="CE169" s="2406"/>
      <c r="CF169" s="2406"/>
      <c r="CG169" s="2406"/>
      <c r="CH169" s="2406"/>
      <c r="CI169" s="2406"/>
      <c r="CJ169" s="2406"/>
      <c r="CK169" s="2406"/>
      <c r="CL169" s="2406"/>
      <c r="CM169" s="2406"/>
      <c r="CN169" s="2406"/>
      <c r="CO169" s="2406"/>
      <c r="CP169" s="2406"/>
      <c r="CQ169" s="2406"/>
      <c r="CR169" s="2406"/>
      <c r="CS169" s="2406"/>
      <c r="CT169" s="2406"/>
      <c r="CU169" s="2406"/>
      <c r="CV169" s="2406"/>
      <c r="CW169" s="2406"/>
      <c r="CX169" s="2406"/>
      <c r="CY169" s="2406"/>
      <c r="CZ169" s="2406"/>
      <c r="DA169" s="2406"/>
      <c r="DB169" s="2406"/>
    </row>
    <row r="170" spans="1:106" s="2407" customFormat="1" ht="4.05" customHeight="1">
      <c r="A170" s="2406"/>
      <c r="B170" s="2450"/>
      <c r="I170" s="2456"/>
      <c r="J170" s="2472"/>
      <c r="K170" s="2455"/>
      <c r="L170" s="2455"/>
      <c r="M170" s="2468"/>
      <c r="N170" s="2455"/>
      <c r="O170" s="2455"/>
      <c r="P170" s="2455"/>
      <c r="Q170" s="2468"/>
      <c r="R170" s="2455"/>
      <c r="S170" s="2455"/>
      <c r="T170" s="2455"/>
      <c r="U170" s="2455"/>
      <c r="Z170" s="2451"/>
      <c r="AA170" s="2406"/>
      <c r="AB170" s="2406"/>
      <c r="AC170" s="2406"/>
      <c r="AD170" s="2406"/>
      <c r="AE170" s="2406"/>
      <c r="AF170" s="2406"/>
      <c r="AG170" s="2406"/>
      <c r="AH170" s="2406"/>
      <c r="AI170" s="2406"/>
      <c r="AJ170" s="2406"/>
      <c r="AK170" s="2406"/>
      <c r="AL170" s="2406"/>
      <c r="AM170" s="2406"/>
      <c r="AN170" s="2406"/>
      <c r="AO170" s="2406"/>
      <c r="AP170" s="2406"/>
      <c r="AQ170" s="2406"/>
      <c r="AR170" s="2406"/>
      <c r="AS170" s="2406"/>
      <c r="AT170" s="2406"/>
      <c r="AU170" s="2406"/>
      <c r="AV170" s="2406"/>
      <c r="AW170" s="2406"/>
      <c r="AX170" s="2406"/>
      <c r="AY170" s="2406"/>
      <c r="AZ170" s="2406"/>
      <c r="BA170" s="2406"/>
      <c r="BB170" s="2406"/>
      <c r="BC170" s="2406"/>
      <c r="BD170" s="2406"/>
      <c r="BE170" s="2406"/>
      <c r="BF170" s="2406"/>
      <c r="BG170" s="2406"/>
      <c r="BH170" s="2406"/>
      <c r="BI170" s="2406"/>
      <c r="BJ170" s="2406"/>
      <c r="BK170" s="2406"/>
      <c r="BL170" s="2406"/>
      <c r="BM170" s="2406"/>
      <c r="BN170" s="2406"/>
      <c r="BO170" s="2406"/>
      <c r="BP170" s="2406"/>
      <c r="BQ170" s="2406"/>
      <c r="BR170" s="2406"/>
      <c r="BS170" s="2406"/>
      <c r="BT170" s="2406"/>
      <c r="BU170" s="2406"/>
      <c r="BV170" s="2406"/>
      <c r="BW170" s="2406"/>
      <c r="BX170" s="2406"/>
      <c r="BY170" s="2406"/>
      <c r="BZ170" s="2406"/>
      <c r="CA170" s="2406"/>
      <c r="CB170" s="2406"/>
      <c r="CC170" s="2406"/>
      <c r="CD170" s="2406"/>
      <c r="CE170" s="2406"/>
      <c r="CF170" s="2406"/>
      <c r="CG170" s="2406"/>
      <c r="CH170" s="2406"/>
      <c r="CI170" s="2406"/>
      <c r="CJ170" s="2406"/>
      <c r="CK170" s="2406"/>
      <c r="CL170" s="2406"/>
      <c r="CM170" s="2406"/>
      <c r="CN170" s="2406"/>
      <c r="CO170" s="2406"/>
      <c r="CP170" s="2406"/>
      <c r="CQ170" s="2406"/>
      <c r="CR170" s="2406"/>
      <c r="CS170" s="2406"/>
      <c r="CT170" s="2406"/>
      <c r="CU170" s="2406"/>
      <c r="CV170" s="2406"/>
      <c r="CW170" s="2406"/>
      <c r="CX170" s="2406"/>
      <c r="CY170" s="2406"/>
      <c r="CZ170" s="2406"/>
      <c r="DA170" s="2406"/>
      <c r="DB170" s="2406"/>
    </row>
    <row r="171" spans="1:106" s="2407" customFormat="1" ht="24.75" customHeight="1">
      <c r="B171" s="2450"/>
      <c r="E171" s="2453" t="s">
        <v>5008</v>
      </c>
      <c r="F171" s="2467"/>
      <c r="I171" s="2456" t="s">
        <v>5009</v>
      </c>
      <c r="J171" s="2465"/>
      <c r="K171" s="5540" t="s">
        <v>5010</v>
      </c>
      <c r="L171" s="5539"/>
      <c r="M171" s="5539"/>
      <c r="N171" s="5539"/>
      <c r="O171" s="5539"/>
      <c r="P171" s="5539"/>
      <c r="Q171" s="5539"/>
      <c r="R171" s="5539"/>
      <c r="S171" s="5539"/>
      <c r="T171" s="5539"/>
      <c r="U171" s="5539"/>
      <c r="V171" s="5539"/>
      <c r="W171" s="5539"/>
      <c r="X171" s="5539"/>
      <c r="Y171" s="5539"/>
      <c r="Z171" s="2451"/>
    </row>
    <row r="172" spans="1:106" s="2407" customFormat="1" ht="3.75" customHeight="1">
      <c r="B172" s="2450"/>
      <c r="I172" s="2456"/>
      <c r="J172" s="2472"/>
      <c r="K172" s="2455"/>
      <c r="L172" s="2455"/>
      <c r="M172" s="2468"/>
      <c r="N172" s="2455"/>
      <c r="O172" s="2455"/>
      <c r="P172" s="2455"/>
      <c r="Q172" s="2468"/>
      <c r="R172" s="2455"/>
      <c r="S172" s="2455"/>
      <c r="T172" s="2455"/>
      <c r="U172" s="2455"/>
      <c r="Z172" s="2451"/>
    </row>
    <row r="173" spans="1:106" s="2407" customFormat="1" ht="12" customHeight="1">
      <c r="B173" s="2450"/>
      <c r="C173" s="2493"/>
      <c r="E173" s="2493"/>
      <c r="F173" s="2493"/>
      <c r="G173" s="2493"/>
      <c r="H173" s="2493"/>
      <c r="I173" s="2493"/>
      <c r="J173" s="2493"/>
      <c r="K173" s="2493"/>
      <c r="L173" s="2493"/>
      <c r="P173" s="2453" t="s">
        <v>5011</v>
      </c>
      <c r="Q173" s="2488" t="s">
        <v>5004</v>
      </c>
      <c r="R173" s="2488" t="s">
        <v>5012</v>
      </c>
      <c r="U173" s="2455"/>
      <c r="Z173" s="2451"/>
    </row>
    <row r="174" spans="1:106" s="2407" customFormat="1" ht="1.8" customHeight="1">
      <c r="A174" s="2406"/>
      <c r="B174" s="2450"/>
      <c r="I174" s="2456"/>
      <c r="J174" s="2472"/>
      <c r="K174" s="2455"/>
      <c r="L174" s="2455"/>
      <c r="M174" s="2468"/>
      <c r="N174" s="2455"/>
      <c r="O174" s="2455"/>
      <c r="P174" s="2455"/>
      <c r="Q174" s="2468"/>
      <c r="R174" s="2455"/>
      <c r="S174" s="2455"/>
      <c r="T174" s="2455"/>
      <c r="U174" s="2455"/>
      <c r="Z174" s="2451"/>
      <c r="AA174" s="2406"/>
      <c r="AB174" s="2406"/>
      <c r="AC174" s="2406"/>
      <c r="AD174" s="2406"/>
      <c r="AE174" s="2406"/>
      <c r="AF174" s="2406"/>
      <c r="AG174" s="2406"/>
      <c r="AH174" s="2406"/>
      <c r="AI174" s="2406"/>
      <c r="AJ174" s="2406"/>
      <c r="AK174" s="2406"/>
      <c r="AL174" s="2406"/>
      <c r="AM174" s="2406"/>
      <c r="AN174" s="2406"/>
      <c r="AO174" s="2406"/>
      <c r="AP174" s="2406"/>
      <c r="AQ174" s="2406"/>
      <c r="AR174" s="2406"/>
      <c r="AS174" s="2406"/>
      <c r="AT174" s="2406"/>
      <c r="AU174" s="2406"/>
      <c r="AV174" s="2406"/>
      <c r="AW174" s="2406"/>
      <c r="AX174" s="2406"/>
      <c r="AY174" s="2406"/>
      <c r="AZ174" s="2406"/>
      <c r="BA174" s="2406"/>
      <c r="BB174" s="2406"/>
      <c r="BC174" s="2406"/>
      <c r="BD174" s="2406"/>
      <c r="BE174" s="2406"/>
      <c r="BF174" s="2406"/>
      <c r="BG174" s="2406"/>
      <c r="BH174" s="2406"/>
      <c r="BI174" s="2406"/>
      <c r="BJ174" s="2406"/>
      <c r="BK174" s="2406"/>
      <c r="BL174" s="2406"/>
      <c r="BM174" s="2406"/>
      <c r="BN174" s="2406"/>
      <c r="BO174" s="2406"/>
      <c r="BP174" s="2406"/>
      <c r="BQ174" s="2406"/>
      <c r="BR174" s="2406"/>
      <c r="BS174" s="2406"/>
      <c r="BT174" s="2406"/>
      <c r="BU174" s="2406"/>
      <c r="BV174" s="2406"/>
      <c r="BW174" s="2406"/>
      <c r="BX174" s="2406"/>
      <c r="BY174" s="2406"/>
      <c r="BZ174" s="2406"/>
      <c r="CA174" s="2406"/>
      <c r="CB174" s="2406"/>
      <c r="CC174" s="2406"/>
      <c r="CD174" s="2406"/>
      <c r="CE174" s="2406"/>
      <c r="CF174" s="2406"/>
      <c r="CG174" s="2406"/>
      <c r="CH174" s="2406"/>
      <c r="CI174" s="2406"/>
      <c r="CJ174" s="2406"/>
      <c r="CK174" s="2406"/>
      <c r="CL174" s="2406"/>
      <c r="CM174" s="2406"/>
      <c r="CN174" s="2406"/>
      <c r="CO174" s="2406"/>
      <c r="CP174" s="2406"/>
      <c r="CQ174" s="2406"/>
      <c r="CR174" s="2406"/>
      <c r="CS174" s="2406"/>
      <c r="CT174" s="2406"/>
      <c r="CU174" s="2406"/>
      <c r="CV174" s="2406"/>
      <c r="CW174" s="2406"/>
      <c r="CX174" s="2406"/>
      <c r="CY174" s="2406"/>
      <c r="CZ174" s="2406"/>
      <c r="DA174" s="2406"/>
      <c r="DB174" s="2406"/>
    </row>
    <row r="175" spans="1:106" s="2407" customFormat="1" ht="48.6" customHeight="1">
      <c r="A175" s="2406"/>
      <c r="B175" s="2450"/>
      <c r="C175" s="5539" t="s">
        <v>5013</v>
      </c>
      <c r="D175" s="5539"/>
      <c r="E175" s="5539"/>
      <c r="F175" s="5539"/>
      <c r="G175" s="5539"/>
      <c r="H175" s="5539"/>
      <c r="I175" s="5539"/>
      <c r="J175" s="5539"/>
      <c r="K175" s="5539"/>
      <c r="L175" s="5539"/>
      <c r="M175" s="5539"/>
      <c r="N175" s="5539"/>
      <c r="O175" s="5539"/>
      <c r="P175" s="5539"/>
      <c r="Q175" s="5539"/>
      <c r="R175" s="5539"/>
      <c r="S175" s="5539"/>
      <c r="T175" s="5539"/>
      <c r="U175" s="5539"/>
      <c r="V175" s="5539"/>
      <c r="W175" s="5539"/>
      <c r="X175" s="5539"/>
      <c r="Y175" s="5539"/>
      <c r="Z175" s="2451"/>
      <c r="AA175" s="2406"/>
      <c r="AB175" s="2406"/>
      <c r="AC175" s="2406"/>
      <c r="AD175" s="2406"/>
      <c r="AE175" s="2406"/>
      <c r="AF175" s="2406"/>
      <c r="AG175" s="2406"/>
      <c r="AH175" s="2406"/>
      <c r="AI175" s="2406"/>
      <c r="AJ175" s="2406"/>
      <c r="AK175" s="2406"/>
      <c r="AL175" s="2406"/>
      <c r="AM175" s="2406"/>
      <c r="AN175" s="2406"/>
      <c r="AO175" s="2406"/>
      <c r="AP175" s="2406"/>
      <c r="AQ175" s="2406"/>
      <c r="AR175" s="2406"/>
      <c r="AS175" s="2406"/>
      <c r="AT175" s="2406"/>
      <c r="AU175" s="2406"/>
      <c r="AV175" s="2406"/>
      <c r="AW175" s="2406"/>
      <c r="AX175" s="2406"/>
      <c r="AY175" s="2406"/>
      <c r="AZ175" s="2406"/>
      <c r="BA175" s="2406"/>
      <c r="BB175" s="2406"/>
      <c r="BC175" s="2406"/>
      <c r="BD175" s="2406"/>
      <c r="BE175" s="2406"/>
      <c r="BF175" s="2406"/>
      <c r="BG175" s="2406"/>
      <c r="BH175" s="2406"/>
      <c r="BI175" s="2406"/>
      <c r="BJ175" s="2406"/>
      <c r="BK175" s="2406"/>
      <c r="BL175" s="2406"/>
      <c r="BM175" s="2406"/>
      <c r="BN175" s="2406"/>
      <c r="BO175" s="2406"/>
      <c r="BP175" s="2406"/>
      <c r="BQ175" s="2406"/>
      <c r="BR175" s="2406"/>
      <c r="BS175" s="2406"/>
      <c r="BT175" s="2406"/>
      <c r="BU175" s="2406"/>
      <c r="BV175" s="2406"/>
      <c r="BW175" s="2406"/>
      <c r="BX175" s="2406"/>
      <c r="BY175" s="2406"/>
      <c r="BZ175" s="2406"/>
      <c r="CA175" s="2406"/>
      <c r="CB175" s="2406"/>
      <c r="CC175" s="2406"/>
      <c r="CD175" s="2406"/>
      <c r="CE175" s="2406"/>
      <c r="CF175" s="2406"/>
      <c r="CG175" s="2406"/>
      <c r="CH175" s="2406"/>
      <c r="CI175" s="2406"/>
      <c r="CJ175" s="2406"/>
      <c r="CK175" s="2406"/>
      <c r="CL175" s="2406"/>
      <c r="CM175" s="2406"/>
      <c r="CN175" s="2406"/>
      <c r="CO175" s="2406"/>
      <c r="CP175" s="2406"/>
      <c r="CQ175" s="2406"/>
      <c r="CR175" s="2406"/>
      <c r="CS175" s="2406"/>
      <c r="CT175" s="2406"/>
      <c r="CU175" s="2406"/>
      <c r="CV175" s="2406"/>
      <c r="CW175" s="2406"/>
      <c r="CX175" s="2406"/>
      <c r="CY175" s="2406"/>
      <c r="CZ175" s="2406"/>
      <c r="DA175" s="2406"/>
      <c r="DB175" s="2406"/>
    </row>
    <row r="176" spans="1:106" s="2407" customFormat="1" ht="4.05" customHeight="1">
      <c r="A176" s="2406"/>
      <c r="B176" s="2450"/>
      <c r="Z176" s="2451"/>
      <c r="AA176" s="2406"/>
      <c r="AB176" s="2406"/>
      <c r="AC176" s="2406"/>
      <c r="AD176" s="2406"/>
      <c r="AE176" s="2406"/>
      <c r="AF176" s="2406"/>
      <c r="AG176" s="2406"/>
      <c r="AH176" s="2406"/>
      <c r="AI176" s="2406"/>
      <c r="AJ176" s="2406"/>
      <c r="AK176" s="2406"/>
      <c r="AL176" s="2406"/>
      <c r="AM176" s="2406"/>
      <c r="AN176" s="2406"/>
      <c r="AO176" s="2406"/>
      <c r="AP176" s="2406"/>
      <c r="AQ176" s="2406"/>
      <c r="AR176" s="2406"/>
      <c r="AS176" s="2406"/>
      <c r="AT176" s="2406"/>
      <c r="AU176" s="2406"/>
      <c r="AV176" s="2406"/>
      <c r="AW176" s="2406"/>
      <c r="AX176" s="2406"/>
      <c r="AY176" s="2406"/>
      <c r="AZ176" s="2406"/>
      <c r="BA176" s="2406"/>
      <c r="BB176" s="2406"/>
      <c r="BC176" s="2406"/>
      <c r="BD176" s="2406"/>
      <c r="BE176" s="2406"/>
      <c r="BF176" s="2406"/>
      <c r="BG176" s="2406"/>
      <c r="BH176" s="2406"/>
      <c r="BI176" s="2406"/>
      <c r="BJ176" s="2406"/>
      <c r="BK176" s="2406"/>
      <c r="BL176" s="2406"/>
      <c r="BM176" s="2406"/>
      <c r="BN176" s="2406"/>
      <c r="BO176" s="2406"/>
      <c r="BP176" s="2406"/>
      <c r="BQ176" s="2406"/>
      <c r="BR176" s="2406"/>
      <c r="BS176" s="2406"/>
      <c r="BT176" s="2406"/>
      <c r="BU176" s="2406"/>
      <c r="BV176" s="2406"/>
      <c r="BW176" s="2406"/>
      <c r="BX176" s="2406"/>
      <c r="BY176" s="2406"/>
      <c r="BZ176" s="2406"/>
      <c r="CA176" s="2406"/>
      <c r="CB176" s="2406"/>
      <c r="CC176" s="2406"/>
      <c r="CD176" s="2406"/>
      <c r="CE176" s="2406"/>
      <c r="CF176" s="2406"/>
      <c r="CG176" s="2406"/>
      <c r="CH176" s="2406"/>
      <c r="CI176" s="2406"/>
      <c r="CJ176" s="2406"/>
      <c r="CK176" s="2406"/>
      <c r="CL176" s="2406"/>
      <c r="CM176" s="2406"/>
      <c r="CN176" s="2406"/>
      <c r="CO176" s="2406"/>
      <c r="CP176" s="2406"/>
      <c r="CQ176" s="2406"/>
      <c r="CR176" s="2406"/>
      <c r="CS176" s="2406"/>
      <c r="CT176" s="2406"/>
      <c r="CU176" s="2406"/>
      <c r="CV176" s="2406"/>
      <c r="CW176" s="2406"/>
      <c r="CX176" s="2406"/>
      <c r="CY176" s="2406"/>
      <c r="CZ176" s="2406"/>
      <c r="DA176" s="2406"/>
      <c r="DB176" s="2406"/>
    </row>
    <row r="177" spans="1:106" s="2407" customFormat="1">
      <c r="A177" s="2406"/>
      <c r="B177" s="2450"/>
      <c r="I177" s="2453" t="s">
        <v>369</v>
      </c>
      <c r="J177" s="2479"/>
      <c r="K177" s="2480"/>
      <c r="L177" s="2480"/>
      <c r="M177" s="2480"/>
      <c r="N177" s="2480"/>
      <c r="O177" s="2480"/>
      <c r="P177" s="2480"/>
      <c r="Q177" s="2480"/>
      <c r="R177" s="2480"/>
      <c r="S177" s="2481"/>
      <c r="T177" s="2406"/>
      <c r="U177" s="2406"/>
      <c r="V177" s="2406"/>
      <c r="W177" s="2406"/>
      <c r="X177" s="2406"/>
      <c r="Y177" s="2406"/>
      <c r="Z177" s="2451"/>
      <c r="AA177" s="2406"/>
      <c r="AB177" s="2406"/>
      <c r="AC177" s="2406"/>
      <c r="AD177" s="2406"/>
      <c r="AE177" s="2406"/>
      <c r="AF177" s="2406"/>
      <c r="AG177" s="2406"/>
      <c r="AH177" s="2406"/>
      <c r="AI177" s="2406"/>
      <c r="AJ177" s="2406"/>
      <c r="AK177" s="2406"/>
      <c r="AL177" s="2406"/>
      <c r="AM177" s="2406"/>
      <c r="AN177" s="2406"/>
      <c r="AO177" s="2406"/>
      <c r="AP177" s="2406"/>
      <c r="AQ177" s="2406"/>
      <c r="AR177" s="2406"/>
      <c r="AS177" s="2406"/>
      <c r="AT177" s="2406"/>
      <c r="AU177" s="2406"/>
      <c r="AV177" s="2406"/>
      <c r="AW177" s="2406"/>
      <c r="AX177" s="2406"/>
      <c r="AY177" s="2406"/>
      <c r="AZ177" s="2406"/>
      <c r="BA177" s="2406"/>
      <c r="BB177" s="2406"/>
      <c r="BC177" s="2406"/>
      <c r="BD177" s="2406"/>
      <c r="BE177" s="2406"/>
      <c r="BF177" s="2406"/>
      <c r="BG177" s="2406"/>
      <c r="BH177" s="2406"/>
      <c r="BI177" s="2406"/>
      <c r="BJ177" s="2406"/>
      <c r="BK177" s="2406"/>
      <c r="BL177" s="2406"/>
      <c r="BM177" s="2406"/>
      <c r="BN177" s="2406"/>
      <c r="BO177" s="2406"/>
      <c r="BP177" s="2406"/>
      <c r="BQ177" s="2406"/>
      <c r="BR177" s="2406"/>
      <c r="BS177" s="2406"/>
      <c r="BT177" s="2406"/>
      <c r="BU177" s="2406"/>
      <c r="BV177" s="2406"/>
      <c r="BW177" s="2406"/>
      <c r="BX177" s="2406"/>
      <c r="BY177" s="2406"/>
      <c r="BZ177" s="2406"/>
      <c r="CA177" s="2406"/>
      <c r="CB177" s="2406"/>
      <c r="CC177" s="2406"/>
      <c r="CD177" s="2406"/>
      <c r="CE177" s="2406"/>
      <c r="CF177" s="2406"/>
      <c r="CG177" s="2406"/>
      <c r="CH177" s="2406"/>
      <c r="CI177" s="2406"/>
      <c r="CJ177" s="2406"/>
      <c r="CK177" s="2406"/>
      <c r="CL177" s="2406"/>
      <c r="CM177" s="2406"/>
      <c r="CN177" s="2406"/>
      <c r="CO177" s="2406"/>
      <c r="CP177" s="2406"/>
      <c r="CQ177" s="2406"/>
      <c r="CR177" s="2406"/>
      <c r="CS177" s="2406"/>
      <c r="CT177" s="2406"/>
      <c r="CU177" s="2406"/>
      <c r="CV177" s="2406"/>
      <c r="CW177" s="2406"/>
      <c r="CX177" s="2406"/>
      <c r="CY177" s="2406"/>
      <c r="CZ177" s="2406"/>
      <c r="DA177" s="2406"/>
      <c r="DB177" s="2406"/>
    </row>
    <row r="178" spans="1:106" s="2407" customFormat="1" ht="4.05" customHeight="1">
      <c r="A178" s="2406"/>
      <c r="B178" s="2450"/>
      <c r="J178" s="2482"/>
      <c r="S178" s="2483"/>
      <c r="T178" s="2406"/>
      <c r="U178" s="2406"/>
      <c r="V178" s="2406"/>
      <c r="W178" s="2406"/>
      <c r="X178" s="2406"/>
      <c r="Y178" s="2406"/>
      <c r="Z178" s="2451"/>
      <c r="AA178" s="2406"/>
      <c r="AB178" s="2406"/>
      <c r="AC178" s="2406"/>
      <c r="AD178" s="2406"/>
      <c r="AE178" s="2406"/>
      <c r="AF178" s="2406"/>
      <c r="AG178" s="2406"/>
      <c r="AH178" s="2406"/>
      <c r="AI178" s="2406"/>
      <c r="AJ178" s="2406"/>
      <c r="AK178" s="2406"/>
      <c r="AL178" s="2406"/>
      <c r="AM178" s="2406"/>
      <c r="AN178" s="2406"/>
      <c r="AO178" s="2406"/>
      <c r="AP178" s="2406"/>
      <c r="AQ178" s="2406"/>
      <c r="AR178" s="2406"/>
      <c r="AS178" s="2406"/>
      <c r="AT178" s="2406"/>
      <c r="AU178" s="2406"/>
      <c r="AV178" s="2406"/>
      <c r="AW178" s="2406"/>
      <c r="AX178" s="2406"/>
      <c r="AY178" s="2406"/>
      <c r="AZ178" s="2406"/>
      <c r="BA178" s="2406"/>
      <c r="BB178" s="2406"/>
      <c r="BC178" s="2406"/>
      <c r="BD178" s="2406"/>
      <c r="BE178" s="2406"/>
      <c r="BF178" s="2406"/>
      <c r="BG178" s="2406"/>
      <c r="BH178" s="2406"/>
      <c r="BI178" s="2406"/>
      <c r="BJ178" s="2406"/>
      <c r="BK178" s="2406"/>
      <c r="BL178" s="2406"/>
      <c r="BM178" s="2406"/>
      <c r="BN178" s="2406"/>
      <c r="BO178" s="2406"/>
      <c r="BP178" s="2406"/>
      <c r="BQ178" s="2406"/>
      <c r="BR178" s="2406"/>
      <c r="BS178" s="2406"/>
      <c r="BT178" s="2406"/>
      <c r="BU178" s="2406"/>
      <c r="BV178" s="2406"/>
      <c r="BW178" s="2406"/>
      <c r="BX178" s="2406"/>
      <c r="BY178" s="2406"/>
      <c r="BZ178" s="2406"/>
      <c r="CA178" s="2406"/>
      <c r="CB178" s="2406"/>
      <c r="CC178" s="2406"/>
      <c r="CD178" s="2406"/>
      <c r="CE178" s="2406"/>
      <c r="CF178" s="2406"/>
      <c r="CG178" s="2406"/>
      <c r="CH178" s="2406"/>
      <c r="CI178" s="2406"/>
      <c r="CJ178" s="2406"/>
      <c r="CK178" s="2406"/>
      <c r="CL178" s="2406"/>
      <c r="CM178" s="2406"/>
      <c r="CN178" s="2406"/>
      <c r="CO178" s="2406"/>
      <c r="CP178" s="2406"/>
      <c r="CQ178" s="2406"/>
      <c r="CR178" s="2406"/>
      <c r="CS178" s="2406"/>
      <c r="CT178" s="2406"/>
      <c r="CU178" s="2406"/>
      <c r="CV178" s="2406"/>
      <c r="CW178" s="2406"/>
      <c r="CX178" s="2406"/>
      <c r="CY178" s="2406"/>
      <c r="CZ178" s="2406"/>
      <c r="DA178" s="2406"/>
      <c r="DB178" s="2406"/>
    </row>
    <row r="179" spans="1:106" s="2407" customFormat="1">
      <c r="A179" s="2406"/>
      <c r="B179" s="2450"/>
      <c r="J179" s="2482"/>
      <c r="S179" s="2483"/>
      <c r="T179" s="2406"/>
      <c r="U179" s="2406"/>
      <c r="V179" s="2406"/>
      <c r="W179" s="2406"/>
      <c r="X179" s="2406"/>
      <c r="Y179" s="2406"/>
      <c r="Z179" s="2451"/>
      <c r="AA179" s="2406"/>
      <c r="AB179" s="2406"/>
      <c r="AC179" s="2406"/>
      <c r="AD179" s="2406"/>
      <c r="AE179" s="2406"/>
      <c r="AF179" s="2406"/>
      <c r="AG179" s="2406"/>
      <c r="AH179" s="2406"/>
      <c r="AI179" s="2406"/>
      <c r="AJ179" s="2406"/>
      <c r="AK179" s="2406"/>
      <c r="AL179" s="2406"/>
      <c r="AM179" s="2406"/>
      <c r="AN179" s="2406"/>
      <c r="AO179" s="2406"/>
      <c r="AP179" s="2406"/>
      <c r="AQ179" s="2406"/>
      <c r="AR179" s="2406"/>
      <c r="AS179" s="2406"/>
      <c r="AT179" s="2406"/>
      <c r="AU179" s="2406"/>
      <c r="AV179" s="2406"/>
      <c r="AW179" s="2406"/>
      <c r="AX179" s="2406"/>
      <c r="AY179" s="2406"/>
      <c r="AZ179" s="2406"/>
      <c r="BA179" s="2406"/>
      <c r="BB179" s="2406"/>
      <c r="BC179" s="2406"/>
      <c r="BD179" s="2406"/>
      <c r="BE179" s="2406"/>
      <c r="BF179" s="2406"/>
      <c r="BG179" s="2406"/>
      <c r="BH179" s="2406"/>
      <c r="BI179" s="2406"/>
      <c r="BJ179" s="2406"/>
      <c r="BK179" s="2406"/>
      <c r="BL179" s="2406"/>
      <c r="BM179" s="2406"/>
      <c r="BN179" s="2406"/>
      <c r="BO179" s="2406"/>
      <c r="BP179" s="2406"/>
      <c r="BQ179" s="2406"/>
      <c r="BR179" s="2406"/>
      <c r="BS179" s="2406"/>
      <c r="BT179" s="2406"/>
      <c r="BU179" s="2406"/>
      <c r="BV179" s="2406"/>
      <c r="BW179" s="2406"/>
      <c r="BX179" s="2406"/>
      <c r="BY179" s="2406"/>
      <c r="BZ179" s="2406"/>
      <c r="CA179" s="2406"/>
      <c r="CB179" s="2406"/>
      <c r="CC179" s="2406"/>
      <c r="CD179" s="2406"/>
      <c r="CE179" s="2406"/>
      <c r="CF179" s="2406"/>
      <c r="CG179" s="2406"/>
      <c r="CH179" s="2406"/>
      <c r="CI179" s="2406"/>
      <c r="CJ179" s="2406"/>
      <c r="CK179" s="2406"/>
      <c r="CL179" s="2406"/>
      <c r="CM179" s="2406"/>
      <c r="CN179" s="2406"/>
      <c r="CO179" s="2406"/>
      <c r="CP179" s="2406"/>
      <c r="CQ179" s="2406"/>
      <c r="CR179" s="2406"/>
      <c r="CS179" s="2406"/>
      <c r="CT179" s="2406"/>
      <c r="CU179" s="2406"/>
      <c r="CV179" s="2406"/>
      <c r="CW179" s="2406"/>
      <c r="CX179" s="2406"/>
      <c r="CY179" s="2406"/>
      <c r="CZ179" s="2406"/>
      <c r="DA179" s="2406"/>
      <c r="DB179" s="2406"/>
    </row>
    <row r="180" spans="1:106" s="2407" customFormat="1" ht="4.05" customHeight="1">
      <c r="A180" s="2406"/>
      <c r="B180" s="2450"/>
      <c r="J180" s="2482"/>
      <c r="S180" s="2483"/>
      <c r="T180" s="2406"/>
      <c r="U180" s="2406"/>
      <c r="V180" s="2406"/>
      <c r="W180" s="2406"/>
      <c r="X180" s="2406"/>
      <c r="Y180" s="2406"/>
      <c r="Z180" s="2451"/>
      <c r="AA180" s="2406"/>
      <c r="AB180" s="2406"/>
      <c r="AC180" s="2406"/>
      <c r="AD180" s="2406"/>
      <c r="AE180" s="2406"/>
      <c r="AF180" s="2406"/>
      <c r="AG180" s="2406"/>
      <c r="AH180" s="2406"/>
      <c r="AI180" s="2406"/>
      <c r="AJ180" s="2406"/>
      <c r="AK180" s="2406"/>
      <c r="AL180" s="2406"/>
      <c r="AM180" s="2406"/>
      <c r="AN180" s="2406"/>
      <c r="AO180" s="2406"/>
      <c r="AP180" s="2406"/>
      <c r="AQ180" s="2406"/>
      <c r="AR180" s="2406"/>
      <c r="AS180" s="2406"/>
      <c r="AT180" s="2406"/>
      <c r="AU180" s="2406"/>
      <c r="AV180" s="2406"/>
      <c r="AW180" s="2406"/>
      <c r="AX180" s="2406"/>
      <c r="AY180" s="2406"/>
      <c r="AZ180" s="2406"/>
      <c r="BA180" s="2406"/>
      <c r="BB180" s="2406"/>
      <c r="BC180" s="2406"/>
      <c r="BD180" s="2406"/>
      <c r="BE180" s="2406"/>
      <c r="BF180" s="2406"/>
      <c r="BG180" s="2406"/>
      <c r="BH180" s="2406"/>
      <c r="BI180" s="2406"/>
      <c r="BJ180" s="2406"/>
      <c r="BK180" s="2406"/>
      <c r="BL180" s="2406"/>
      <c r="BM180" s="2406"/>
      <c r="BN180" s="2406"/>
      <c r="BO180" s="2406"/>
      <c r="BP180" s="2406"/>
      <c r="BQ180" s="2406"/>
      <c r="BR180" s="2406"/>
      <c r="BS180" s="2406"/>
      <c r="BT180" s="2406"/>
      <c r="BU180" s="2406"/>
      <c r="BV180" s="2406"/>
      <c r="BW180" s="2406"/>
      <c r="BX180" s="2406"/>
      <c r="BY180" s="2406"/>
      <c r="BZ180" s="2406"/>
      <c r="CA180" s="2406"/>
      <c r="CB180" s="2406"/>
      <c r="CC180" s="2406"/>
      <c r="CD180" s="2406"/>
      <c r="CE180" s="2406"/>
      <c r="CF180" s="2406"/>
      <c r="CG180" s="2406"/>
      <c r="CH180" s="2406"/>
      <c r="CI180" s="2406"/>
      <c r="CJ180" s="2406"/>
      <c r="CK180" s="2406"/>
      <c r="CL180" s="2406"/>
      <c r="CM180" s="2406"/>
      <c r="CN180" s="2406"/>
      <c r="CO180" s="2406"/>
      <c r="CP180" s="2406"/>
      <c r="CQ180" s="2406"/>
      <c r="CR180" s="2406"/>
      <c r="CS180" s="2406"/>
      <c r="CT180" s="2406"/>
      <c r="CU180" s="2406"/>
      <c r="CV180" s="2406"/>
      <c r="CW180" s="2406"/>
      <c r="CX180" s="2406"/>
      <c r="CY180" s="2406"/>
      <c r="CZ180" s="2406"/>
      <c r="DA180" s="2406"/>
      <c r="DB180" s="2406"/>
    </row>
    <row r="181" spans="1:106" s="2407" customFormat="1">
      <c r="A181" s="2406"/>
      <c r="B181" s="2450"/>
      <c r="J181" s="2484"/>
      <c r="K181" s="2485"/>
      <c r="L181" s="2485"/>
      <c r="M181" s="2485"/>
      <c r="N181" s="2485"/>
      <c r="O181" s="2485"/>
      <c r="P181" s="2485"/>
      <c r="Q181" s="2485"/>
      <c r="R181" s="2485"/>
      <c r="S181" s="2486"/>
      <c r="T181" s="2406"/>
      <c r="U181" s="2406"/>
      <c r="V181" s="2406"/>
      <c r="W181" s="2406"/>
      <c r="X181" s="2406"/>
      <c r="Y181" s="2406"/>
      <c r="Z181" s="2451"/>
      <c r="AA181" s="2406"/>
      <c r="AB181" s="2406"/>
      <c r="AC181" s="2406"/>
      <c r="AD181" s="2406"/>
      <c r="AE181" s="2406"/>
      <c r="AF181" s="2406"/>
      <c r="AG181" s="2406"/>
      <c r="AH181" s="2406"/>
      <c r="AI181" s="2406"/>
      <c r="AJ181" s="2406"/>
      <c r="AK181" s="2406"/>
      <c r="AL181" s="2406"/>
      <c r="AM181" s="2406"/>
      <c r="AN181" s="2406"/>
      <c r="AO181" s="2406"/>
      <c r="AP181" s="2406"/>
      <c r="AQ181" s="2406"/>
      <c r="AR181" s="2406"/>
      <c r="AS181" s="2406"/>
      <c r="AT181" s="2406"/>
      <c r="AU181" s="2406"/>
      <c r="AV181" s="2406"/>
      <c r="AW181" s="2406"/>
      <c r="AX181" s="2406"/>
      <c r="AY181" s="2406"/>
      <c r="AZ181" s="2406"/>
      <c r="BA181" s="2406"/>
      <c r="BB181" s="2406"/>
      <c r="BC181" s="2406"/>
      <c r="BD181" s="2406"/>
      <c r="BE181" s="2406"/>
      <c r="BF181" s="2406"/>
      <c r="BG181" s="2406"/>
      <c r="BH181" s="2406"/>
      <c r="BI181" s="2406"/>
      <c r="BJ181" s="2406"/>
      <c r="BK181" s="2406"/>
      <c r="BL181" s="2406"/>
      <c r="BM181" s="2406"/>
      <c r="BN181" s="2406"/>
      <c r="BO181" s="2406"/>
      <c r="BP181" s="2406"/>
      <c r="BQ181" s="2406"/>
      <c r="BR181" s="2406"/>
      <c r="BS181" s="2406"/>
      <c r="BT181" s="2406"/>
      <c r="BU181" s="2406"/>
      <c r="BV181" s="2406"/>
      <c r="BW181" s="2406"/>
      <c r="BX181" s="2406"/>
      <c r="BY181" s="2406"/>
      <c r="BZ181" s="2406"/>
      <c r="CA181" s="2406"/>
      <c r="CB181" s="2406"/>
      <c r="CC181" s="2406"/>
      <c r="CD181" s="2406"/>
      <c r="CE181" s="2406"/>
      <c r="CF181" s="2406"/>
      <c r="CG181" s="2406"/>
      <c r="CH181" s="2406"/>
      <c r="CI181" s="2406"/>
      <c r="CJ181" s="2406"/>
      <c r="CK181" s="2406"/>
      <c r="CL181" s="2406"/>
      <c r="CM181" s="2406"/>
      <c r="CN181" s="2406"/>
      <c r="CO181" s="2406"/>
      <c r="CP181" s="2406"/>
      <c r="CQ181" s="2406"/>
      <c r="CR181" s="2406"/>
      <c r="CS181" s="2406"/>
      <c r="CT181" s="2406"/>
      <c r="CU181" s="2406"/>
      <c r="CV181" s="2406"/>
      <c r="CW181" s="2406"/>
      <c r="CX181" s="2406"/>
      <c r="CY181" s="2406"/>
      <c r="CZ181" s="2406"/>
      <c r="DA181" s="2406"/>
      <c r="DB181" s="2406"/>
    </row>
    <row r="182" spans="1:106" s="2407" customFormat="1" ht="4.05" customHeight="1">
      <c r="A182" s="2406"/>
      <c r="B182" s="2450"/>
      <c r="P182" s="2487"/>
      <c r="Q182" s="2487"/>
      <c r="R182" s="2487"/>
      <c r="S182" s="2487"/>
      <c r="T182" s="2406"/>
      <c r="U182" s="2406"/>
      <c r="V182" s="2406"/>
      <c r="W182" s="2406"/>
      <c r="X182" s="2406"/>
      <c r="Y182" s="2406"/>
      <c r="Z182" s="2451"/>
      <c r="AA182" s="2406"/>
      <c r="AB182" s="2406"/>
      <c r="AC182" s="2406"/>
      <c r="AD182" s="2406"/>
      <c r="AE182" s="2406"/>
      <c r="AF182" s="2406"/>
      <c r="AG182" s="2406"/>
      <c r="AH182" s="2406"/>
      <c r="AI182" s="2406"/>
      <c r="AJ182" s="2406"/>
      <c r="AK182" s="2406"/>
      <c r="AL182" s="2406"/>
      <c r="AM182" s="2406"/>
      <c r="AN182" s="2406"/>
      <c r="AO182" s="2406"/>
      <c r="AP182" s="2406"/>
      <c r="AQ182" s="2406"/>
      <c r="AR182" s="2406"/>
      <c r="AS182" s="2406"/>
      <c r="AT182" s="2406"/>
      <c r="AU182" s="2406"/>
      <c r="AV182" s="2406"/>
      <c r="AW182" s="2406"/>
      <c r="AX182" s="2406"/>
      <c r="AY182" s="2406"/>
      <c r="AZ182" s="2406"/>
      <c r="BA182" s="2406"/>
      <c r="BB182" s="2406"/>
      <c r="BC182" s="2406"/>
      <c r="BD182" s="2406"/>
      <c r="BE182" s="2406"/>
      <c r="BF182" s="2406"/>
      <c r="BG182" s="2406"/>
      <c r="BH182" s="2406"/>
      <c r="BI182" s="2406"/>
      <c r="BJ182" s="2406"/>
      <c r="BK182" s="2406"/>
      <c r="BL182" s="2406"/>
      <c r="BM182" s="2406"/>
      <c r="BN182" s="2406"/>
      <c r="BO182" s="2406"/>
      <c r="BP182" s="2406"/>
      <c r="BQ182" s="2406"/>
      <c r="BR182" s="2406"/>
      <c r="BS182" s="2406"/>
      <c r="BT182" s="2406"/>
      <c r="BU182" s="2406"/>
      <c r="BV182" s="2406"/>
      <c r="BW182" s="2406"/>
      <c r="BX182" s="2406"/>
      <c r="BY182" s="2406"/>
      <c r="BZ182" s="2406"/>
      <c r="CA182" s="2406"/>
      <c r="CB182" s="2406"/>
      <c r="CC182" s="2406"/>
      <c r="CD182" s="2406"/>
      <c r="CE182" s="2406"/>
      <c r="CF182" s="2406"/>
      <c r="CG182" s="2406"/>
      <c r="CH182" s="2406"/>
      <c r="CI182" s="2406"/>
      <c r="CJ182" s="2406"/>
      <c r="CK182" s="2406"/>
      <c r="CL182" s="2406"/>
      <c r="CM182" s="2406"/>
      <c r="CN182" s="2406"/>
      <c r="CO182" s="2406"/>
      <c r="CP182" s="2406"/>
      <c r="CQ182" s="2406"/>
      <c r="CR182" s="2406"/>
      <c r="CS182" s="2406"/>
      <c r="CT182" s="2406"/>
      <c r="CU182" s="2406"/>
      <c r="CV182" s="2406"/>
      <c r="CW182" s="2406"/>
      <c r="CX182" s="2406"/>
      <c r="CY182" s="2406"/>
      <c r="CZ182" s="2406"/>
      <c r="DA182" s="2406"/>
      <c r="DB182" s="2406"/>
    </row>
    <row r="183" spans="1:106" s="2407" customFormat="1" ht="12">
      <c r="A183" s="2406"/>
      <c r="B183" s="2450"/>
      <c r="I183" s="2453" t="s">
        <v>1022</v>
      </c>
      <c r="J183" s="2488" t="s">
        <v>5004</v>
      </c>
      <c r="K183" s="2488" t="s">
        <v>5004</v>
      </c>
      <c r="L183" s="2488" t="s">
        <v>5004</v>
      </c>
      <c r="M183" s="2488" t="s">
        <v>5004</v>
      </c>
      <c r="N183" s="2489" t="s">
        <v>1382</v>
      </c>
      <c r="O183" s="2488" t="s">
        <v>4193</v>
      </c>
      <c r="P183" s="2488" t="s">
        <v>4193</v>
      </c>
      <c r="Q183" s="2489" t="s">
        <v>1382</v>
      </c>
      <c r="R183" s="2488" t="s">
        <v>5005</v>
      </c>
      <c r="S183" s="2488" t="s">
        <v>5005</v>
      </c>
      <c r="T183" s="2406"/>
      <c r="U183" s="2406"/>
      <c r="V183" s="2406"/>
      <c r="W183" s="2406"/>
      <c r="X183" s="2406"/>
      <c r="Y183" s="2406"/>
      <c r="Z183" s="2451"/>
      <c r="AA183" s="2406"/>
      <c r="AB183" s="2406"/>
      <c r="AC183" s="2406"/>
      <c r="AD183" s="2406"/>
      <c r="AE183" s="2406"/>
      <c r="AF183" s="2406"/>
      <c r="AG183" s="2406"/>
      <c r="AH183" s="2406"/>
      <c r="AI183" s="2406"/>
      <c r="AJ183" s="2406"/>
      <c r="AK183" s="2406"/>
      <c r="AL183" s="2406"/>
      <c r="AM183" s="2406"/>
      <c r="AN183" s="2406"/>
      <c r="AO183" s="2406"/>
      <c r="AP183" s="2406"/>
      <c r="AQ183" s="2406"/>
      <c r="AR183" s="2406"/>
      <c r="AS183" s="2406"/>
      <c r="AT183" s="2406"/>
      <c r="AU183" s="2406"/>
      <c r="AV183" s="2406"/>
      <c r="AW183" s="2406"/>
      <c r="AX183" s="2406"/>
      <c r="AY183" s="2406"/>
      <c r="AZ183" s="2406"/>
      <c r="BA183" s="2406"/>
      <c r="BB183" s="2406"/>
      <c r="BC183" s="2406"/>
      <c r="BD183" s="2406"/>
      <c r="BE183" s="2406"/>
      <c r="BF183" s="2406"/>
      <c r="BG183" s="2406"/>
      <c r="BH183" s="2406"/>
      <c r="BI183" s="2406"/>
      <c r="BJ183" s="2406"/>
      <c r="BK183" s="2406"/>
      <c r="BL183" s="2406"/>
      <c r="BM183" s="2406"/>
      <c r="BN183" s="2406"/>
      <c r="BO183" s="2406"/>
      <c r="BP183" s="2406"/>
      <c r="BQ183" s="2406"/>
      <c r="BR183" s="2406"/>
      <c r="BS183" s="2406"/>
      <c r="BT183" s="2406"/>
      <c r="BU183" s="2406"/>
      <c r="BV183" s="2406"/>
      <c r="BW183" s="2406"/>
      <c r="BX183" s="2406"/>
      <c r="BY183" s="2406"/>
      <c r="BZ183" s="2406"/>
      <c r="CA183" s="2406"/>
      <c r="CB183" s="2406"/>
      <c r="CC183" s="2406"/>
      <c r="CD183" s="2406"/>
      <c r="CE183" s="2406"/>
      <c r="CF183" s="2406"/>
      <c r="CG183" s="2406"/>
      <c r="CH183" s="2406"/>
      <c r="CI183" s="2406"/>
      <c r="CJ183" s="2406"/>
      <c r="CK183" s="2406"/>
      <c r="CL183" s="2406"/>
      <c r="CM183" s="2406"/>
      <c r="CN183" s="2406"/>
      <c r="CO183" s="2406"/>
      <c r="CP183" s="2406"/>
      <c r="CQ183" s="2406"/>
      <c r="CR183" s="2406"/>
      <c r="CS183" s="2406"/>
      <c r="CT183" s="2406"/>
      <c r="CU183" s="2406"/>
      <c r="CV183" s="2406"/>
      <c r="CW183" s="2406"/>
      <c r="CX183" s="2406"/>
      <c r="CY183" s="2406"/>
      <c r="CZ183" s="2406"/>
      <c r="DA183" s="2406"/>
      <c r="DB183" s="2406"/>
    </row>
    <row r="184" spans="1:106" s="2407" customFormat="1" ht="4.05" customHeight="1" thickBot="1">
      <c r="A184" s="2406"/>
      <c r="B184" s="2490"/>
      <c r="C184" s="2491"/>
      <c r="D184" s="2491"/>
      <c r="E184" s="2491"/>
      <c r="F184" s="2491"/>
      <c r="G184" s="2491"/>
      <c r="H184" s="2491"/>
      <c r="I184" s="2491"/>
      <c r="J184" s="2491"/>
      <c r="K184" s="2491"/>
      <c r="L184" s="2491"/>
      <c r="M184" s="2491"/>
      <c r="N184" s="2491"/>
      <c r="O184" s="2491"/>
      <c r="P184" s="2491"/>
      <c r="Q184" s="2491"/>
      <c r="R184" s="2491"/>
      <c r="S184" s="2491"/>
      <c r="T184" s="2491"/>
      <c r="U184" s="2491"/>
      <c r="V184" s="2491"/>
      <c r="W184" s="2491"/>
      <c r="X184" s="2491"/>
      <c r="Y184" s="2491"/>
      <c r="Z184" s="2492"/>
      <c r="AA184" s="2406"/>
      <c r="AB184" s="2406"/>
      <c r="AC184" s="2406"/>
      <c r="AD184" s="2406"/>
      <c r="AE184" s="2406"/>
      <c r="AF184" s="2406"/>
      <c r="AG184" s="2406"/>
      <c r="AH184" s="2406"/>
      <c r="AI184" s="2406"/>
      <c r="AJ184" s="2406"/>
      <c r="AK184" s="2406"/>
      <c r="AL184" s="2406"/>
      <c r="AM184" s="2406"/>
      <c r="AN184" s="2406"/>
      <c r="AO184" s="2406"/>
      <c r="AP184" s="2406"/>
      <c r="AQ184" s="2406"/>
      <c r="AR184" s="2406"/>
      <c r="AS184" s="2406"/>
      <c r="AT184" s="2406"/>
      <c r="AU184" s="2406"/>
      <c r="AV184" s="2406"/>
      <c r="AW184" s="2406"/>
      <c r="AX184" s="2406"/>
      <c r="AY184" s="2406"/>
      <c r="AZ184" s="2406"/>
      <c r="BA184" s="2406"/>
      <c r="BB184" s="2406"/>
      <c r="BC184" s="2406"/>
      <c r="BD184" s="2406"/>
      <c r="BE184" s="2406"/>
      <c r="BF184" s="2406"/>
      <c r="BG184" s="2406"/>
      <c r="BH184" s="2406"/>
      <c r="BI184" s="2406"/>
      <c r="BJ184" s="2406"/>
      <c r="BK184" s="2406"/>
      <c r="BL184" s="2406"/>
      <c r="BM184" s="2406"/>
      <c r="BN184" s="2406"/>
      <c r="BO184" s="2406"/>
      <c r="BP184" s="2406"/>
      <c r="BQ184" s="2406"/>
      <c r="BR184" s="2406"/>
      <c r="BS184" s="2406"/>
      <c r="BT184" s="2406"/>
      <c r="BU184" s="2406"/>
      <c r="BV184" s="2406"/>
      <c r="BW184" s="2406"/>
      <c r="BX184" s="2406"/>
      <c r="BY184" s="2406"/>
      <c r="BZ184" s="2406"/>
      <c r="CA184" s="2406"/>
      <c r="CB184" s="2406"/>
      <c r="CC184" s="2406"/>
      <c r="CD184" s="2406"/>
      <c r="CE184" s="2406"/>
      <c r="CF184" s="2406"/>
      <c r="CG184" s="2406"/>
      <c r="CH184" s="2406"/>
      <c r="CI184" s="2406"/>
      <c r="CJ184" s="2406"/>
      <c r="CK184" s="2406"/>
      <c r="CL184" s="2406"/>
      <c r="CM184" s="2406"/>
      <c r="CN184" s="2406"/>
      <c r="CO184" s="2406"/>
      <c r="CP184" s="2406"/>
      <c r="CQ184" s="2406"/>
      <c r="CR184" s="2406"/>
      <c r="CS184" s="2406"/>
      <c r="CT184" s="2406"/>
      <c r="CU184" s="2406"/>
      <c r="CV184" s="2406"/>
      <c r="CW184" s="2406"/>
      <c r="CX184" s="2406"/>
      <c r="CY184" s="2406"/>
      <c r="CZ184" s="2406"/>
      <c r="DA184" s="2406"/>
      <c r="DB184" s="2406"/>
    </row>
    <row r="185" spans="1:106" s="2407" customFormat="1" ht="12.75" customHeight="1" thickBot="1">
      <c r="B185" s="5521" t="s">
        <v>5014</v>
      </c>
      <c r="C185" s="5522"/>
      <c r="D185" s="5522"/>
      <c r="E185" s="5522"/>
      <c r="F185" s="5522"/>
      <c r="G185" s="5522"/>
      <c r="H185" s="5522"/>
      <c r="I185" s="5522"/>
      <c r="J185" s="5522"/>
      <c r="K185" s="5522"/>
      <c r="L185" s="5522"/>
      <c r="M185" s="5522"/>
      <c r="N185" s="5522"/>
      <c r="O185" s="5522"/>
      <c r="P185" s="5522"/>
      <c r="Q185" s="5522"/>
      <c r="R185" s="5522"/>
      <c r="S185" s="5522"/>
      <c r="T185" s="5522"/>
      <c r="U185" s="5522"/>
      <c r="V185" s="5522"/>
      <c r="W185" s="5522"/>
      <c r="X185" s="5522"/>
      <c r="Y185" s="5522"/>
      <c r="Z185" s="5523"/>
    </row>
    <row r="186" spans="1:106" s="2407" customFormat="1" ht="4.05" customHeight="1">
      <c r="B186" s="2450"/>
      <c r="Z186" s="2451"/>
    </row>
    <row r="187" spans="1:106" s="2407" customFormat="1">
      <c r="B187" s="2450"/>
      <c r="I187" s="2456" t="s">
        <v>5007</v>
      </c>
      <c r="J187" s="2456" t="s">
        <v>3649</v>
      </c>
      <c r="K187" s="2462"/>
      <c r="L187" s="2463"/>
      <c r="M187" s="2455"/>
      <c r="N187" s="2456" t="s">
        <v>3650</v>
      </c>
      <c r="O187" s="2458"/>
      <c r="P187" s="2458"/>
      <c r="R187" s="2455"/>
      <c r="S187" s="2456" t="s">
        <v>3652</v>
      </c>
      <c r="T187" s="2462"/>
      <c r="U187" s="2464"/>
      <c r="V187" s="2464"/>
      <c r="W187" s="2464"/>
      <c r="X187" s="2464"/>
      <c r="Y187" s="2463"/>
      <c r="Z187" s="2451"/>
    </row>
    <row r="188" spans="1:106" s="2407" customFormat="1" ht="4.05" customHeight="1">
      <c r="B188" s="2450"/>
      <c r="Z188" s="2451"/>
    </row>
    <row r="189" spans="1:106" s="2407" customFormat="1">
      <c r="B189" s="2450"/>
      <c r="I189" s="2456" t="s">
        <v>1316</v>
      </c>
      <c r="J189" s="2459"/>
      <c r="K189" s="2460"/>
      <c r="L189" s="2460"/>
      <c r="M189" s="2460"/>
      <c r="N189" s="2460"/>
      <c r="O189" s="2460"/>
      <c r="P189" s="2460"/>
      <c r="Q189" s="2460"/>
      <c r="R189" s="2460"/>
      <c r="S189" s="2460"/>
      <c r="T189" s="2460"/>
      <c r="U189" s="2460"/>
      <c r="V189" s="2460"/>
      <c r="W189" s="2460"/>
      <c r="X189" s="2460"/>
      <c r="Y189" s="2461"/>
      <c r="Z189" s="2451"/>
    </row>
    <row r="190" spans="1:106" s="2407" customFormat="1" ht="4.05" customHeight="1">
      <c r="A190" s="2406"/>
      <c r="B190" s="2450"/>
      <c r="Z190" s="2451"/>
      <c r="AA190" s="2406"/>
      <c r="AB190" s="2406"/>
      <c r="AC190" s="2406"/>
      <c r="AD190" s="2406"/>
      <c r="AE190" s="2406"/>
      <c r="AF190" s="2406"/>
      <c r="AG190" s="2406"/>
      <c r="AH190" s="2406"/>
      <c r="AI190" s="2406"/>
      <c r="AJ190" s="2406"/>
      <c r="AK190" s="2406"/>
      <c r="AL190" s="2406"/>
      <c r="AM190" s="2406"/>
      <c r="AN190" s="2406"/>
      <c r="AO190" s="2406"/>
      <c r="AP190" s="2406"/>
      <c r="AQ190" s="2406"/>
      <c r="AR190" s="2406"/>
      <c r="AS190" s="2406"/>
      <c r="AT190" s="2406"/>
      <c r="AU190" s="2406"/>
      <c r="AV190" s="2406"/>
      <c r="AW190" s="2406"/>
      <c r="AX190" s="2406"/>
      <c r="AY190" s="2406"/>
      <c r="AZ190" s="2406"/>
      <c r="BA190" s="2406"/>
      <c r="BB190" s="2406"/>
      <c r="BC190" s="2406"/>
      <c r="BD190" s="2406"/>
      <c r="BE190" s="2406"/>
      <c r="BF190" s="2406"/>
      <c r="BG190" s="2406"/>
      <c r="BH190" s="2406"/>
      <c r="BI190" s="2406"/>
      <c r="BJ190" s="2406"/>
      <c r="BK190" s="2406"/>
      <c r="BL190" s="2406"/>
      <c r="BM190" s="2406"/>
      <c r="BN190" s="2406"/>
      <c r="BO190" s="2406"/>
      <c r="BP190" s="2406"/>
      <c r="BQ190" s="2406"/>
      <c r="BR190" s="2406"/>
      <c r="BS190" s="2406"/>
      <c r="BT190" s="2406"/>
      <c r="BU190" s="2406"/>
      <c r="BV190" s="2406"/>
      <c r="BW190" s="2406"/>
      <c r="BX190" s="2406"/>
      <c r="BY190" s="2406"/>
      <c r="BZ190" s="2406"/>
      <c r="CA190" s="2406"/>
      <c r="CB190" s="2406"/>
      <c r="CC190" s="2406"/>
      <c r="CD190" s="2406"/>
      <c r="CE190" s="2406"/>
      <c r="CF190" s="2406"/>
      <c r="CG190" s="2406"/>
      <c r="CH190" s="2406"/>
      <c r="CI190" s="2406"/>
      <c r="CJ190" s="2406"/>
      <c r="CK190" s="2406"/>
      <c r="CL190" s="2406"/>
      <c r="CM190" s="2406"/>
      <c r="CN190" s="2406"/>
      <c r="CO190" s="2406"/>
      <c r="CP190" s="2406"/>
      <c r="CQ190" s="2406"/>
      <c r="CR190" s="2406"/>
      <c r="CS190" s="2406"/>
      <c r="CT190" s="2406"/>
      <c r="CU190" s="2406"/>
      <c r="CV190" s="2406"/>
      <c r="CW190" s="2406"/>
      <c r="CX190" s="2406"/>
      <c r="CY190" s="2406"/>
      <c r="CZ190" s="2406"/>
      <c r="DA190" s="2406"/>
      <c r="DB190" s="2406"/>
    </row>
    <row r="191" spans="1:106" s="2407" customFormat="1">
      <c r="A191" s="2406"/>
      <c r="B191" s="2450"/>
      <c r="I191" s="2456" t="s">
        <v>5002</v>
      </c>
      <c r="J191" s="2465"/>
      <c r="K191" s="2458"/>
      <c r="L191" s="2458"/>
      <c r="M191" s="2466"/>
      <c r="N191" s="2458"/>
      <c r="O191" s="2458"/>
      <c r="P191" s="2458"/>
      <c r="Q191" s="2466"/>
      <c r="R191" s="2458"/>
      <c r="S191" s="2458"/>
      <c r="T191" s="2458"/>
      <c r="U191" s="2458"/>
      <c r="V191" s="2467"/>
      <c r="W191" s="2467"/>
      <c r="X191" s="2467"/>
      <c r="Y191" s="2467"/>
      <c r="Z191" s="2451"/>
      <c r="AA191" s="2406"/>
      <c r="AB191" s="2406"/>
      <c r="AC191" s="2406"/>
      <c r="AD191" s="2406"/>
      <c r="AE191" s="2406"/>
      <c r="AF191" s="2406"/>
      <c r="AG191" s="2406"/>
      <c r="AH191" s="2406"/>
      <c r="AI191" s="2406"/>
      <c r="AJ191" s="2406"/>
      <c r="AK191" s="2406"/>
      <c r="AL191" s="2406"/>
      <c r="AM191" s="2406"/>
      <c r="AN191" s="2406"/>
      <c r="AO191" s="2406"/>
      <c r="AP191" s="2406"/>
      <c r="AQ191" s="2406"/>
      <c r="AR191" s="2406"/>
      <c r="AS191" s="2406"/>
      <c r="AT191" s="2406"/>
      <c r="AU191" s="2406"/>
      <c r="AV191" s="2406"/>
      <c r="AW191" s="2406"/>
      <c r="AX191" s="2406"/>
      <c r="AY191" s="2406"/>
      <c r="AZ191" s="2406"/>
      <c r="BA191" s="2406"/>
      <c r="BB191" s="2406"/>
      <c r="BC191" s="2406"/>
      <c r="BD191" s="2406"/>
      <c r="BE191" s="2406"/>
      <c r="BF191" s="2406"/>
      <c r="BG191" s="2406"/>
      <c r="BH191" s="2406"/>
      <c r="BI191" s="2406"/>
      <c r="BJ191" s="2406"/>
      <c r="BK191" s="2406"/>
      <c r="BL191" s="2406"/>
      <c r="BM191" s="2406"/>
      <c r="BN191" s="2406"/>
      <c r="BO191" s="2406"/>
      <c r="BP191" s="2406"/>
      <c r="BQ191" s="2406"/>
      <c r="BR191" s="2406"/>
      <c r="BS191" s="2406"/>
      <c r="BT191" s="2406"/>
      <c r="BU191" s="2406"/>
      <c r="BV191" s="2406"/>
      <c r="BW191" s="2406"/>
      <c r="BX191" s="2406"/>
      <c r="BY191" s="2406"/>
      <c r="BZ191" s="2406"/>
      <c r="CA191" s="2406"/>
      <c r="CB191" s="2406"/>
      <c r="CC191" s="2406"/>
      <c r="CD191" s="2406"/>
      <c r="CE191" s="2406"/>
      <c r="CF191" s="2406"/>
      <c r="CG191" s="2406"/>
      <c r="CH191" s="2406"/>
      <c r="CI191" s="2406"/>
      <c r="CJ191" s="2406"/>
      <c r="CK191" s="2406"/>
      <c r="CL191" s="2406"/>
      <c r="CM191" s="2406"/>
      <c r="CN191" s="2406"/>
      <c r="CO191" s="2406"/>
      <c r="CP191" s="2406"/>
      <c r="CQ191" s="2406"/>
      <c r="CR191" s="2406"/>
      <c r="CS191" s="2406"/>
      <c r="CT191" s="2406"/>
      <c r="CU191" s="2406"/>
      <c r="CV191" s="2406"/>
      <c r="CW191" s="2406"/>
      <c r="CX191" s="2406"/>
      <c r="CY191" s="2406"/>
      <c r="CZ191" s="2406"/>
      <c r="DA191" s="2406"/>
      <c r="DB191" s="2406"/>
    </row>
    <row r="192" spans="1:106" s="2407" customFormat="1" ht="4.05" customHeight="1">
      <c r="B192" s="2450"/>
      <c r="Z192" s="2451"/>
    </row>
    <row r="193" spans="2:26" s="2407" customFormat="1">
      <c r="B193" s="2450"/>
      <c r="I193" s="2456" t="s">
        <v>4973</v>
      </c>
      <c r="J193" s="2465"/>
      <c r="K193" s="2458"/>
      <c r="L193" s="2458"/>
      <c r="M193" s="2466"/>
      <c r="N193" s="2458"/>
      <c r="O193" s="2458"/>
      <c r="P193" s="2458"/>
      <c r="Q193" s="2466"/>
      <c r="R193" s="2458"/>
      <c r="S193" s="2458"/>
      <c r="T193" s="2458"/>
      <c r="U193" s="2458"/>
      <c r="V193" s="2467"/>
      <c r="W193" s="2467"/>
      <c r="X193" s="2467"/>
      <c r="Y193" s="2467"/>
      <c r="Z193" s="2451"/>
    </row>
    <row r="194" spans="2:26" s="2407" customFormat="1" ht="4.05" customHeight="1">
      <c r="B194" s="2450"/>
      <c r="Z194" s="2451"/>
    </row>
    <row r="195" spans="2:26" s="2407" customFormat="1">
      <c r="B195" s="2450"/>
      <c r="I195" s="2456"/>
      <c r="J195" s="2465"/>
      <c r="K195" s="2458"/>
      <c r="L195" s="2458"/>
      <c r="M195" s="2466"/>
      <c r="N195" s="2458"/>
      <c r="O195" s="2458"/>
      <c r="P195" s="2458"/>
      <c r="Q195" s="2466"/>
      <c r="R195" s="2458"/>
      <c r="S195" s="2458"/>
      <c r="T195" s="2458"/>
      <c r="U195" s="2458"/>
      <c r="V195" s="2467"/>
      <c r="W195" s="2467"/>
      <c r="X195" s="2467"/>
      <c r="Y195" s="2467"/>
      <c r="Z195" s="2451"/>
    </row>
    <row r="196" spans="2:26" s="2407" customFormat="1" ht="4.05" customHeight="1">
      <c r="B196" s="2450"/>
      <c r="Z196" s="2451"/>
    </row>
    <row r="197" spans="2:26" s="2407" customFormat="1">
      <c r="B197" s="2450"/>
      <c r="I197" s="2456" t="s">
        <v>4974</v>
      </c>
      <c r="J197" s="2465">
        <v>0</v>
      </c>
      <c r="K197" s="2458"/>
      <c r="L197" s="2458"/>
      <c r="M197" s="2468" t="s">
        <v>1382</v>
      </c>
      <c r="N197" s="2458"/>
      <c r="O197" s="2458"/>
      <c r="P197" s="2458"/>
      <c r="Q197" s="2468" t="s">
        <v>1382</v>
      </c>
      <c r="R197" s="2458"/>
      <c r="S197" s="2458"/>
      <c r="T197" s="2458"/>
      <c r="U197" s="2458"/>
      <c r="Z197" s="2451"/>
    </row>
    <row r="198" spans="2:26" s="2407" customFormat="1" ht="4.05" customHeight="1">
      <c r="B198" s="2450"/>
      <c r="Z198" s="2451"/>
    </row>
    <row r="199" spans="2:26" s="2407" customFormat="1">
      <c r="B199" s="2450"/>
      <c r="I199" s="2456" t="s">
        <v>4975</v>
      </c>
      <c r="J199" s="2465">
        <v>0</v>
      </c>
      <c r="K199" s="2458"/>
      <c r="L199" s="2458"/>
      <c r="M199" s="2468" t="s">
        <v>1382</v>
      </c>
      <c r="N199" s="2458"/>
      <c r="O199" s="2458"/>
      <c r="P199" s="2458"/>
      <c r="Q199" s="2468" t="s">
        <v>1382</v>
      </c>
      <c r="R199" s="2458"/>
      <c r="S199" s="2458"/>
      <c r="T199" s="2458"/>
      <c r="U199" s="2458"/>
      <c r="Z199" s="2451"/>
    </row>
    <row r="200" spans="2:26" s="2407" customFormat="1" ht="4.05" customHeight="1">
      <c r="B200" s="2450"/>
      <c r="I200" s="2456"/>
      <c r="J200" s="2472"/>
      <c r="K200" s="2455"/>
      <c r="L200" s="2455"/>
      <c r="M200" s="2468"/>
      <c r="N200" s="2455"/>
      <c r="O200" s="2455"/>
      <c r="P200" s="2455"/>
      <c r="Q200" s="2468"/>
      <c r="R200" s="2455"/>
      <c r="S200" s="2455"/>
      <c r="T200" s="2455"/>
      <c r="U200" s="2455"/>
      <c r="Z200" s="2451"/>
    </row>
    <row r="201" spans="2:26" s="2407" customFormat="1" ht="24.75" customHeight="1">
      <c r="B201" s="2450"/>
      <c r="E201" s="2453" t="s">
        <v>5008</v>
      </c>
      <c r="F201" s="2467"/>
      <c r="I201" s="2456" t="s">
        <v>5009</v>
      </c>
      <c r="J201" s="2465"/>
      <c r="K201" s="5540" t="s">
        <v>5010</v>
      </c>
      <c r="L201" s="5539"/>
      <c r="M201" s="5539"/>
      <c r="N201" s="5539"/>
      <c r="O201" s="5539"/>
      <c r="P201" s="5539"/>
      <c r="Q201" s="5539"/>
      <c r="R201" s="5539"/>
      <c r="S201" s="5539"/>
      <c r="T201" s="5539"/>
      <c r="U201" s="5539"/>
      <c r="V201" s="5539"/>
      <c r="W201" s="5539"/>
      <c r="X201" s="5539"/>
      <c r="Y201" s="5539"/>
      <c r="Z201" s="2451"/>
    </row>
    <row r="202" spans="2:26" s="2407" customFormat="1" ht="3.75" customHeight="1">
      <c r="B202" s="2450"/>
      <c r="I202" s="2456"/>
      <c r="J202" s="2472"/>
      <c r="K202" s="2455"/>
      <c r="L202" s="2455"/>
      <c r="M202" s="2468"/>
      <c r="N202" s="2455"/>
      <c r="O202" s="2455"/>
      <c r="P202" s="2455"/>
      <c r="Q202" s="2468"/>
      <c r="R202" s="2455"/>
      <c r="S202" s="2455"/>
      <c r="T202" s="2455"/>
      <c r="U202" s="2455"/>
      <c r="Z202" s="2451"/>
    </row>
    <row r="203" spans="2:26" s="2407" customFormat="1" ht="52.8" customHeight="1">
      <c r="B203" s="2450"/>
      <c r="C203" s="5539" t="s">
        <v>5015</v>
      </c>
      <c r="D203" s="5539"/>
      <c r="E203" s="5539"/>
      <c r="F203" s="5539"/>
      <c r="G203" s="5539"/>
      <c r="H203" s="5539"/>
      <c r="I203" s="5539"/>
      <c r="J203" s="5539"/>
      <c r="K203" s="5539"/>
      <c r="L203" s="5539"/>
      <c r="M203" s="5539"/>
      <c r="N203" s="5539"/>
      <c r="O203" s="5539"/>
      <c r="P203" s="5539"/>
      <c r="Q203" s="5539"/>
      <c r="R203" s="5539"/>
      <c r="S203" s="5539"/>
      <c r="T203" s="5539"/>
      <c r="U203" s="5539"/>
      <c r="V203" s="5539"/>
      <c r="W203" s="5539"/>
      <c r="X203" s="5539"/>
      <c r="Y203" s="5539"/>
      <c r="Z203" s="2451"/>
    </row>
    <row r="204" spans="2:26" s="2407" customFormat="1" ht="4.05" customHeight="1">
      <c r="B204" s="2450"/>
      <c r="Z204" s="2451"/>
    </row>
    <row r="205" spans="2:26" s="2407" customFormat="1">
      <c r="B205" s="2450"/>
      <c r="I205" s="2453" t="s">
        <v>369</v>
      </c>
      <c r="J205" s="2479"/>
      <c r="K205" s="2480"/>
      <c r="L205" s="2480"/>
      <c r="M205" s="2480"/>
      <c r="N205" s="2480"/>
      <c r="O205" s="2480"/>
      <c r="P205" s="2480"/>
      <c r="Q205" s="2480"/>
      <c r="R205" s="2480"/>
      <c r="S205" s="2481"/>
      <c r="T205" s="2406"/>
      <c r="U205" s="2406"/>
      <c r="V205" s="2406"/>
      <c r="W205" s="2406"/>
      <c r="X205" s="2406"/>
      <c r="Y205" s="2406"/>
      <c r="Z205" s="2451"/>
    </row>
    <row r="206" spans="2:26" s="2407" customFormat="1" ht="4.05" customHeight="1">
      <c r="B206" s="2450"/>
      <c r="J206" s="2482"/>
      <c r="S206" s="2483"/>
      <c r="T206" s="2406"/>
      <c r="U206" s="2406"/>
      <c r="V206" s="2406"/>
      <c r="W206" s="2406"/>
      <c r="X206" s="2406"/>
      <c r="Y206" s="2406"/>
      <c r="Z206" s="2451"/>
    </row>
    <row r="207" spans="2:26" s="2407" customFormat="1">
      <c r="B207" s="2450"/>
      <c r="J207" s="2482"/>
      <c r="S207" s="2483"/>
      <c r="T207" s="2406"/>
      <c r="U207" s="2406"/>
      <c r="V207" s="2406"/>
      <c r="W207" s="2406"/>
      <c r="X207" s="2406"/>
      <c r="Y207" s="2406"/>
      <c r="Z207" s="2451"/>
    </row>
    <row r="208" spans="2:26" s="2407" customFormat="1" ht="4.05" customHeight="1">
      <c r="B208" s="2450"/>
      <c r="J208" s="2482"/>
      <c r="S208" s="2483"/>
      <c r="T208" s="2406"/>
      <c r="U208" s="2406"/>
      <c r="V208" s="2406"/>
      <c r="W208" s="2406"/>
      <c r="X208" s="2406"/>
      <c r="Y208" s="2406"/>
      <c r="Z208" s="2451"/>
    </row>
    <row r="209" spans="2:26" s="2407" customFormat="1">
      <c r="B209" s="2450"/>
      <c r="J209" s="2484"/>
      <c r="K209" s="2485"/>
      <c r="L209" s="2485"/>
      <c r="M209" s="2485"/>
      <c r="N209" s="2485"/>
      <c r="O209" s="2485"/>
      <c r="P209" s="2485"/>
      <c r="Q209" s="2485"/>
      <c r="R209" s="2485"/>
      <c r="S209" s="2486"/>
      <c r="T209" s="2406"/>
      <c r="U209" s="2406"/>
      <c r="V209" s="2406"/>
      <c r="W209" s="2406"/>
      <c r="X209" s="2406"/>
      <c r="Y209" s="2406"/>
      <c r="Z209" s="2451"/>
    </row>
    <row r="210" spans="2:26" s="2407" customFormat="1" ht="4.05" customHeight="1">
      <c r="B210" s="2450"/>
      <c r="P210" s="2487"/>
      <c r="Q210" s="2487"/>
      <c r="R210" s="2487"/>
      <c r="S210" s="2487"/>
      <c r="T210" s="2487"/>
      <c r="U210" s="2487"/>
      <c r="V210" s="2487"/>
      <c r="W210" s="2487"/>
      <c r="X210" s="2487"/>
      <c r="Y210" s="2487"/>
      <c r="Z210" s="2451"/>
    </row>
    <row r="211" spans="2:26" s="2407" customFormat="1" ht="12">
      <c r="B211" s="2450"/>
      <c r="I211" s="2453" t="s">
        <v>1022</v>
      </c>
      <c r="J211" s="2488" t="s">
        <v>5004</v>
      </c>
      <c r="K211" s="2488" t="s">
        <v>5004</v>
      </c>
      <c r="L211" s="2488" t="s">
        <v>5004</v>
      </c>
      <c r="M211" s="2488" t="s">
        <v>5004</v>
      </c>
      <c r="N211" s="2489" t="s">
        <v>1382</v>
      </c>
      <c r="O211" s="2488" t="s">
        <v>4193</v>
      </c>
      <c r="P211" s="2488" t="s">
        <v>4193</v>
      </c>
      <c r="Q211" s="2489" t="s">
        <v>1382</v>
      </c>
      <c r="R211" s="2488" t="s">
        <v>5005</v>
      </c>
      <c r="S211" s="2488" t="s">
        <v>5005</v>
      </c>
      <c r="Z211" s="2451"/>
    </row>
    <row r="212" spans="2:26" s="2407" customFormat="1" ht="4.05" customHeight="1" thickBot="1">
      <c r="B212" s="2490"/>
      <c r="C212" s="2491"/>
      <c r="D212" s="2491"/>
      <c r="E212" s="2491"/>
      <c r="F212" s="2491"/>
      <c r="G212" s="2491"/>
      <c r="H212" s="2491"/>
      <c r="I212" s="2491"/>
      <c r="J212" s="2491"/>
      <c r="K212" s="2491"/>
      <c r="L212" s="2491"/>
      <c r="M212" s="2491"/>
      <c r="N212" s="2491"/>
      <c r="O212" s="2491"/>
      <c r="P212" s="2491"/>
      <c r="Q212" s="2491"/>
      <c r="R212" s="2491"/>
      <c r="S212" s="2491"/>
      <c r="T212" s="2491"/>
      <c r="U212" s="2491"/>
      <c r="V212" s="2491"/>
      <c r="W212" s="2491"/>
      <c r="X212" s="2491"/>
      <c r="Y212" s="2491"/>
      <c r="Z212" s="2492"/>
    </row>
    <row r="213" spans="2:26" s="2405" customFormat="1" ht="12.75" customHeight="1"/>
    <row r="214" spans="2:26" s="2405" customFormat="1" ht="12.75" customHeight="1"/>
    <row r="215" spans="2:26" s="2405" customFormat="1" ht="12.75" customHeight="1"/>
    <row r="216" spans="2:26" s="2405" customFormat="1" ht="12.75" customHeight="1"/>
    <row r="217" spans="2:26" s="2405" customFormat="1" ht="12.75" customHeight="1"/>
    <row r="218" spans="2:26" s="2405" customFormat="1" ht="12.75" customHeight="1"/>
    <row r="219" spans="2:26" s="2405" customFormat="1" ht="12.75" customHeight="1"/>
    <row r="220" spans="2:26" s="2405" customFormat="1" ht="12.75" customHeight="1"/>
    <row r="221" spans="2:26" s="2405" customFormat="1" ht="12.75" customHeight="1"/>
    <row r="222" spans="2:26" s="2405" customFormat="1" ht="12.75" customHeight="1"/>
    <row r="223" spans="2:26" s="2405" customFormat="1" ht="12.75" customHeight="1"/>
    <row r="224" spans="2:26" s="2405" customFormat="1" ht="12.75" customHeight="1"/>
    <row r="225" s="2405" customFormat="1" ht="12.75" customHeight="1"/>
    <row r="226" s="2405" customFormat="1" ht="12.75" customHeight="1"/>
    <row r="227" s="2405" customFormat="1" ht="12.75" customHeight="1"/>
    <row r="228" s="2405" customFormat="1" ht="12.75" customHeight="1"/>
    <row r="229" s="2405" customFormat="1" ht="12.75" customHeight="1"/>
    <row r="230" s="2405" customFormat="1" ht="12.75" customHeight="1"/>
    <row r="231" s="2405" customFormat="1" ht="12.75" customHeight="1"/>
    <row r="232" s="2405" customFormat="1" ht="12.75" customHeight="1"/>
    <row r="233" s="2405" customFormat="1" ht="12.75" customHeight="1"/>
    <row r="234" s="2405" customFormat="1" ht="12.75" customHeight="1"/>
    <row r="235" s="2405" customFormat="1" ht="12.75" customHeight="1"/>
    <row r="236" s="2405" customFormat="1" ht="12.75" customHeight="1"/>
    <row r="237" s="2405" customFormat="1" ht="12.75" customHeight="1"/>
    <row r="238" s="2405" customFormat="1" ht="12.75" customHeight="1"/>
    <row r="239" s="2405" customFormat="1" ht="12.75" customHeight="1"/>
    <row r="240" s="2405" customFormat="1" ht="12.75" customHeight="1"/>
    <row r="241" s="2405" customFormat="1" ht="12.75" customHeight="1"/>
    <row r="242" s="2405" customFormat="1" ht="12.75" customHeight="1"/>
    <row r="243" s="2405" customFormat="1" ht="12.75" customHeight="1"/>
    <row r="244" s="2405" customFormat="1" ht="12.75" customHeight="1"/>
    <row r="245" s="2405" customFormat="1" ht="12.75" customHeight="1"/>
    <row r="246" s="2405" customFormat="1" ht="12.75" customHeight="1"/>
    <row r="247" s="2405" customFormat="1" ht="12.75" customHeight="1"/>
    <row r="248" s="2405" customFormat="1" ht="12.75" customHeight="1"/>
    <row r="249" s="2405" customFormat="1" ht="12.75" customHeight="1"/>
    <row r="250" s="2405" customFormat="1" ht="12.75" customHeight="1"/>
    <row r="251" s="2405" customFormat="1" ht="12.75" customHeight="1"/>
    <row r="252" s="2405" customFormat="1" ht="12.75" customHeight="1"/>
    <row r="253" s="2405" customFormat="1" ht="12.75" customHeight="1"/>
    <row r="254" s="2405" customFormat="1" ht="12.75" customHeight="1"/>
    <row r="255" s="2405" customFormat="1" ht="12.75" customHeight="1"/>
    <row r="256" s="2405" customFormat="1" ht="12.75" customHeight="1"/>
    <row r="257" s="2405" customFormat="1" ht="12.75" customHeight="1"/>
    <row r="258" s="2405" customFormat="1" ht="12.75" customHeight="1"/>
    <row r="259" s="2405" customFormat="1" ht="12.75" customHeight="1"/>
    <row r="260" s="2405" customFormat="1" ht="12.75" customHeight="1"/>
    <row r="261" s="2405" customFormat="1" ht="12.75" customHeight="1"/>
    <row r="262" s="2405" customFormat="1" ht="12.75" customHeight="1"/>
    <row r="263" s="2405" customFormat="1" ht="12.75" customHeight="1"/>
    <row r="264" s="2405" customFormat="1" ht="12.75" customHeight="1"/>
    <row r="265" s="2405" customFormat="1" ht="12.75" customHeight="1"/>
    <row r="266" s="2405" customFormat="1" ht="12.75" customHeight="1"/>
    <row r="267" s="2405" customFormat="1" ht="12.75" customHeight="1"/>
    <row r="268" s="2405" customFormat="1" ht="12.75" customHeight="1"/>
    <row r="269" s="2405" customFormat="1" ht="12.75" customHeight="1"/>
    <row r="270" s="2405" customFormat="1" ht="12.75" customHeight="1"/>
    <row r="271" s="2405" customFormat="1" ht="12.75" customHeight="1"/>
    <row r="272" s="2405" customFormat="1" ht="12.75" customHeight="1"/>
    <row r="273" s="2405" customFormat="1" ht="12.75" customHeight="1"/>
    <row r="274" s="2405" customFormat="1" ht="12.75" customHeight="1"/>
    <row r="275" s="2405" customFormat="1" ht="12.75" customHeight="1"/>
    <row r="276" s="2405" customFormat="1" ht="12.75" customHeight="1"/>
    <row r="277" s="2405" customFormat="1" ht="12.75" customHeight="1"/>
    <row r="278" s="2405" customFormat="1" ht="12.75" customHeight="1"/>
    <row r="279" s="2405" customFormat="1" ht="12.75" customHeight="1"/>
    <row r="280" s="2405" customFormat="1" ht="12.75" customHeight="1"/>
    <row r="281" s="2405" customFormat="1" ht="12.75" customHeight="1"/>
    <row r="282" s="2405" customFormat="1" ht="12.75" customHeight="1"/>
    <row r="283" s="2405" customFormat="1" ht="12.75" customHeight="1"/>
    <row r="284" s="2405" customFormat="1" ht="12.75" customHeight="1"/>
    <row r="285" s="2405" customFormat="1" ht="12.75" customHeight="1"/>
    <row r="286" s="2405" customFormat="1" ht="12.75" customHeight="1"/>
    <row r="287" s="2405" customFormat="1" ht="12.75" customHeight="1"/>
    <row r="288" s="2405" customFormat="1" ht="12.75" customHeight="1"/>
    <row r="289" s="2405" customFormat="1" ht="12.75" customHeight="1"/>
    <row r="290" s="2405" customFormat="1" ht="12.75" customHeight="1"/>
    <row r="291" s="2405" customFormat="1" ht="12.75" customHeight="1"/>
    <row r="292" s="2405" customFormat="1" ht="12.75" customHeight="1"/>
    <row r="293" s="2405" customFormat="1" ht="12.75" customHeight="1"/>
    <row r="294" s="2405" customFormat="1" ht="12.75" customHeight="1"/>
    <row r="295" s="2405" customFormat="1" ht="12.75" customHeight="1"/>
    <row r="296" s="2405" customFormat="1" ht="12.75" customHeight="1"/>
    <row r="297" s="2405" customFormat="1" ht="12.75" customHeight="1"/>
    <row r="298" s="2405" customFormat="1" ht="12.75" customHeight="1"/>
    <row r="299" s="2405" customFormat="1" ht="12.75" customHeight="1"/>
    <row r="300" s="2405" customFormat="1" ht="12.75" customHeight="1"/>
    <row r="301" s="2405" customFormat="1" ht="12.75" customHeight="1"/>
    <row r="302" s="2405" customFormat="1" ht="12.75" customHeight="1"/>
    <row r="303" s="2405" customFormat="1" ht="12.75" customHeight="1"/>
    <row r="304" s="2405" customFormat="1" ht="12.75" customHeight="1"/>
    <row r="305" s="2405" customFormat="1" ht="12.75" customHeight="1"/>
    <row r="306" s="2405" customFormat="1" ht="12.75" customHeight="1"/>
    <row r="307" s="2405" customFormat="1" ht="12.75" customHeight="1"/>
    <row r="308" s="2405" customFormat="1" ht="12.75" customHeight="1"/>
    <row r="309" s="2405" customFormat="1" ht="12.75" customHeight="1"/>
    <row r="310" s="2405" customFormat="1" ht="12.75" customHeight="1"/>
    <row r="311" s="2405" customFormat="1" ht="12.75" customHeight="1"/>
    <row r="312" s="2405" customFormat="1" ht="12.75" customHeight="1"/>
    <row r="313" s="2405" customFormat="1" ht="12.75" customHeight="1"/>
    <row r="314" s="2405" customFormat="1" ht="12.75" customHeight="1"/>
    <row r="315" s="2405" customFormat="1" ht="12.75" customHeight="1"/>
    <row r="316" s="2405" customFormat="1" ht="12.75" customHeight="1"/>
    <row r="317" s="2405" customFormat="1" ht="12.75" customHeight="1"/>
    <row r="318" s="2405" customFormat="1" ht="12.75" customHeight="1"/>
    <row r="319" s="2405" customFormat="1" ht="12.75" customHeight="1"/>
    <row r="320" s="2405" customFormat="1" ht="12.75" customHeight="1"/>
    <row r="321" s="2405" customFormat="1" ht="12.75" customHeight="1"/>
    <row r="322" s="2405" customFormat="1" ht="12.75" customHeight="1"/>
    <row r="323" s="2405" customFormat="1" ht="12.75" customHeight="1"/>
    <row r="324" s="2405" customFormat="1" ht="12.75" customHeight="1"/>
    <row r="325" s="2405" customFormat="1" ht="12.75" customHeight="1"/>
    <row r="326" s="2405" customFormat="1" ht="12.75" customHeight="1"/>
    <row r="327" s="2405" customFormat="1" ht="12.75" customHeight="1"/>
    <row r="328" s="2405" customFormat="1" ht="12.75" customHeight="1"/>
    <row r="329" s="2405" customFormat="1" ht="12.75" customHeight="1"/>
    <row r="330" s="2405" customFormat="1" ht="12.75" customHeight="1"/>
    <row r="331" s="2405" customFormat="1" ht="12.75" customHeight="1"/>
    <row r="332" s="2405" customFormat="1" ht="12.75" customHeight="1"/>
    <row r="333" s="2405" customFormat="1" ht="12.75" customHeight="1"/>
    <row r="334" s="2405" customFormat="1" ht="12.75" customHeight="1"/>
    <row r="335" s="2405" customFormat="1" ht="12.75" customHeight="1"/>
    <row r="336" s="2405" customFormat="1" ht="12.75" customHeight="1"/>
    <row r="337" s="2405" customFormat="1" ht="12.75" customHeight="1"/>
    <row r="338" s="2405" customFormat="1" ht="12.75" customHeight="1"/>
    <row r="339" s="2405" customFormat="1" ht="12.75" customHeight="1"/>
    <row r="340" s="2405" customFormat="1" ht="12.75" customHeight="1"/>
    <row r="341" s="2405" customFormat="1" ht="12.75" customHeight="1"/>
    <row r="342" s="2405" customFormat="1" ht="12.75" customHeight="1"/>
    <row r="343" s="2405" customFormat="1" ht="12.75" customHeight="1"/>
    <row r="344" s="2405" customFormat="1" ht="12.75" customHeight="1"/>
    <row r="345" s="2405" customFormat="1" ht="12.75" customHeight="1"/>
    <row r="346" s="2405" customFormat="1" ht="12.75" customHeight="1"/>
    <row r="347" s="2405" customFormat="1" ht="12.75" customHeight="1"/>
    <row r="348" s="2405" customFormat="1" ht="12.75" customHeight="1"/>
    <row r="349" s="2405" customFormat="1" ht="12.75" customHeight="1"/>
    <row r="350" s="2405" customFormat="1" ht="12.75" customHeight="1"/>
    <row r="351" s="2405" customFormat="1" ht="12.75" customHeight="1"/>
    <row r="352" s="2405" customFormat="1" ht="12.75" customHeight="1"/>
    <row r="353" s="2405" customFormat="1" ht="12.75" customHeight="1"/>
    <row r="354" s="2405" customFormat="1" ht="12.75" customHeight="1"/>
    <row r="355" s="2405" customFormat="1" ht="12.75" customHeight="1"/>
    <row r="356" s="2405" customFormat="1" ht="12.75" customHeight="1"/>
    <row r="357" s="2405" customFormat="1" ht="12.75" customHeight="1"/>
    <row r="358" s="2405" customFormat="1" ht="12.75" customHeight="1"/>
    <row r="359" s="2405" customFormat="1" ht="12.75" customHeight="1"/>
    <row r="360" s="2405" customFormat="1" ht="12.75" customHeight="1"/>
    <row r="361" s="2405" customFormat="1" ht="12.75" customHeight="1"/>
    <row r="362" s="2405" customFormat="1" ht="12.75" customHeight="1"/>
    <row r="363" s="2405" customFormat="1" ht="12.75" customHeight="1"/>
    <row r="364" s="2405" customFormat="1" ht="12.75" customHeight="1"/>
    <row r="365" s="2405" customFormat="1" ht="12.75" customHeight="1"/>
    <row r="366" s="2405" customFormat="1" ht="12.75" customHeight="1"/>
    <row r="367" s="2405" customFormat="1" ht="12.75" customHeight="1"/>
    <row r="368" s="2405" customFormat="1" ht="12.75" customHeight="1"/>
    <row r="369" s="2405" customFormat="1" ht="12.75" customHeight="1"/>
    <row r="370" s="2405" customFormat="1" ht="12.75" customHeight="1"/>
    <row r="371" s="2405" customFormat="1" ht="12.75" customHeight="1"/>
    <row r="372" s="2405" customFormat="1" ht="12.75" customHeight="1"/>
    <row r="373" s="2405" customFormat="1" ht="12.75" customHeight="1"/>
    <row r="374" s="2405" customFormat="1" ht="12.75" customHeight="1"/>
    <row r="375" s="2405" customFormat="1" ht="12.75" customHeight="1"/>
    <row r="376" s="2405" customFormat="1" ht="12.75" customHeight="1"/>
    <row r="377" s="2405" customFormat="1" ht="12.75" customHeight="1"/>
    <row r="378" s="2405" customFormat="1" ht="12.75" customHeight="1"/>
    <row r="379" s="2405" customFormat="1" ht="12.75" customHeight="1"/>
    <row r="380" s="2405" customFormat="1" ht="12.75" customHeight="1"/>
    <row r="381" s="2405" customFormat="1" ht="12.75" customHeight="1"/>
    <row r="382" s="2405" customFormat="1" ht="12.75" customHeight="1"/>
    <row r="383" s="2405" customFormat="1" ht="12.75" customHeight="1"/>
    <row r="384" s="2405" customFormat="1" ht="12.75" customHeight="1"/>
    <row r="385" s="2405" customFormat="1" ht="12.75" customHeight="1"/>
    <row r="386" s="2405" customFormat="1" ht="12.75" customHeight="1"/>
    <row r="387" s="2405" customFormat="1" ht="12.75" customHeight="1"/>
    <row r="388" s="2405" customFormat="1" ht="12.75" customHeight="1"/>
    <row r="389" s="2405" customFormat="1" ht="12.75" customHeight="1"/>
    <row r="390" s="2405" customFormat="1" ht="12.75" customHeight="1"/>
    <row r="391" s="2405" customFormat="1" ht="12.75" customHeight="1"/>
    <row r="392" s="2405" customFormat="1" ht="12.75" customHeight="1"/>
    <row r="393" s="2405" customFormat="1" ht="12.75" customHeight="1"/>
    <row r="394" s="2405" customFormat="1" ht="12.75" customHeight="1"/>
    <row r="395" s="2405" customFormat="1" ht="12.75" customHeight="1"/>
    <row r="396" s="2405" customFormat="1" ht="12.75" customHeight="1"/>
    <row r="397" s="2405" customFormat="1" ht="12.75" customHeight="1"/>
    <row r="398" s="2405" customFormat="1" ht="12.75" customHeight="1"/>
    <row r="399" s="2405" customFormat="1" ht="12.75" customHeight="1"/>
    <row r="400" s="2405" customFormat="1" ht="12.75" customHeight="1"/>
    <row r="401" s="2405" customFormat="1" ht="12.75" customHeight="1"/>
    <row r="402" s="2405" customFormat="1" ht="12.75" customHeight="1"/>
    <row r="403" s="2405" customFormat="1" ht="12.75" customHeight="1"/>
    <row r="404" s="2405" customFormat="1" ht="12.75" customHeight="1"/>
    <row r="405" s="2405" customFormat="1" ht="12.75" customHeight="1"/>
    <row r="406" s="2405" customFormat="1" ht="12.75" customHeight="1"/>
    <row r="407" s="2405" customFormat="1" ht="12.75" customHeight="1"/>
    <row r="408" s="2405" customFormat="1" ht="12.75" customHeight="1"/>
    <row r="409" s="2405" customFormat="1" ht="12.75" customHeight="1"/>
    <row r="410" s="2405" customFormat="1" ht="12.75" customHeight="1"/>
    <row r="411" s="2405" customFormat="1" ht="12.75" customHeight="1"/>
    <row r="412" s="2405" customFormat="1" ht="12.75" customHeight="1"/>
    <row r="413" s="2405" customFormat="1" ht="12.75" customHeight="1"/>
  </sheetData>
  <mergeCells count="30">
    <mergeCell ref="B28:I28"/>
    <mergeCell ref="B2:Z6"/>
    <mergeCell ref="B8:Z8"/>
    <mergeCell ref="B16:Z16"/>
    <mergeCell ref="C18:I18"/>
    <mergeCell ref="B23:I23"/>
    <mergeCell ref="C83:Y83"/>
    <mergeCell ref="B33:I33"/>
    <mergeCell ref="B37:I37"/>
    <mergeCell ref="C41:I41"/>
    <mergeCell ref="B57:Z57"/>
    <mergeCell ref="C69:H69"/>
    <mergeCell ref="B72:Z72"/>
    <mergeCell ref="C74:Y74"/>
    <mergeCell ref="C75:Y75"/>
    <mergeCell ref="C76:Y76"/>
    <mergeCell ref="C81:J81"/>
    <mergeCell ref="C82:Y82"/>
    <mergeCell ref="C203:Y203"/>
    <mergeCell ref="B88:Z88"/>
    <mergeCell ref="S90:W90"/>
    <mergeCell ref="C92:I92"/>
    <mergeCell ref="C116:P116"/>
    <mergeCell ref="B129:Z129"/>
    <mergeCell ref="C145:Y145"/>
    <mergeCell ref="B155:Z155"/>
    <mergeCell ref="K171:Y171"/>
    <mergeCell ref="C175:Y175"/>
    <mergeCell ref="B185:Z185"/>
    <mergeCell ref="K201:Y201"/>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2909D-B203-48B0-AF05-DEEBCB611B25}">
  <sheetPr>
    <tabColor theme="7" tint="0.39997558519241921"/>
  </sheetPr>
  <dimension ref="A1:AR94"/>
  <sheetViews>
    <sheetView zoomScale="80" zoomScaleNormal="80" workbookViewId="0">
      <selection activeCell="V14" sqref="V14"/>
    </sheetView>
  </sheetViews>
  <sheetFormatPr defaultColWidth="9.21875" defaultRowHeight="13.8"/>
  <cols>
    <col min="1" max="1" width="10.21875" style="2613" customWidth="1"/>
    <col min="2" max="2" width="15" style="2613" customWidth="1"/>
    <col min="3" max="3" width="9.21875" style="2613"/>
    <col min="4" max="5" width="4.44140625" style="2613" customWidth="1"/>
    <col min="6" max="27" width="3.77734375" style="2613" customWidth="1"/>
    <col min="28" max="29" width="15.77734375" style="2613" customWidth="1"/>
    <col min="30" max="30" width="25.77734375" style="2613" customWidth="1"/>
    <col min="31" max="31" width="34" style="2613" customWidth="1"/>
    <col min="32" max="32" width="14.44140625" style="2613" customWidth="1"/>
    <col min="33" max="37" width="5.77734375" style="2613" customWidth="1"/>
    <col min="38" max="38" width="7.88671875" style="2613" customWidth="1"/>
    <col min="39" max="42" width="5.77734375" style="2613" customWidth="1"/>
    <col min="43" max="16384" width="9.21875" style="2613"/>
  </cols>
  <sheetData>
    <row r="1" spans="1:43" ht="33" customHeight="1">
      <c r="A1" s="5572" t="s">
        <v>5100</v>
      </c>
      <c r="B1" s="5573"/>
      <c r="C1" s="5573"/>
      <c r="D1" s="5573"/>
      <c r="E1" s="5573"/>
      <c r="F1" s="5573"/>
      <c r="G1" s="5573"/>
      <c r="H1" s="5573"/>
      <c r="I1" s="5573"/>
      <c r="J1" s="5573"/>
      <c r="K1" s="5573"/>
      <c r="L1" s="5573"/>
      <c r="M1" s="5573"/>
      <c r="N1" s="5573"/>
      <c r="O1" s="5573"/>
      <c r="P1" s="5573"/>
      <c r="Q1" s="5573"/>
      <c r="R1" s="5573"/>
      <c r="S1" s="5573"/>
      <c r="T1" s="5573"/>
      <c r="U1" s="5573"/>
      <c r="V1" s="5573"/>
      <c r="W1" s="5573"/>
      <c r="X1" s="5573"/>
      <c r="Y1" s="5573"/>
      <c r="Z1" s="5573"/>
      <c r="AA1" s="5573"/>
      <c r="AB1" s="5573"/>
      <c r="AC1" s="5573"/>
      <c r="AD1" s="5573"/>
      <c r="AE1" s="5573"/>
      <c r="AF1" s="5573"/>
      <c r="AG1" s="5573"/>
      <c r="AH1" s="5573"/>
      <c r="AI1" s="5573"/>
      <c r="AJ1" s="5573"/>
      <c r="AK1" s="5573"/>
      <c r="AL1" s="5573"/>
      <c r="AM1" s="5573"/>
      <c r="AN1" s="5573"/>
      <c r="AO1" s="5573"/>
      <c r="AP1" s="5573"/>
      <c r="AQ1" s="5574"/>
    </row>
    <row r="2" spans="1:43">
      <c r="A2" s="5575"/>
      <c r="B2" s="5576"/>
      <c r="C2" s="5576"/>
      <c r="D2" s="5576"/>
      <c r="E2" s="5576"/>
      <c r="F2" s="5576"/>
      <c r="G2" s="5576"/>
      <c r="H2" s="5576"/>
      <c r="I2" s="5576"/>
      <c r="J2" s="5576"/>
      <c r="K2" s="5576"/>
      <c r="L2" s="5576"/>
      <c r="M2" s="5576"/>
      <c r="N2" s="5576"/>
      <c r="O2" s="5576"/>
      <c r="P2" s="5576"/>
      <c r="Q2" s="5576"/>
      <c r="R2" s="5576"/>
      <c r="S2" s="5576"/>
      <c r="T2" s="5576"/>
      <c r="U2" s="5576"/>
      <c r="V2" s="5576"/>
      <c r="W2" s="5576"/>
      <c r="X2" s="5576"/>
      <c r="Y2" s="5576"/>
      <c r="Z2" s="5576"/>
      <c r="AA2" s="5576"/>
      <c r="AB2" s="5576"/>
      <c r="AC2" s="5576"/>
      <c r="AD2" s="5576"/>
      <c r="AE2" s="5576"/>
      <c r="AF2" s="5576"/>
      <c r="AG2" s="5576"/>
      <c r="AH2" s="5576"/>
      <c r="AI2" s="5576"/>
      <c r="AJ2" s="5576"/>
      <c r="AK2" s="5576"/>
      <c r="AL2" s="5576"/>
      <c r="AM2" s="5576"/>
      <c r="AN2" s="5576"/>
      <c r="AO2" s="5576"/>
      <c r="AP2" s="5576"/>
      <c r="AQ2" s="5577"/>
    </row>
    <row r="3" spans="1:43">
      <c r="A3" s="5578" t="s">
        <v>4960</v>
      </c>
      <c r="B3" s="5579"/>
      <c r="C3" s="5579"/>
      <c r="D3" s="5579"/>
      <c r="E3" s="5579"/>
      <c r="F3" s="5579"/>
      <c r="G3" s="5579"/>
      <c r="H3" s="5579"/>
      <c r="I3" s="5579"/>
      <c r="J3" s="5579"/>
      <c r="K3" s="5579"/>
      <c r="L3" s="5579"/>
      <c r="M3" s="5579"/>
      <c r="N3" s="5579"/>
      <c r="O3" s="5579"/>
      <c r="P3" s="5579"/>
      <c r="Q3" s="5579"/>
      <c r="R3" s="5579"/>
      <c r="S3" s="5579"/>
      <c r="T3" s="5579"/>
      <c r="U3" s="5579"/>
      <c r="V3" s="5579"/>
      <c r="W3" s="5579"/>
      <c r="X3" s="5579"/>
      <c r="Y3" s="5579"/>
      <c r="Z3" s="5579"/>
      <c r="AA3" s="5579"/>
      <c r="AB3" s="5579"/>
      <c r="AC3" s="5579"/>
      <c r="AD3" s="5579"/>
      <c r="AE3" s="5579"/>
      <c r="AF3" s="5579"/>
      <c r="AG3" s="5579"/>
      <c r="AH3" s="5579"/>
      <c r="AI3" s="5579"/>
      <c r="AJ3" s="5579"/>
      <c r="AK3" s="5579"/>
      <c r="AL3" s="5579"/>
      <c r="AM3" s="5579"/>
      <c r="AN3" s="5579"/>
      <c r="AO3" s="5579"/>
      <c r="AP3" s="5579"/>
      <c r="AQ3" s="5580"/>
    </row>
    <row r="4" spans="1:43">
      <c r="A4" s="5581"/>
      <c r="B4" s="5582"/>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5582"/>
      <c r="AN4" s="5582"/>
      <c r="AO4" s="5582"/>
      <c r="AP4" s="5582"/>
      <c r="AQ4" s="5583"/>
    </row>
    <row r="5" spans="1:43">
      <c r="A5" s="5567" t="s">
        <v>4961</v>
      </c>
      <c r="B5" s="5568"/>
      <c r="C5" s="5569"/>
      <c r="D5" s="2616"/>
      <c r="E5" s="2617"/>
      <c r="F5" s="2617"/>
      <c r="G5" s="2617"/>
      <c r="H5" s="2617"/>
      <c r="I5" s="2618"/>
      <c r="J5" s="2619"/>
      <c r="K5" s="2619"/>
      <c r="L5" s="2619"/>
      <c r="M5" s="2619"/>
      <c r="N5" s="2619"/>
      <c r="O5" s="2619"/>
      <c r="P5" s="2619"/>
      <c r="Q5" s="2619"/>
      <c r="R5" s="2619"/>
      <c r="S5" s="2619"/>
      <c r="T5" s="2619"/>
      <c r="U5" s="2619"/>
      <c r="V5" s="2619"/>
      <c r="W5" s="2619"/>
      <c r="X5" s="2619"/>
      <c r="Y5" s="2619"/>
      <c r="Z5" s="2619"/>
      <c r="AA5" s="2619"/>
      <c r="AB5" s="2619"/>
      <c r="AC5" s="2619"/>
      <c r="AD5" s="2619"/>
      <c r="AE5" s="2619"/>
      <c r="AF5" s="2620"/>
      <c r="AG5" s="2621"/>
      <c r="AH5" s="2621"/>
      <c r="AI5" s="2621"/>
      <c r="AJ5" s="2621"/>
      <c r="AK5" s="2621"/>
      <c r="AL5" s="2621"/>
      <c r="AM5" s="2621"/>
      <c r="AN5" s="2621"/>
      <c r="AO5" s="2621"/>
      <c r="AP5" s="5570"/>
      <c r="AQ5" s="5571"/>
    </row>
    <row r="6" spans="1:43">
      <c r="A6" s="2622"/>
      <c r="B6" s="2614"/>
      <c r="C6" s="2614"/>
      <c r="D6" s="2614"/>
      <c r="E6" s="2614"/>
      <c r="F6" s="2614"/>
      <c r="G6" s="2614"/>
      <c r="H6" s="2614"/>
      <c r="I6" s="2614"/>
      <c r="J6" s="2614"/>
      <c r="K6" s="2614"/>
      <c r="L6" s="2614"/>
      <c r="M6" s="2614"/>
      <c r="N6" s="2614"/>
      <c r="O6" s="2614"/>
      <c r="P6" s="2614"/>
      <c r="Q6" s="2614"/>
      <c r="R6" s="2614"/>
      <c r="S6" s="2614"/>
      <c r="T6" s="2614"/>
      <c r="U6" s="2614"/>
      <c r="V6" s="2614"/>
      <c r="W6" s="2614"/>
      <c r="X6" s="2614"/>
      <c r="Y6" s="2614"/>
      <c r="Z6" s="2614"/>
      <c r="AA6" s="2614"/>
      <c r="AB6" s="2614"/>
      <c r="AC6" s="2614"/>
      <c r="AD6" s="2614"/>
      <c r="AE6" s="2614"/>
      <c r="AF6" s="2614"/>
      <c r="AG6" s="2614"/>
      <c r="AH6" s="2614"/>
      <c r="AI6" s="2614"/>
      <c r="AJ6" s="2614"/>
      <c r="AK6" s="2614"/>
      <c r="AL6" s="2614"/>
      <c r="AM6" s="2614"/>
      <c r="AN6" s="2614"/>
      <c r="AO6" s="2614"/>
      <c r="AP6" s="5583"/>
      <c r="AQ6" s="5583"/>
    </row>
    <row r="7" spans="1:43">
      <c r="A7" s="2623"/>
      <c r="B7" s="2621"/>
      <c r="C7" s="2615" t="s">
        <v>4962</v>
      </c>
      <c r="D7" s="2616"/>
      <c r="E7" s="2619"/>
      <c r="F7" s="2619"/>
      <c r="G7" s="2619"/>
      <c r="H7" s="2619"/>
      <c r="I7" s="2624"/>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20"/>
      <c r="AG7" s="2621"/>
      <c r="AH7" s="2621"/>
      <c r="AI7" s="2621"/>
      <c r="AJ7" s="2621"/>
      <c r="AK7" s="2621"/>
      <c r="AL7" s="2621"/>
      <c r="AM7" s="2621"/>
      <c r="AN7" s="2621"/>
      <c r="AO7" s="2621"/>
      <c r="AP7" s="5571"/>
      <c r="AQ7" s="5571"/>
    </row>
    <row r="8" spans="1:43">
      <c r="A8" s="2622"/>
      <c r="B8" s="2614"/>
      <c r="C8" s="2614"/>
      <c r="D8" s="2614"/>
      <c r="E8" s="2614"/>
      <c r="F8" s="2614"/>
      <c r="G8" s="2614"/>
      <c r="H8" s="2614"/>
      <c r="I8" s="2614"/>
      <c r="J8" s="2614"/>
      <c r="K8" s="2614"/>
      <c r="L8" s="2614"/>
      <c r="M8" s="2614"/>
      <c r="N8" s="2614"/>
      <c r="O8" s="2614"/>
      <c r="P8" s="2614"/>
      <c r="Q8" s="2614"/>
      <c r="R8" s="2614"/>
      <c r="S8" s="2614"/>
      <c r="T8" s="2614"/>
      <c r="U8" s="2614"/>
      <c r="V8" s="2614"/>
      <c r="W8" s="2614"/>
      <c r="X8" s="2614"/>
      <c r="Y8" s="2614"/>
      <c r="Z8" s="2614"/>
      <c r="AA8" s="2614"/>
      <c r="AB8" s="2614"/>
      <c r="AC8" s="2614"/>
      <c r="AD8" s="2614"/>
      <c r="AE8" s="2614"/>
      <c r="AF8" s="2614"/>
      <c r="AG8" s="2614"/>
      <c r="AH8" s="2614"/>
      <c r="AI8" s="2614"/>
      <c r="AJ8" s="2614"/>
      <c r="AK8" s="2614"/>
      <c r="AL8" s="2614"/>
      <c r="AM8" s="2614"/>
      <c r="AN8" s="2614"/>
      <c r="AO8" s="2614"/>
      <c r="AP8" s="5582"/>
      <c r="AQ8" s="5583"/>
    </row>
    <row r="9" spans="1:43">
      <c r="A9" s="5578" t="s">
        <v>5017</v>
      </c>
      <c r="B9" s="5579"/>
      <c r="C9" s="5579"/>
      <c r="D9" s="5579"/>
      <c r="E9" s="5579"/>
      <c r="F9" s="5579"/>
      <c r="G9" s="5579"/>
      <c r="H9" s="5579"/>
      <c r="I9" s="5579"/>
      <c r="J9" s="5579"/>
      <c r="K9" s="5579"/>
      <c r="L9" s="5579"/>
      <c r="M9" s="5579"/>
      <c r="N9" s="5579"/>
      <c r="O9" s="5579"/>
      <c r="P9" s="5579"/>
      <c r="Q9" s="5579"/>
      <c r="R9" s="5579"/>
      <c r="S9" s="5579"/>
      <c r="T9" s="5579"/>
      <c r="U9" s="5579"/>
      <c r="V9" s="5579"/>
      <c r="W9" s="5579"/>
      <c r="X9" s="5579"/>
      <c r="Y9" s="5579"/>
      <c r="Z9" s="5579"/>
      <c r="AA9" s="5579"/>
      <c r="AB9" s="5579"/>
      <c r="AC9" s="5579"/>
      <c r="AD9" s="5579"/>
      <c r="AE9" s="5579"/>
      <c r="AF9" s="5579"/>
      <c r="AG9" s="5579"/>
      <c r="AH9" s="5579"/>
      <c r="AI9" s="5579"/>
      <c r="AJ9" s="5579"/>
      <c r="AK9" s="5579"/>
      <c r="AL9" s="5579"/>
      <c r="AM9" s="5579"/>
      <c r="AN9" s="5579"/>
      <c r="AO9" s="5579"/>
      <c r="AP9" s="5579"/>
      <c r="AQ9" s="5580"/>
    </row>
    <row r="10" spans="1:43">
      <c r="A10" s="2622"/>
      <c r="B10" s="2614"/>
      <c r="C10" s="2614"/>
      <c r="D10" s="2614"/>
      <c r="E10" s="2614"/>
      <c r="F10" s="2614"/>
      <c r="G10" s="2614"/>
      <c r="H10" s="2614"/>
      <c r="I10" s="2614"/>
      <c r="J10" s="2614"/>
      <c r="K10" s="2614"/>
      <c r="L10" s="2614"/>
      <c r="M10" s="2614"/>
      <c r="N10" s="2614"/>
      <c r="O10" s="2614"/>
      <c r="P10" s="2614"/>
      <c r="Q10" s="2614"/>
      <c r="R10" s="2614"/>
      <c r="S10" s="2614"/>
      <c r="T10" s="2614"/>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5582"/>
      <c r="AQ10" s="5583"/>
    </row>
    <row r="11" spans="1:43">
      <c r="A11" s="2625"/>
      <c r="B11" s="2614"/>
      <c r="C11" s="2626" t="s">
        <v>4977</v>
      </c>
      <c r="D11" s="5587"/>
      <c r="E11" s="5588"/>
      <c r="F11" s="5588"/>
      <c r="G11" s="5588"/>
      <c r="H11" s="5588"/>
      <c r="I11" s="5588"/>
      <c r="J11" s="5588"/>
      <c r="K11" s="5588"/>
      <c r="L11" s="5588"/>
      <c r="M11" s="5588"/>
      <c r="N11" s="5588"/>
      <c r="O11" s="5588"/>
      <c r="P11" s="5588"/>
      <c r="Q11" s="5588"/>
      <c r="R11" s="5588"/>
      <c r="S11" s="5588"/>
      <c r="T11" s="5588"/>
      <c r="U11" s="5588"/>
      <c r="V11" s="5588"/>
      <c r="W11" s="5588"/>
      <c r="X11" s="5588"/>
      <c r="Y11" s="5588"/>
      <c r="Z11" s="5588"/>
      <c r="AA11" s="5588"/>
      <c r="AB11" s="5588"/>
      <c r="AC11" s="5588"/>
      <c r="AD11" s="5588"/>
      <c r="AE11" s="5588"/>
      <c r="AF11" s="5589"/>
      <c r="AG11" s="2614"/>
      <c r="AH11" s="2614"/>
      <c r="AI11" s="2614"/>
      <c r="AJ11" s="2614"/>
      <c r="AK11" s="2614"/>
      <c r="AL11" s="2614"/>
      <c r="AM11" s="2614"/>
      <c r="AN11" s="2614"/>
      <c r="AO11" s="2614"/>
      <c r="AP11" s="5582"/>
      <c r="AQ11" s="5583"/>
    </row>
    <row r="12" spans="1:43" ht="3.75" customHeight="1">
      <c r="A12" s="2625"/>
      <c r="B12" s="2614"/>
      <c r="C12" s="2626"/>
      <c r="D12" s="2614"/>
      <c r="E12" s="2614"/>
      <c r="F12" s="2614"/>
      <c r="G12" s="2614"/>
      <c r="H12" s="2614"/>
      <c r="I12" s="2626"/>
      <c r="J12" s="2614"/>
      <c r="K12" s="2614"/>
      <c r="L12" s="2614"/>
      <c r="M12" s="2614"/>
      <c r="N12" s="2614"/>
      <c r="O12" s="2614"/>
      <c r="P12" s="2614"/>
      <c r="Q12" s="2614"/>
      <c r="R12" s="2614"/>
      <c r="S12" s="2614"/>
      <c r="T12" s="261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5582"/>
      <c r="AQ12" s="5583"/>
    </row>
    <row r="13" spans="1:43">
      <c r="A13" s="2627"/>
      <c r="B13" s="2621"/>
      <c r="C13" s="2615" t="s">
        <v>4978</v>
      </c>
      <c r="D13" s="5590"/>
      <c r="E13" s="5591"/>
      <c r="F13" s="5591"/>
      <c r="G13" s="5591"/>
      <c r="H13" s="5591"/>
      <c r="I13" s="5591"/>
      <c r="J13" s="5591"/>
      <c r="K13" s="5591"/>
      <c r="L13" s="5591"/>
      <c r="M13" s="5591"/>
      <c r="N13" s="5591"/>
      <c r="O13" s="5591"/>
      <c r="P13" s="5591"/>
      <c r="Q13" s="5591"/>
      <c r="R13" s="5591"/>
      <c r="S13" s="5591"/>
      <c r="T13" s="5591"/>
      <c r="U13" s="5591"/>
      <c r="V13" s="5591"/>
      <c r="W13" s="5591"/>
      <c r="X13" s="5591"/>
      <c r="Y13" s="5591"/>
      <c r="Z13" s="5591"/>
      <c r="AA13" s="5591"/>
      <c r="AB13" s="5591"/>
      <c r="AC13" s="5591"/>
      <c r="AD13" s="5591"/>
      <c r="AE13" s="5591"/>
      <c r="AF13" s="5592"/>
      <c r="AG13" s="2621"/>
      <c r="AH13" s="2621"/>
      <c r="AI13" s="2621"/>
      <c r="AJ13" s="2621"/>
      <c r="AK13" s="2621"/>
      <c r="AL13" s="2621"/>
      <c r="AM13" s="2621"/>
      <c r="AN13" s="2621"/>
      <c r="AO13" s="2621"/>
      <c r="AP13" s="5582"/>
      <c r="AQ13" s="5583"/>
    </row>
    <row r="14" spans="1:43" ht="3.75" customHeight="1">
      <c r="A14" s="2627"/>
      <c r="B14" s="2621"/>
      <c r="C14" s="2621"/>
      <c r="D14" s="2621"/>
      <c r="E14" s="2621"/>
      <c r="F14" s="2621"/>
      <c r="G14" s="2621"/>
      <c r="H14" s="2621"/>
      <c r="I14" s="2615"/>
      <c r="J14" s="2621"/>
      <c r="K14" s="2621"/>
      <c r="L14" s="2621"/>
      <c r="M14" s="2621"/>
      <c r="N14" s="2621"/>
      <c r="O14" s="2621"/>
      <c r="P14" s="2621"/>
      <c r="Q14" s="2621"/>
      <c r="R14" s="2621"/>
      <c r="S14" s="2621"/>
      <c r="T14" s="2621"/>
      <c r="U14" s="2621"/>
      <c r="V14" s="2621"/>
      <c r="W14" s="2621"/>
      <c r="X14" s="2621"/>
      <c r="Y14" s="2621"/>
      <c r="Z14" s="2621"/>
      <c r="AA14" s="2621"/>
      <c r="AB14" s="2621"/>
      <c r="AC14" s="2621"/>
      <c r="AD14" s="2621"/>
      <c r="AE14" s="2621"/>
      <c r="AF14" s="2621"/>
      <c r="AG14" s="2621"/>
      <c r="AH14" s="2621"/>
      <c r="AI14" s="2621"/>
      <c r="AJ14" s="2621"/>
      <c r="AK14" s="2621"/>
      <c r="AL14" s="2621"/>
      <c r="AM14" s="2621"/>
      <c r="AN14" s="2621"/>
      <c r="AO14" s="2621"/>
      <c r="AP14" s="5582"/>
      <c r="AQ14" s="5583"/>
    </row>
    <row r="15" spans="1:43">
      <c r="A15" s="2628"/>
      <c r="B15" s="2629"/>
      <c r="C15" s="2615" t="s">
        <v>5101</v>
      </c>
      <c r="D15" s="5593"/>
      <c r="E15" s="5594"/>
      <c r="F15" s="5594"/>
      <c r="G15" s="5594"/>
      <c r="H15" s="5594"/>
      <c r="I15" s="5594"/>
      <c r="J15" s="5594"/>
      <c r="K15" s="5594"/>
      <c r="L15" s="5594"/>
      <c r="M15" s="5594"/>
      <c r="N15" s="5594"/>
      <c r="O15" s="5594"/>
      <c r="P15" s="5594"/>
      <c r="Q15" s="5594"/>
      <c r="R15" s="5594"/>
      <c r="S15" s="5594"/>
      <c r="T15" s="5594"/>
      <c r="U15" s="5594"/>
      <c r="V15" s="5594"/>
      <c r="W15" s="5594"/>
      <c r="X15" s="5594"/>
      <c r="Y15" s="5594"/>
      <c r="Z15" s="5594"/>
      <c r="AA15" s="5594"/>
      <c r="AB15" s="5594"/>
      <c r="AC15" s="5594"/>
      <c r="AD15" s="5594"/>
      <c r="AE15" s="5594"/>
      <c r="AF15" s="5595"/>
      <c r="AG15" s="2629"/>
      <c r="AH15" s="2629"/>
      <c r="AI15" s="2629"/>
      <c r="AJ15" s="2629"/>
      <c r="AK15" s="2629"/>
      <c r="AL15" s="2629"/>
      <c r="AM15" s="2629"/>
      <c r="AN15" s="2629"/>
      <c r="AO15" s="2629"/>
      <c r="AP15" s="5582"/>
      <c r="AQ15" s="5583"/>
    </row>
    <row r="16" spans="1:43" ht="3.75" customHeight="1">
      <c r="A16" s="2628"/>
      <c r="B16" s="2629"/>
      <c r="C16" s="2615"/>
      <c r="D16" s="2629"/>
      <c r="E16" s="2629"/>
      <c r="F16" s="2629"/>
      <c r="G16" s="2629"/>
      <c r="H16" s="2629"/>
      <c r="I16" s="2629"/>
      <c r="J16" s="2629"/>
      <c r="K16" s="2629"/>
      <c r="L16" s="2629"/>
      <c r="M16" s="2629"/>
      <c r="N16" s="2629"/>
      <c r="O16" s="2629"/>
      <c r="P16" s="2629"/>
      <c r="Q16" s="2629"/>
      <c r="R16" s="2629"/>
      <c r="S16" s="2629"/>
      <c r="T16" s="2629"/>
      <c r="U16" s="2629"/>
      <c r="V16" s="2629"/>
      <c r="W16" s="2629"/>
      <c r="X16" s="2629"/>
      <c r="Y16" s="2629"/>
      <c r="Z16" s="2629"/>
      <c r="AA16" s="2629"/>
      <c r="AB16" s="2629"/>
      <c r="AC16" s="2629"/>
      <c r="AD16" s="2629"/>
      <c r="AE16" s="2629"/>
      <c r="AF16" s="2629"/>
      <c r="AG16" s="2629"/>
      <c r="AH16" s="2629"/>
      <c r="AI16" s="2629"/>
      <c r="AJ16" s="2629"/>
      <c r="AK16" s="2629"/>
      <c r="AL16" s="2629"/>
      <c r="AM16" s="2629"/>
      <c r="AN16" s="2629"/>
      <c r="AO16" s="2629"/>
      <c r="AP16" s="5582"/>
      <c r="AQ16" s="5583"/>
    </row>
    <row r="17" spans="1:43">
      <c r="A17" s="2628"/>
      <c r="B17" s="2629"/>
      <c r="C17" s="2615" t="s">
        <v>5102</v>
      </c>
      <c r="D17" s="5593"/>
      <c r="E17" s="5594"/>
      <c r="F17" s="5594"/>
      <c r="G17" s="5594"/>
      <c r="H17" s="5594"/>
      <c r="I17" s="5594"/>
      <c r="J17" s="5594"/>
      <c r="K17" s="5594"/>
      <c r="L17" s="5594"/>
      <c r="M17" s="5594"/>
      <c r="N17" s="5594"/>
      <c r="O17" s="5594"/>
      <c r="P17" s="5594"/>
      <c r="Q17" s="5594"/>
      <c r="R17" s="5594"/>
      <c r="S17" s="5594"/>
      <c r="T17" s="5594"/>
      <c r="U17" s="5594"/>
      <c r="V17" s="5594"/>
      <c r="W17" s="5594"/>
      <c r="X17" s="5594"/>
      <c r="Y17" s="5594"/>
      <c r="Z17" s="5594"/>
      <c r="AA17" s="5594"/>
      <c r="AB17" s="5594"/>
      <c r="AC17" s="5594"/>
      <c r="AD17" s="5594"/>
      <c r="AE17" s="5594"/>
      <c r="AF17" s="5595"/>
      <c r="AG17" s="2629"/>
      <c r="AH17" s="2629"/>
      <c r="AI17" s="2629"/>
      <c r="AJ17" s="2629"/>
      <c r="AK17" s="2629"/>
      <c r="AL17" s="2629"/>
      <c r="AM17" s="2629"/>
      <c r="AN17" s="2629"/>
      <c r="AO17" s="2629"/>
      <c r="AP17" s="5582"/>
      <c r="AQ17" s="5583"/>
    </row>
    <row r="18" spans="1:43" ht="3.75" customHeight="1">
      <c r="A18" s="2628"/>
      <c r="B18" s="2629"/>
      <c r="C18" s="2615"/>
      <c r="D18" s="2629"/>
      <c r="E18" s="2629"/>
      <c r="F18" s="2629"/>
      <c r="G18" s="2629"/>
      <c r="H18" s="2629"/>
      <c r="I18" s="2629"/>
      <c r="J18" s="2629"/>
      <c r="K18" s="2629"/>
      <c r="L18" s="2629"/>
      <c r="M18" s="2629"/>
      <c r="N18" s="2629"/>
      <c r="O18" s="2629"/>
      <c r="P18" s="2629"/>
      <c r="Q18" s="2629"/>
      <c r="R18" s="2629"/>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5582"/>
      <c r="AQ18" s="5583"/>
    </row>
    <row r="19" spans="1:43">
      <c r="A19" s="2628"/>
      <c r="B19" s="2629"/>
      <c r="C19" s="2615" t="s">
        <v>5103</v>
      </c>
      <c r="D19" s="5593"/>
      <c r="E19" s="5594"/>
      <c r="F19" s="5594"/>
      <c r="G19" s="5594"/>
      <c r="H19" s="5594"/>
      <c r="I19" s="5594"/>
      <c r="J19" s="5594"/>
      <c r="K19" s="5594"/>
      <c r="L19" s="5594"/>
      <c r="M19" s="5594"/>
      <c r="N19" s="5594"/>
      <c r="O19" s="5594"/>
      <c r="P19" s="5594"/>
      <c r="Q19" s="5594"/>
      <c r="R19" s="5594"/>
      <c r="S19" s="5594"/>
      <c r="T19" s="5594"/>
      <c r="U19" s="5594"/>
      <c r="V19" s="5594"/>
      <c r="W19" s="5594"/>
      <c r="X19" s="5594"/>
      <c r="Y19" s="5594"/>
      <c r="Z19" s="5594"/>
      <c r="AA19" s="5594"/>
      <c r="AB19" s="5594"/>
      <c r="AC19" s="5594"/>
      <c r="AD19" s="5594"/>
      <c r="AE19" s="5594"/>
      <c r="AF19" s="5595"/>
      <c r="AG19" s="2629"/>
      <c r="AH19" s="2629"/>
      <c r="AI19" s="2629"/>
      <c r="AJ19" s="2629"/>
      <c r="AK19" s="2629"/>
      <c r="AL19" s="2629"/>
      <c r="AM19" s="2629"/>
      <c r="AN19" s="2629"/>
      <c r="AO19" s="2629"/>
      <c r="AP19" s="5582"/>
      <c r="AQ19" s="5583"/>
    </row>
    <row r="20" spans="1:43" ht="3.75" customHeight="1">
      <c r="A20" s="2628"/>
      <c r="B20" s="2629"/>
      <c r="C20" s="2615"/>
      <c r="D20" s="2629"/>
      <c r="E20" s="2629"/>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29"/>
      <c r="AK20" s="2629"/>
      <c r="AL20" s="2629"/>
      <c r="AM20" s="2629"/>
      <c r="AN20" s="2629"/>
      <c r="AO20" s="2629"/>
      <c r="AP20" s="5582"/>
      <c r="AQ20" s="5583"/>
    </row>
    <row r="21" spans="1:43">
      <c r="A21" s="2628"/>
      <c r="B21" s="2629"/>
      <c r="C21" s="2615" t="s">
        <v>5104</v>
      </c>
      <c r="D21" s="5593"/>
      <c r="E21" s="5594"/>
      <c r="F21" s="5594"/>
      <c r="G21" s="5594"/>
      <c r="H21" s="5594"/>
      <c r="I21" s="5594"/>
      <c r="J21" s="5594"/>
      <c r="K21" s="5594"/>
      <c r="L21" s="5594"/>
      <c r="M21" s="5594"/>
      <c r="N21" s="5594"/>
      <c r="O21" s="5594"/>
      <c r="P21" s="5594"/>
      <c r="Q21" s="5594"/>
      <c r="R21" s="5594"/>
      <c r="S21" s="5594"/>
      <c r="T21" s="5594"/>
      <c r="U21" s="5594"/>
      <c r="V21" s="5594"/>
      <c r="W21" s="5594"/>
      <c r="X21" s="5594"/>
      <c r="Y21" s="5594"/>
      <c r="Z21" s="5594"/>
      <c r="AA21" s="5594"/>
      <c r="AB21" s="5594"/>
      <c r="AC21" s="5594"/>
      <c r="AD21" s="5594"/>
      <c r="AE21" s="5594"/>
      <c r="AF21" s="5595"/>
      <c r="AG21" s="2629"/>
      <c r="AH21" s="2629"/>
      <c r="AI21" s="2629"/>
      <c r="AJ21" s="2629"/>
      <c r="AK21" s="2629"/>
      <c r="AL21" s="2629"/>
      <c r="AM21" s="2629"/>
      <c r="AN21" s="2629"/>
      <c r="AO21" s="2629"/>
      <c r="AP21" s="5582"/>
      <c r="AQ21" s="5583"/>
    </row>
    <row r="22" spans="1:43" ht="14.4" thickBot="1">
      <c r="A22" s="2630"/>
      <c r="B22" s="2629"/>
      <c r="C22" s="2615"/>
      <c r="D22" s="2629"/>
      <c r="E22" s="2629"/>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5582"/>
      <c r="AQ22" s="5583"/>
    </row>
    <row r="23" spans="1:43" ht="15" customHeight="1" thickBot="1">
      <c r="A23" s="5596" t="s">
        <v>5105</v>
      </c>
      <c r="B23" s="5597"/>
      <c r="C23" s="5597"/>
      <c r="D23" s="5597"/>
      <c r="E23" s="5597"/>
      <c r="F23" s="5597"/>
      <c r="G23" s="5597"/>
      <c r="H23" s="5597"/>
      <c r="I23" s="5597"/>
      <c r="J23" s="5597"/>
      <c r="K23" s="5597"/>
      <c r="L23" s="5597"/>
      <c r="M23" s="5597"/>
      <c r="N23" s="5597"/>
      <c r="O23" s="5597"/>
      <c r="P23" s="5597"/>
      <c r="Q23" s="5597"/>
      <c r="R23" s="5597"/>
      <c r="S23" s="5597"/>
      <c r="T23" s="5597"/>
      <c r="U23" s="5597"/>
      <c r="V23" s="5597"/>
      <c r="W23" s="5597"/>
      <c r="X23" s="5597"/>
      <c r="Y23" s="5597"/>
      <c r="Z23" s="5597"/>
      <c r="AA23" s="5597"/>
      <c r="AB23" s="5597"/>
      <c r="AC23" s="5597"/>
      <c r="AD23" s="5597"/>
      <c r="AE23" s="5597"/>
      <c r="AF23" s="5597"/>
      <c r="AG23" s="5597"/>
      <c r="AH23" s="5597"/>
      <c r="AI23" s="5597"/>
      <c r="AJ23" s="5597"/>
      <c r="AK23" s="5597"/>
      <c r="AL23" s="5597"/>
      <c r="AM23" s="5597"/>
      <c r="AN23" s="5597"/>
      <c r="AO23" s="5597"/>
      <c r="AP23" s="5597"/>
      <c r="AQ23" s="5598"/>
    </row>
    <row r="24" spans="1:43" s="2629" customFormat="1">
      <c r="A24" s="5599" t="s">
        <v>5106</v>
      </c>
      <c r="B24" s="5600"/>
      <c r="C24" s="5600"/>
      <c r="D24" s="5600"/>
      <c r="E24" s="5600"/>
      <c r="F24" s="5600"/>
      <c r="G24" s="5600"/>
      <c r="H24" s="5600"/>
      <c r="I24" s="5600"/>
      <c r="J24" s="5600"/>
      <c r="K24" s="5600"/>
      <c r="L24" s="5600"/>
      <c r="M24" s="5600"/>
      <c r="N24" s="5600"/>
      <c r="O24" s="5600"/>
      <c r="P24" s="5600"/>
      <c r="Q24" s="5600"/>
      <c r="R24" s="5600"/>
      <c r="S24" s="5600"/>
      <c r="T24" s="5600"/>
      <c r="U24" s="5600"/>
      <c r="V24" s="5600"/>
      <c r="W24" s="5600"/>
      <c r="X24" s="5600"/>
      <c r="Y24" s="5600"/>
      <c r="Z24" s="5600"/>
      <c r="AA24" s="5600"/>
      <c r="AB24" s="5600"/>
      <c r="AC24" s="5600"/>
      <c r="AD24" s="5600"/>
      <c r="AE24" s="5600"/>
      <c r="AF24" s="5600"/>
      <c r="AG24" s="2631"/>
      <c r="AH24" s="2631"/>
      <c r="AI24" s="2631"/>
      <c r="AJ24" s="2631"/>
      <c r="AK24" s="2631"/>
      <c r="AL24" s="2631"/>
      <c r="AM24" s="2631"/>
      <c r="AN24" s="2631"/>
      <c r="AO24" s="2631"/>
      <c r="AP24" s="5601"/>
      <c r="AQ24" s="5601"/>
    </row>
    <row r="25" spans="1:43">
      <c r="A25" s="2632" t="s">
        <v>5107</v>
      </c>
      <c r="B25" s="2633"/>
      <c r="C25" s="2633"/>
      <c r="D25" s="2633"/>
      <c r="E25" s="2633"/>
      <c r="F25" s="2633"/>
      <c r="G25" s="2633"/>
      <c r="H25" s="2633"/>
      <c r="I25" s="2633"/>
      <c r="J25" s="2633"/>
      <c r="K25" s="2633"/>
      <c r="L25" s="2633"/>
      <c r="M25" s="2633"/>
      <c r="N25" s="2633"/>
      <c r="O25" s="2633"/>
      <c r="P25" s="2633"/>
      <c r="Q25" s="2633"/>
      <c r="R25" s="2633"/>
      <c r="S25" s="2633"/>
      <c r="T25" s="2633"/>
      <c r="U25" s="2633"/>
      <c r="V25" s="2633"/>
      <c r="W25" s="2633"/>
      <c r="X25" s="2633"/>
      <c r="Y25" s="2633"/>
      <c r="Z25" s="2633"/>
      <c r="AA25" s="2633"/>
      <c r="AB25" s="2629"/>
      <c r="AC25" s="2629"/>
      <c r="AD25" s="2629"/>
      <c r="AE25" s="2629"/>
      <c r="AF25" s="2629"/>
      <c r="AG25" s="2629"/>
      <c r="AH25" s="2629"/>
      <c r="AI25" s="2629"/>
      <c r="AJ25" s="2629"/>
      <c r="AK25" s="2629"/>
      <c r="AL25" s="2629"/>
      <c r="AM25" s="2629"/>
      <c r="AN25" s="2629"/>
      <c r="AO25" s="2629"/>
      <c r="AP25" s="5602"/>
      <c r="AQ25" s="5602"/>
    </row>
    <row r="26" spans="1:43" ht="15" customHeight="1">
      <c r="A26" s="5584" t="s">
        <v>5108</v>
      </c>
      <c r="B26" s="5585"/>
      <c r="C26" s="5585"/>
      <c r="D26" s="5585"/>
      <c r="E26" s="5585"/>
      <c r="F26" s="5585"/>
      <c r="G26" s="5585"/>
      <c r="H26" s="5585"/>
      <c r="I26" s="5585"/>
      <c r="J26" s="5585"/>
      <c r="K26" s="5585"/>
      <c r="L26" s="5585"/>
      <c r="M26" s="5585"/>
      <c r="N26" s="5585"/>
      <c r="O26" s="5585"/>
      <c r="P26" s="5585"/>
      <c r="Q26" s="5585"/>
      <c r="R26" s="5585"/>
      <c r="S26" s="5585"/>
      <c r="T26" s="5585"/>
      <c r="U26" s="5585"/>
      <c r="V26" s="5585"/>
      <c r="W26" s="5585"/>
      <c r="X26" s="5585"/>
      <c r="Y26" s="5585"/>
      <c r="Z26" s="5585"/>
      <c r="AA26" s="5585"/>
      <c r="AB26" s="5585"/>
      <c r="AC26" s="5585"/>
      <c r="AD26" s="5585"/>
      <c r="AE26" s="5585"/>
      <c r="AF26" s="5585"/>
      <c r="AG26" s="5585"/>
      <c r="AH26" s="5585"/>
      <c r="AI26" s="5585"/>
      <c r="AJ26" s="5585"/>
      <c r="AK26" s="5585"/>
      <c r="AL26" s="5585"/>
      <c r="AM26" s="5585"/>
      <c r="AN26" s="5585"/>
      <c r="AO26" s="5585"/>
      <c r="AP26" s="5585"/>
      <c r="AQ26" s="5586"/>
    </row>
    <row r="27" spans="1:43">
      <c r="A27" s="5603" t="s">
        <v>5109</v>
      </c>
      <c r="B27" s="5604"/>
      <c r="C27" s="5604"/>
      <c r="D27" s="5604"/>
      <c r="E27" s="5604"/>
      <c r="F27" s="5604"/>
      <c r="G27" s="5604"/>
      <c r="H27" s="5604"/>
      <c r="I27" s="5604"/>
      <c r="J27" s="5604"/>
      <c r="K27" s="5604"/>
      <c r="L27" s="5604"/>
      <c r="M27" s="5604"/>
      <c r="N27" s="5604"/>
      <c r="O27" s="5604"/>
      <c r="P27" s="5604"/>
      <c r="Q27" s="5604"/>
      <c r="R27" s="5604"/>
      <c r="S27" s="5604"/>
      <c r="T27" s="5604"/>
      <c r="U27" s="5604"/>
      <c r="V27" s="5604"/>
      <c r="W27" s="5604"/>
      <c r="X27" s="5604"/>
      <c r="Y27" s="5604"/>
      <c r="Z27" s="5604"/>
      <c r="AA27" s="5604"/>
      <c r="AB27" s="5604"/>
      <c r="AC27" s="5604"/>
      <c r="AD27" s="5604"/>
      <c r="AE27" s="5604"/>
      <c r="AF27" s="5604"/>
      <c r="AG27" s="2629"/>
      <c r="AH27" s="2629"/>
      <c r="AI27" s="2629"/>
      <c r="AJ27" s="2629"/>
      <c r="AK27" s="2629"/>
      <c r="AL27" s="2629"/>
      <c r="AM27" s="2629"/>
      <c r="AN27" s="2629"/>
      <c r="AO27" s="2629"/>
      <c r="AP27" s="5605"/>
      <c r="AQ27" s="5602"/>
    </row>
    <row r="28" spans="1:43" ht="14.4" thickBot="1">
      <c r="A28" s="5603" t="s">
        <v>5110</v>
      </c>
      <c r="B28" s="5604"/>
      <c r="C28" s="5604"/>
      <c r="D28" s="5604"/>
      <c r="E28" s="5604"/>
      <c r="F28" s="5604"/>
      <c r="G28" s="5604"/>
      <c r="H28" s="5604"/>
      <c r="I28" s="5604"/>
      <c r="J28" s="5604"/>
      <c r="K28" s="5604"/>
      <c r="L28" s="5604"/>
      <c r="M28" s="5604"/>
      <c r="N28" s="5604"/>
      <c r="O28" s="5604"/>
      <c r="P28" s="5604"/>
      <c r="Q28" s="5604"/>
      <c r="R28" s="5604"/>
      <c r="S28" s="5604"/>
      <c r="T28" s="5604"/>
      <c r="U28" s="5604"/>
      <c r="V28" s="5604"/>
      <c r="W28" s="5604"/>
      <c r="X28" s="5604"/>
      <c r="Y28" s="5604"/>
      <c r="Z28" s="5604"/>
      <c r="AA28" s="5604"/>
      <c r="AB28" s="5604"/>
      <c r="AC28" s="5604"/>
      <c r="AD28" s="5604"/>
      <c r="AE28" s="5604"/>
      <c r="AF28" s="5604"/>
      <c r="AG28" s="2629"/>
      <c r="AH28" s="2629"/>
      <c r="AI28" s="2629"/>
      <c r="AJ28" s="2629"/>
      <c r="AK28" s="2629"/>
      <c r="AL28" s="2629"/>
      <c r="AM28" s="2629"/>
      <c r="AN28" s="2629"/>
      <c r="AO28" s="2629"/>
      <c r="AP28" s="5605"/>
      <c r="AQ28" s="5602"/>
    </row>
    <row r="29" spans="1:43" s="2634" customFormat="1" ht="54.75" customHeight="1">
      <c r="A29" s="5606" t="s">
        <v>5111</v>
      </c>
      <c r="B29" s="5607"/>
      <c r="C29" s="5608"/>
      <c r="D29" s="5612" t="s">
        <v>5112</v>
      </c>
      <c r="E29" s="5613"/>
      <c r="F29" s="5612" t="s">
        <v>5113</v>
      </c>
      <c r="G29" s="5614"/>
      <c r="H29" s="5614"/>
      <c r="I29" s="5614"/>
      <c r="J29" s="5615"/>
      <c r="K29" s="5616" t="s">
        <v>5114</v>
      </c>
      <c r="L29" s="5607"/>
      <c r="M29" s="5607"/>
      <c r="N29" s="5607"/>
      <c r="O29" s="5607"/>
      <c r="P29" s="5607"/>
      <c r="Q29" s="5607"/>
      <c r="R29" s="5607"/>
      <c r="S29" s="5607"/>
      <c r="T29" s="5607"/>
      <c r="U29" s="5607"/>
      <c r="V29" s="5607"/>
      <c r="W29" s="5608"/>
      <c r="X29" s="5612" t="s">
        <v>5115</v>
      </c>
      <c r="Y29" s="5614"/>
      <c r="Z29" s="5614"/>
      <c r="AA29" s="5615"/>
      <c r="AB29" s="5618" t="s">
        <v>5116</v>
      </c>
      <c r="AC29" s="5618" t="s">
        <v>5117</v>
      </c>
      <c r="AD29" s="5618" t="s">
        <v>5118</v>
      </c>
      <c r="AE29" s="5618" t="s">
        <v>5119</v>
      </c>
      <c r="AF29" s="5618" t="s">
        <v>5120</v>
      </c>
      <c r="AG29" s="5620" t="s">
        <v>5121</v>
      </c>
      <c r="AH29" s="5620"/>
      <c r="AI29" s="5620"/>
      <c r="AJ29" s="5620"/>
      <c r="AK29" s="5620"/>
      <c r="AL29" s="5620"/>
      <c r="AM29" s="5620"/>
      <c r="AN29" s="5620"/>
      <c r="AO29" s="5620"/>
      <c r="AP29" s="5620"/>
      <c r="AQ29" s="5621"/>
    </row>
    <row r="30" spans="1:43" s="2634" customFormat="1" ht="99.75" customHeight="1">
      <c r="A30" s="5609"/>
      <c r="B30" s="5610"/>
      <c r="C30" s="5611"/>
      <c r="D30" s="2635" t="s">
        <v>5122</v>
      </c>
      <c r="E30" s="2635" t="s">
        <v>5123</v>
      </c>
      <c r="F30" s="2635" t="s">
        <v>5124</v>
      </c>
      <c r="G30" s="2635" t="s">
        <v>919</v>
      </c>
      <c r="H30" s="2635" t="s">
        <v>5125</v>
      </c>
      <c r="I30" s="2635" t="s">
        <v>5126</v>
      </c>
      <c r="J30" s="2635" t="s">
        <v>2156</v>
      </c>
      <c r="K30" s="5617"/>
      <c r="L30" s="5610"/>
      <c r="M30" s="5610"/>
      <c r="N30" s="5610"/>
      <c r="O30" s="5610"/>
      <c r="P30" s="5610"/>
      <c r="Q30" s="5610"/>
      <c r="R30" s="5610"/>
      <c r="S30" s="5610"/>
      <c r="T30" s="5610"/>
      <c r="U30" s="5610"/>
      <c r="V30" s="5610"/>
      <c r="W30" s="5611"/>
      <c r="X30" s="2636" t="s">
        <v>5127</v>
      </c>
      <c r="Y30" s="2636" t="s">
        <v>5128</v>
      </c>
      <c r="Z30" s="2636" t="s">
        <v>5129</v>
      </c>
      <c r="AA30" s="2636" t="s">
        <v>5130</v>
      </c>
      <c r="AB30" s="5619"/>
      <c r="AC30" s="5619"/>
      <c r="AD30" s="5619"/>
      <c r="AE30" s="5619"/>
      <c r="AF30" s="5619"/>
      <c r="AG30" s="2637" t="s">
        <v>5131</v>
      </c>
      <c r="AH30" s="2637" t="s">
        <v>5132</v>
      </c>
      <c r="AI30" s="2637" t="s">
        <v>5133</v>
      </c>
      <c r="AJ30" s="2637" t="s">
        <v>5134</v>
      </c>
      <c r="AK30" s="2637" t="s">
        <v>5135</v>
      </c>
      <c r="AL30" s="2637" t="s">
        <v>5136</v>
      </c>
      <c r="AM30" s="2637" t="s">
        <v>5137</v>
      </c>
      <c r="AN30" s="2637" t="s">
        <v>5138</v>
      </c>
      <c r="AO30" s="2638" t="s">
        <v>5139</v>
      </c>
      <c r="AP30" s="2639" t="s">
        <v>5140</v>
      </c>
      <c r="AQ30" s="2639" t="s">
        <v>5141</v>
      </c>
    </row>
    <row r="31" spans="1:43" ht="15" customHeight="1">
      <c r="A31" s="5622" t="s">
        <v>5142</v>
      </c>
      <c r="B31" s="5623"/>
      <c r="C31" s="5624"/>
      <c r="D31" s="5631">
        <v>1</v>
      </c>
      <c r="E31" s="5631"/>
      <c r="F31" s="5634"/>
      <c r="G31" s="5634"/>
      <c r="H31" s="5634">
        <v>1</v>
      </c>
      <c r="I31" s="5634"/>
      <c r="J31" s="5634"/>
      <c r="K31" s="5631">
        <v>1</v>
      </c>
      <c r="L31" s="5631">
        <v>2</v>
      </c>
      <c r="M31" s="5631">
        <v>3</v>
      </c>
      <c r="N31" s="5631">
        <v>4</v>
      </c>
      <c r="O31" s="5631">
        <v>5</v>
      </c>
      <c r="P31" s="5631">
        <v>6</v>
      </c>
      <c r="Q31" s="5631">
        <v>7</v>
      </c>
      <c r="R31" s="5631">
        <v>4</v>
      </c>
      <c r="S31" s="5631">
        <v>5</v>
      </c>
      <c r="T31" s="5631">
        <v>6</v>
      </c>
      <c r="U31" s="5631">
        <v>8</v>
      </c>
      <c r="V31" s="5631">
        <v>9</v>
      </c>
      <c r="W31" s="5631">
        <v>1</v>
      </c>
      <c r="X31" s="5634"/>
      <c r="Y31" s="5634" t="s">
        <v>164</v>
      </c>
      <c r="Z31" s="5634"/>
      <c r="AA31" s="5634"/>
      <c r="AB31" s="5640">
        <v>44348</v>
      </c>
      <c r="AC31" s="5643" t="s">
        <v>5143</v>
      </c>
      <c r="AD31" s="5631" t="s">
        <v>5144</v>
      </c>
      <c r="AE31" s="2641" t="s">
        <v>5145</v>
      </c>
      <c r="AF31" s="2642" t="s">
        <v>5146</v>
      </c>
      <c r="AG31" s="5634" t="s">
        <v>598</v>
      </c>
      <c r="AH31" s="5634" t="s">
        <v>598</v>
      </c>
      <c r="AI31" s="5634" t="s">
        <v>598</v>
      </c>
      <c r="AJ31" s="5634" t="s">
        <v>598</v>
      </c>
      <c r="AK31" s="5634" t="s">
        <v>547</v>
      </c>
      <c r="AL31" s="5634" t="s">
        <v>596</v>
      </c>
      <c r="AM31" s="5634" t="s">
        <v>598</v>
      </c>
      <c r="AN31" s="5634" t="s">
        <v>598</v>
      </c>
      <c r="AO31" s="5634" t="s">
        <v>596</v>
      </c>
      <c r="AP31" s="5646" t="s">
        <v>598</v>
      </c>
      <c r="AQ31" s="5649" t="s">
        <v>598</v>
      </c>
    </row>
    <row r="32" spans="1:43">
      <c r="A32" s="5625"/>
      <c r="B32" s="5626"/>
      <c r="C32" s="5627"/>
      <c r="D32" s="5632"/>
      <c r="E32" s="5632"/>
      <c r="F32" s="5635"/>
      <c r="G32" s="5635"/>
      <c r="H32" s="5635"/>
      <c r="I32" s="5635"/>
      <c r="J32" s="5635"/>
      <c r="K32" s="5632"/>
      <c r="L32" s="5632"/>
      <c r="M32" s="5632"/>
      <c r="N32" s="5632"/>
      <c r="O32" s="5632"/>
      <c r="P32" s="5632"/>
      <c r="Q32" s="5632"/>
      <c r="R32" s="5632"/>
      <c r="S32" s="5632"/>
      <c r="T32" s="5632"/>
      <c r="U32" s="5632"/>
      <c r="V32" s="5632"/>
      <c r="W32" s="5632"/>
      <c r="X32" s="5635"/>
      <c r="Y32" s="5635"/>
      <c r="Z32" s="5635"/>
      <c r="AA32" s="5635"/>
      <c r="AB32" s="5641"/>
      <c r="AC32" s="5644"/>
      <c r="AD32" s="5632"/>
      <c r="AE32" s="2641" t="s">
        <v>5147</v>
      </c>
      <c r="AF32" s="2642" t="s">
        <v>5148</v>
      </c>
      <c r="AG32" s="5635"/>
      <c r="AH32" s="5635"/>
      <c r="AI32" s="5635"/>
      <c r="AJ32" s="5635"/>
      <c r="AK32" s="5635"/>
      <c r="AL32" s="5635"/>
      <c r="AM32" s="5635"/>
      <c r="AN32" s="5635"/>
      <c r="AO32" s="5635"/>
      <c r="AP32" s="5647"/>
      <c r="AQ32" s="5650"/>
    </row>
    <row r="33" spans="1:43">
      <c r="A33" s="5625"/>
      <c r="B33" s="5626"/>
      <c r="C33" s="5627"/>
      <c r="D33" s="5632"/>
      <c r="E33" s="5632"/>
      <c r="F33" s="5635"/>
      <c r="G33" s="5635"/>
      <c r="H33" s="5635"/>
      <c r="I33" s="5635"/>
      <c r="J33" s="5635"/>
      <c r="K33" s="5632"/>
      <c r="L33" s="5632"/>
      <c r="M33" s="5632"/>
      <c r="N33" s="5632"/>
      <c r="O33" s="5632"/>
      <c r="P33" s="5632"/>
      <c r="Q33" s="5632"/>
      <c r="R33" s="5632"/>
      <c r="S33" s="5632"/>
      <c r="T33" s="5632"/>
      <c r="U33" s="5632"/>
      <c r="V33" s="5632"/>
      <c r="W33" s="5632"/>
      <c r="X33" s="5635"/>
      <c r="Y33" s="5635"/>
      <c r="Z33" s="5635"/>
      <c r="AA33" s="5635"/>
      <c r="AB33" s="5641"/>
      <c r="AC33" s="5644"/>
      <c r="AD33" s="5632"/>
      <c r="AE33" s="2641" t="s">
        <v>5149</v>
      </c>
      <c r="AF33" s="2642" t="s">
        <v>5148</v>
      </c>
      <c r="AG33" s="5635"/>
      <c r="AH33" s="5635"/>
      <c r="AI33" s="5635"/>
      <c r="AJ33" s="5635"/>
      <c r="AK33" s="5635"/>
      <c r="AL33" s="5635"/>
      <c r="AM33" s="5635"/>
      <c r="AN33" s="5635"/>
      <c r="AO33" s="5635"/>
      <c r="AP33" s="5647"/>
      <c r="AQ33" s="5650"/>
    </row>
    <row r="34" spans="1:43">
      <c r="A34" s="5625"/>
      <c r="B34" s="5626"/>
      <c r="C34" s="5627"/>
      <c r="D34" s="5632"/>
      <c r="E34" s="5632"/>
      <c r="F34" s="5635"/>
      <c r="G34" s="5635"/>
      <c r="H34" s="5635"/>
      <c r="I34" s="5635"/>
      <c r="J34" s="5635"/>
      <c r="K34" s="5632"/>
      <c r="L34" s="5632"/>
      <c r="M34" s="5632"/>
      <c r="N34" s="5632"/>
      <c r="O34" s="5632"/>
      <c r="P34" s="5632"/>
      <c r="Q34" s="5632"/>
      <c r="R34" s="5632"/>
      <c r="S34" s="5632"/>
      <c r="T34" s="5632"/>
      <c r="U34" s="5632"/>
      <c r="V34" s="5632"/>
      <c r="W34" s="5632"/>
      <c r="X34" s="5635"/>
      <c r="Y34" s="5635"/>
      <c r="Z34" s="5635"/>
      <c r="AA34" s="5635"/>
      <c r="AB34" s="5641"/>
      <c r="AC34" s="5644"/>
      <c r="AD34" s="5632"/>
      <c r="AE34" s="2641" t="s">
        <v>5150</v>
      </c>
      <c r="AF34" s="2642" t="s">
        <v>5146</v>
      </c>
      <c r="AG34" s="5635"/>
      <c r="AH34" s="5635"/>
      <c r="AI34" s="5635"/>
      <c r="AJ34" s="5635"/>
      <c r="AK34" s="5635"/>
      <c r="AL34" s="5635"/>
      <c r="AM34" s="5635"/>
      <c r="AN34" s="5635"/>
      <c r="AO34" s="5635"/>
      <c r="AP34" s="5647"/>
      <c r="AQ34" s="5650"/>
    </row>
    <row r="35" spans="1:43">
      <c r="A35" s="5625"/>
      <c r="B35" s="5626"/>
      <c r="C35" s="5627"/>
      <c r="D35" s="5632"/>
      <c r="E35" s="5632"/>
      <c r="F35" s="5635"/>
      <c r="G35" s="5635"/>
      <c r="H35" s="5635"/>
      <c r="I35" s="5635"/>
      <c r="J35" s="5635"/>
      <c r="K35" s="5632"/>
      <c r="L35" s="5632"/>
      <c r="M35" s="5632"/>
      <c r="N35" s="5632"/>
      <c r="O35" s="5632"/>
      <c r="P35" s="5632"/>
      <c r="Q35" s="5632"/>
      <c r="R35" s="5632"/>
      <c r="S35" s="5632"/>
      <c r="T35" s="5632"/>
      <c r="U35" s="5632"/>
      <c r="V35" s="5632"/>
      <c r="W35" s="5632"/>
      <c r="X35" s="5635"/>
      <c r="Y35" s="5635"/>
      <c r="Z35" s="5635"/>
      <c r="AA35" s="5635"/>
      <c r="AB35" s="5641"/>
      <c r="AC35" s="5644"/>
      <c r="AD35" s="5632"/>
      <c r="AE35" s="2641"/>
      <c r="AF35" s="2642"/>
      <c r="AG35" s="5635"/>
      <c r="AH35" s="5635"/>
      <c r="AI35" s="5635"/>
      <c r="AJ35" s="5635"/>
      <c r="AK35" s="5635"/>
      <c r="AL35" s="5635"/>
      <c r="AM35" s="5635"/>
      <c r="AN35" s="5635"/>
      <c r="AO35" s="5635"/>
      <c r="AP35" s="5647"/>
      <c r="AQ35" s="5650"/>
    </row>
    <row r="36" spans="1:43">
      <c r="A36" s="5628"/>
      <c r="B36" s="5629"/>
      <c r="C36" s="5630"/>
      <c r="D36" s="5633"/>
      <c r="E36" s="5633"/>
      <c r="F36" s="5636"/>
      <c r="G36" s="5636"/>
      <c r="H36" s="5636"/>
      <c r="I36" s="5636"/>
      <c r="J36" s="5636"/>
      <c r="K36" s="5633"/>
      <c r="L36" s="5633"/>
      <c r="M36" s="5633"/>
      <c r="N36" s="5633"/>
      <c r="O36" s="5633"/>
      <c r="P36" s="5633"/>
      <c r="Q36" s="5633"/>
      <c r="R36" s="5633"/>
      <c r="S36" s="5633"/>
      <c r="T36" s="5633"/>
      <c r="U36" s="5633"/>
      <c r="V36" s="5633"/>
      <c r="W36" s="5633"/>
      <c r="X36" s="5636"/>
      <c r="Y36" s="5636"/>
      <c r="Z36" s="5636"/>
      <c r="AA36" s="5636"/>
      <c r="AB36" s="5642"/>
      <c r="AC36" s="5645"/>
      <c r="AD36" s="5633"/>
      <c r="AE36" s="2641"/>
      <c r="AF36" s="2645"/>
      <c r="AG36" s="5636"/>
      <c r="AH36" s="5636"/>
      <c r="AI36" s="5636"/>
      <c r="AJ36" s="5636"/>
      <c r="AK36" s="5636"/>
      <c r="AL36" s="5636"/>
      <c r="AM36" s="5636"/>
      <c r="AN36" s="5636"/>
      <c r="AO36" s="5636"/>
      <c r="AP36" s="5648"/>
      <c r="AQ36" s="5651"/>
    </row>
    <row r="37" spans="1:43">
      <c r="A37" s="5637"/>
      <c r="B37" s="5638"/>
      <c r="C37" s="5639"/>
      <c r="D37" s="2646"/>
      <c r="E37" s="2646"/>
      <c r="F37" s="2647"/>
      <c r="G37" s="2647"/>
      <c r="H37" s="2647"/>
      <c r="I37" s="2647"/>
      <c r="J37" s="2647"/>
      <c r="K37" s="2646"/>
      <c r="L37" s="2646"/>
      <c r="M37" s="2646"/>
      <c r="N37" s="2646"/>
      <c r="O37" s="2646"/>
      <c r="P37" s="2646"/>
      <c r="Q37" s="2646"/>
      <c r="R37" s="2646"/>
      <c r="S37" s="2646"/>
      <c r="T37" s="2646"/>
      <c r="U37" s="2646"/>
      <c r="V37" s="2646"/>
      <c r="W37" s="2646"/>
      <c r="X37" s="2647"/>
      <c r="Y37" s="2647"/>
      <c r="Z37" s="2647"/>
      <c r="AA37" s="2647"/>
      <c r="AB37" s="2648"/>
      <c r="AC37" s="2649"/>
      <c r="AD37" s="2648"/>
      <c r="AE37" s="2649"/>
      <c r="AF37" s="2648"/>
      <c r="AG37" s="2649"/>
      <c r="AH37" s="2649"/>
      <c r="AI37" s="2649"/>
      <c r="AJ37" s="2649"/>
      <c r="AK37" s="2649"/>
      <c r="AL37" s="2649"/>
      <c r="AM37" s="2649"/>
      <c r="AN37" s="2649"/>
      <c r="AO37" s="2650"/>
      <c r="AP37" s="2650"/>
      <c r="AQ37" s="2651"/>
    </row>
    <row r="38" spans="1:43">
      <c r="A38" s="5637"/>
      <c r="B38" s="5638"/>
      <c r="C38" s="5639"/>
      <c r="D38" s="2646"/>
      <c r="E38" s="2646"/>
      <c r="F38" s="2647"/>
      <c r="G38" s="2647"/>
      <c r="H38" s="2647"/>
      <c r="I38" s="2647"/>
      <c r="J38" s="2647"/>
      <c r="K38" s="2646"/>
      <c r="L38" s="2646"/>
      <c r="M38" s="2646"/>
      <c r="N38" s="2646"/>
      <c r="O38" s="2646"/>
      <c r="P38" s="2646"/>
      <c r="Q38" s="2646"/>
      <c r="R38" s="2646"/>
      <c r="S38" s="2646"/>
      <c r="T38" s="2646"/>
      <c r="U38" s="2646"/>
      <c r="V38" s="2646"/>
      <c r="W38" s="2646"/>
      <c r="X38" s="2647"/>
      <c r="Y38" s="2647"/>
      <c r="Z38" s="2647"/>
      <c r="AA38" s="2647"/>
      <c r="AB38" s="2648"/>
      <c r="AC38" s="2649"/>
      <c r="AD38" s="2648"/>
      <c r="AE38" s="2649"/>
      <c r="AF38" s="2648"/>
      <c r="AG38" s="2649"/>
      <c r="AH38" s="2649"/>
      <c r="AI38" s="2649"/>
      <c r="AJ38" s="2649"/>
      <c r="AK38" s="2649"/>
      <c r="AL38" s="2649"/>
      <c r="AM38" s="2649"/>
      <c r="AN38" s="2649"/>
      <c r="AO38" s="2650"/>
      <c r="AP38" s="2650"/>
      <c r="AQ38" s="2651"/>
    </row>
    <row r="39" spans="1:43">
      <c r="A39" s="5637"/>
      <c r="B39" s="5638"/>
      <c r="C39" s="5639"/>
      <c r="D39" s="2646"/>
      <c r="E39" s="2646"/>
      <c r="F39" s="2647"/>
      <c r="G39" s="2647"/>
      <c r="H39" s="2647"/>
      <c r="I39" s="2647"/>
      <c r="J39" s="2647"/>
      <c r="K39" s="2646"/>
      <c r="L39" s="2646"/>
      <c r="M39" s="2646"/>
      <c r="N39" s="2646"/>
      <c r="O39" s="2646"/>
      <c r="P39" s="2646"/>
      <c r="Q39" s="2646"/>
      <c r="R39" s="2646"/>
      <c r="S39" s="2646"/>
      <c r="T39" s="2646"/>
      <c r="U39" s="2646"/>
      <c r="V39" s="2646"/>
      <c r="W39" s="2646"/>
      <c r="X39" s="2647"/>
      <c r="Y39" s="2647"/>
      <c r="Z39" s="2647"/>
      <c r="AA39" s="2647"/>
      <c r="AB39" s="2648"/>
      <c r="AC39" s="2649"/>
      <c r="AD39" s="2648"/>
      <c r="AE39" s="2649"/>
      <c r="AF39" s="2648"/>
      <c r="AG39" s="2649"/>
      <c r="AH39" s="2649"/>
      <c r="AI39" s="2649"/>
      <c r="AJ39" s="2649"/>
      <c r="AK39" s="2649"/>
      <c r="AL39" s="2649"/>
      <c r="AM39" s="2649"/>
      <c r="AN39" s="2649"/>
      <c r="AO39" s="2650"/>
      <c r="AP39" s="2650"/>
      <c r="AQ39" s="2651"/>
    </row>
    <row r="40" spans="1:43" ht="14.4" thickBot="1">
      <c r="A40" s="5652"/>
      <c r="B40" s="5653"/>
      <c r="C40" s="5654"/>
      <c r="D40" s="2652"/>
      <c r="E40" s="2652"/>
      <c r="F40" s="2653"/>
      <c r="G40" s="2653"/>
      <c r="H40" s="2653"/>
      <c r="I40" s="2653"/>
      <c r="J40" s="2653"/>
      <c r="K40" s="2652"/>
      <c r="L40" s="2652"/>
      <c r="M40" s="2652"/>
      <c r="N40" s="2652"/>
      <c r="O40" s="2652"/>
      <c r="P40" s="2652"/>
      <c r="Q40" s="2652"/>
      <c r="R40" s="2652"/>
      <c r="S40" s="2652"/>
      <c r="T40" s="2652"/>
      <c r="U40" s="2652"/>
      <c r="V40" s="2652"/>
      <c r="W40" s="2652"/>
      <c r="X40" s="2653"/>
      <c r="Y40" s="2653"/>
      <c r="Z40" s="2653"/>
      <c r="AA40" s="2653"/>
      <c r="AB40" s="2654"/>
      <c r="AC40" s="2655"/>
      <c r="AD40" s="2654"/>
      <c r="AE40" s="2655"/>
      <c r="AF40" s="2654"/>
      <c r="AG40" s="2655"/>
      <c r="AH40" s="2655"/>
      <c r="AI40" s="2655"/>
      <c r="AJ40" s="2655"/>
      <c r="AK40" s="2655"/>
      <c r="AL40" s="2655"/>
      <c r="AM40" s="2655"/>
      <c r="AN40" s="2655"/>
      <c r="AO40" s="2656"/>
      <c r="AP40" s="2656"/>
      <c r="AQ40" s="2657"/>
    </row>
    <row r="41" spans="1:43" s="2411" customFormat="1" ht="12.75" customHeight="1" thickBot="1">
      <c r="A41" s="5596" t="s">
        <v>5151</v>
      </c>
      <c r="B41" s="5597"/>
      <c r="C41" s="5597"/>
      <c r="D41" s="5597"/>
      <c r="E41" s="5597"/>
      <c r="F41" s="5597"/>
      <c r="G41" s="5597"/>
      <c r="H41" s="5597"/>
      <c r="I41" s="5597"/>
      <c r="J41" s="5597"/>
      <c r="K41" s="5597"/>
      <c r="L41" s="5597"/>
      <c r="M41" s="5597"/>
      <c r="N41" s="5597"/>
      <c r="O41" s="5597"/>
      <c r="P41" s="5597"/>
      <c r="Q41" s="5597"/>
      <c r="R41" s="5597"/>
      <c r="S41" s="5597"/>
      <c r="T41" s="5597"/>
      <c r="U41" s="5597"/>
      <c r="V41" s="5597"/>
      <c r="W41" s="5597"/>
      <c r="X41" s="5597"/>
      <c r="Y41" s="5597"/>
      <c r="Z41" s="5597"/>
      <c r="AA41" s="5597"/>
      <c r="AB41" s="5597"/>
      <c r="AC41" s="5597"/>
      <c r="AD41" s="5597"/>
      <c r="AE41" s="5597"/>
      <c r="AF41" s="5597"/>
      <c r="AG41" s="5597"/>
      <c r="AH41" s="5597"/>
      <c r="AI41" s="5597"/>
      <c r="AJ41" s="5597"/>
      <c r="AK41" s="5597"/>
      <c r="AL41" s="5597"/>
      <c r="AM41" s="5597"/>
      <c r="AN41" s="5597"/>
      <c r="AO41" s="5597"/>
      <c r="AP41" s="5597"/>
      <c r="AQ41" s="5598"/>
    </row>
    <row r="42" spans="1:43" s="2411" customFormat="1" ht="4.05" customHeight="1">
      <c r="A42" s="2412"/>
      <c r="AQ42" s="2413"/>
    </row>
    <row r="43" spans="1:43" s="2411" customFormat="1" ht="11.4">
      <c r="A43" s="2412"/>
      <c r="I43" s="2432" t="s">
        <v>5152</v>
      </c>
      <c r="J43" s="2432" t="s">
        <v>3649</v>
      </c>
      <c r="K43" s="2658"/>
      <c r="L43" s="2659"/>
      <c r="M43" s="2414"/>
      <c r="N43" s="2432" t="s">
        <v>3650</v>
      </c>
      <c r="O43" s="2660"/>
      <c r="P43" s="2660"/>
      <c r="R43" s="2414"/>
      <c r="S43" s="2432" t="s">
        <v>3652</v>
      </c>
      <c r="T43" s="2658"/>
      <c r="U43" s="2661"/>
      <c r="V43" s="2661"/>
      <c r="W43" s="2661"/>
      <c r="X43" s="2661"/>
      <c r="Y43" s="2659"/>
      <c r="AQ43" s="2413"/>
    </row>
    <row r="44" spans="1:43" s="2411" customFormat="1" ht="4.05" customHeight="1">
      <c r="A44" s="2412"/>
      <c r="AQ44" s="2413"/>
    </row>
    <row r="45" spans="1:43" s="2411" customFormat="1" ht="11.4">
      <c r="A45" s="2412"/>
      <c r="I45" s="2432" t="s">
        <v>1316</v>
      </c>
      <c r="J45" s="2662"/>
      <c r="K45" s="2663"/>
      <c r="L45" s="2663"/>
      <c r="M45" s="2663"/>
      <c r="N45" s="2663"/>
      <c r="O45" s="2663"/>
      <c r="P45" s="2663"/>
      <c r="Q45" s="2663"/>
      <c r="R45" s="2663"/>
      <c r="S45" s="2663"/>
      <c r="T45" s="2663"/>
      <c r="U45" s="2663"/>
      <c r="V45" s="2663"/>
      <c r="W45" s="2663"/>
      <c r="X45" s="2663"/>
      <c r="Y45" s="2664"/>
      <c r="AQ45" s="2413"/>
    </row>
    <row r="46" spans="1:43" s="2411" customFormat="1" ht="4.05" customHeight="1">
      <c r="A46" s="2412"/>
      <c r="AQ46" s="2413"/>
    </row>
    <row r="47" spans="1:43" s="2411" customFormat="1" ht="11.4">
      <c r="A47" s="2412"/>
      <c r="I47" s="2432" t="s">
        <v>4973</v>
      </c>
      <c r="J47" s="2665"/>
      <c r="K47" s="2660"/>
      <c r="L47" s="2660"/>
      <c r="M47" s="2666"/>
      <c r="N47" s="2660"/>
      <c r="O47" s="2660"/>
      <c r="P47" s="2660"/>
      <c r="Q47" s="2666"/>
      <c r="R47" s="2660"/>
      <c r="S47" s="2660"/>
      <c r="T47" s="2660"/>
      <c r="U47" s="2660"/>
      <c r="V47" s="2667"/>
      <c r="W47" s="2667"/>
      <c r="X47" s="2667"/>
      <c r="Y47" s="2667"/>
      <c r="AQ47" s="2413"/>
    </row>
    <row r="48" spans="1:43" s="2411" customFormat="1" ht="4.05" customHeight="1">
      <c r="A48" s="2412"/>
      <c r="AQ48" s="2413"/>
    </row>
    <row r="49" spans="1:44" s="2411" customFormat="1" ht="11.4">
      <c r="A49" s="2412"/>
      <c r="I49" s="2432"/>
      <c r="J49" s="2665"/>
      <c r="K49" s="2660"/>
      <c r="L49" s="2660"/>
      <c r="M49" s="2666"/>
      <c r="N49" s="2660"/>
      <c r="O49" s="2660"/>
      <c r="P49" s="2660"/>
      <c r="Q49" s="2666"/>
      <c r="R49" s="2660"/>
      <c r="S49" s="2660"/>
      <c r="T49" s="2660"/>
      <c r="U49" s="2660"/>
      <c r="V49" s="2667"/>
      <c r="W49" s="2667"/>
      <c r="X49" s="2667"/>
      <c r="Y49" s="2667"/>
      <c r="AQ49" s="2413"/>
    </row>
    <row r="50" spans="1:44" s="2411" customFormat="1" ht="4.05" customHeight="1">
      <c r="A50" s="2412"/>
      <c r="AQ50" s="2413"/>
    </row>
    <row r="51" spans="1:44" s="2411" customFormat="1" ht="11.4">
      <c r="A51" s="2412"/>
      <c r="I51" s="2432" t="s">
        <v>4974</v>
      </c>
      <c r="J51" s="2665">
        <v>0</v>
      </c>
      <c r="K51" s="2660"/>
      <c r="L51" s="2660"/>
      <c r="M51" s="2435" t="s">
        <v>1382</v>
      </c>
      <c r="N51" s="2660"/>
      <c r="O51" s="2660"/>
      <c r="P51" s="2660"/>
      <c r="Q51" s="2435" t="s">
        <v>1382</v>
      </c>
      <c r="R51" s="2660"/>
      <c r="S51" s="2660"/>
      <c r="T51" s="2660"/>
      <c r="U51" s="2660"/>
      <c r="AQ51" s="2413"/>
    </row>
    <row r="52" spans="1:44" s="2411" customFormat="1" ht="4.05" customHeight="1">
      <c r="A52" s="2412"/>
      <c r="AQ52" s="2413"/>
    </row>
    <row r="53" spans="1:44" s="2411" customFormat="1" ht="11.4">
      <c r="A53" s="2412"/>
      <c r="I53" s="2432" t="s">
        <v>4975</v>
      </c>
      <c r="J53" s="2665">
        <v>0</v>
      </c>
      <c r="K53" s="2660"/>
      <c r="L53" s="2660"/>
      <c r="M53" s="2435" t="s">
        <v>1382</v>
      </c>
      <c r="N53" s="2660"/>
      <c r="O53" s="2660"/>
      <c r="P53" s="2660"/>
      <c r="Q53" s="2435" t="s">
        <v>1382</v>
      </c>
      <c r="R53" s="2660"/>
      <c r="S53" s="2660"/>
      <c r="T53" s="2660"/>
      <c r="U53" s="2660"/>
      <c r="AQ53" s="2413"/>
    </row>
    <row r="54" spans="1:44" s="2411" customFormat="1" ht="4.05" customHeight="1">
      <c r="A54" s="2412"/>
      <c r="I54" s="2432"/>
      <c r="J54" s="2438"/>
      <c r="K54" s="2414"/>
      <c r="L54" s="2414"/>
      <c r="M54" s="2435"/>
      <c r="N54" s="2414"/>
      <c r="O54" s="2414"/>
      <c r="P54" s="2414"/>
      <c r="Q54" s="2435"/>
      <c r="R54" s="2414"/>
      <c r="S54" s="2414"/>
      <c r="T54" s="2414"/>
      <c r="U54" s="2414"/>
      <c r="AQ54" s="2413"/>
    </row>
    <row r="55" spans="1:44" s="2411" customFormat="1" ht="12">
      <c r="A55" s="2412"/>
      <c r="I55" s="2432" t="s">
        <v>370</v>
      </c>
      <c r="J55" s="2668" t="s">
        <v>5004</v>
      </c>
      <c r="K55" s="2668" t="s">
        <v>5004</v>
      </c>
      <c r="L55" s="2668" t="s">
        <v>5004</v>
      </c>
      <c r="M55" s="2668" t="s">
        <v>5004</v>
      </c>
      <c r="N55" s="2521" t="s">
        <v>1382</v>
      </c>
      <c r="O55" s="2668" t="s">
        <v>4193</v>
      </c>
      <c r="P55" s="2668" t="s">
        <v>4193</v>
      </c>
      <c r="Q55" s="2521" t="s">
        <v>1382</v>
      </c>
      <c r="R55" s="2668" t="s">
        <v>5005</v>
      </c>
      <c r="S55" s="2668" t="s">
        <v>5005</v>
      </c>
      <c r="T55" s="2414"/>
      <c r="U55" s="2414"/>
      <c r="AQ55" s="2413"/>
    </row>
    <row r="56" spans="1:44" s="2411" customFormat="1" ht="4.05" customHeight="1">
      <c r="A56" s="2412"/>
      <c r="I56" s="2432"/>
      <c r="J56" s="2438"/>
      <c r="K56" s="2414"/>
      <c r="L56" s="2414"/>
      <c r="M56" s="2435"/>
      <c r="N56" s="2414"/>
      <c r="O56" s="2414"/>
      <c r="P56" s="2414"/>
      <c r="Q56" s="2435"/>
      <c r="R56" s="2414"/>
      <c r="S56" s="2414"/>
      <c r="T56" s="2414"/>
      <c r="U56" s="2414"/>
      <c r="AQ56" s="2413"/>
    </row>
    <row r="57" spans="1:44" s="2411" customFormat="1" ht="48" customHeight="1">
      <c r="A57" s="2412"/>
      <c r="C57" s="5538" t="s">
        <v>5153</v>
      </c>
      <c r="D57" s="5538"/>
      <c r="E57" s="5538"/>
      <c r="F57" s="5538"/>
      <c r="G57" s="5538"/>
      <c r="H57" s="5538"/>
      <c r="I57" s="5538"/>
      <c r="J57" s="5538"/>
      <c r="K57" s="5538"/>
      <c r="L57" s="5538"/>
      <c r="M57" s="5538"/>
      <c r="N57" s="5538"/>
      <c r="O57" s="5538"/>
      <c r="P57" s="5538"/>
      <c r="Q57" s="5538"/>
      <c r="R57" s="5538"/>
      <c r="S57" s="5538"/>
      <c r="T57" s="5538"/>
      <c r="U57" s="5538"/>
      <c r="V57" s="5538"/>
      <c r="W57" s="5538"/>
      <c r="X57" s="5538"/>
      <c r="Y57" s="5538"/>
      <c r="AQ57" s="2413"/>
    </row>
    <row r="58" spans="1:44" s="2411" customFormat="1" ht="4.05" customHeight="1" thickBot="1">
      <c r="A58" s="2412"/>
      <c r="AQ58" s="2413"/>
    </row>
    <row r="59" spans="1:44" s="2411" customFormat="1" ht="11.4">
      <c r="A59" s="2412"/>
      <c r="I59" s="2416" t="s">
        <v>369</v>
      </c>
      <c r="J59" s="2669"/>
      <c r="K59" s="2670"/>
      <c r="L59" s="2670"/>
      <c r="M59" s="2670"/>
      <c r="N59" s="2670"/>
      <c r="O59" s="2670"/>
      <c r="P59" s="2670"/>
      <c r="Q59" s="2670"/>
      <c r="R59" s="2670"/>
      <c r="S59" s="2671"/>
      <c r="T59" s="2525"/>
      <c r="U59" s="2525"/>
      <c r="V59" s="2525"/>
      <c r="W59" s="2525"/>
      <c r="X59" s="2525"/>
      <c r="Y59" s="2525"/>
      <c r="AQ59" s="2413"/>
    </row>
    <row r="60" spans="1:44" s="2411" customFormat="1" ht="4.05" customHeight="1">
      <c r="A60" s="2412"/>
      <c r="J60" s="2672"/>
      <c r="K60" s="2525"/>
      <c r="L60" s="2525"/>
      <c r="M60" s="2525"/>
      <c r="N60" s="2525"/>
      <c r="O60" s="2525"/>
      <c r="P60" s="2525"/>
      <c r="Q60" s="2525"/>
      <c r="R60" s="2525"/>
      <c r="S60" s="2673"/>
      <c r="T60" s="2525"/>
      <c r="U60" s="2525"/>
      <c r="V60" s="2525"/>
      <c r="W60" s="2525"/>
      <c r="X60" s="2525"/>
      <c r="Y60" s="2525"/>
      <c r="AQ60" s="2413"/>
    </row>
    <row r="61" spans="1:44" s="2411" customFormat="1" ht="11.4">
      <c r="A61" s="2412"/>
      <c r="J61" s="2672"/>
      <c r="K61" s="2525"/>
      <c r="L61" s="2525"/>
      <c r="M61" s="2525"/>
      <c r="N61" s="2525"/>
      <c r="O61" s="2525"/>
      <c r="P61" s="2525"/>
      <c r="Q61" s="2525"/>
      <c r="R61" s="2525"/>
      <c r="S61" s="2673"/>
      <c r="T61" s="2525"/>
      <c r="U61" s="2525"/>
      <c r="V61" s="2525"/>
      <c r="W61" s="2525"/>
      <c r="X61" s="2525"/>
      <c r="Y61" s="2525"/>
      <c r="AQ61" s="2413"/>
    </row>
    <row r="62" spans="1:44" s="2411" customFormat="1" ht="4.05" customHeight="1">
      <c r="A62" s="2412"/>
      <c r="J62" s="2672"/>
      <c r="K62" s="2525"/>
      <c r="L62" s="2525"/>
      <c r="M62" s="2525"/>
      <c r="N62" s="2525"/>
      <c r="O62" s="2525"/>
      <c r="P62" s="2525"/>
      <c r="Q62" s="2525"/>
      <c r="R62" s="2525"/>
      <c r="S62" s="2673"/>
      <c r="T62" s="2525"/>
      <c r="U62" s="2525"/>
      <c r="V62" s="2525"/>
      <c r="W62" s="2525"/>
      <c r="X62" s="2525"/>
      <c r="Y62" s="2525"/>
      <c r="AQ62" s="2413"/>
    </row>
    <row r="63" spans="1:44" s="2411" customFormat="1" ht="12" thickBot="1">
      <c r="A63" s="2412"/>
      <c r="J63" s="2674"/>
      <c r="K63" s="2675"/>
      <c r="L63" s="2675"/>
      <c r="M63" s="2675"/>
      <c r="N63" s="2675"/>
      <c r="O63" s="2675"/>
      <c r="P63" s="2675"/>
      <c r="Q63" s="2675"/>
      <c r="R63" s="2675"/>
      <c r="S63" s="2676"/>
      <c r="T63" s="2525"/>
      <c r="U63" s="2525"/>
      <c r="V63" s="2525"/>
      <c r="W63" s="2525"/>
      <c r="X63" s="2525"/>
      <c r="Y63" s="2525"/>
      <c r="AB63" s="2525"/>
      <c r="AC63" s="2525"/>
      <c r="AD63" s="2525"/>
      <c r="AE63" s="2525"/>
      <c r="AF63" s="2525"/>
      <c r="AG63" s="2525"/>
      <c r="AH63" s="2525"/>
      <c r="AI63" s="2525"/>
      <c r="AJ63" s="2525"/>
      <c r="AK63" s="2525"/>
      <c r="AL63" s="2525"/>
      <c r="AM63" s="2525"/>
      <c r="AN63" s="2525"/>
      <c r="AO63" s="2525"/>
      <c r="AP63" s="2525"/>
      <c r="AQ63" s="2673"/>
      <c r="AR63" s="2525"/>
    </row>
    <row r="64" spans="1:44" s="2411" customFormat="1" ht="4.05" customHeight="1">
      <c r="A64" s="2412"/>
      <c r="P64" s="2531"/>
      <c r="Q64" s="2531"/>
      <c r="R64" s="2531"/>
      <c r="S64" s="2531"/>
      <c r="T64" s="2525"/>
      <c r="U64" s="2525"/>
      <c r="V64" s="2525"/>
      <c r="W64" s="2525"/>
      <c r="X64" s="2525"/>
      <c r="Y64" s="2525"/>
      <c r="AB64" s="2525"/>
      <c r="AC64" s="2525"/>
      <c r="AD64" s="2525"/>
      <c r="AE64" s="2525"/>
      <c r="AF64" s="2525"/>
      <c r="AG64" s="2525"/>
      <c r="AH64" s="2525"/>
      <c r="AI64" s="2525"/>
      <c r="AJ64" s="2525"/>
      <c r="AK64" s="2525"/>
      <c r="AL64" s="2525"/>
      <c r="AM64" s="2525"/>
      <c r="AN64" s="2525"/>
      <c r="AO64" s="2525"/>
      <c r="AP64" s="2525"/>
      <c r="AQ64" s="2673"/>
      <c r="AR64" s="2525"/>
    </row>
    <row r="65" spans="1:44" s="2411" customFormat="1" ht="12">
      <c r="A65" s="2412"/>
      <c r="I65" s="2416" t="s">
        <v>1022</v>
      </c>
      <c r="J65" s="2668" t="s">
        <v>5004</v>
      </c>
      <c r="K65" s="2668" t="s">
        <v>5004</v>
      </c>
      <c r="L65" s="2668" t="s">
        <v>5004</v>
      </c>
      <c r="M65" s="2668" t="s">
        <v>5004</v>
      </c>
      <c r="N65" s="2521" t="s">
        <v>1382</v>
      </c>
      <c r="O65" s="2668" t="s">
        <v>4193</v>
      </c>
      <c r="P65" s="2668" t="s">
        <v>4193</v>
      </c>
      <c r="Q65" s="2521" t="s">
        <v>1382</v>
      </c>
      <c r="R65" s="2668" t="s">
        <v>5005</v>
      </c>
      <c r="S65" s="2668" t="s">
        <v>5005</v>
      </c>
      <c r="T65" s="2525"/>
      <c r="U65" s="2525"/>
      <c r="V65" s="2525"/>
      <c r="W65" s="2525"/>
      <c r="X65" s="2525"/>
      <c r="Y65" s="2525"/>
      <c r="AB65" s="2525"/>
      <c r="AC65" s="2525"/>
      <c r="AD65" s="2525"/>
      <c r="AE65" s="2525"/>
      <c r="AF65" s="2525"/>
      <c r="AG65" s="2525"/>
      <c r="AH65" s="2525"/>
      <c r="AI65" s="2525"/>
      <c r="AJ65" s="2525"/>
      <c r="AK65" s="2525"/>
      <c r="AL65" s="2525"/>
      <c r="AM65" s="2525"/>
      <c r="AN65" s="2525"/>
      <c r="AO65" s="2525"/>
      <c r="AP65" s="2525"/>
      <c r="AQ65" s="2673"/>
      <c r="AR65" s="2525"/>
    </row>
    <row r="66" spans="1:44" s="2411" customFormat="1" ht="4.05" customHeight="1">
      <c r="A66" s="2412"/>
      <c r="AB66" s="2525"/>
      <c r="AC66" s="2525"/>
      <c r="AD66" s="2525"/>
      <c r="AE66" s="2525"/>
      <c r="AF66" s="2525"/>
      <c r="AG66" s="2525"/>
      <c r="AH66" s="2525"/>
      <c r="AI66" s="2525"/>
      <c r="AJ66" s="2525"/>
      <c r="AK66" s="2525"/>
      <c r="AL66" s="2525"/>
      <c r="AM66" s="2525"/>
      <c r="AN66" s="2525"/>
      <c r="AO66" s="2525"/>
      <c r="AP66" s="2525"/>
      <c r="AQ66" s="2673"/>
      <c r="AR66" s="2525"/>
    </row>
    <row r="67" spans="1:44" ht="14.4" thickBot="1">
      <c r="A67" s="2628"/>
      <c r="B67" s="2629"/>
      <c r="C67" s="2629"/>
      <c r="D67" s="2629"/>
      <c r="E67" s="2629"/>
      <c r="F67" s="2629"/>
      <c r="G67" s="2629"/>
      <c r="H67" s="2629"/>
      <c r="I67" s="2629"/>
      <c r="J67" s="2629"/>
      <c r="K67" s="2629"/>
      <c r="L67" s="2629"/>
      <c r="M67" s="2629"/>
      <c r="N67" s="2629"/>
      <c r="O67" s="2629"/>
      <c r="P67" s="2629"/>
      <c r="Q67" s="2629"/>
      <c r="R67" s="2629"/>
      <c r="S67" s="2629"/>
      <c r="T67" s="2629"/>
      <c r="U67" s="2629"/>
      <c r="V67" s="2629"/>
      <c r="W67" s="2629"/>
      <c r="X67" s="2629"/>
      <c r="Y67" s="2629"/>
      <c r="Z67" s="2629"/>
      <c r="AA67" s="2629"/>
      <c r="AB67" s="2629"/>
      <c r="AC67" s="2629"/>
      <c r="AD67" s="2629"/>
      <c r="AE67" s="2629"/>
      <c r="AF67" s="2629"/>
      <c r="AG67" s="2629"/>
      <c r="AH67" s="2629"/>
      <c r="AI67" s="2629"/>
      <c r="AJ67" s="2629"/>
      <c r="AK67" s="2629"/>
      <c r="AL67" s="2629"/>
      <c r="AM67" s="2629"/>
      <c r="AN67" s="2629"/>
      <c r="AO67" s="2629"/>
      <c r="AP67" s="2629"/>
      <c r="AQ67" s="2677"/>
      <c r="AR67" s="2629"/>
    </row>
    <row r="68" spans="1:44" s="2411" customFormat="1" ht="12.75" customHeight="1" thickBot="1">
      <c r="A68" s="5596" t="s">
        <v>5154</v>
      </c>
      <c r="B68" s="5597"/>
      <c r="C68" s="5597"/>
      <c r="D68" s="5597"/>
      <c r="E68" s="5597"/>
      <c r="F68" s="5597"/>
      <c r="G68" s="5597"/>
      <c r="H68" s="5597"/>
      <c r="I68" s="5597"/>
      <c r="J68" s="5597"/>
      <c r="K68" s="5597"/>
      <c r="L68" s="5597"/>
      <c r="M68" s="5597"/>
      <c r="N68" s="5597"/>
      <c r="O68" s="5597"/>
      <c r="P68" s="5597"/>
      <c r="Q68" s="5597"/>
      <c r="R68" s="5597"/>
      <c r="S68" s="5597"/>
      <c r="T68" s="5597"/>
      <c r="U68" s="5597"/>
      <c r="V68" s="5597"/>
      <c r="W68" s="5597"/>
      <c r="X68" s="5597"/>
      <c r="Y68" s="5597"/>
      <c r="Z68" s="5597"/>
      <c r="AA68" s="5597"/>
      <c r="AB68" s="5597"/>
      <c r="AC68" s="5597"/>
      <c r="AD68" s="5597"/>
      <c r="AE68" s="5597"/>
      <c r="AF68" s="5597"/>
      <c r="AG68" s="5597"/>
      <c r="AH68" s="5597"/>
      <c r="AI68" s="5597"/>
      <c r="AJ68" s="5597"/>
      <c r="AK68" s="5597"/>
      <c r="AL68" s="5597"/>
      <c r="AM68" s="5597"/>
      <c r="AN68" s="5597"/>
      <c r="AO68" s="5597"/>
      <c r="AP68" s="5597"/>
      <c r="AQ68" s="5598"/>
    </row>
    <row r="69" spans="1:44" s="2411" customFormat="1" ht="4.05" customHeight="1">
      <c r="A69" s="2412"/>
      <c r="AQ69" s="2413"/>
    </row>
    <row r="70" spans="1:44" s="2411" customFormat="1" ht="11.4">
      <c r="A70" s="2412"/>
      <c r="I70" s="2432" t="s">
        <v>5007</v>
      </c>
      <c r="J70" s="2432" t="s">
        <v>3649</v>
      </c>
      <c r="K70" s="2658"/>
      <c r="L70" s="2659"/>
      <c r="M70" s="2414"/>
      <c r="N70" s="2432" t="s">
        <v>3650</v>
      </c>
      <c r="O70" s="2660"/>
      <c r="P70" s="2660"/>
      <c r="R70" s="2414"/>
      <c r="S70" s="2432" t="s">
        <v>3652</v>
      </c>
      <c r="T70" s="2658"/>
      <c r="U70" s="2661"/>
      <c r="V70" s="2661"/>
      <c r="W70" s="2661"/>
      <c r="X70" s="2661"/>
      <c r="Y70" s="2659"/>
      <c r="AQ70" s="2413"/>
    </row>
    <row r="71" spans="1:44" s="2411" customFormat="1" ht="4.05" customHeight="1">
      <c r="A71" s="2412"/>
      <c r="AQ71" s="2413"/>
    </row>
    <row r="72" spans="1:44" s="2411" customFormat="1" ht="11.4">
      <c r="A72" s="2412"/>
      <c r="I72" s="2432" t="s">
        <v>1316</v>
      </c>
      <c r="J72" s="2662"/>
      <c r="K72" s="2663"/>
      <c r="L72" s="2663"/>
      <c r="M72" s="2663"/>
      <c r="N72" s="2663"/>
      <c r="O72" s="2663"/>
      <c r="P72" s="2663"/>
      <c r="Q72" s="2663"/>
      <c r="R72" s="2663"/>
      <c r="S72" s="2663"/>
      <c r="T72" s="2663"/>
      <c r="U72" s="2663"/>
      <c r="V72" s="2663"/>
      <c r="W72" s="2663"/>
      <c r="X72" s="2663"/>
      <c r="Y72" s="2664"/>
      <c r="AQ72" s="2413"/>
    </row>
    <row r="73" spans="1:44" s="2411" customFormat="1" ht="4.05" customHeight="1">
      <c r="A73" s="2412"/>
      <c r="AQ73" s="2413"/>
    </row>
    <row r="74" spans="1:44" s="2411" customFormat="1" ht="11.4">
      <c r="A74" s="2412"/>
      <c r="I74" s="2432" t="s">
        <v>4973</v>
      </c>
      <c r="J74" s="2665"/>
      <c r="K74" s="2660"/>
      <c r="L74" s="2660"/>
      <c r="M74" s="2666"/>
      <c r="N74" s="2660"/>
      <c r="O74" s="2660"/>
      <c r="P74" s="2660"/>
      <c r="Q74" s="2666"/>
      <c r="R74" s="2660"/>
      <c r="S74" s="2660"/>
      <c r="T74" s="2660"/>
      <c r="U74" s="2660"/>
      <c r="V74" s="2667"/>
      <c r="W74" s="2667"/>
      <c r="X74" s="2667"/>
      <c r="Y74" s="2667"/>
      <c r="AQ74" s="2413"/>
    </row>
    <row r="75" spans="1:44" s="2411" customFormat="1" ht="4.05" customHeight="1">
      <c r="A75" s="2412"/>
      <c r="AQ75" s="2413"/>
    </row>
    <row r="76" spans="1:44" s="2411" customFormat="1" ht="11.4">
      <c r="A76" s="2412"/>
      <c r="I76" s="2432"/>
      <c r="J76" s="2665"/>
      <c r="K76" s="2660"/>
      <c r="L76" s="2660"/>
      <c r="M76" s="2666"/>
      <c r="N76" s="2660"/>
      <c r="O76" s="2660"/>
      <c r="P76" s="2660"/>
      <c r="Q76" s="2666"/>
      <c r="R76" s="2660"/>
      <c r="S76" s="2660"/>
      <c r="T76" s="2660"/>
      <c r="U76" s="2660"/>
      <c r="V76" s="2667"/>
      <c r="W76" s="2667"/>
      <c r="X76" s="2667"/>
      <c r="Y76" s="2667"/>
      <c r="AQ76" s="2413"/>
    </row>
    <row r="77" spans="1:44" s="2411" customFormat="1" ht="4.05" customHeight="1">
      <c r="A77" s="2412"/>
      <c r="AQ77" s="2413"/>
    </row>
    <row r="78" spans="1:44" s="2411" customFormat="1" ht="11.4">
      <c r="A78" s="2412"/>
      <c r="I78" s="2432" t="s">
        <v>4974</v>
      </c>
      <c r="J78" s="2665">
        <v>0</v>
      </c>
      <c r="K78" s="2660"/>
      <c r="L78" s="2660"/>
      <c r="M78" s="2435" t="s">
        <v>1382</v>
      </c>
      <c r="N78" s="2660"/>
      <c r="O78" s="2660"/>
      <c r="P78" s="2660"/>
      <c r="Q78" s="2435" t="s">
        <v>1382</v>
      </c>
      <c r="R78" s="2660"/>
      <c r="S78" s="2660"/>
      <c r="T78" s="2660"/>
      <c r="U78" s="2660"/>
      <c r="AQ78" s="2413"/>
    </row>
    <row r="79" spans="1:44" s="2411" customFormat="1" ht="4.05" customHeight="1">
      <c r="A79" s="2412"/>
      <c r="AQ79" s="2413"/>
    </row>
    <row r="80" spans="1:44" s="2411" customFormat="1" ht="11.4">
      <c r="A80" s="2412"/>
      <c r="I80" s="2432" t="s">
        <v>4975</v>
      </c>
      <c r="J80" s="2665">
        <v>0</v>
      </c>
      <c r="K80" s="2660"/>
      <c r="L80" s="2660"/>
      <c r="M80" s="2435" t="s">
        <v>1382</v>
      </c>
      <c r="N80" s="2660"/>
      <c r="O80" s="2660"/>
      <c r="P80" s="2660"/>
      <c r="Q80" s="2435" t="s">
        <v>1382</v>
      </c>
      <c r="R80" s="2660"/>
      <c r="S80" s="2660"/>
      <c r="T80" s="2660"/>
      <c r="U80" s="2660"/>
      <c r="AQ80" s="2413"/>
    </row>
    <row r="81" spans="1:43" s="2411" customFormat="1" ht="4.05" customHeight="1">
      <c r="A81" s="2412"/>
      <c r="I81" s="2432"/>
      <c r="J81" s="2438"/>
      <c r="K81" s="2414"/>
      <c r="L81" s="2414"/>
      <c r="M81" s="2435"/>
      <c r="N81" s="2414"/>
      <c r="O81" s="2414"/>
      <c r="P81" s="2414"/>
      <c r="Q81" s="2435"/>
      <c r="R81" s="2414"/>
      <c r="S81" s="2414"/>
      <c r="T81" s="2414"/>
      <c r="U81" s="2414"/>
      <c r="AQ81" s="2413"/>
    </row>
    <row r="82" spans="1:43" s="2411" customFormat="1" ht="12">
      <c r="A82" s="2412"/>
      <c r="I82" s="2432" t="s">
        <v>370</v>
      </c>
      <c r="J82" s="2668" t="s">
        <v>5004</v>
      </c>
      <c r="K82" s="2668" t="s">
        <v>5004</v>
      </c>
      <c r="L82" s="2668" t="s">
        <v>5004</v>
      </c>
      <c r="M82" s="2668" t="s">
        <v>5004</v>
      </c>
      <c r="N82" s="2521" t="s">
        <v>1382</v>
      </c>
      <c r="O82" s="2668" t="s">
        <v>4193</v>
      </c>
      <c r="P82" s="2668" t="s">
        <v>4193</v>
      </c>
      <c r="Q82" s="2521" t="s">
        <v>1382</v>
      </c>
      <c r="R82" s="2668" t="s">
        <v>5005</v>
      </c>
      <c r="S82" s="2668" t="s">
        <v>5005</v>
      </c>
      <c r="T82" s="2414"/>
      <c r="U82" s="2414"/>
      <c r="AQ82" s="2413"/>
    </row>
    <row r="83" spans="1:43" s="2411" customFormat="1" ht="4.05" customHeight="1">
      <c r="A83" s="2412"/>
      <c r="I83" s="2432"/>
      <c r="J83" s="2438"/>
      <c r="K83" s="2414"/>
      <c r="L83" s="2414"/>
      <c r="M83" s="2435"/>
      <c r="N83" s="2414"/>
      <c r="O83" s="2414"/>
      <c r="P83" s="2414"/>
      <c r="Q83" s="2435"/>
      <c r="R83" s="2414"/>
      <c r="S83" s="2414"/>
      <c r="T83" s="2414"/>
      <c r="U83" s="2414"/>
      <c r="AQ83" s="2413"/>
    </row>
    <row r="84" spans="1:43" s="2411" customFormat="1" ht="48" customHeight="1">
      <c r="A84" s="2412"/>
      <c r="C84" s="5538" t="s">
        <v>5155</v>
      </c>
      <c r="D84" s="5538"/>
      <c r="E84" s="5538"/>
      <c r="F84" s="5538"/>
      <c r="G84" s="5538"/>
      <c r="H84" s="5538"/>
      <c r="I84" s="5538"/>
      <c r="J84" s="5538"/>
      <c r="K84" s="5538"/>
      <c r="L84" s="5538"/>
      <c r="M84" s="5538"/>
      <c r="N84" s="5538"/>
      <c r="O84" s="5538"/>
      <c r="P84" s="5538"/>
      <c r="Q84" s="5538"/>
      <c r="R84" s="5538"/>
      <c r="S84" s="5538"/>
      <c r="T84" s="5538"/>
      <c r="U84" s="5538"/>
      <c r="V84" s="5538"/>
      <c r="W84" s="5538"/>
      <c r="X84" s="5538"/>
      <c r="Y84" s="5538"/>
      <c r="AQ84" s="2413"/>
    </row>
    <row r="85" spans="1:43" s="2411" customFormat="1" ht="4.05" customHeight="1">
      <c r="A85" s="2412"/>
      <c r="AQ85" s="2413"/>
    </row>
    <row r="86" spans="1:43" s="2411" customFormat="1" ht="11.4">
      <c r="A86" s="2412"/>
      <c r="I86" s="2416" t="s">
        <v>369</v>
      </c>
      <c r="J86" s="2678"/>
      <c r="K86" s="2679"/>
      <c r="L86" s="2679"/>
      <c r="M86" s="2679"/>
      <c r="N86" s="2679"/>
      <c r="O86" s="2679"/>
      <c r="P86" s="2679"/>
      <c r="Q86" s="2679"/>
      <c r="R86" s="2679"/>
      <c r="S86" s="2680"/>
      <c r="T86" s="2525"/>
      <c r="U86" s="2525"/>
      <c r="V86" s="2525"/>
      <c r="W86" s="2525"/>
      <c r="X86" s="2525"/>
      <c r="Y86" s="2525"/>
      <c r="AQ86" s="2413"/>
    </row>
    <row r="87" spans="1:43" s="2411" customFormat="1" ht="4.05" customHeight="1">
      <c r="A87" s="2412"/>
      <c r="J87" s="2681"/>
      <c r="S87" s="2682"/>
      <c r="T87" s="2525"/>
      <c r="U87" s="2525"/>
      <c r="V87" s="2525"/>
      <c r="W87" s="2525"/>
      <c r="X87" s="2525"/>
      <c r="Y87" s="2525"/>
      <c r="AQ87" s="2413"/>
    </row>
    <row r="88" spans="1:43" s="2411" customFormat="1" ht="11.4">
      <c r="A88" s="2412"/>
      <c r="J88" s="2681"/>
      <c r="S88" s="2682"/>
      <c r="T88" s="2525"/>
      <c r="U88" s="2525"/>
      <c r="V88" s="2525"/>
      <c r="W88" s="2525"/>
      <c r="X88" s="2525"/>
      <c r="Y88" s="2525"/>
      <c r="AQ88" s="2413"/>
    </row>
    <row r="89" spans="1:43" s="2411" customFormat="1" ht="4.05" customHeight="1">
      <c r="A89" s="2412"/>
      <c r="J89" s="2681"/>
      <c r="S89" s="2682"/>
      <c r="T89" s="2525"/>
      <c r="U89" s="2525"/>
      <c r="V89" s="2525"/>
      <c r="W89" s="2525"/>
      <c r="X89" s="2525"/>
      <c r="Y89" s="2525"/>
      <c r="AQ89" s="2413"/>
    </row>
    <row r="90" spans="1:43" s="2411" customFormat="1" ht="11.4">
      <c r="A90" s="2412"/>
      <c r="J90" s="2528"/>
      <c r="K90" s="2529"/>
      <c r="L90" s="2529"/>
      <c r="M90" s="2529"/>
      <c r="N90" s="2529"/>
      <c r="O90" s="2529"/>
      <c r="P90" s="2529"/>
      <c r="Q90" s="2529"/>
      <c r="R90" s="2529"/>
      <c r="S90" s="2530"/>
      <c r="T90" s="2525"/>
      <c r="U90" s="2525"/>
      <c r="V90" s="2525"/>
      <c r="W90" s="2525"/>
      <c r="X90" s="2525"/>
      <c r="Y90" s="2525"/>
      <c r="AQ90" s="2413"/>
    </row>
    <row r="91" spans="1:43" s="2411" customFormat="1" ht="4.05" customHeight="1">
      <c r="A91" s="2412"/>
      <c r="P91" s="2531"/>
      <c r="Q91" s="2531"/>
      <c r="R91" s="2525"/>
      <c r="S91" s="2525"/>
      <c r="T91" s="2525"/>
      <c r="U91" s="2525"/>
      <c r="V91" s="2525"/>
      <c r="W91" s="2525"/>
      <c r="X91" s="2525"/>
      <c r="Y91" s="2525"/>
      <c r="AQ91" s="2413"/>
    </row>
    <row r="92" spans="1:43" s="2411" customFormat="1" ht="12">
      <c r="A92" s="2412"/>
      <c r="I92" s="2416" t="s">
        <v>1022</v>
      </c>
      <c r="J92" s="2668" t="s">
        <v>5004</v>
      </c>
      <c r="K92" s="2668" t="s">
        <v>5004</v>
      </c>
      <c r="L92" s="2668" t="s">
        <v>5004</v>
      </c>
      <c r="M92" s="2668" t="s">
        <v>5004</v>
      </c>
      <c r="N92" s="2521" t="s">
        <v>1382</v>
      </c>
      <c r="O92" s="2668" t="s">
        <v>4193</v>
      </c>
      <c r="P92" s="2668" t="s">
        <v>4193</v>
      </c>
      <c r="Q92" s="2521" t="s">
        <v>1382</v>
      </c>
      <c r="R92" s="2668" t="s">
        <v>5005</v>
      </c>
      <c r="S92" s="2668" t="s">
        <v>5005</v>
      </c>
      <c r="T92" s="2525"/>
      <c r="U92" s="2525"/>
      <c r="V92" s="2525"/>
      <c r="W92" s="2525"/>
      <c r="X92" s="2525"/>
      <c r="Y92" s="2525"/>
      <c r="AQ92" s="2413"/>
    </row>
    <row r="93" spans="1:43" s="2411" customFormat="1" ht="4.05" customHeight="1">
      <c r="A93" s="2412"/>
      <c r="AQ93" s="2413"/>
    </row>
    <row r="94" spans="1:43" s="2411" customFormat="1" ht="12" thickBot="1">
      <c r="A94" s="2442"/>
      <c r="B94" s="2443"/>
      <c r="C94" s="2443"/>
      <c r="D94" s="2443"/>
      <c r="E94" s="2443"/>
      <c r="F94" s="2443"/>
      <c r="G94" s="2443"/>
      <c r="H94" s="2443"/>
      <c r="I94" s="2683"/>
      <c r="J94" s="2684"/>
      <c r="K94" s="2685"/>
      <c r="L94" s="2685"/>
      <c r="M94" s="2686"/>
      <c r="N94" s="2685"/>
      <c r="O94" s="2685"/>
      <c r="P94" s="2685"/>
      <c r="Q94" s="2686"/>
      <c r="R94" s="2685"/>
      <c r="S94" s="2685"/>
      <c r="T94" s="2685"/>
      <c r="U94" s="2685"/>
      <c r="V94" s="2443"/>
      <c r="W94" s="2443"/>
      <c r="X94" s="2443"/>
      <c r="Y94" s="2443"/>
      <c r="Z94" s="2443"/>
      <c r="AA94" s="2443"/>
      <c r="AB94" s="2443"/>
      <c r="AC94" s="2443"/>
      <c r="AD94" s="2443"/>
      <c r="AE94" s="2443"/>
      <c r="AF94" s="2443"/>
      <c r="AG94" s="2443"/>
      <c r="AH94" s="2443"/>
      <c r="AI94" s="2443"/>
      <c r="AJ94" s="2443"/>
      <c r="AK94" s="2443"/>
      <c r="AL94" s="2443"/>
      <c r="AM94" s="2443"/>
      <c r="AN94" s="2443"/>
      <c r="AO94" s="2443"/>
      <c r="AP94" s="2443"/>
      <c r="AQ94" s="2444"/>
    </row>
  </sheetData>
  <mergeCells count="84">
    <mergeCell ref="A40:C40"/>
    <mergeCell ref="A41:AQ41"/>
    <mergeCell ref="C57:Y57"/>
    <mergeCell ref="A68:AQ68"/>
    <mergeCell ref="C84:Y84"/>
    <mergeCell ref="AO31:AO36"/>
    <mergeCell ref="AP31:AP36"/>
    <mergeCell ref="AQ31:AQ36"/>
    <mergeCell ref="A37:C37"/>
    <mergeCell ref="A38:C38"/>
    <mergeCell ref="AM31:AM36"/>
    <mergeCell ref="AN31:AN36"/>
    <mergeCell ref="Z31:Z36"/>
    <mergeCell ref="O31:O36"/>
    <mergeCell ref="P31:P36"/>
    <mergeCell ref="Q31:Q36"/>
    <mergeCell ref="R31:R36"/>
    <mergeCell ref="S31:S36"/>
    <mergeCell ref="T31:T36"/>
    <mergeCell ref="I31:I36"/>
    <mergeCell ref="J31:J36"/>
    <mergeCell ref="A39:C39"/>
    <mergeCell ref="AI31:AI36"/>
    <mergeCell ref="AJ31:AJ36"/>
    <mergeCell ref="AK31:AK36"/>
    <mergeCell ref="AL31:AL36"/>
    <mergeCell ref="AA31:AA36"/>
    <mergeCell ref="AB31:AB36"/>
    <mergeCell ref="AC31:AC36"/>
    <mergeCell ref="AD31:AD36"/>
    <mergeCell ref="AG31:AG36"/>
    <mergeCell ref="AH31:AH36"/>
    <mergeCell ref="U31:U36"/>
    <mergeCell ref="V31:V36"/>
    <mergeCell ref="W31:W36"/>
    <mergeCell ref="X31:X36"/>
    <mergeCell ref="Y31:Y36"/>
    <mergeCell ref="H31:H36"/>
    <mergeCell ref="K31:K36"/>
    <mergeCell ref="L31:L36"/>
    <mergeCell ref="M31:M36"/>
    <mergeCell ref="N31:N36"/>
    <mergeCell ref="A31:C36"/>
    <mergeCell ref="D31:D36"/>
    <mergeCell ref="E31:E36"/>
    <mergeCell ref="F31:F36"/>
    <mergeCell ref="G31:G36"/>
    <mergeCell ref="A27:AF27"/>
    <mergeCell ref="AP27:AQ28"/>
    <mergeCell ref="A28:AF28"/>
    <mergeCell ref="A29:C30"/>
    <mergeCell ref="D29:E29"/>
    <mergeCell ref="F29:J29"/>
    <mergeCell ref="K29:W30"/>
    <mergeCell ref="X29:AA29"/>
    <mergeCell ref="AB29:AB30"/>
    <mergeCell ref="AC29:AC30"/>
    <mergeCell ref="AE29:AE30"/>
    <mergeCell ref="AF29:AF30"/>
    <mergeCell ref="AG29:AQ29"/>
    <mergeCell ref="AD29:AD30"/>
    <mergeCell ref="A26:AQ26"/>
    <mergeCell ref="AP6:AQ6"/>
    <mergeCell ref="AP7:AQ7"/>
    <mergeCell ref="AP8:AQ8"/>
    <mergeCell ref="A9:AQ9"/>
    <mergeCell ref="AP10:AQ22"/>
    <mergeCell ref="D11:AF11"/>
    <mergeCell ref="D13:AF13"/>
    <mergeCell ref="D15:AF15"/>
    <mergeCell ref="D17:AF17"/>
    <mergeCell ref="D19:AF19"/>
    <mergeCell ref="D21:AF21"/>
    <mergeCell ref="A23:AQ23"/>
    <mergeCell ref="A24:AF24"/>
    <mergeCell ref="AP24:AQ24"/>
    <mergeCell ref="AP25:AQ25"/>
    <mergeCell ref="A5:C5"/>
    <mergeCell ref="AP5:AQ5"/>
    <mergeCell ref="A1:AQ1"/>
    <mergeCell ref="A2:AQ2"/>
    <mergeCell ref="A3:AQ3"/>
    <mergeCell ref="A4:B4"/>
    <mergeCell ref="AM4:AQ4"/>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0C7C-7241-401C-8EAE-A3B819005A8E}">
  <sheetPr>
    <tabColor rgb="FF7030A0"/>
  </sheetPr>
  <dimension ref="A1:AS131"/>
  <sheetViews>
    <sheetView zoomScale="80" zoomScaleNormal="80" workbookViewId="0">
      <selection activeCell="V14" sqref="V14"/>
    </sheetView>
  </sheetViews>
  <sheetFormatPr defaultColWidth="9.21875" defaultRowHeight="13.8"/>
  <cols>
    <col min="1" max="1" width="10.21875" style="2613" customWidth="1"/>
    <col min="2" max="2" width="15" style="2613" customWidth="1"/>
    <col min="3" max="3" width="9.21875" style="2613"/>
    <col min="4" max="5" width="4.44140625" style="2613" customWidth="1"/>
    <col min="6" max="27" width="3.77734375" style="2613" customWidth="1"/>
    <col min="28" max="30" width="15.77734375" style="2613" customWidth="1"/>
    <col min="31" max="31" width="25.77734375" style="2613" customWidth="1"/>
    <col min="32" max="32" width="34" style="2613" customWidth="1"/>
    <col min="33" max="33" width="14.44140625" style="2613" customWidth="1"/>
    <col min="34" max="38" width="5.77734375" style="2613" customWidth="1"/>
    <col min="39" max="39" width="7.88671875" style="2613" customWidth="1"/>
    <col min="40" max="43" width="5.77734375" style="2613" customWidth="1"/>
    <col min="44" max="16384" width="9.21875" style="2613"/>
  </cols>
  <sheetData>
    <row r="1" spans="1:44" ht="33" customHeight="1" thickBot="1">
      <c r="A1" s="5659" t="s">
        <v>5156</v>
      </c>
      <c r="B1" s="5660"/>
      <c r="C1" s="5660"/>
      <c r="D1" s="5660"/>
      <c r="E1" s="5660"/>
      <c r="F1" s="5660"/>
      <c r="G1" s="5660"/>
      <c r="H1" s="5660"/>
      <c r="I1" s="5660"/>
      <c r="J1" s="5660"/>
      <c r="K1" s="5660"/>
      <c r="L1" s="5660"/>
      <c r="M1" s="5660"/>
      <c r="N1" s="5660"/>
      <c r="O1" s="5660"/>
      <c r="P1" s="5660"/>
      <c r="Q1" s="5660"/>
      <c r="R1" s="5660"/>
      <c r="S1" s="5660"/>
      <c r="T1" s="5660"/>
      <c r="U1" s="5660"/>
      <c r="V1" s="5660"/>
      <c r="W1" s="5660"/>
      <c r="X1" s="5660"/>
      <c r="Y1" s="5660"/>
      <c r="Z1" s="5660"/>
      <c r="AA1" s="5660"/>
      <c r="AB1" s="5660"/>
      <c r="AC1" s="5660"/>
      <c r="AD1" s="5660"/>
      <c r="AE1" s="5660"/>
      <c r="AF1" s="5660"/>
      <c r="AG1" s="5660"/>
      <c r="AH1" s="5660"/>
      <c r="AI1" s="5660"/>
      <c r="AJ1" s="5660"/>
      <c r="AK1" s="5660"/>
      <c r="AL1" s="5660"/>
      <c r="AM1" s="5660"/>
      <c r="AN1" s="5660"/>
      <c r="AO1" s="5660"/>
      <c r="AP1" s="5660"/>
      <c r="AQ1" s="5660"/>
      <c r="AR1" s="5661"/>
    </row>
    <row r="2" spans="1:44" ht="14.4" thickBot="1">
      <c r="A2" s="5575"/>
      <c r="B2" s="5576"/>
      <c r="C2" s="5576"/>
      <c r="D2" s="5576"/>
      <c r="E2" s="5576"/>
      <c r="F2" s="5576"/>
      <c r="G2" s="5576"/>
      <c r="H2" s="5576"/>
      <c r="I2" s="5576"/>
      <c r="J2" s="5576"/>
      <c r="K2" s="5576"/>
      <c r="L2" s="5576"/>
      <c r="M2" s="5576"/>
      <c r="N2" s="5576"/>
      <c r="O2" s="5576"/>
      <c r="P2" s="5576"/>
      <c r="Q2" s="5576"/>
      <c r="R2" s="5576"/>
      <c r="S2" s="5576"/>
      <c r="T2" s="5576"/>
      <c r="U2" s="5576"/>
      <c r="V2" s="5576"/>
      <c r="W2" s="5576"/>
      <c r="X2" s="5576"/>
      <c r="Y2" s="5576"/>
      <c r="Z2" s="5576"/>
      <c r="AA2" s="5576"/>
      <c r="AB2" s="5576"/>
      <c r="AC2" s="5576"/>
      <c r="AD2" s="5576"/>
      <c r="AE2" s="5576"/>
      <c r="AF2" s="5576"/>
      <c r="AG2" s="5576"/>
      <c r="AH2" s="5576"/>
      <c r="AI2" s="5576"/>
      <c r="AJ2" s="5576"/>
      <c r="AK2" s="5576"/>
      <c r="AL2" s="5576"/>
      <c r="AM2" s="5576"/>
      <c r="AN2" s="5576"/>
      <c r="AO2" s="5576"/>
      <c r="AP2" s="5576"/>
      <c r="AQ2" s="5576"/>
      <c r="AR2" s="5577"/>
    </row>
    <row r="3" spans="1:44" ht="14.4" thickBot="1">
      <c r="A3" s="5596" t="s">
        <v>4960</v>
      </c>
      <c r="B3" s="5597"/>
      <c r="C3" s="5597"/>
      <c r="D3" s="5597"/>
      <c r="E3" s="5597"/>
      <c r="F3" s="5597"/>
      <c r="G3" s="5597"/>
      <c r="H3" s="5597"/>
      <c r="I3" s="5597"/>
      <c r="J3" s="5597"/>
      <c r="K3" s="5597"/>
      <c r="L3" s="5597"/>
      <c r="M3" s="5597"/>
      <c r="N3" s="5597"/>
      <c r="O3" s="5597"/>
      <c r="P3" s="5597"/>
      <c r="Q3" s="5597"/>
      <c r="R3" s="5597"/>
      <c r="S3" s="5597"/>
      <c r="T3" s="5597"/>
      <c r="U3" s="5597"/>
      <c r="V3" s="5597"/>
      <c r="W3" s="5597"/>
      <c r="X3" s="5597"/>
      <c r="Y3" s="5597"/>
      <c r="Z3" s="5597"/>
      <c r="AA3" s="5597"/>
      <c r="AB3" s="5597"/>
      <c r="AC3" s="5597"/>
      <c r="AD3" s="5597"/>
      <c r="AE3" s="5597"/>
      <c r="AF3" s="5597"/>
      <c r="AG3" s="5597"/>
      <c r="AH3" s="5597"/>
      <c r="AI3" s="5597"/>
      <c r="AJ3" s="5597"/>
      <c r="AK3" s="5597"/>
      <c r="AL3" s="5597"/>
      <c r="AM3" s="5597"/>
      <c r="AN3" s="5597"/>
      <c r="AO3" s="5597"/>
      <c r="AP3" s="5597"/>
      <c r="AQ3" s="5597"/>
      <c r="AR3" s="5598"/>
    </row>
    <row r="4" spans="1:44">
      <c r="A4" s="5581"/>
      <c r="B4" s="5582"/>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614"/>
      <c r="AN4" s="5582"/>
      <c r="AO4" s="5582"/>
      <c r="AP4" s="5582"/>
      <c r="AQ4" s="5582"/>
      <c r="AR4" s="5583"/>
    </row>
    <row r="5" spans="1:44">
      <c r="A5" s="5567" t="s">
        <v>4961</v>
      </c>
      <c r="B5" s="5568"/>
      <c r="C5" s="5658"/>
      <c r="D5" s="2616"/>
      <c r="E5" s="2617"/>
      <c r="F5" s="2617"/>
      <c r="G5" s="2617"/>
      <c r="H5" s="2617"/>
      <c r="I5" s="2618"/>
      <c r="J5" s="2619"/>
      <c r="K5" s="2619"/>
      <c r="L5" s="2619"/>
      <c r="M5" s="2619"/>
      <c r="N5" s="2619"/>
      <c r="O5" s="2619"/>
      <c r="P5" s="2619"/>
      <c r="Q5" s="2619"/>
      <c r="R5" s="2619"/>
      <c r="S5" s="2619"/>
      <c r="T5" s="2619"/>
      <c r="U5" s="2619"/>
      <c r="V5" s="2619"/>
      <c r="W5" s="2619"/>
      <c r="X5" s="2619"/>
      <c r="Y5" s="2619"/>
      <c r="Z5" s="2619"/>
      <c r="AA5" s="2619"/>
      <c r="AB5" s="2619"/>
      <c r="AC5" s="2619"/>
      <c r="AD5" s="2619"/>
      <c r="AE5" s="2619"/>
      <c r="AF5" s="2619"/>
      <c r="AG5" s="2620"/>
      <c r="AH5" s="2621"/>
      <c r="AI5" s="2621"/>
      <c r="AJ5" s="2621"/>
      <c r="AK5" s="2621"/>
      <c r="AL5" s="2621"/>
      <c r="AM5" s="2621"/>
      <c r="AN5" s="2621"/>
      <c r="AO5" s="2621"/>
      <c r="AP5" s="2621"/>
      <c r="AQ5" s="5570"/>
      <c r="AR5" s="5571"/>
    </row>
    <row r="6" spans="1:44">
      <c r="A6" s="2622"/>
      <c r="B6" s="2614"/>
      <c r="C6" s="2614"/>
      <c r="D6" s="2614"/>
      <c r="E6" s="2614"/>
      <c r="F6" s="2614"/>
      <c r="G6" s="2614"/>
      <c r="H6" s="2614"/>
      <c r="I6" s="2614"/>
      <c r="J6" s="2614"/>
      <c r="K6" s="2614"/>
      <c r="L6" s="2614"/>
      <c r="M6" s="2614"/>
      <c r="N6" s="2614"/>
      <c r="O6" s="2614"/>
      <c r="P6" s="2614"/>
      <c r="Q6" s="2614"/>
      <c r="R6" s="2614"/>
      <c r="S6" s="2614"/>
      <c r="T6" s="261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5583"/>
      <c r="AR6" s="5583"/>
    </row>
    <row r="7" spans="1:44">
      <c r="A7" s="2623"/>
      <c r="B7" s="2621"/>
      <c r="C7" s="2615" t="s">
        <v>4962</v>
      </c>
      <c r="D7" s="2616"/>
      <c r="E7" s="2619"/>
      <c r="F7" s="2619"/>
      <c r="G7" s="2619"/>
      <c r="H7" s="2619"/>
      <c r="I7" s="2624"/>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20"/>
      <c r="AH7" s="2621"/>
      <c r="AI7" s="2621"/>
      <c r="AJ7" s="2621"/>
      <c r="AK7" s="2621"/>
      <c r="AL7" s="2621"/>
      <c r="AM7" s="2621"/>
      <c r="AN7" s="2621"/>
      <c r="AO7" s="2621"/>
      <c r="AP7" s="2621"/>
      <c r="AQ7" s="5571"/>
      <c r="AR7" s="5571"/>
    </row>
    <row r="8" spans="1:44" ht="14.4" thickBot="1">
      <c r="A8" s="2622"/>
      <c r="B8" s="2614"/>
      <c r="C8" s="2614"/>
      <c r="D8" s="2614"/>
      <c r="E8" s="2614"/>
      <c r="F8" s="2614"/>
      <c r="G8" s="2614"/>
      <c r="H8" s="2614"/>
      <c r="I8" s="2614"/>
      <c r="J8" s="2614"/>
      <c r="K8" s="2614"/>
      <c r="L8" s="2614"/>
      <c r="M8" s="2614"/>
      <c r="N8" s="2614"/>
      <c r="O8" s="2614"/>
      <c r="P8" s="2614"/>
      <c r="Q8" s="2614"/>
      <c r="R8" s="2614"/>
      <c r="S8" s="2614"/>
      <c r="T8" s="2614"/>
      <c r="U8" s="2614"/>
      <c r="V8" s="2614"/>
      <c r="W8" s="2614"/>
      <c r="X8" s="2614"/>
      <c r="Y8" s="2614"/>
      <c r="Z8" s="2614"/>
      <c r="AA8" s="2614"/>
      <c r="AB8" s="2614"/>
      <c r="AC8" s="2614"/>
      <c r="AD8" s="2614"/>
      <c r="AE8" s="2614"/>
      <c r="AF8" s="2614"/>
      <c r="AG8" s="2614"/>
      <c r="AH8" s="2614"/>
      <c r="AI8" s="2614"/>
      <c r="AJ8" s="2614"/>
      <c r="AK8" s="2614"/>
      <c r="AL8" s="2614"/>
      <c r="AM8" s="2614"/>
      <c r="AN8" s="2614"/>
      <c r="AO8" s="2614"/>
      <c r="AP8" s="2614"/>
      <c r="AQ8" s="5582"/>
      <c r="AR8" s="5583"/>
    </row>
    <row r="9" spans="1:44" ht="14.4" thickBot="1">
      <c r="A9" s="5596" t="s">
        <v>5017</v>
      </c>
      <c r="B9" s="5597"/>
      <c r="C9" s="5597"/>
      <c r="D9" s="5597"/>
      <c r="E9" s="5597"/>
      <c r="F9" s="5597"/>
      <c r="G9" s="5597"/>
      <c r="H9" s="5597"/>
      <c r="I9" s="5597"/>
      <c r="J9" s="5597"/>
      <c r="K9" s="5597"/>
      <c r="L9" s="5597"/>
      <c r="M9" s="5597"/>
      <c r="N9" s="5597"/>
      <c r="O9" s="5597"/>
      <c r="P9" s="5597"/>
      <c r="Q9" s="5597"/>
      <c r="R9" s="5597"/>
      <c r="S9" s="5597"/>
      <c r="T9" s="5597"/>
      <c r="U9" s="5597"/>
      <c r="V9" s="5597"/>
      <c r="W9" s="5597"/>
      <c r="X9" s="5597"/>
      <c r="Y9" s="5597"/>
      <c r="Z9" s="5597"/>
      <c r="AA9" s="5597"/>
      <c r="AB9" s="5597"/>
      <c r="AC9" s="5597"/>
      <c r="AD9" s="5597"/>
      <c r="AE9" s="5597"/>
      <c r="AF9" s="5597"/>
      <c r="AG9" s="5597"/>
      <c r="AH9" s="5597"/>
      <c r="AI9" s="5597"/>
      <c r="AJ9" s="5597"/>
      <c r="AK9" s="5597"/>
      <c r="AL9" s="5597"/>
      <c r="AM9" s="5597"/>
      <c r="AN9" s="5597"/>
      <c r="AO9" s="5597"/>
      <c r="AP9" s="5597"/>
      <c r="AQ9" s="5597"/>
      <c r="AR9" s="5598"/>
    </row>
    <row r="10" spans="1:44">
      <c r="A10" s="2622"/>
      <c r="B10" s="2614"/>
      <c r="C10" s="2614"/>
      <c r="D10" s="2614"/>
      <c r="E10" s="2614"/>
      <c r="F10" s="2614"/>
      <c r="G10" s="2614"/>
      <c r="H10" s="2614"/>
      <c r="I10" s="2614"/>
      <c r="J10" s="2614"/>
      <c r="K10" s="2614"/>
      <c r="L10" s="2614"/>
      <c r="M10" s="2614"/>
      <c r="N10" s="2614"/>
      <c r="O10" s="2614"/>
      <c r="P10" s="2614"/>
      <c r="Q10" s="2614"/>
      <c r="R10" s="2614"/>
      <c r="S10" s="2614"/>
      <c r="T10" s="2614"/>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2614"/>
      <c r="AQ10" s="5582"/>
      <c r="AR10" s="5583"/>
    </row>
    <row r="11" spans="1:44">
      <c r="A11" s="2625"/>
      <c r="B11" s="2614"/>
      <c r="C11" s="2626" t="s">
        <v>4977</v>
      </c>
      <c r="D11" s="5587"/>
      <c r="E11" s="5588"/>
      <c r="F11" s="5588"/>
      <c r="G11" s="5588"/>
      <c r="H11" s="5588"/>
      <c r="I11" s="5588"/>
      <c r="J11" s="5588"/>
      <c r="K11" s="5588"/>
      <c r="L11" s="5588"/>
      <c r="M11" s="5588"/>
      <c r="N11" s="5588"/>
      <c r="O11" s="5588"/>
      <c r="P11" s="5588"/>
      <c r="Q11" s="5588"/>
      <c r="R11" s="5588"/>
      <c r="S11" s="5588"/>
      <c r="T11" s="5588"/>
      <c r="U11" s="5588"/>
      <c r="V11" s="5588"/>
      <c r="W11" s="5588"/>
      <c r="X11" s="5588"/>
      <c r="Y11" s="5588"/>
      <c r="Z11" s="5588"/>
      <c r="AA11" s="5588"/>
      <c r="AB11" s="5588"/>
      <c r="AC11" s="5588"/>
      <c r="AD11" s="5588"/>
      <c r="AE11" s="5588"/>
      <c r="AF11" s="5588"/>
      <c r="AG11" s="5589"/>
      <c r="AH11" s="2614"/>
      <c r="AI11" s="2614"/>
      <c r="AJ11" s="2614"/>
      <c r="AK11" s="2614"/>
      <c r="AL11" s="2614"/>
      <c r="AM11" s="2614"/>
      <c r="AN11" s="2614"/>
      <c r="AO11" s="2614"/>
      <c r="AP11" s="2614"/>
      <c r="AQ11" s="5582"/>
      <c r="AR11" s="5583"/>
    </row>
    <row r="12" spans="1:44" ht="3.75" customHeight="1">
      <c r="A12" s="2625"/>
      <c r="B12" s="2614"/>
      <c r="C12" s="2626"/>
      <c r="D12" s="2614"/>
      <c r="E12" s="2614"/>
      <c r="F12" s="2614"/>
      <c r="G12" s="2614"/>
      <c r="H12" s="2614"/>
      <c r="I12" s="2626"/>
      <c r="J12" s="2614"/>
      <c r="K12" s="2614"/>
      <c r="L12" s="2614"/>
      <c r="M12" s="2614"/>
      <c r="N12" s="2614"/>
      <c r="O12" s="2614"/>
      <c r="P12" s="2614"/>
      <c r="Q12" s="2614"/>
      <c r="R12" s="2614"/>
      <c r="S12" s="2614"/>
      <c r="T12" s="261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5582"/>
      <c r="AR12" s="5583"/>
    </row>
    <row r="13" spans="1:44">
      <c r="A13" s="2627"/>
      <c r="B13" s="2621"/>
      <c r="C13" s="2615" t="s">
        <v>4978</v>
      </c>
      <c r="D13" s="5590"/>
      <c r="E13" s="5591"/>
      <c r="F13" s="5591"/>
      <c r="G13" s="5591"/>
      <c r="H13" s="5591"/>
      <c r="I13" s="5591"/>
      <c r="J13" s="5591"/>
      <c r="K13" s="5591"/>
      <c r="L13" s="5591"/>
      <c r="M13" s="5591"/>
      <c r="N13" s="5591"/>
      <c r="O13" s="5591"/>
      <c r="P13" s="5591"/>
      <c r="Q13" s="5591"/>
      <c r="R13" s="5591"/>
      <c r="S13" s="5591"/>
      <c r="T13" s="5591"/>
      <c r="U13" s="5591"/>
      <c r="V13" s="5591"/>
      <c r="W13" s="5591"/>
      <c r="X13" s="5591"/>
      <c r="Y13" s="5591"/>
      <c r="Z13" s="5591"/>
      <c r="AA13" s="5591"/>
      <c r="AB13" s="5591"/>
      <c r="AC13" s="5591"/>
      <c r="AD13" s="5591"/>
      <c r="AE13" s="5591"/>
      <c r="AF13" s="5591"/>
      <c r="AG13" s="5592"/>
      <c r="AH13" s="2621"/>
      <c r="AI13" s="2621"/>
      <c r="AJ13" s="2621"/>
      <c r="AK13" s="2621"/>
      <c r="AL13" s="2621"/>
      <c r="AM13" s="2621"/>
      <c r="AN13" s="2621"/>
      <c r="AO13" s="2621"/>
      <c r="AP13" s="2621"/>
      <c r="AQ13" s="5582"/>
      <c r="AR13" s="5583"/>
    </row>
    <row r="14" spans="1:44" ht="3.75" customHeight="1">
      <c r="A14" s="2627"/>
      <c r="B14" s="2621"/>
      <c r="C14" s="2621"/>
      <c r="D14" s="2621"/>
      <c r="E14" s="2621"/>
      <c r="F14" s="2621"/>
      <c r="G14" s="2621"/>
      <c r="H14" s="2621"/>
      <c r="I14" s="2615"/>
      <c r="J14" s="2621"/>
      <c r="K14" s="2621"/>
      <c r="L14" s="2621"/>
      <c r="M14" s="2621"/>
      <c r="N14" s="2621"/>
      <c r="O14" s="2621"/>
      <c r="P14" s="2621"/>
      <c r="Q14" s="2621"/>
      <c r="R14" s="2621"/>
      <c r="S14" s="2621"/>
      <c r="T14" s="2621"/>
      <c r="U14" s="2621"/>
      <c r="V14" s="2621"/>
      <c r="W14" s="2621"/>
      <c r="X14" s="2621"/>
      <c r="Y14" s="2621"/>
      <c r="Z14" s="2621"/>
      <c r="AA14" s="2621"/>
      <c r="AB14" s="2621"/>
      <c r="AC14" s="2621"/>
      <c r="AD14" s="2621"/>
      <c r="AE14" s="2621"/>
      <c r="AF14" s="2621"/>
      <c r="AG14" s="2621"/>
      <c r="AH14" s="2621"/>
      <c r="AI14" s="2621"/>
      <c r="AJ14" s="2621"/>
      <c r="AK14" s="2621"/>
      <c r="AL14" s="2621"/>
      <c r="AM14" s="2621"/>
      <c r="AN14" s="2621"/>
      <c r="AO14" s="2621"/>
      <c r="AP14" s="2621"/>
      <c r="AQ14" s="5582"/>
      <c r="AR14" s="5583"/>
    </row>
    <row r="15" spans="1:44">
      <c r="A15" s="2628"/>
      <c r="B15" s="2629"/>
      <c r="C15" s="2615" t="s">
        <v>5101</v>
      </c>
      <c r="D15" s="5593"/>
      <c r="E15" s="5594"/>
      <c r="F15" s="5594"/>
      <c r="G15" s="5594"/>
      <c r="H15" s="5594"/>
      <c r="I15" s="5594"/>
      <c r="J15" s="5594"/>
      <c r="K15" s="5594"/>
      <c r="L15" s="5594"/>
      <c r="M15" s="5594"/>
      <c r="N15" s="5594"/>
      <c r="O15" s="5594"/>
      <c r="P15" s="5594"/>
      <c r="Q15" s="5594"/>
      <c r="R15" s="5594"/>
      <c r="S15" s="5594"/>
      <c r="T15" s="5594"/>
      <c r="U15" s="5594"/>
      <c r="V15" s="5594"/>
      <c r="W15" s="5594"/>
      <c r="X15" s="5594"/>
      <c r="Y15" s="5594"/>
      <c r="Z15" s="5594"/>
      <c r="AA15" s="5594"/>
      <c r="AB15" s="5594"/>
      <c r="AC15" s="5594"/>
      <c r="AD15" s="5594"/>
      <c r="AE15" s="5594"/>
      <c r="AF15" s="5594"/>
      <c r="AG15" s="5595"/>
      <c r="AH15" s="2629"/>
      <c r="AI15" s="2629"/>
      <c r="AJ15" s="2629"/>
      <c r="AK15" s="2629"/>
      <c r="AL15" s="2629"/>
      <c r="AM15" s="2629"/>
      <c r="AN15" s="2629"/>
      <c r="AO15" s="2629"/>
      <c r="AP15" s="2629"/>
      <c r="AQ15" s="5582"/>
      <c r="AR15" s="5583"/>
    </row>
    <row r="16" spans="1:44" ht="3.75" customHeight="1">
      <c r="A16" s="2628"/>
      <c r="B16" s="2629"/>
      <c r="C16" s="2615"/>
      <c r="D16" s="2629"/>
      <c r="E16" s="2629"/>
      <c r="F16" s="2629"/>
      <c r="G16" s="2629"/>
      <c r="H16" s="2629"/>
      <c r="I16" s="2629"/>
      <c r="J16" s="2629"/>
      <c r="K16" s="2629"/>
      <c r="L16" s="2629"/>
      <c r="M16" s="2629"/>
      <c r="N16" s="2629"/>
      <c r="O16" s="2629"/>
      <c r="P16" s="2629"/>
      <c r="Q16" s="2629"/>
      <c r="R16" s="2629"/>
      <c r="S16" s="2629"/>
      <c r="T16" s="2629"/>
      <c r="U16" s="2629"/>
      <c r="V16" s="2629"/>
      <c r="W16" s="2629"/>
      <c r="X16" s="2629"/>
      <c r="Y16" s="2629"/>
      <c r="Z16" s="2629"/>
      <c r="AA16" s="2629"/>
      <c r="AB16" s="2629"/>
      <c r="AC16" s="2629"/>
      <c r="AD16" s="2629"/>
      <c r="AE16" s="2629"/>
      <c r="AF16" s="2629"/>
      <c r="AG16" s="2629"/>
      <c r="AH16" s="2629"/>
      <c r="AI16" s="2629"/>
      <c r="AJ16" s="2629"/>
      <c r="AK16" s="2629"/>
      <c r="AL16" s="2629"/>
      <c r="AM16" s="2629"/>
      <c r="AN16" s="2629"/>
      <c r="AO16" s="2629"/>
      <c r="AP16" s="2629"/>
      <c r="AQ16" s="5582"/>
      <c r="AR16" s="5583"/>
    </row>
    <row r="17" spans="1:44">
      <c r="A17" s="2628"/>
      <c r="B17" s="2629"/>
      <c r="C17" s="2615" t="s">
        <v>5102</v>
      </c>
      <c r="D17" s="5593"/>
      <c r="E17" s="5594"/>
      <c r="F17" s="5594"/>
      <c r="G17" s="5594"/>
      <c r="H17" s="5594"/>
      <c r="I17" s="5594"/>
      <c r="J17" s="5594"/>
      <c r="K17" s="5594"/>
      <c r="L17" s="5594"/>
      <c r="M17" s="5594"/>
      <c r="N17" s="5594"/>
      <c r="O17" s="5594"/>
      <c r="P17" s="5594"/>
      <c r="Q17" s="5594"/>
      <c r="R17" s="5594"/>
      <c r="S17" s="5594"/>
      <c r="T17" s="5594"/>
      <c r="U17" s="5594"/>
      <c r="V17" s="5594"/>
      <c r="W17" s="5594"/>
      <c r="X17" s="5594"/>
      <c r="Y17" s="5594"/>
      <c r="Z17" s="5594"/>
      <c r="AA17" s="5594"/>
      <c r="AB17" s="5594"/>
      <c r="AC17" s="5594"/>
      <c r="AD17" s="5594"/>
      <c r="AE17" s="5594"/>
      <c r="AF17" s="5594"/>
      <c r="AG17" s="5595"/>
      <c r="AH17" s="2629"/>
      <c r="AI17" s="2629"/>
      <c r="AJ17" s="2629"/>
      <c r="AK17" s="2629"/>
      <c r="AL17" s="2629"/>
      <c r="AM17" s="2629"/>
      <c r="AN17" s="2629"/>
      <c r="AO17" s="2629"/>
      <c r="AP17" s="2629"/>
      <c r="AQ17" s="5582"/>
      <c r="AR17" s="5583"/>
    </row>
    <row r="18" spans="1:44" ht="3.75" customHeight="1">
      <c r="A18" s="2628"/>
      <c r="B18" s="2629"/>
      <c r="C18" s="2615"/>
      <c r="D18" s="2629"/>
      <c r="E18" s="2629"/>
      <c r="F18" s="2629"/>
      <c r="G18" s="2629"/>
      <c r="H18" s="2629"/>
      <c r="I18" s="2629"/>
      <c r="J18" s="2629"/>
      <c r="K18" s="2629"/>
      <c r="L18" s="2629"/>
      <c r="M18" s="2629"/>
      <c r="N18" s="2629"/>
      <c r="O18" s="2629"/>
      <c r="P18" s="2629"/>
      <c r="Q18" s="2629"/>
      <c r="R18" s="2629"/>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2629"/>
      <c r="AQ18" s="5582"/>
      <c r="AR18" s="5583"/>
    </row>
    <row r="19" spans="1:44">
      <c r="A19" s="2628"/>
      <c r="B19" s="2629"/>
      <c r="C19" s="2615" t="s">
        <v>5103</v>
      </c>
      <c r="D19" s="5593"/>
      <c r="E19" s="5594"/>
      <c r="F19" s="5594"/>
      <c r="G19" s="5594"/>
      <c r="H19" s="5594"/>
      <c r="I19" s="5594"/>
      <c r="J19" s="5594"/>
      <c r="K19" s="5594"/>
      <c r="L19" s="5594"/>
      <c r="M19" s="5594"/>
      <c r="N19" s="5594"/>
      <c r="O19" s="5594"/>
      <c r="P19" s="5594"/>
      <c r="Q19" s="5594"/>
      <c r="R19" s="5594"/>
      <c r="S19" s="5594"/>
      <c r="T19" s="5594"/>
      <c r="U19" s="5594"/>
      <c r="V19" s="5594"/>
      <c r="W19" s="5594"/>
      <c r="X19" s="5594"/>
      <c r="Y19" s="5594"/>
      <c r="Z19" s="5594"/>
      <c r="AA19" s="5594"/>
      <c r="AB19" s="5594"/>
      <c r="AC19" s="5594"/>
      <c r="AD19" s="5594"/>
      <c r="AE19" s="5594"/>
      <c r="AF19" s="5594"/>
      <c r="AG19" s="5595"/>
      <c r="AH19" s="2629"/>
      <c r="AI19" s="2629"/>
      <c r="AJ19" s="2629"/>
      <c r="AK19" s="2629"/>
      <c r="AL19" s="2629"/>
      <c r="AM19" s="2629"/>
      <c r="AN19" s="2629"/>
      <c r="AO19" s="2629"/>
      <c r="AP19" s="2629"/>
      <c r="AQ19" s="5582"/>
      <c r="AR19" s="5583"/>
    </row>
    <row r="20" spans="1:44" ht="3.75" customHeight="1">
      <c r="A20" s="2628"/>
      <c r="B20" s="2629"/>
      <c r="C20" s="2615"/>
      <c r="D20" s="2629"/>
      <c r="E20" s="2629"/>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29"/>
      <c r="AK20" s="2629"/>
      <c r="AL20" s="2629"/>
      <c r="AM20" s="2629"/>
      <c r="AN20" s="2629"/>
      <c r="AO20" s="2629"/>
      <c r="AP20" s="2629"/>
      <c r="AQ20" s="5582"/>
      <c r="AR20" s="5583"/>
    </row>
    <row r="21" spans="1:44">
      <c r="A21" s="2628"/>
      <c r="B21" s="2629"/>
      <c r="C21" s="2615" t="s">
        <v>5104</v>
      </c>
      <c r="D21" s="5593"/>
      <c r="E21" s="5594"/>
      <c r="F21" s="5594"/>
      <c r="G21" s="5594"/>
      <c r="H21" s="5594"/>
      <c r="I21" s="5594"/>
      <c r="J21" s="5594"/>
      <c r="K21" s="5594"/>
      <c r="L21" s="5594"/>
      <c r="M21" s="5594"/>
      <c r="N21" s="5594"/>
      <c r="O21" s="5594"/>
      <c r="P21" s="5594"/>
      <c r="Q21" s="5594"/>
      <c r="R21" s="5594"/>
      <c r="S21" s="5594"/>
      <c r="T21" s="5594"/>
      <c r="U21" s="5594"/>
      <c r="V21" s="5594"/>
      <c r="W21" s="5594"/>
      <c r="X21" s="5594"/>
      <c r="Y21" s="5594"/>
      <c r="Z21" s="5594"/>
      <c r="AA21" s="5594"/>
      <c r="AB21" s="5594"/>
      <c r="AC21" s="5594"/>
      <c r="AD21" s="5594"/>
      <c r="AE21" s="5594"/>
      <c r="AF21" s="5594"/>
      <c r="AG21" s="5595"/>
      <c r="AH21" s="2629"/>
      <c r="AI21" s="2629"/>
      <c r="AJ21" s="2629"/>
      <c r="AK21" s="2629"/>
      <c r="AL21" s="2629"/>
      <c r="AM21" s="2629"/>
      <c r="AN21" s="2629"/>
      <c r="AO21" s="2629"/>
      <c r="AP21" s="2629"/>
      <c r="AQ21" s="5582"/>
      <c r="AR21" s="5583"/>
    </row>
    <row r="22" spans="1:44" ht="14.4" thickBot="1">
      <c r="A22" s="2630"/>
      <c r="B22" s="2629"/>
      <c r="C22" s="2615"/>
      <c r="D22" s="2629"/>
      <c r="E22" s="2629"/>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2629"/>
      <c r="AQ22" s="5582"/>
      <c r="AR22" s="5583"/>
    </row>
    <row r="23" spans="1:44" ht="14.4" thickBot="1">
      <c r="A23" s="5596" t="s">
        <v>5105</v>
      </c>
      <c r="B23" s="5597"/>
      <c r="C23" s="5597"/>
      <c r="D23" s="5597"/>
      <c r="E23" s="5597"/>
      <c r="F23" s="5597"/>
      <c r="G23" s="5597"/>
      <c r="H23" s="5597"/>
      <c r="I23" s="5597"/>
      <c r="J23" s="5597"/>
      <c r="K23" s="5597"/>
      <c r="L23" s="5597"/>
      <c r="M23" s="5597"/>
      <c r="N23" s="5597"/>
      <c r="O23" s="5597"/>
      <c r="P23" s="5597"/>
      <c r="Q23" s="5597"/>
      <c r="R23" s="5597"/>
      <c r="S23" s="5597"/>
      <c r="T23" s="5597"/>
      <c r="U23" s="5597"/>
      <c r="V23" s="5597"/>
      <c r="W23" s="5597"/>
      <c r="X23" s="5597"/>
      <c r="Y23" s="5597"/>
      <c r="Z23" s="5597"/>
      <c r="AA23" s="5597"/>
      <c r="AB23" s="5597"/>
      <c r="AC23" s="5597"/>
      <c r="AD23" s="5597"/>
      <c r="AE23" s="5597"/>
      <c r="AF23" s="5597"/>
      <c r="AG23" s="5597"/>
      <c r="AH23" s="5597"/>
      <c r="AI23" s="5597"/>
      <c r="AJ23" s="5597"/>
      <c r="AK23" s="5597"/>
      <c r="AL23" s="5597"/>
      <c r="AM23" s="5597"/>
      <c r="AN23" s="5597"/>
      <c r="AO23" s="5597"/>
      <c r="AP23" s="5597"/>
      <c r="AQ23" s="5597"/>
      <c r="AR23" s="5598"/>
    </row>
    <row r="24" spans="1:44" s="2629" customFormat="1">
      <c r="A24" s="5599" t="s">
        <v>5106</v>
      </c>
      <c r="B24" s="5600"/>
      <c r="C24" s="5600"/>
      <c r="D24" s="5600"/>
      <c r="E24" s="5600"/>
      <c r="F24" s="5600"/>
      <c r="G24" s="5600"/>
      <c r="H24" s="5600"/>
      <c r="I24" s="5600"/>
      <c r="J24" s="5600"/>
      <c r="K24" s="5600"/>
      <c r="L24" s="5600"/>
      <c r="M24" s="5600"/>
      <c r="N24" s="5600"/>
      <c r="O24" s="5600"/>
      <c r="P24" s="5600"/>
      <c r="Q24" s="5600"/>
      <c r="R24" s="5600"/>
      <c r="S24" s="5600"/>
      <c r="T24" s="5600"/>
      <c r="U24" s="5600"/>
      <c r="V24" s="5600"/>
      <c r="W24" s="5600"/>
      <c r="X24" s="5600"/>
      <c r="Y24" s="5600"/>
      <c r="Z24" s="5600"/>
      <c r="AA24" s="5600"/>
      <c r="AB24" s="5600"/>
      <c r="AC24" s="5600"/>
      <c r="AD24" s="5600"/>
      <c r="AE24" s="5600"/>
      <c r="AF24" s="5600"/>
      <c r="AG24" s="5600"/>
      <c r="AH24" s="2631"/>
      <c r="AI24" s="2631"/>
      <c r="AJ24" s="2631"/>
      <c r="AK24" s="2631"/>
      <c r="AL24" s="2631"/>
      <c r="AM24" s="2631"/>
      <c r="AN24" s="2631"/>
      <c r="AO24" s="2631"/>
      <c r="AP24" s="2631"/>
      <c r="AQ24" s="5601"/>
      <c r="AR24" s="5601"/>
    </row>
    <row r="25" spans="1:44">
      <c r="A25" s="2632" t="s">
        <v>5107</v>
      </c>
      <c r="B25" s="2633"/>
      <c r="C25" s="2633"/>
      <c r="D25" s="2633"/>
      <c r="E25" s="2633"/>
      <c r="F25" s="2633"/>
      <c r="G25" s="2633"/>
      <c r="H25" s="2633"/>
      <c r="I25" s="2633"/>
      <c r="J25" s="2633"/>
      <c r="K25" s="2633"/>
      <c r="L25" s="2633"/>
      <c r="M25" s="2633"/>
      <c r="N25" s="2633"/>
      <c r="O25" s="2633"/>
      <c r="P25" s="2633"/>
      <c r="Q25" s="2633"/>
      <c r="R25" s="2633"/>
      <c r="S25" s="2633"/>
      <c r="T25" s="2633"/>
      <c r="U25" s="2633"/>
      <c r="V25" s="2633"/>
      <c r="W25" s="2633"/>
      <c r="X25" s="2633"/>
      <c r="Y25" s="2633"/>
      <c r="Z25" s="2633"/>
      <c r="AA25" s="2633"/>
      <c r="AB25" s="2629"/>
      <c r="AC25" s="2629"/>
      <c r="AD25" s="2629"/>
      <c r="AE25" s="2629"/>
      <c r="AF25" s="2629"/>
      <c r="AG25" s="2629"/>
      <c r="AH25" s="2629"/>
      <c r="AI25" s="2629"/>
      <c r="AJ25" s="2629"/>
      <c r="AK25" s="2629"/>
      <c r="AL25" s="2629"/>
      <c r="AM25" s="2629"/>
      <c r="AN25" s="2629"/>
      <c r="AO25" s="2629"/>
      <c r="AP25" s="2629"/>
      <c r="AQ25" s="5602"/>
      <c r="AR25" s="5602"/>
    </row>
    <row r="26" spans="1:44" ht="15" customHeight="1">
      <c r="A26" s="5584" t="s">
        <v>5108</v>
      </c>
      <c r="B26" s="5585"/>
      <c r="C26" s="5585"/>
      <c r="D26" s="5585"/>
      <c r="E26" s="5585"/>
      <c r="F26" s="5585"/>
      <c r="G26" s="5585"/>
      <c r="H26" s="5585"/>
      <c r="I26" s="5585"/>
      <c r="J26" s="5585"/>
      <c r="K26" s="5585"/>
      <c r="L26" s="5585"/>
      <c r="M26" s="5585"/>
      <c r="N26" s="5585"/>
      <c r="O26" s="5585"/>
      <c r="P26" s="5585"/>
      <c r="Q26" s="5585"/>
      <c r="R26" s="5585"/>
      <c r="S26" s="5585"/>
      <c r="T26" s="5585"/>
      <c r="U26" s="5585"/>
      <c r="V26" s="5585"/>
      <c r="W26" s="5585"/>
      <c r="X26" s="5585"/>
      <c r="Y26" s="5585"/>
      <c r="Z26" s="5585"/>
      <c r="AA26" s="5585"/>
      <c r="AB26" s="5585"/>
      <c r="AC26" s="5585"/>
      <c r="AD26" s="5585"/>
      <c r="AE26" s="5585"/>
      <c r="AF26" s="5585"/>
      <c r="AG26" s="5585"/>
      <c r="AH26" s="5585"/>
      <c r="AI26" s="5585"/>
      <c r="AJ26" s="5585"/>
      <c r="AK26" s="5585"/>
      <c r="AL26" s="5585"/>
      <c r="AM26" s="5585"/>
      <c r="AN26" s="5585"/>
      <c r="AO26" s="5585"/>
      <c r="AP26" s="5585"/>
      <c r="AQ26" s="5585"/>
      <c r="AR26" s="5586"/>
    </row>
    <row r="27" spans="1:44">
      <c r="A27" s="5603" t="s">
        <v>5109</v>
      </c>
      <c r="B27" s="5604"/>
      <c r="C27" s="5604"/>
      <c r="D27" s="5604"/>
      <c r="E27" s="5604"/>
      <c r="F27" s="5604"/>
      <c r="G27" s="5604"/>
      <c r="H27" s="5604"/>
      <c r="I27" s="5604"/>
      <c r="J27" s="5604"/>
      <c r="K27" s="5604"/>
      <c r="L27" s="5604"/>
      <c r="M27" s="5604"/>
      <c r="N27" s="5604"/>
      <c r="O27" s="5604"/>
      <c r="P27" s="5604"/>
      <c r="Q27" s="5604"/>
      <c r="R27" s="5604"/>
      <c r="S27" s="5604"/>
      <c r="T27" s="5604"/>
      <c r="U27" s="5604"/>
      <c r="V27" s="5604"/>
      <c r="W27" s="5604"/>
      <c r="X27" s="5604"/>
      <c r="Y27" s="5604"/>
      <c r="Z27" s="5604"/>
      <c r="AA27" s="5604"/>
      <c r="AB27" s="5604"/>
      <c r="AC27" s="5604"/>
      <c r="AD27" s="5604"/>
      <c r="AE27" s="5604"/>
      <c r="AF27" s="5604"/>
      <c r="AG27" s="5604"/>
      <c r="AH27" s="2629"/>
      <c r="AI27" s="2629"/>
      <c r="AJ27" s="2629"/>
      <c r="AK27" s="2629"/>
      <c r="AL27" s="2629"/>
      <c r="AM27" s="2629"/>
      <c r="AN27" s="2629"/>
      <c r="AO27" s="2629"/>
      <c r="AP27" s="2629"/>
      <c r="AQ27" s="5605"/>
      <c r="AR27" s="5602"/>
    </row>
    <row r="28" spans="1:44" ht="14.4" thickBot="1">
      <c r="A28" s="5603" t="s">
        <v>5110</v>
      </c>
      <c r="B28" s="5604"/>
      <c r="C28" s="5604"/>
      <c r="D28" s="5604"/>
      <c r="E28" s="5604"/>
      <c r="F28" s="5604"/>
      <c r="G28" s="5604"/>
      <c r="H28" s="5604"/>
      <c r="I28" s="5604"/>
      <c r="J28" s="5604"/>
      <c r="K28" s="5604"/>
      <c r="L28" s="5604"/>
      <c r="M28" s="5604"/>
      <c r="N28" s="5604"/>
      <c r="O28" s="5604"/>
      <c r="P28" s="5604"/>
      <c r="Q28" s="5604"/>
      <c r="R28" s="5604"/>
      <c r="S28" s="5604"/>
      <c r="T28" s="5604"/>
      <c r="U28" s="5604"/>
      <c r="V28" s="5604"/>
      <c r="W28" s="5604"/>
      <c r="X28" s="5604"/>
      <c r="Y28" s="5604"/>
      <c r="Z28" s="5604"/>
      <c r="AA28" s="5604"/>
      <c r="AB28" s="5604"/>
      <c r="AC28" s="5604"/>
      <c r="AD28" s="5604"/>
      <c r="AE28" s="5604"/>
      <c r="AF28" s="5604"/>
      <c r="AG28" s="5604"/>
      <c r="AH28" s="2629"/>
      <c r="AI28" s="2629"/>
      <c r="AJ28" s="2629"/>
      <c r="AK28" s="2629"/>
      <c r="AL28" s="2629"/>
      <c r="AM28" s="2629"/>
      <c r="AN28" s="2629"/>
      <c r="AO28" s="2629"/>
      <c r="AP28" s="2629"/>
      <c r="AQ28" s="5605"/>
      <c r="AR28" s="5602"/>
    </row>
    <row r="29" spans="1:44" s="2634" customFormat="1" ht="54.75" customHeight="1">
      <c r="A29" s="5606" t="s">
        <v>5111</v>
      </c>
      <c r="B29" s="5607"/>
      <c r="C29" s="5608"/>
      <c r="D29" s="5612" t="s">
        <v>5112</v>
      </c>
      <c r="E29" s="5613"/>
      <c r="F29" s="5612" t="s">
        <v>5113</v>
      </c>
      <c r="G29" s="5614"/>
      <c r="H29" s="5614"/>
      <c r="I29" s="5614"/>
      <c r="J29" s="5613"/>
      <c r="K29" s="5616" t="s">
        <v>5114</v>
      </c>
      <c r="L29" s="5607"/>
      <c r="M29" s="5607"/>
      <c r="N29" s="5607"/>
      <c r="O29" s="5607"/>
      <c r="P29" s="5607"/>
      <c r="Q29" s="5607"/>
      <c r="R29" s="5607"/>
      <c r="S29" s="5607"/>
      <c r="T29" s="5607"/>
      <c r="U29" s="5607"/>
      <c r="V29" s="5607"/>
      <c r="W29" s="5608"/>
      <c r="X29" s="5612" t="s">
        <v>5115</v>
      </c>
      <c r="Y29" s="5614"/>
      <c r="Z29" s="5614"/>
      <c r="AA29" s="5613"/>
      <c r="AB29" s="5618" t="s">
        <v>5116</v>
      </c>
      <c r="AC29" s="5618" t="s">
        <v>5117</v>
      </c>
      <c r="AD29" s="5618" t="s">
        <v>5157</v>
      </c>
      <c r="AE29" s="5618" t="s">
        <v>5118</v>
      </c>
      <c r="AF29" s="5618" t="s">
        <v>5119</v>
      </c>
      <c r="AG29" s="5618" t="s">
        <v>5120</v>
      </c>
      <c r="AH29" s="5656" t="s">
        <v>5121</v>
      </c>
      <c r="AI29" s="5656"/>
      <c r="AJ29" s="5656"/>
      <c r="AK29" s="5656"/>
      <c r="AL29" s="5656"/>
      <c r="AM29" s="5656"/>
      <c r="AN29" s="5656"/>
      <c r="AO29" s="5656"/>
      <c r="AP29" s="5656"/>
      <c r="AQ29" s="5656"/>
      <c r="AR29" s="5657"/>
    </row>
    <row r="30" spans="1:44" s="2634" customFormat="1" ht="99.75" customHeight="1">
      <c r="A30" s="5609"/>
      <c r="B30" s="5610"/>
      <c r="C30" s="5611"/>
      <c r="D30" s="2635" t="s">
        <v>5122</v>
      </c>
      <c r="E30" s="2635" t="s">
        <v>5123</v>
      </c>
      <c r="F30" s="2635" t="s">
        <v>5124</v>
      </c>
      <c r="G30" s="2635" t="s">
        <v>919</v>
      </c>
      <c r="H30" s="2635" t="s">
        <v>5125</v>
      </c>
      <c r="I30" s="2635" t="s">
        <v>5126</v>
      </c>
      <c r="J30" s="2635" t="s">
        <v>2156</v>
      </c>
      <c r="K30" s="5617"/>
      <c r="L30" s="5610"/>
      <c r="M30" s="5610"/>
      <c r="N30" s="5610"/>
      <c r="O30" s="5610"/>
      <c r="P30" s="5610"/>
      <c r="Q30" s="5610"/>
      <c r="R30" s="5610"/>
      <c r="S30" s="5610"/>
      <c r="T30" s="5610"/>
      <c r="U30" s="5610"/>
      <c r="V30" s="5610"/>
      <c r="W30" s="5611"/>
      <c r="X30" s="2636" t="s">
        <v>5127</v>
      </c>
      <c r="Y30" s="2636" t="s">
        <v>5128</v>
      </c>
      <c r="Z30" s="2636" t="s">
        <v>5129</v>
      </c>
      <c r="AA30" s="2636" t="s">
        <v>5130</v>
      </c>
      <c r="AB30" s="5619"/>
      <c r="AC30" s="5619"/>
      <c r="AD30" s="5619"/>
      <c r="AE30" s="5619"/>
      <c r="AF30" s="5619"/>
      <c r="AG30" s="5619"/>
      <c r="AH30" s="2637" t="s">
        <v>5131</v>
      </c>
      <c r="AI30" s="2637" t="s">
        <v>5132</v>
      </c>
      <c r="AJ30" s="2637" t="s">
        <v>5133</v>
      </c>
      <c r="AK30" s="2637" t="s">
        <v>5134</v>
      </c>
      <c r="AL30" s="2637" t="s">
        <v>5158</v>
      </c>
      <c r="AM30" s="2637" t="s">
        <v>5136</v>
      </c>
      <c r="AN30" s="2637" t="s">
        <v>5137</v>
      </c>
      <c r="AO30" s="2637" t="s">
        <v>5138</v>
      </c>
      <c r="AP30" s="2638" t="s">
        <v>5139</v>
      </c>
      <c r="AQ30" s="2639" t="s">
        <v>5140</v>
      </c>
      <c r="AR30" s="2639" t="s">
        <v>5141</v>
      </c>
    </row>
    <row r="31" spans="1:44" ht="15" customHeight="1">
      <c r="A31" s="5622" t="s">
        <v>5142</v>
      </c>
      <c r="B31" s="5623"/>
      <c r="C31" s="5624"/>
      <c r="D31" s="5631">
        <v>1</v>
      </c>
      <c r="E31" s="5631"/>
      <c r="F31" s="5634"/>
      <c r="G31" s="5634"/>
      <c r="H31" s="5634">
        <v>1</v>
      </c>
      <c r="I31" s="5634"/>
      <c r="J31" s="5634"/>
      <c r="K31" s="5631">
        <v>1</v>
      </c>
      <c r="L31" s="5631">
        <v>2</v>
      </c>
      <c r="M31" s="5631">
        <v>3</v>
      </c>
      <c r="N31" s="5631">
        <v>4</v>
      </c>
      <c r="O31" s="5631">
        <v>5</v>
      </c>
      <c r="P31" s="5631">
        <v>6</v>
      </c>
      <c r="Q31" s="5631">
        <v>7</v>
      </c>
      <c r="R31" s="5631">
        <v>4</v>
      </c>
      <c r="S31" s="5631">
        <v>5</v>
      </c>
      <c r="T31" s="5631">
        <v>6</v>
      </c>
      <c r="U31" s="5631">
        <v>8</v>
      </c>
      <c r="V31" s="5631">
        <v>9</v>
      </c>
      <c r="W31" s="5631">
        <v>1</v>
      </c>
      <c r="X31" s="5634"/>
      <c r="Y31" s="5634" t="s">
        <v>164</v>
      </c>
      <c r="Z31" s="5634"/>
      <c r="AA31" s="5634"/>
      <c r="AB31" s="5640">
        <v>44348</v>
      </c>
      <c r="AC31" s="5643" t="s">
        <v>5143</v>
      </c>
      <c r="AD31" s="2640"/>
      <c r="AE31" s="5631" t="s">
        <v>5144</v>
      </c>
      <c r="AF31" s="2641" t="s">
        <v>5145</v>
      </c>
      <c r="AG31" s="2642" t="s">
        <v>5146</v>
      </c>
      <c r="AH31" s="5634" t="s">
        <v>598</v>
      </c>
      <c r="AI31" s="5634" t="s">
        <v>598</v>
      </c>
      <c r="AJ31" s="5634" t="s">
        <v>598</v>
      </c>
      <c r="AK31" s="5634" t="s">
        <v>598</v>
      </c>
      <c r="AL31" s="5634" t="s">
        <v>598</v>
      </c>
      <c r="AM31" s="5634" t="s">
        <v>547</v>
      </c>
      <c r="AN31" s="5634" t="s">
        <v>598</v>
      </c>
      <c r="AO31" s="5634" t="s">
        <v>598</v>
      </c>
      <c r="AP31" s="5634" t="s">
        <v>596</v>
      </c>
      <c r="AQ31" s="5646" t="s">
        <v>598</v>
      </c>
      <c r="AR31" s="5649" t="s">
        <v>598</v>
      </c>
    </row>
    <row r="32" spans="1:44">
      <c r="A32" s="5625"/>
      <c r="B32" s="5626"/>
      <c r="C32" s="5655"/>
      <c r="D32" s="5632"/>
      <c r="E32" s="5632"/>
      <c r="F32" s="5635"/>
      <c r="G32" s="5635"/>
      <c r="H32" s="5635"/>
      <c r="I32" s="5635"/>
      <c r="J32" s="5635"/>
      <c r="K32" s="5632"/>
      <c r="L32" s="5632"/>
      <c r="M32" s="5632"/>
      <c r="N32" s="5632"/>
      <c r="O32" s="5632"/>
      <c r="P32" s="5632"/>
      <c r="Q32" s="5632"/>
      <c r="R32" s="5632"/>
      <c r="S32" s="5632"/>
      <c r="T32" s="5632"/>
      <c r="U32" s="5632"/>
      <c r="V32" s="5632"/>
      <c r="W32" s="5632"/>
      <c r="X32" s="5635"/>
      <c r="Y32" s="5635"/>
      <c r="Z32" s="5635"/>
      <c r="AA32" s="5635"/>
      <c r="AB32" s="5641"/>
      <c r="AC32" s="5644"/>
      <c r="AD32" s="2643"/>
      <c r="AE32" s="5632"/>
      <c r="AF32" s="2641" t="s">
        <v>5147</v>
      </c>
      <c r="AG32" s="2642" t="s">
        <v>5148</v>
      </c>
      <c r="AH32" s="5635"/>
      <c r="AI32" s="5635"/>
      <c r="AJ32" s="5635"/>
      <c r="AK32" s="5635"/>
      <c r="AL32" s="5635"/>
      <c r="AM32" s="5635"/>
      <c r="AN32" s="5635"/>
      <c r="AO32" s="5635"/>
      <c r="AP32" s="5635"/>
      <c r="AQ32" s="5647"/>
      <c r="AR32" s="5650"/>
    </row>
    <row r="33" spans="1:44">
      <c r="A33" s="5625"/>
      <c r="B33" s="5626"/>
      <c r="C33" s="5655"/>
      <c r="D33" s="5632"/>
      <c r="E33" s="5632"/>
      <c r="F33" s="5635"/>
      <c r="G33" s="5635"/>
      <c r="H33" s="5635"/>
      <c r="I33" s="5635"/>
      <c r="J33" s="5635"/>
      <c r="K33" s="5632"/>
      <c r="L33" s="5632"/>
      <c r="M33" s="5632"/>
      <c r="N33" s="5632"/>
      <c r="O33" s="5632"/>
      <c r="P33" s="5632"/>
      <c r="Q33" s="5632"/>
      <c r="R33" s="5632"/>
      <c r="S33" s="5632"/>
      <c r="T33" s="5632"/>
      <c r="U33" s="5632"/>
      <c r="V33" s="5632"/>
      <c r="W33" s="5632"/>
      <c r="X33" s="5635"/>
      <c r="Y33" s="5635"/>
      <c r="Z33" s="5635"/>
      <c r="AA33" s="5635"/>
      <c r="AB33" s="5641"/>
      <c r="AC33" s="5644"/>
      <c r="AD33" s="2643"/>
      <c r="AE33" s="5632"/>
      <c r="AF33" s="2641" t="s">
        <v>5149</v>
      </c>
      <c r="AG33" s="2642" t="s">
        <v>5148</v>
      </c>
      <c r="AH33" s="5635"/>
      <c r="AI33" s="5635"/>
      <c r="AJ33" s="5635"/>
      <c r="AK33" s="5635"/>
      <c r="AL33" s="5635"/>
      <c r="AM33" s="5635"/>
      <c r="AN33" s="5635"/>
      <c r="AO33" s="5635"/>
      <c r="AP33" s="5635"/>
      <c r="AQ33" s="5647"/>
      <c r="AR33" s="5650"/>
    </row>
    <row r="34" spans="1:44">
      <c r="A34" s="5625"/>
      <c r="B34" s="5626"/>
      <c r="C34" s="5655"/>
      <c r="D34" s="5632"/>
      <c r="E34" s="5632"/>
      <c r="F34" s="5635"/>
      <c r="G34" s="5635"/>
      <c r="H34" s="5635"/>
      <c r="I34" s="5635"/>
      <c r="J34" s="5635"/>
      <c r="K34" s="5632"/>
      <c r="L34" s="5632"/>
      <c r="M34" s="5632"/>
      <c r="N34" s="5632"/>
      <c r="O34" s="5632"/>
      <c r="P34" s="5632"/>
      <c r="Q34" s="5632"/>
      <c r="R34" s="5632"/>
      <c r="S34" s="5632"/>
      <c r="T34" s="5632"/>
      <c r="U34" s="5632"/>
      <c r="V34" s="5632"/>
      <c r="W34" s="5632"/>
      <c r="X34" s="5635"/>
      <c r="Y34" s="5635"/>
      <c r="Z34" s="5635"/>
      <c r="AA34" s="5635"/>
      <c r="AB34" s="5641"/>
      <c r="AC34" s="5644"/>
      <c r="AD34" s="2643"/>
      <c r="AE34" s="5632"/>
      <c r="AF34" s="2641" t="s">
        <v>5150</v>
      </c>
      <c r="AG34" s="2642" t="s">
        <v>5146</v>
      </c>
      <c r="AH34" s="5635"/>
      <c r="AI34" s="5635"/>
      <c r="AJ34" s="5635"/>
      <c r="AK34" s="5635"/>
      <c r="AL34" s="5635"/>
      <c r="AM34" s="5635"/>
      <c r="AN34" s="5635"/>
      <c r="AO34" s="5635"/>
      <c r="AP34" s="5635"/>
      <c r="AQ34" s="5647"/>
      <c r="AR34" s="5650"/>
    </row>
    <row r="35" spans="1:44">
      <c r="A35" s="5625"/>
      <c r="B35" s="5626"/>
      <c r="C35" s="5655"/>
      <c r="D35" s="5632"/>
      <c r="E35" s="5632"/>
      <c r="F35" s="5635"/>
      <c r="G35" s="5635"/>
      <c r="H35" s="5635"/>
      <c r="I35" s="5635"/>
      <c r="J35" s="5635"/>
      <c r="K35" s="5632"/>
      <c r="L35" s="5632"/>
      <c r="M35" s="5632"/>
      <c r="N35" s="5632"/>
      <c r="O35" s="5632"/>
      <c r="P35" s="5632"/>
      <c r="Q35" s="5632"/>
      <c r="R35" s="5632"/>
      <c r="S35" s="5632"/>
      <c r="T35" s="5632"/>
      <c r="U35" s="5632"/>
      <c r="V35" s="5632"/>
      <c r="W35" s="5632"/>
      <c r="X35" s="5635"/>
      <c r="Y35" s="5635"/>
      <c r="Z35" s="5635"/>
      <c r="AA35" s="5635"/>
      <c r="AB35" s="5641"/>
      <c r="AC35" s="5644"/>
      <c r="AD35" s="2643"/>
      <c r="AE35" s="5632"/>
      <c r="AF35" s="2641"/>
      <c r="AG35" s="2642"/>
      <c r="AH35" s="5635"/>
      <c r="AI35" s="5635"/>
      <c r="AJ35" s="5635"/>
      <c r="AK35" s="5635"/>
      <c r="AL35" s="5635"/>
      <c r="AM35" s="5635"/>
      <c r="AN35" s="5635"/>
      <c r="AO35" s="5635"/>
      <c r="AP35" s="5635"/>
      <c r="AQ35" s="5647"/>
      <c r="AR35" s="5650"/>
    </row>
    <row r="36" spans="1:44">
      <c r="A36" s="5628"/>
      <c r="B36" s="5629"/>
      <c r="C36" s="5630"/>
      <c r="D36" s="5633"/>
      <c r="E36" s="5633"/>
      <c r="F36" s="5636"/>
      <c r="G36" s="5636"/>
      <c r="H36" s="5636"/>
      <c r="I36" s="5636"/>
      <c r="J36" s="5636"/>
      <c r="K36" s="5633"/>
      <c r="L36" s="5633"/>
      <c r="M36" s="5633"/>
      <c r="N36" s="5633"/>
      <c r="O36" s="5633"/>
      <c r="P36" s="5633"/>
      <c r="Q36" s="5633"/>
      <c r="R36" s="5633"/>
      <c r="S36" s="5633"/>
      <c r="T36" s="5633"/>
      <c r="U36" s="5633"/>
      <c r="V36" s="5633"/>
      <c r="W36" s="5633"/>
      <c r="X36" s="5636"/>
      <c r="Y36" s="5636"/>
      <c r="Z36" s="5636"/>
      <c r="AA36" s="5636"/>
      <c r="AB36" s="5642"/>
      <c r="AC36" s="5645"/>
      <c r="AD36" s="2644"/>
      <c r="AE36" s="5633"/>
      <c r="AF36" s="2641"/>
      <c r="AG36" s="2645"/>
      <c r="AH36" s="5636"/>
      <c r="AI36" s="5636"/>
      <c r="AJ36" s="5636"/>
      <c r="AK36" s="5636"/>
      <c r="AL36" s="5636"/>
      <c r="AM36" s="5636"/>
      <c r="AN36" s="5636"/>
      <c r="AO36" s="5636"/>
      <c r="AP36" s="5636"/>
      <c r="AQ36" s="5648"/>
      <c r="AR36" s="5651"/>
    </row>
    <row r="37" spans="1:44">
      <c r="A37" s="5637"/>
      <c r="B37" s="5638"/>
      <c r="C37" s="5639"/>
      <c r="D37" s="2646"/>
      <c r="E37" s="2646"/>
      <c r="F37" s="2647"/>
      <c r="G37" s="2647"/>
      <c r="H37" s="2647"/>
      <c r="I37" s="2647"/>
      <c r="J37" s="2647"/>
      <c r="K37" s="2646"/>
      <c r="L37" s="2646"/>
      <c r="M37" s="2646"/>
      <c r="N37" s="2646"/>
      <c r="O37" s="2646"/>
      <c r="P37" s="2646"/>
      <c r="Q37" s="2646"/>
      <c r="R37" s="2646"/>
      <c r="S37" s="2646"/>
      <c r="T37" s="2646"/>
      <c r="U37" s="2646"/>
      <c r="V37" s="2646"/>
      <c r="W37" s="2646"/>
      <c r="X37" s="2647"/>
      <c r="Y37" s="2647"/>
      <c r="Z37" s="2647"/>
      <c r="AA37" s="2647"/>
      <c r="AB37" s="2648"/>
      <c r="AC37" s="2649"/>
      <c r="AD37" s="2649"/>
      <c r="AE37" s="2648"/>
      <c r="AF37" s="2649"/>
      <c r="AG37" s="2648"/>
      <c r="AH37" s="2649"/>
      <c r="AI37" s="2649"/>
      <c r="AJ37" s="2649"/>
      <c r="AK37" s="2649"/>
      <c r="AL37" s="2649"/>
      <c r="AM37" s="2649"/>
      <c r="AN37" s="2649"/>
      <c r="AO37" s="2649"/>
      <c r="AP37" s="2650"/>
      <c r="AQ37" s="2650"/>
      <c r="AR37" s="2651"/>
    </row>
    <row r="38" spans="1:44">
      <c r="A38" s="5637"/>
      <c r="B38" s="5638"/>
      <c r="C38" s="5639"/>
      <c r="D38" s="2646"/>
      <c r="E38" s="2646"/>
      <c r="F38" s="2647"/>
      <c r="G38" s="2647"/>
      <c r="H38" s="2647"/>
      <c r="I38" s="2647"/>
      <c r="J38" s="2647"/>
      <c r="K38" s="2646"/>
      <c r="L38" s="2646"/>
      <c r="M38" s="2646"/>
      <c r="N38" s="2646"/>
      <c r="O38" s="2646"/>
      <c r="P38" s="2646"/>
      <c r="Q38" s="2646"/>
      <c r="R38" s="2646"/>
      <c r="S38" s="2646"/>
      <c r="T38" s="2646"/>
      <c r="U38" s="2646"/>
      <c r="V38" s="2646"/>
      <c r="W38" s="2646"/>
      <c r="X38" s="2647"/>
      <c r="Y38" s="2647"/>
      <c r="Z38" s="2647"/>
      <c r="AA38" s="2647"/>
      <c r="AB38" s="2648"/>
      <c r="AC38" s="2649"/>
      <c r="AD38" s="2649"/>
      <c r="AE38" s="2648"/>
      <c r="AF38" s="2649"/>
      <c r="AG38" s="2648"/>
      <c r="AH38" s="2649"/>
      <c r="AI38" s="2649"/>
      <c r="AJ38" s="2649"/>
      <c r="AK38" s="2649"/>
      <c r="AL38" s="2649"/>
      <c r="AM38" s="2649"/>
      <c r="AN38" s="2649"/>
      <c r="AO38" s="2649"/>
      <c r="AP38" s="2650"/>
      <c r="AQ38" s="2650"/>
      <c r="AR38" s="2651"/>
    </row>
    <row r="39" spans="1:44">
      <c r="A39" s="5637"/>
      <c r="B39" s="5638"/>
      <c r="C39" s="5639"/>
      <c r="D39" s="2646"/>
      <c r="E39" s="2646"/>
      <c r="F39" s="2647"/>
      <c r="G39" s="2647"/>
      <c r="H39" s="2647"/>
      <c r="I39" s="2647"/>
      <c r="J39" s="2647"/>
      <c r="K39" s="2646"/>
      <c r="L39" s="2646"/>
      <c r="M39" s="2646"/>
      <c r="N39" s="2646"/>
      <c r="O39" s="2646"/>
      <c r="P39" s="2646"/>
      <c r="Q39" s="2646"/>
      <c r="R39" s="2646"/>
      <c r="S39" s="2646"/>
      <c r="T39" s="2646"/>
      <c r="U39" s="2646"/>
      <c r="V39" s="2646"/>
      <c r="W39" s="2646"/>
      <c r="X39" s="2647"/>
      <c r="Y39" s="2647"/>
      <c r="Z39" s="2647"/>
      <c r="AA39" s="2647"/>
      <c r="AB39" s="2648"/>
      <c r="AC39" s="2649"/>
      <c r="AD39" s="2649"/>
      <c r="AE39" s="2648"/>
      <c r="AF39" s="2649"/>
      <c r="AG39" s="2648"/>
      <c r="AH39" s="2649"/>
      <c r="AI39" s="2649"/>
      <c r="AJ39" s="2649"/>
      <c r="AK39" s="2649"/>
      <c r="AL39" s="2649"/>
      <c r="AM39" s="2649"/>
      <c r="AN39" s="2649"/>
      <c r="AO39" s="2649"/>
      <c r="AP39" s="2650"/>
      <c r="AQ39" s="2650"/>
      <c r="AR39" s="2651"/>
    </row>
    <row r="40" spans="1:44" ht="14.4" thickBot="1">
      <c r="A40" s="5652"/>
      <c r="B40" s="5653"/>
      <c r="C40" s="5654"/>
      <c r="D40" s="2652"/>
      <c r="E40" s="2652"/>
      <c r="F40" s="2653"/>
      <c r="G40" s="2653"/>
      <c r="H40" s="2653"/>
      <c r="I40" s="2653"/>
      <c r="J40" s="2653"/>
      <c r="K40" s="2652"/>
      <c r="L40" s="2652"/>
      <c r="M40" s="2652"/>
      <c r="N40" s="2652"/>
      <c r="O40" s="2652"/>
      <c r="P40" s="2652"/>
      <c r="Q40" s="2652"/>
      <c r="R40" s="2652"/>
      <c r="S40" s="2652"/>
      <c r="T40" s="2652"/>
      <c r="U40" s="2652"/>
      <c r="V40" s="2652"/>
      <c r="W40" s="2652"/>
      <c r="X40" s="2653"/>
      <c r="Y40" s="2653"/>
      <c r="Z40" s="2653"/>
      <c r="AA40" s="2653"/>
      <c r="AB40" s="2654"/>
      <c r="AC40" s="2655"/>
      <c r="AD40" s="2655"/>
      <c r="AE40" s="2654"/>
      <c r="AF40" s="2655"/>
      <c r="AG40" s="2654"/>
      <c r="AH40" s="2655"/>
      <c r="AI40" s="2655"/>
      <c r="AJ40" s="2655"/>
      <c r="AK40" s="2655"/>
      <c r="AL40" s="2655"/>
      <c r="AM40" s="2655"/>
      <c r="AN40" s="2655"/>
      <c r="AO40" s="2655"/>
      <c r="AP40" s="2656"/>
      <c r="AQ40" s="2656"/>
      <c r="AR40" s="2657"/>
    </row>
    <row r="41" spans="1:44" s="2411" customFormat="1" ht="12.75" customHeight="1" thickBot="1">
      <c r="A41" s="5596" t="s">
        <v>5151</v>
      </c>
      <c r="B41" s="5597"/>
      <c r="C41" s="5597"/>
      <c r="D41" s="5597"/>
      <c r="E41" s="5597"/>
      <c r="F41" s="5597"/>
      <c r="G41" s="5597"/>
      <c r="H41" s="5597"/>
      <c r="I41" s="5597"/>
      <c r="J41" s="5597"/>
      <c r="K41" s="5597"/>
      <c r="L41" s="5597"/>
      <c r="M41" s="5597"/>
      <c r="N41" s="5597"/>
      <c r="O41" s="5597"/>
      <c r="P41" s="5597"/>
      <c r="Q41" s="5597"/>
      <c r="R41" s="5597"/>
      <c r="S41" s="5597"/>
      <c r="T41" s="5597"/>
      <c r="U41" s="5597"/>
      <c r="V41" s="5597"/>
      <c r="W41" s="5597"/>
      <c r="X41" s="5597"/>
      <c r="Y41" s="5597"/>
      <c r="Z41" s="5597"/>
      <c r="AA41" s="5597"/>
      <c r="AB41" s="5597"/>
      <c r="AC41" s="5597"/>
      <c r="AD41" s="5597"/>
      <c r="AE41" s="5597"/>
      <c r="AF41" s="5597"/>
      <c r="AG41" s="5597"/>
      <c r="AH41" s="5597"/>
      <c r="AI41" s="5597"/>
      <c r="AJ41" s="5597"/>
      <c r="AK41" s="5597"/>
      <c r="AL41" s="5597"/>
      <c r="AM41" s="5597"/>
      <c r="AN41" s="5597"/>
      <c r="AO41" s="5597"/>
      <c r="AP41" s="5597"/>
      <c r="AQ41" s="5597"/>
      <c r="AR41" s="5598"/>
    </row>
    <row r="42" spans="1:44" s="2411" customFormat="1" ht="4.05" customHeight="1">
      <c r="A42" s="2412"/>
      <c r="AR42" s="2413"/>
    </row>
    <row r="43" spans="1:44" s="2411" customFormat="1" ht="11.4">
      <c r="A43" s="2412"/>
      <c r="I43" s="2432" t="s">
        <v>5152</v>
      </c>
      <c r="J43" s="2432" t="s">
        <v>3649</v>
      </c>
      <c r="K43" s="2658"/>
      <c r="L43" s="2659"/>
      <c r="M43" s="2414"/>
      <c r="N43" s="2432" t="s">
        <v>3650</v>
      </c>
      <c r="O43" s="2660"/>
      <c r="P43" s="2660"/>
      <c r="R43" s="2414"/>
      <c r="S43" s="2432" t="s">
        <v>3652</v>
      </c>
      <c r="T43" s="2658"/>
      <c r="U43" s="2661"/>
      <c r="V43" s="2661"/>
      <c r="W43" s="2661"/>
      <c r="X43" s="2661"/>
      <c r="Y43" s="2659"/>
      <c r="AR43" s="2413"/>
    </row>
    <row r="44" spans="1:44" s="2411" customFormat="1" ht="4.05" customHeight="1">
      <c r="A44" s="2412"/>
      <c r="AR44" s="2413"/>
    </row>
    <row r="45" spans="1:44" s="2411" customFormat="1" ht="11.4">
      <c r="A45" s="2412"/>
      <c r="I45" s="2432" t="s">
        <v>1316</v>
      </c>
      <c r="J45" s="2662"/>
      <c r="K45" s="2663"/>
      <c r="L45" s="2663"/>
      <c r="M45" s="2663"/>
      <c r="N45" s="2663"/>
      <c r="O45" s="2663"/>
      <c r="P45" s="2663"/>
      <c r="Q45" s="2663"/>
      <c r="R45" s="2663"/>
      <c r="S45" s="2663"/>
      <c r="T45" s="2663"/>
      <c r="U45" s="2663"/>
      <c r="V45" s="2663"/>
      <c r="W45" s="2663"/>
      <c r="X45" s="2663"/>
      <c r="Y45" s="2664"/>
      <c r="AR45" s="2413"/>
    </row>
    <row r="46" spans="1:44" s="2411" customFormat="1" ht="4.05" customHeight="1">
      <c r="A46" s="2412"/>
      <c r="AR46" s="2413"/>
    </row>
    <row r="47" spans="1:44" s="2411" customFormat="1" ht="11.4">
      <c r="A47" s="2412"/>
      <c r="I47" s="2432" t="s">
        <v>4973</v>
      </c>
      <c r="J47" s="2665"/>
      <c r="K47" s="2660"/>
      <c r="L47" s="2660"/>
      <c r="M47" s="2666"/>
      <c r="N47" s="2660"/>
      <c r="O47" s="2660"/>
      <c r="P47" s="2660"/>
      <c r="Q47" s="2666"/>
      <c r="R47" s="2660"/>
      <c r="S47" s="2660"/>
      <c r="T47" s="2660"/>
      <c r="U47" s="2660"/>
      <c r="V47" s="2667"/>
      <c r="W47" s="2667"/>
      <c r="X47" s="2667"/>
      <c r="Y47" s="2667"/>
      <c r="AR47" s="2413"/>
    </row>
    <row r="48" spans="1:44" s="2411" customFormat="1" ht="4.05" customHeight="1">
      <c r="A48" s="2412"/>
      <c r="AR48" s="2413"/>
    </row>
    <row r="49" spans="1:45" s="2411" customFormat="1" ht="11.4">
      <c r="A49" s="2412"/>
      <c r="I49" s="2432"/>
      <c r="J49" s="2665"/>
      <c r="K49" s="2660"/>
      <c r="L49" s="2660"/>
      <c r="M49" s="2666"/>
      <c r="N49" s="2660"/>
      <c r="O49" s="2660"/>
      <c r="P49" s="2660"/>
      <c r="Q49" s="2666"/>
      <c r="R49" s="2660"/>
      <c r="S49" s="2660"/>
      <c r="T49" s="2660"/>
      <c r="U49" s="2660"/>
      <c r="V49" s="2667"/>
      <c r="W49" s="2667"/>
      <c r="X49" s="2667"/>
      <c r="Y49" s="2667"/>
      <c r="AR49" s="2413"/>
    </row>
    <row r="50" spans="1:45" s="2411" customFormat="1" ht="4.05" customHeight="1">
      <c r="A50" s="2412"/>
      <c r="AR50" s="2413"/>
    </row>
    <row r="51" spans="1:45" s="2411" customFormat="1" ht="11.4">
      <c r="A51" s="2412"/>
      <c r="I51" s="2432" t="s">
        <v>4974</v>
      </c>
      <c r="J51" s="2665">
        <v>0</v>
      </c>
      <c r="K51" s="2660"/>
      <c r="L51" s="2660"/>
      <c r="M51" s="2435" t="s">
        <v>1382</v>
      </c>
      <c r="N51" s="2660"/>
      <c r="O51" s="2660"/>
      <c r="P51" s="2660"/>
      <c r="Q51" s="2435" t="s">
        <v>1382</v>
      </c>
      <c r="R51" s="2660"/>
      <c r="S51" s="2660"/>
      <c r="T51" s="2660"/>
      <c r="U51" s="2660"/>
      <c r="AR51" s="2413"/>
    </row>
    <row r="52" spans="1:45" s="2411" customFormat="1" ht="4.05" customHeight="1">
      <c r="A52" s="2412"/>
      <c r="AR52" s="2413"/>
    </row>
    <row r="53" spans="1:45" s="2411" customFormat="1" ht="11.4">
      <c r="A53" s="2412"/>
      <c r="I53" s="2432" t="s">
        <v>4975</v>
      </c>
      <c r="J53" s="2665">
        <v>0</v>
      </c>
      <c r="K53" s="2660"/>
      <c r="L53" s="2660"/>
      <c r="M53" s="2435" t="s">
        <v>1382</v>
      </c>
      <c r="N53" s="2660"/>
      <c r="O53" s="2660"/>
      <c r="P53" s="2660"/>
      <c r="Q53" s="2435" t="s">
        <v>1382</v>
      </c>
      <c r="R53" s="2660"/>
      <c r="S53" s="2660"/>
      <c r="T53" s="2660"/>
      <c r="U53" s="2660"/>
      <c r="AR53" s="2413"/>
    </row>
    <row r="54" spans="1:45" s="2411" customFormat="1" ht="4.05" customHeight="1">
      <c r="A54" s="2412"/>
      <c r="I54" s="2432"/>
      <c r="J54" s="2438"/>
      <c r="K54" s="2414"/>
      <c r="L54" s="2414"/>
      <c r="M54" s="2435"/>
      <c r="N54" s="2414"/>
      <c r="O54" s="2414"/>
      <c r="P54" s="2414"/>
      <c r="Q54" s="2435"/>
      <c r="R54" s="2414"/>
      <c r="S54" s="2414"/>
      <c r="T54" s="2414"/>
      <c r="U54" s="2414"/>
      <c r="AR54" s="2413"/>
    </row>
    <row r="55" spans="1:45" s="2411" customFormat="1" ht="12">
      <c r="A55" s="2412"/>
      <c r="I55" s="2432" t="s">
        <v>370</v>
      </c>
      <c r="J55" s="2668" t="s">
        <v>5004</v>
      </c>
      <c r="K55" s="2668" t="s">
        <v>5004</v>
      </c>
      <c r="L55" s="2668" t="s">
        <v>5004</v>
      </c>
      <c r="M55" s="2668" t="s">
        <v>5004</v>
      </c>
      <c r="N55" s="2521" t="s">
        <v>1382</v>
      </c>
      <c r="O55" s="2668" t="s">
        <v>4193</v>
      </c>
      <c r="P55" s="2668" t="s">
        <v>4193</v>
      </c>
      <c r="Q55" s="2521" t="s">
        <v>1382</v>
      </c>
      <c r="R55" s="2668" t="s">
        <v>5005</v>
      </c>
      <c r="S55" s="2668" t="s">
        <v>5005</v>
      </c>
      <c r="T55" s="2414"/>
      <c r="U55" s="2414"/>
      <c r="AR55" s="2413"/>
    </row>
    <row r="56" spans="1:45" s="2411" customFormat="1" ht="4.05" customHeight="1">
      <c r="A56" s="2412"/>
      <c r="I56" s="2432"/>
      <c r="J56" s="2438"/>
      <c r="K56" s="2414"/>
      <c r="L56" s="2414"/>
      <c r="M56" s="2435"/>
      <c r="N56" s="2414"/>
      <c r="O56" s="2414"/>
      <c r="P56" s="2414"/>
      <c r="Q56" s="2435"/>
      <c r="R56" s="2414"/>
      <c r="S56" s="2414"/>
      <c r="T56" s="2414"/>
      <c r="U56" s="2414"/>
      <c r="AR56" s="2413"/>
    </row>
    <row r="57" spans="1:45" s="2411" customFormat="1" ht="48" customHeight="1">
      <c r="A57" s="2412"/>
      <c r="C57" s="5538" t="s">
        <v>5153</v>
      </c>
      <c r="D57" s="5538"/>
      <c r="E57" s="5538"/>
      <c r="F57" s="5538"/>
      <c r="G57" s="5538"/>
      <c r="H57" s="5538"/>
      <c r="I57" s="5538"/>
      <c r="J57" s="5538"/>
      <c r="K57" s="5538"/>
      <c r="L57" s="5538"/>
      <c r="M57" s="5538"/>
      <c r="N57" s="5538"/>
      <c r="O57" s="5538"/>
      <c r="P57" s="5538"/>
      <c r="Q57" s="5538"/>
      <c r="R57" s="5538"/>
      <c r="S57" s="5538"/>
      <c r="T57" s="5538"/>
      <c r="U57" s="5538"/>
      <c r="V57" s="5538"/>
      <c r="W57" s="5538"/>
      <c r="X57" s="5538"/>
      <c r="Y57" s="5538"/>
      <c r="AR57" s="2413"/>
    </row>
    <row r="58" spans="1:45" s="2411" customFormat="1" ht="4.05" customHeight="1" thickBot="1">
      <c r="A58" s="2412"/>
      <c r="AR58" s="2413"/>
    </row>
    <row r="59" spans="1:45" s="2411" customFormat="1" ht="11.4">
      <c r="A59" s="2412"/>
      <c r="I59" s="2416" t="s">
        <v>369</v>
      </c>
      <c r="J59" s="2669"/>
      <c r="K59" s="2670"/>
      <c r="L59" s="2670"/>
      <c r="M59" s="2670"/>
      <c r="N59" s="2670"/>
      <c r="O59" s="2670"/>
      <c r="P59" s="2670"/>
      <c r="Q59" s="2670"/>
      <c r="R59" s="2670"/>
      <c r="S59" s="2671"/>
      <c r="T59" s="2525"/>
      <c r="U59" s="2525"/>
      <c r="V59" s="2525"/>
      <c r="W59" s="2525"/>
      <c r="X59" s="2525"/>
      <c r="Y59" s="2525"/>
      <c r="AR59" s="2413"/>
    </row>
    <row r="60" spans="1:45" s="2411" customFormat="1" ht="4.05" customHeight="1">
      <c r="A60" s="2412"/>
      <c r="J60" s="2672"/>
      <c r="K60" s="2525"/>
      <c r="L60" s="2525"/>
      <c r="M60" s="2525"/>
      <c r="N60" s="2525"/>
      <c r="O60" s="2525"/>
      <c r="P60" s="2525"/>
      <c r="Q60" s="2525"/>
      <c r="R60" s="2525"/>
      <c r="S60" s="2673"/>
      <c r="T60" s="2525"/>
      <c r="U60" s="2525"/>
      <c r="V60" s="2525"/>
      <c r="W60" s="2525"/>
      <c r="X60" s="2525"/>
      <c r="Y60" s="2525"/>
      <c r="AR60" s="2413"/>
    </row>
    <row r="61" spans="1:45" s="2411" customFormat="1" ht="11.4">
      <c r="A61" s="2412"/>
      <c r="J61" s="2672"/>
      <c r="K61" s="2525"/>
      <c r="L61" s="2525"/>
      <c r="M61" s="2525"/>
      <c r="N61" s="2525"/>
      <c r="O61" s="2525"/>
      <c r="P61" s="2525"/>
      <c r="Q61" s="2525"/>
      <c r="R61" s="2525"/>
      <c r="S61" s="2673"/>
      <c r="T61" s="2525"/>
      <c r="U61" s="2525"/>
      <c r="V61" s="2525"/>
      <c r="W61" s="2525"/>
      <c r="X61" s="2525"/>
      <c r="Y61" s="2525"/>
      <c r="AR61" s="2413"/>
    </row>
    <row r="62" spans="1:45" s="2411" customFormat="1" ht="4.05" customHeight="1">
      <c r="A62" s="2412"/>
      <c r="J62" s="2672"/>
      <c r="K62" s="2525"/>
      <c r="L62" s="2525"/>
      <c r="M62" s="2525"/>
      <c r="N62" s="2525"/>
      <c r="O62" s="2525"/>
      <c r="P62" s="2525"/>
      <c r="Q62" s="2525"/>
      <c r="R62" s="2525"/>
      <c r="S62" s="2673"/>
      <c r="T62" s="2525"/>
      <c r="U62" s="2525"/>
      <c r="V62" s="2525"/>
      <c r="W62" s="2525"/>
      <c r="X62" s="2525"/>
      <c r="Y62" s="2525"/>
      <c r="AR62" s="2413"/>
    </row>
    <row r="63" spans="1:45" s="2411" customFormat="1" ht="12" thickBot="1">
      <c r="A63" s="2412"/>
      <c r="J63" s="2674"/>
      <c r="K63" s="2675"/>
      <c r="L63" s="2675"/>
      <c r="M63" s="2675"/>
      <c r="N63" s="2675"/>
      <c r="O63" s="2675"/>
      <c r="P63" s="2675"/>
      <c r="Q63" s="2675"/>
      <c r="R63" s="2675"/>
      <c r="S63" s="2676"/>
      <c r="T63" s="2525"/>
      <c r="U63" s="2525"/>
      <c r="V63" s="2525"/>
      <c r="W63" s="2525"/>
      <c r="X63" s="2525"/>
      <c r="Y63" s="2525"/>
      <c r="AB63" s="2525"/>
      <c r="AC63" s="2525"/>
      <c r="AD63" s="2525"/>
      <c r="AE63" s="2525"/>
      <c r="AF63" s="2525"/>
      <c r="AG63" s="2525"/>
      <c r="AH63" s="2525"/>
      <c r="AI63" s="2525"/>
      <c r="AJ63" s="2525"/>
      <c r="AK63" s="2525"/>
      <c r="AL63" s="2525"/>
      <c r="AM63" s="2525"/>
      <c r="AN63" s="2525"/>
      <c r="AO63" s="2525"/>
      <c r="AP63" s="2525"/>
      <c r="AQ63" s="2525"/>
      <c r="AR63" s="2673"/>
      <c r="AS63" s="2525"/>
    </row>
    <row r="64" spans="1:45" s="2411" customFormat="1" ht="4.05" customHeight="1">
      <c r="A64" s="2412"/>
      <c r="P64" s="2531"/>
      <c r="Q64" s="2531"/>
      <c r="R64" s="2531"/>
      <c r="S64" s="2531"/>
      <c r="T64" s="2525"/>
      <c r="U64" s="2525"/>
      <c r="V64" s="2525"/>
      <c r="W64" s="2525"/>
      <c r="X64" s="2525"/>
      <c r="Y64" s="2525"/>
      <c r="AB64" s="2525"/>
      <c r="AC64" s="2525"/>
      <c r="AD64" s="2525"/>
      <c r="AE64" s="2525"/>
      <c r="AF64" s="2525"/>
      <c r="AG64" s="2525"/>
      <c r="AH64" s="2525"/>
      <c r="AI64" s="2525"/>
      <c r="AJ64" s="2525"/>
      <c r="AK64" s="2525"/>
      <c r="AL64" s="2525"/>
      <c r="AM64" s="2525"/>
      <c r="AN64" s="2525"/>
      <c r="AO64" s="2525"/>
      <c r="AP64" s="2525"/>
      <c r="AQ64" s="2525"/>
      <c r="AR64" s="2673"/>
      <c r="AS64" s="2525"/>
    </row>
    <row r="65" spans="1:45" s="2411" customFormat="1" ht="12">
      <c r="A65" s="2412"/>
      <c r="I65" s="2416" t="s">
        <v>1022</v>
      </c>
      <c r="J65" s="2668" t="s">
        <v>5004</v>
      </c>
      <c r="K65" s="2668" t="s">
        <v>5004</v>
      </c>
      <c r="L65" s="2668" t="s">
        <v>5004</v>
      </c>
      <c r="M65" s="2668" t="s">
        <v>5004</v>
      </c>
      <c r="N65" s="2521" t="s">
        <v>1382</v>
      </c>
      <c r="O65" s="2668" t="s">
        <v>4193</v>
      </c>
      <c r="P65" s="2668" t="s">
        <v>4193</v>
      </c>
      <c r="Q65" s="2521" t="s">
        <v>1382</v>
      </c>
      <c r="R65" s="2668" t="s">
        <v>5005</v>
      </c>
      <c r="S65" s="2668" t="s">
        <v>5005</v>
      </c>
      <c r="T65" s="2525"/>
      <c r="U65" s="2525"/>
      <c r="V65" s="2525"/>
      <c r="W65" s="2525"/>
      <c r="X65" s="2525"/>
      <c r="Y65" s="2525"/>
      <c r="AB65" s="2525"/>
      <c r="AC65" s="2525"/>
      <c r="AD65" s="2525"/>
      <c r="AE65" s="2525"/>
      <c r="AF65" s="2525"/>
      <c r="AG65" s="2525"/>
      <c r="AH65" s="2525"/>
      <c r="AI65" s="2525"/>
      <c r="AJ65" s="2525"/>
      <c r="AK65" s="2525"/>
      <c r="AL65" s="2525"/>
      <c r="AM65" s="2525"/>
      <c r="AN65" s="2525"/>
      <c r="AO65" s="2525"/>
      <c r="AP65" s="2525"/>
      <c r="AQ65" s="2525"/>
      <c r="AR65" s="2673"/>
      <c r="AS65" s="2525"/>
    </row>
    <row r="66" spans="1:45" s="2411" customFormat="1" ht="4.05" customHeight="1">
      <c r="A66" s="2412"/>
      <c r="AB66" s="2525"/>
      <c r="AC66" s="2525"/>
      <c r="AD66" s="2525"/>
      <c r="AE66" s="2525"/>
      <c r="AF66" s="2525"/>
      <c r="AG66" s="2525"/>
      <c r="AH66" s="2525"/>
      <c r="AI66" s="2525"/>
      <c r="AJ66" s="2525"/>
      <c r="AK66" s="2525"/>
      <c r="AL66" s="2525"/>
      <c r="AM66" s="2525"/>
      <c r="AN66" s="2525"/>
      <c r="AO66" s="2525"/>
      <c r="AP66" s="2525"/>
      <c r="AQ66" s="2525"/>
      <c r="AR66" s="2673"/>
      <c r="AS66" s="2525"/>
    </row>
    <row r="67" spans="1:45" ht="14.4" thickBot="1">
      <c r="A67" s="2628"/>
      <c r="B67" s="2629"/>
      <c r="C67" s="2629"/>
      <c r="D67" s="2629"/>
      <c r="E67" s="2629"/>
      <c r="F67" s="2629"/>
      <c r="G67" s="2629"/>
      <c r="H67" s="2629"/>
      <c r="I67" s="2629"/>
      <c r="J67" s="2629"/>
      <c r="K67" s="2629"/>
      <c r="L67" s="2629"/>
      <c r="M67" s="2629"/>
      <c r="N67" s="2629"/>
      <c r="O67" s="2629"/>
      <c r="P67" s="2629"/>
      <c r="Q67" s="2629"/>
      <c r="R67" s="2629"/>
      <c r="S67" s="2629"/>
      <c r="T67" s="2629"/>
      <c r="U67" s="2629"/>
      <c r="V67" s="2629"/>
      <c r="W67" s="2629"/>
      <c r="X67" s="2629"/>
      <c r="Y67" s="2629"/>
      <c r="Z67" s="2629"/>
      <c r="AA67" s="2629"/>
      <c r="AB67" s="2629"/>
      <c r="AC67" s="2629"/>
      <c r="AD67" s="2629"/>
      <c r="AE67" s="2629"/>
      <c r="AF67" s="2629"/>
      <c r="AG67" s="2629"/>
      <c r="AH67" s="2629"/>
      <c r="AI67" s="2629"/>
      <c r="AJ67" s="2629"/>
      <c r="AK67" s="2629"/>
      <c r="AL67" s="2629"/>
      <c r="AM67" s="2629"/>
      <c r="AN67" s="2629"/>
      <c r="AO67" s="2629"/>
      <c r="AP67" s="2629"/>
      <c r="AQ67" s="2629"/>
      <c r="AR67" s="2677"/>
      <c r="AS67" s="2629"/>
    </row>
    <row r="68" spans="1:45" s="2411" customFormat="1" ht="12.75" customHeight="1" thickBot="1">
      <c r="A68" s="5596" t="s">
        <v>5154</v>
      </c>
      <c r="B68" s="5597"/>
      <c r="C68" s="5597"/>
      <c r="D68" s="5597"/>
      <c r="E68" s="5597"/>
      <c r="F68" s="5597"/>
      <c r="G68" s="5597"/>
      <c r="H68" s="5597"/>
      <c r="I68" s="5597"/>
      <c r="J68" s="5597"/>
      <c r="K68" s="5597"/>
      <c r="L68" s="5597"/>
      <c r="M68" s="5597"/>
      <c r="N68" s="5597"/>
      <c r="O68" s="5597"/>
      <c r="P68" s="5597"/>
      <c r="Q68" s="5597"/>
      <c r="R68" s="5597"/>
      <c r="S68" s="5597"/>
      <c r="T68" s="5597"/>
      <c r="U68" s="5597"/>
      <c r="V68" s="5597"/>
      <c r="W68" s="5597"/>
      <c r="X68" s="5597"/>
      <c r="Y68" s="5597"/>
      <c r="Z68" s="5597"/>
      <c r="AA68" s="5597"/>
      <c r="AB68" s="5597"/>
      <c r="AC68" s="5597"/>
      <c r="AD68" s="5597"/>
      <c r="AE68" s="5597"/>
      <c r="AF68" s="5597"/>
      <c r="AG68" s="5597"/>
      <c r="AH68" s="5597"/>
      <c r="AI68" s="5597"/>
      <c r="AJ68" s="5597"/>
      <c r="AK68" s="5597"/>
      <c r="AL68" s="5597"/>
      <c r="AM68" s="5597"/>
      <c r="AN68" s="5597"/>
      <c r="AO68" s="5597"/>
      <c r="AP68" s="5597"/>
      <c r="AQ68" s="5597"/>
      <c r="AR68" s="5598"/>
    </row>
    <row r="69" spans="1:45" s="2411" customFormat="1" ht="4.05" customHeight="1">
      <c r="A69" s="2412"/>
      <c r="AR69" s="2413"/>
    </row>
    <row r="70" spans="1:45" s="2411" customFormat="1" ht="11.4">
      <c r="A70" s="2412"/>
      <c r="I70" s="2432" t="s">
        <v>5007</v>
      </c>
      <c r="J70" s="2432" t="s">
        <v>3649</v>
      </c>
      <c r="K70" s="2658"/>
      <c r="L70" s="2659"/>
      <c r="M70" s="2414"/>
      <c r="N70" s="2432" t="s">
        <v>3650</v>
      </c>
      <c r="O70" s="2660"/>
      <c r="P70" s="2660"/>
      <c r="R70" s="2414"/>
      <c r="S70" s="2432" t="s">
        <v>3652</v>
      </c>
      <c r="T70" s="2658"/>
      <c r="U70" s="2661"/>
      <c r="V70" s="2661"/>
      <c r="W70" s="2661"/>
      <c r="X70" s="2661"/>
      <c r="Y70" s="2659"/>
      <c r="AR70" s="2413"/>
    </row>
    <row r="71" spans="1:45" s="2411" customFormat="1" ht="4.05" customHeight="1">
      <c r="A71" s="2412"/>
      <c r="AR71" s="2413"/>
    </row>
    <row r="72" spans="1:45" s="2411" customFormat="1" ht="11.4">
      <c r="A72" s="2412"/>
      <c r="I72" s="2432" t="s">
        <v>1316</v>
      </c>
      <c r="J72" s="2662"/>
      <c r="K72" s="2663"/>
      <c r="L72" s="2663"/>
      <c r="M72" s="2663"/>
      <c r="N72" s="2663"/>
      <c r="O72" s="2663"/>
      <c r="P72" s="2663"/>
      <c r="Q72" s="2663"/>
      <c r="R72" s="2663"/>
      <c r="S72" s="2663"/>
      <c r="T72" s="2663"/>
      <c r="U72" s="2663"/>
      <c r="V72" s="2663"/>
      <c r="W72" s="2663"/>
      <c r="X72" s="2663"/>
      <c r="Y72" s="2664"/>
      <c r="AR72" s="2413"/>
    </row>
    <row r="73" spans="1:45" s="2411" customFormat="1" ht="4.05" customHeight="1">
      <c r="A73" s="2412"/>
      <c r="AR73" s="2413"/>
    </row>
    <row r="74" spans="1:45" s="2411" customFormat="1" ht="11.4">
      <c r="A74" s="2412"/>
      <c r="I74" s="2432" t="s">
        <v>4973</v>
      </c>
      <c r="J74" s="2665"/>
      <c r="K74" s="2660"/>
      <c r="L74" s="2660"/>
      <c r="M74" s="2666"/>
      <c r="N74" s="2660"/>
      <c r="O74" s="2660"/>
      <c r="P74" s="2660"/>
      <c r="Q74" s="2666"/>
      <c r="R74" s="2660"/>
      <c r="S74" s="2660"/>
      <c r="T74" s="2660"/>
      <c r="U74" s="2660"/>
      <c r="V74" s="2667"/>
      <c r="W74" s="2667"/>
      <c r="X74" s="2667"/>
      <c r="Y74" s="2667"/>
      <c r="AR74" s="2413"/>
    </row>
    <row r="75" spans="1:45" s="2411" customFormat="1" ht="4.05" customHeight="1">
      <c r="A75" s="2412"/>
      <c r="AR75" s="2413"/>
    </row>
    <row r="76" spans="1:45" s="2411" customFormat="1" ht="11.4">
      <c r="A76" s="2412"/>
      <c r="I76" s="2432"/>
      <c r="J76" s="2665"/>
      <c r="K76" s="2660"/>
      <c r="L76" s="2660"/>
      <c r="M76" s="2666"/>
      <c r="N76" s="2660"/>
      <c r="O76" s="2660"/>
      <c r="P76" s="2660"/>
      <c r="Q76" s="2666"/>
      <c r="R76" s="2660"/>
      <c r="S76" s="2660"/>
      <c r="T76" s="2660"/>
      <c r="U76" s="2660"/>
      <c r="V76" s="2667"/>
      <c r="W76" s="2667"/>
      <c r="X76" s="2667"/>
      <c r="Y76" s="2667"/>
      <c r="AR76" s="2413"/>
    </row>
    <row r="77" spans="1:45" s="2411" customFormat="1" ht="4.05" customHeight="1">
      <c r="A77" s="2412"/>
      <c r="AR77" s="2413"/>
    </row>
    <row r="78" spans="1:45" s="2411" customFormat="1" ht="11.4">
      <c r="A78" s="2412"/>
      <c r="I78" s="2432" t="s">
        <v>4974</v>
      </c>
      <c r="J78" s="2665">
        <v>0</v>
      </c>
      <c r="K78" s="2660"/>
      <c r="L78" s="2660"/>
      <c r="M78" s="2435" t="s">
        <v>1382</v>
      </c>
      <c r="N78" s="2660"/>
      <c r="O78" s="2660"/>
      <c r="P78" s="2660"/>
      <c r="Q78" s="2435" t="s">
        <v>1382</v>
      </c>
      <c r="R78" s="2660"/>
      <c r="S78" s="2660"/>
      <c r="T78" s="2660"/>
      <c r="U78" s="2660"/>
      <c r="AR78" s="2413"/>
    </row>
    <row r="79" spans="1:45" s="2411" customFormat="1" ht="4.05" customHeight="1">
      <c r="A79" s="2412"/>
      <c r="AR79" s="2413"/>
    </row>
    <row r="80" spans="1:45" s="2411" customFormat="1" ht="11.4">
      <c r="A80" s="2412"/>
      <c r="I80" s="2432" t="s">
        <v>4975</v>
      </c>
      <c r="J80" s="2665">
        <v>0</v>
      </c>
      <c r="K80" s="2660"/>
      <c r="L80" s="2660"/>
      <c r="M80" s="2435" t="s">
        <v>1382</v>
      </c>
      <c r="N80" s="2660"/>
      <c r="O80" s="2660"/>
      <c r="P80" s="2660"/>
      <c r="Q80" s="2435" t="s">
        <v>1382</v>
      </c>
      <c r="R80" s="2660"/>
      <c r="S80" s="2660"/>
      <c r="T80" s="2660"/>
      <c r="U80" s="2660"/>
      <c r="AR80" s="2413"/>
    </row>
    <row r="81" spans="1:45" s="2411" customFormat="1" ht="4.05" customHeight="1">
      <c r="A81" s="2412"/>
      <c r="I81" s="2432"/>
      <c r="J81" s="2438"/>
      <c r="K81" s="2414"/>
      <c r="L81" s="2414"/>
      <c r="M81" s="2435"/>
      <c r="N81" s="2414"/>
      <c r="O81" s="2414"/>
      <c r="P81" s="2414"/>
      <c r="Q81" s="2435"/>
      <c r="R81" s="2414"/>
      <c r="S81" s="2414"/>
      <c r="T81" s="2414"/>
      <c r="U81" s="2414"/>
      <c r="AR81" s="2413"/>
    </row>
    <row r="82" spans="1:45" s="2411" customFormat="1" ht="12">
      <c r="A82" s="2412"/>
      <c r="I82" s="2432" t="s">
        <v>370</v>
      </c>
      <c r="J82" s="2668" t="s">
        <v>5004</v>
      </c>
      <c r="K82" s="2668" t="s">
        <v>5004</v>
      </c>
      <c r="L82" s="2668" t="s">
        <v>5004</v>
      </c>
      <c r="M82" s="2668" t="s">
        <v>5004</v>
      </c>
      <c r="N82" s="2521" t="s">
        <v>1382</v>
      </c>
      <c r="O82" s="2668" t="s">
        <v>4193</v>
      </c>
      <c r="P82" s="2668" t="s">
        <v>4193</v>
      </c>
      <c r="Q82" s="2521" t="s">
        <v>1382</v>
      </c>
      <c r="R82" s="2668" t="s">
        <v>5005</v>
      </c>
      <c r="S82" s="2668" t="s">
        <v>5005</v>
      </c>
      <c r="T82" s="2414"/>
      <c r="U82" s="2414"/>
      <c r="AR82" s="2413"/>
    </row>
    <row r="83" spans="1:45" s="2411" customFormat="1" ht="4.05" customHeight="1">
      <c r="A83" s="2412"/>
      <c r="I83" s="2432"/>
      <c r="J83" s="2438"/>
      <c r="K83" s="2414"/>
      <c r="L83" s="2414"/>
      <c r="M83" s="2435"/>
      <c r="N83" s="2414"/>
      <c r="O83" s="2414"/>
      <c r="P83" s="2414"/>
      <c r="Q83" s="2435"/>
      <c r="R83" s="2414"/>
      <c r="S83" s="2414"/>
      <c r="T83" s="2414"/>
      <c r="U83" s="2414"/>
      <c r="AR83" s="2413"/>
    </row>
    <row r="84" spans="1:45" s="2411" customFormat="1" ht="48" customHeight="1">
      <c r="A84" s="2412"/>
      <c r="C84" s="5538" t="s">
        <v>5155</v>
      </c>
      <c r="D84" s="5538"/>
      <c r="E84" s="5538"/>
      <c r="F84" s="5538"/>
      <c r="G84" s="5538"/>
      <c r="H84" s="5538"/>
      <c r="I84" s="5538"/>
      <c r="J84" s="5538"/>
      <c r="K84" s="5538"/>
      <c r="L84" s="5538"/>
      <c r="M84" s="5538"/>
      <c r="N84" s="5538"/>
      <c r="O84" s="5538"/>
      <c r="P84" s="5538"/>
      <c r="Q84" s="5538"/>
      <c r="R84" s="5538"/>
      <c r="S84" s="5538"/>
      <c r="T84" s="5538"/>
      <c r="U84" s="5538"/>
      <c r="V84" s="5538"/>
      <c r="W84" s="5538"/>
      <c r="X84" s="5538"/>
      <c r="Y84" s="5538"/>
      <c r="AR84" s="2413"/>
    </row>
    <row r="85" spans="1:45" s="2411" customFormat="1" ht="4.05" customHeight="1">
      <c r="A85" s="2412"/>
      <c r="AR85" s="2413"/>
    </row>
    <row r="86" spans="1:45" s="2411" customFormat="1" ht="11.4">
      <c r="A86" s="2412"/>
      <c r="I86" s="2416" t="s">
        <v>369</v>
      </c>
      <c r="J86" s="2678"/>
      <c r="K86" s="2679"/>
      <c r="L86" s="2679"/>
      <c r="M86" s="2679"/>
      <c r="N86" s="2679"/>
      <c r="O86" s="2679"/>
      <c r="P86" s="2679"/>
      <c r="Q86" s="2679"/>
      <c r="R86" s="2679"/>
      <c r="S86" s="2680"/>
      <c r="T86" s="2525"/>
      <c r="U86" s="2525"/>
      <c r="V86" s="2525"/>
      <c r="W86" s="2525"/>
      <c r="X86" s="2525"/>
      <c r="Y86" s="2525"/>
      <c r="AR86" s="2413"/>
    </row>
    <row r="87" spans="1:45" s="2411" customFormat="1" ht="4.05" customHeight="1">
      <c r="A87" s="2412"/>
      <c r="J87" s="2681"/>
      <c r="S87" s="2687"/>
      <c r="T87" s="2525"/>
      <c r="U87" s="2525"/>
      <c r="V87" s="2525"/>
      <c r="W87" s="2525"/>
      <c r="X87" s="2525"/>
      <c r="Y87" s="2525"/>
      <c r="AR87" s="2413"/>
    </row>
    <row r="88" spans="1:45" s="2411" customFormat="1" ht="11.4">
      <c r="A88" s="2412"/>
      <c r="J88" s="2681"/>
      <c r="S88" s="2687"/>
      <c r="T88" s="2525"/>
      <c r="U88" s="2525"/>
      <c r="V88" s="2525"/>
      <c r="W88" s="2525"/>
      <c r="X88" s="2525"/>
      <c r="Y88" s="2525"/>
      <c r="AR88" s="2413"/>
    </row>
    <row r="89" spans="1:45" s="2411" customFormat="1" ht="4.05" customHeight="1">
      <c r="A89" s="2412"/>
      <c r="J89" s="2681"/>
      <c r="S89" s="2687"/>
      <c r="T89" s="2525"/>
      <c r="U89" s="2525"/>
      <c r="V89" s="2525"/>
      <c r="W89" s="2525"/>
      <c r="X89" s="2525"/>
      <c r="Y89" s="2525"/>
      <c r="AR89" s="2413"/>
    </row>
    <row r="90" spans="1:45" s="2411" customFormat="1" ht="11.4">
      <c r="A90" s="2412"/>
      <c r="J90" s="2528"/>
      <c r="K90" s="2529"/>
      <c r="L90" s="2529"/>
      <c r="M90" s="2529"/>
      <c r="N90" s="2529"/>
      <c r="O90" s="2529"/>
      <c r="P90" s="2529"/>
      <c r="Q90" s="2529"/>
      <c r="R90" s="2529"/>
      <c r="S90" s="2530"/>
      <c r="T90" s="2525"/>
      <c r="U90" s="2525"/>
      <c r="V90" s="2525"/>
      <c r="W90" s="2525"/>
      <c r="X90" s="2525"/>
      <c r="Y90" s="2525"/>
      <c r="AR90" s="2413"/>
    </row>
    <row r="91" spans="1:45" s="2411" customFormat="1" ht="4.05" customHeight="1">
      <c r="A91" s="2412"/>
      <c r="P91" s="2531"/>
      <c r="Q91" s="2531"/>
      <c r="R91" s="2525"/>
      <c r="S91" s="2525"/>
      <c r="T91" s="2525"/>
      <c r="U91" s="2525"/>
      <c r="V91" s="2525"/>
      <c r="W91" s="2525"/>
      <c r="X91" s="2525"/>
      <c r="Y91" s="2525"/>
      <c r="AR91" s="2413"/>
    </row>
    <row r="92" spans="1:45" s="2411" customFormat="1" ht="12">
      <c r="A92" s="2412"/>
      <c r="I92" s="2416" t="s">
        <v>1022</v>
      </c>
      <c r="J92" s="2668" t="s">
        <v>5004</v>
      </c>
      <c r="K92" s="2668" t="s">
        <v>5004</v>
      </c>
      <c r="L92" s="2668" t="s">
        <v>5004</v>
      </c>
      <c r="M92" s="2668" t="s">
        <v>5004</v>
      </c>
      <c r="N92" s="2521" t="s">
        <v>1382</v>
      </c>
      <c r="O92" s="2668" t="s">
        <v>4193</v>
      </c>
      <c r="P92" s="2668" t="s">
        <v>4193</v>
      </c>
      <c r="Q92" s="2521" t="s">
        <v>1382</v>
      </c>
      <c r="R92" s="2668" t="s">
        <v>5005</v>
      </c>
      <c r="S92" s="2668" t="s">
        <v>5005</v>
      </c>
      <c r="T92" s="2525"/>
      <c r="U92" s="2525"/>
      <c r="V92" s="2525"/>
      <c r="W92" s="2525"/>
      <c r="X92" s="2525"/>
      <c r="Y92" s="2525"/>
      <c r="AR92" s="2413"/>
    </row>
    <row r="93" spans="1:45" s="2411" customFormat="1" ht="4.05" customHeight="1">
      <c r="A93" s="2412"/>
      <c r="AR93" s="2413"/>
    </row>
    <row r="94" spans="1:45" s="2411" customFormat="1" ht="12" thickBot="1">
      <c r="A94" s="2442"/>
      <c r="B94" s="2443"/>
      <c r="C94" s="2443"/>
      <c r="D94" s="2443"/>
      <c r="E94" s="2443"/>
      <c r="F94" s="2443"/>
      <c r="G94" s="2443"/>
      <c r="H94" s="2443"/>
      <c r="I94" s="2683"/>
      <c r="J94" s="2684"/>
      <c r="K94" s="2685"/>
      <c r="L94" s="2685"/>
      <c r="M94" s="2686"/>
      <c r="N94" s="2685"/>
      <c r="O94" s="2685"/>
      <c r="P94" s="2685"/>
      <c r="Q94" s="2686"/>
      <c r="R94" s="2685"/>
      <c r="S94" s="2685"/>
      <c r="T94" s="2685"/>
      <c r="U94" s="2685"/>
      <c r="V94" s="2443"/>
      <c r="W94" s="2443"/>
      <c r="X94" s="2443"/>
      <c r="Y94" s="2443"/>
      <c r="Z94" s="2443"/>
      <c r="AA94" s="2443"/>
      <c r="AB94" s="2443"/>
      <c r="AC94" s="2443"/>
      <c r="AD94" s="2443"/>
      <c r="AE94" s="2443"/>
      <c r="AF94" s="2443"/>
      <c r="AG94" s="2443"/>
      <c r="AH94" s="2443"/>
      <c r="AI94" s="2443"/>
      <c r="AJ94" s="2443"/>
      <c r="AK94" s="2443"/>
      <c r="AL94" s="2443"/>
      <c r="AM94" s="2443"/>
      <c r="AN94" s="2443"/>
      <c r="AO94" s="2443"/>
      <c r="AP94" s="2443"/>
      <c r="AQ94" s="2443"/>
      <c r="AR94" s="2444"/>
    </row>
    <row r="95" spans="1:45">
      <c r="A95" s="2629"/>
      <c r="B95" s="2629"/>
      <c r="C95" s="2629"/>
      <c r="D95" s="2629"/>
      <c r="E95" s="2629"/>
      <c r="F95" s="2629"/>
      <c r="G95" s="2629"/>
      <c r="H95" s="2629"/>
      <c r="I95" s="2629"/>
      <c r="J95" s="2629"/>
      <c r="K95" s="2629"/>
      <c r="L95" s="2629"/>
      <c r="M95" s="2629"/>
      <c r="N95" s="2629"/>
      <c r="O95" s="2629"/>
      <c r="P95" s="2629"/>
      <c r="Q95" s="2629"/>
      <c r="R95" s="2629"/>
      <c r="S95" s="2629"/>
      <c r="T95" s="2629"/>
      <c r="U95" s="2629"/>
      <c r="V95" s="2629"/>
      <c r="W95" s="2629"/>
      <c r="X95" s="2629"/>
      <c r="Y95" s="2629"/>
      <c r="Z95" s="2629"/>
      <c r="AA95" s="2629"/>
      <c r="AB95" s="2629"/>
      <c r="AC95" s="2629"/>
      <c r="AD95" s="2629"/>
      <c r="AE95" s="2629"/>
      <c r="AF95" s="2629"/>
      <c r="AG95" s="2629"/>
      <c r="AH95" s="2629"/>
      <c r="AI95" s="2629"/>
      <c r="AJ95" s="2629"/>
      <c r="AK95" s="2629"/>
      <c r="AL95" s="2629"/>
      <c r="AM95" s="2629"/>
      <c r="AN95" s="2629"/>
      <c r="AO95" s="2629"/>
      <c r="AP95" s="2629"/>
      <c r="AQ95" s="2629"/>
      <c r="AR95" s="2629"/>
      <c r="AS95" s="2629"/>
    </row>
    <row r="96" spans="1:45">
      <c r="A96" s="2629"/>
      <c r="B96" s="2629"/>
      <c r="C96" s="2629"/>
      <c r="D96" s="2629"/>
      <c r="E96" s="2629"/>
      <c r="F96" s="2629"/>
      <c r="G96" s="2629"/>
      <c r="H96" s="2629"/>
      <c r="I96" s="2629"/>
      <c r="J96" s="2629"/>
      <c r="K96" s="2629"/>
      <c r="L96" s="2629"/>
      <c r="M96" s="2629"/>
      <c r="N96" s="2629"/>
      <c r="O96" s="2629"/>
      <c r="P96" s="2629"/>
      <c r="Q96" s="2629"/>
      <c r="R96" s="2629"/>
      <c r="S96" s="2629"/>
      <c r="T96" s="2629"/>
      <c r="U96" s="2629"/>
      <c r="V96" s="2629"/>
      <c r="W96" s="2629"/>
      <c r="X96" s="2629"/>
      <c r="Y96" s="2629"/>
      <c r="Z96" s="2629"/>
      <c r="AA96" s="2629"/>
      <c r="AB96" s="2629"/>
      <c r="AC96" s="2629"/>
      <c r="AD96" s="2629"/>
      <c r="AE96" s="2629"/>
      <c r="AF96" s="2629"/>
      <c r="AG96" s="2629"/>
      <c r="AH96" s="2629"/>
      <c r="AI96" s="2629"/>
      <c r="AJ96" s="2629"/>
      <c r="AK96" s="2629"/>
      <c r="AL96" s="2629"/>
      <c r="AM96" s="2629"/>
      <c r="AN96" s="2629"/>
      <c r="AO96" s="2629"/>
      <c r="AP96" s="2629"/>
      <c r="AQ96" s="2629"/>
      <c r="AR96" s="2629"/>
      <c r="AS96" s="2629"/>
    </row>
    <row r="97" spans="1:45">
      <c r="A97" s="2629"/>
      <c r="B97" s="2629"/>
      <c r="C97" s="2629"/>
      <c r="D97" s="2629"/>
      <c r="E97" s="2629"/>
      <c r="F97" s="2629"/>
      <c r="G97" s="2629"/>
      <c r="H97" s="2629"/>
      <c r="I97" s="2629"/>
      <c r="J97" s="2629"/>
      <c r="K97" s="2629"/>
      <c r="L97" s="2629"/>
      <c r="M97" s="2629"/>
      <c r="N97" s="2629"/>
      <c r="O97" s="2629"/>
      <c r="P97" s="2629"/>
      <c r="Q97" s="2629"/>
      <c r="R97" s="2629"/>
      <c r="S97" s="2629"/>
      <c r="T97" s="2629"/>
      <c r="U97" s="2629"/>
      <c r="V97" s="2629"/>
      <c r="W97" s="2629"/>
      <c r="X97" s="2629"/>
      <c r="Y97" s="2629"/>
      <c r="Z97" s="2629"/>
      <c r="AA97" s="2629"/>
      <c r="AB97" s="2629"/>
      <c r="AC97" s="2629"/>
      <c r="AD97" s="2629"/>
      <c r="AE97" s="2629"/>
      <c r="AF97" s="2629"/>
      <c r="AG97" s="2629"/>
      <c r="AH97" s="2629"/>
      <c r="AI97" s="2629"/>
      <c r="AJ97" s="2629"/>
      <c r="AK97" s="2629"/>
      <c r="AL97" s="2629"/>
      <c r="AM97" s="2629"/>
      <c r="AN97" s="2629"/>
      <c r="AO97" s="2629"/>
      <c r="AP97" s="2629"/>
      <c r="AQ97" s="2629"/>
      <c r="AR97" s="2629"/>
      <c r="AS97" s="2629"/>
    </row>
    <row r="98" spans="1:45">
      <c r="A98" s="2629"/>
      <c r="B98" s="2629"/>
      <c r="C98" s="2629"/>
      <c r="D98" s="2629"/>
      <c r="E98" s="2629"/>
      <c r="F98" s="2629"/>
      <c r="G98" s="2629"/>
      <c r="H98" s="2629"/>
      <c r="I98" s="2629"/>
      <c r="J98" s="2629"/>
      <c r="K98" s="2629"/>
      <c r="L98" s="2629"/>
      <c r="M98" s="2629"/>
      <c r="N98" s="2629"/>
      <c r="O98" s="2629"/>
      <c r="P98" s="2629"/>
      <c r="Q98" s="2629"/>
      <c r="R98" s="2629"/>
      <c r="S98" s="2629"/>
      <c r="T98" s="2629"/>
      <c r="U98" s="2629"/>
      <c r="V98" s="2629"/>
      <c r="W98" s="2629"/>
      <c r="X98" s="2629"/>
      <c r="Y98" s="2629"/>
      <c r="Z98" s="2629"/>
      <c r="AA98" s="2629"/>
      <c r="AB98" s="2629"/>
      <c r="AC98" s="2629"/>
      <c r="AD98" s="2629"/>
      <c r="AE98" s="2629"/>
      <c r="AF98" s="2629"/>
      <c r="AG98" s="2629"/>
      <c r="AH98" s="2629"/>
      <c r="AI98" s="2629"/>
      <c r="AJ98" s="2629"/>
      <c r="AK98" s="2629"/>
      <c r="AL98" s="2629"/>
      <c r="AM98" s="2629"/>
      <c r="AN98" s="2629"/>
      <c r="AO98" s="2629"/>
      <c r="AP98" s="2629"/>
      <c r="AQ98" s="2629"/>
      <c r="AR98" s="2629"/>
      <c r="AS98" s="2629"/>
    </row>
    <row r="99" spans="1:45">
      <c r="A99" s="2629"/>
      <c r="B99" s="2629"/>
      <c r="C99" s="2629"/>
      <c r="D99" s="2629"/>
      <c r="E99" s="2629"/>
      <c r="F99" s="2629"/>
      <c r="G99" s="2629"/>
      <c r="H99" s="2629"/>
      <c r="I99" s="2629"/>
      <c r="J99" s="2629"/>
      <c r="K99" s="2629"/>
      <c r="L99" s="2629"/>
      <c r="M99" s="2629"/>
      <c r="N99" s="2629"/>
      <c r="O99" s="2629"/>
      <c r="P99" s="2629"/>
      <c r="Q99" s="2629"/>
      <c r="R99" s="2629"/>
      <c r="S99" s="2629"/>
      <c r="T99" s="2629"/>
      <c r="U99" s="2629"/>
      <c r="V99" s="2629"/>
      <c r="W99" s="2629"/>
      <c r="X99" s="2629"/>
      <c r="Y99" s="2629"/>
      <c r="Z99" s="2629"/>
      <c r="AA99" s="2629"/>
      <c r="AB99" s="2629"/>
      <c r="AC99" s="2629"/>
      <c r="AD99" s="2629"/>
      <c r="AE99" s="2629"/>
      <c r="AF99" s="2629"/>
      <c r="AG99" s="2629"/>
      <c r="AH99" s="2629"/>
      <c r="AI99" s="2629"/>
      <c r="AJ99" s="2629"/>
      <c r="AK99" s="2629"/>
      <c r="AL99" s="2629"/>
      <c r="AM99" s="2629"/>
      <c r="AN99" s="2629"/>
      <c r="AO99" s="2629"/>
      <c r="AP99" s="2629"/>
      <c r="AQ99" s="2629"/>
      <c r="AR99" s="2629"/>
      <c r="AS99" s="2629"/>
    </row>
    <row r="100" spans="1:45">
      <c r="A100" s="2629"/>
      <c r="B100" s="2629"/>
      <c r="C100" s="2629"/>
      <c r="D100" s="2629"/>
      <c r="E100" s="2629"/>
      <c r="F100" s="2629"/>
      <c r="G100" s="2629"/>
      <c r="H100" s="2629"/>
      <c r="I100" s="2629"/>
      <c r="J100" s="2629"/>
      <c r="K100" s="2629"/>
      <c r="L100" s="2629"/>
      <c r="M100" s="2629"/>
      <c r="N100" s="2629"/>
      <c r="O100" s="2629"/>
      <c r="P100" s="2629"/>
      <c r="Q100" s="2629"/>
      <c r="R100" s="2629"/>
      <c r="S100" s="2629"/>
      <c r="T100" s="2629"/>
      <c r="U100" s="2629"/>
      <c r="V100" s="2629"/>
      <c r="W100" s="2629"/>
      <c r="X100" s="2629"/>
      <c r="Y100" s="2629"/>
      <c r="Z100" s="2629"/>
      <c r="AA100" s="2629"/>
      <c r="AB100" s="2629"/>
      <c r="AC100" s="2629"/>
      <c r="AD100" s="2629"/>
      <c r="AE100" s="2629"/>
      <c r="AF100" s="2629"/>
      <c r="AG100" s="2629"/>
      <c r="AH100" s="2629"/>
      <c r="AI100" s="2629"/>
      <c r="AJ100" s="2629"/>
      <c r="AK100" s="2629"/>
      <c r="AL100" s="2629"/>
      <c r="AM100" s="2629"/>
      <c r="AN100" s="2629"/>
      <c r="AO100" s="2629"/>
      <c r="AP100" s="2629"/>
      <c r="AQ100" s="2629"/>
      <c r="AR100" s="2629"/>
      <c r="AS100" s="2629"/>
    </row>
    <row r="101" spans="1:45">
      <c r="A101" s="2629"/>
      <c r="B101" s="2629"/>
      <c r="C101" s="2629"/>
      <c r="D101" s="2629"/>
      <c r="E101" s="2629"/>
      <c r="F101" s="2629"/>
      <c r="G101" s="2629"/>
      <c r="H101" s="2629"/>
      <c r="I101" s="2629"/>
      <c r="J101" s="2629"/>
      <c r="K101" s="2629"/>
      <c r="L101" s="2629"/>
      <c r="M101" s="2629"/>
      <c r="N101" s="2629"/>
      <c r="O101" s="2629"/>
      <c r="P101" s="2629"/>
      <c r="Q101" s="2629"/>
      <c r="R101" s="2629"/>
      <c r="S101" s="2629"/>
      <c r="T101" s="2629"/>
      <c r="U101" s="2629"/>
      <c r="V101" s="2629"/>
      <c r="W101" s="2629"/>
      <c r="X101" s="2629"/>
      <c r="Y101" s="2629"/>
      <c r="Z101" s="2629"/>
      <c r="AA101" s="2629"/>
      <c r="AB101" s="2629"/>
      <c r="AC101" s="2629"/>
      <c r="AD101" s="2629"/>
      <c r="AE101" s="2629"/>
      <c r="AF101" s="2629"/>
      <c r="AG101" s="2629"/>
      <c r="AH101" s="2629"/>
      <c r="AI101" s="2629"/>
      <c r="AJ101" s="2629"/>
      <c r="AK101" s="2629"/>
      <c r="AL101" s="2629"/>
      <c r="AM101" s="2629"/>
      <c r="AN101" s="2629"/>
      <c r="AO101" s="2629"/>
      <c r="AP101" s="2629"/>
      <c r="AQ101" s="2629"/>
      <c r="AR101" s="2629"/>
      <c r="AS101" s="2629"/>
    </row>
    <row r="102" spans="1:45">
      <c r="A102" s="2629"/>
      <c r="B102" s="2629"/>
      <c r="C102" s="2629"/>
      <c r="D102" s="2629"/>
      <c r="E102" s="2629"/>
      <c r="F102" s="2629"/>
      <c r="G102" s="2629"/>
      <c r="H102" s="2629"/>
      <c r="I102" s="2629"/>
      <c r="J102" s="2629"/>
      <c r="K102" s="2629"/>
      <c r="L102" s="2629"/>
      <c r="M102" s="2629"/>
      <c r="N102" s="2629"/>
      <c r="O102" s="2629"/>
      <c r="P102" s="2629"/>
      <c r="Q102" s="2629"/>
      <c r="R102" s="2629"/>
      <c r="S102" s="2629"/>
      <c r="T102" s="2629"/>
      <c r="U102" s="2629"/>
      <c r="V102" s="2629"/>
      <c r="W102" s="2629"/>
      <c r="X102" s="2629"/>
      <c r="Y102" s="2629"/>
      <c r="Z102" s="2629"/>
      <c r="AA102" s="2629"/>
      <c r="AB102" s="2629"/>
      <c r="AC102" s="2629"/>
      <c r="AD102" s="2629"/>
      <c r="AE102" s="2629"/>
      <c r="AF102" s="2629"/>
      <c r="AG102" s="2629"/>
      <c r="AH102" s="2629"/>
      <c r="AI102" s="2629"/>
      <c r="AJ102" s="2629"/>
      <c r="AK102" s="2629"/>
      <c r="AL102" s="2629"/>
      <c r="AM102" s="2629"/>
      <c r="AN102" s="2629"/>
      <c r="AO102" s="2629"/>
      <c r="AP102" s="2629"/>
      <c r="AQ102" s="2629"/>
      <c r="AR102" s="2629"/>
      <c r="AS102" s="2629"/>
    </row>
    <row r="103" spans="1:45">
      <c r="A103" s="2629"/>
      <c r="B103" s="2629"/>
      <c r="C103" s="2629"/>
      <c r="D103" s="2629"/>
      <c r="E103" s="2629"/>
      <c r="F103" s="2629"/>
      <c r="G103" s="2629"/>
      <c r="H103" s="2629"/>
      <c r="I103" s="2629"/>
      <c r="J103" s="2629"/>
      <c r="K103" s="2629"/>
      <c r="L103" s="2629"/>
      <c r="M103" s="2629"/>
      <c r="N103" s="2629"/>
      <c r="O103" s="2629"/>
      <c r="P103" s="2629"/>
      <c r="Q103" s="2629"/>
      <c r="R103" s="2629"/>
      <c r="S103" s="2629"/>
      <c r="T103" s="2629"/>
      <c r="U103" s="2629"/>
      <c r="V103" s="2629"/>
      <c r="W103" s="2629"/>
      <c r="X103" s="2629"/>
      <c r="Y103" s="2629"/>
      <c r="Z103" s="2629"/>
      <c r="AA103" s="2629"/>
      <c r="AB103" s="2629"/>
      <c r="AC103" s="2629"/>
      <c r="AD103" s="2629"/>
      <c r="AE103" s="2629"/>
      <c r="AF103" s="2629"/>
      <c r="AG103" s="2629"/>
      <c r="AH103" s="2629"/>
      <c r="AI103" s="2629"/>
      <c r="AJ103" s="2629"/>
      <c r="AK103" s="2629"/>
      <c r="AL103" s="2629"/>
      <c r="AM103" s="2629"/>
      <c r="AN103" s="2629"/>
      <c r="AO103" s="2629"/>
      <c r="AP103" s="2629"/>
      <c r="AQ103" s="2629"/>
      <c r="AR103" s="2629"/>
      <c r="AS103" s="2629"/>
    </row>
    <row r="104" spans="1:45">
      <c r="A104" s="2629"/>
      <c r="B104" s="2629"/>
      <c r="C104" s="2629"/>
      <c r="D104" s="2629"/>
      <c r="E104" s="2629"/>
      <c r="F104" s="2629"/>
      <c r="G104" s="2629"/>
      <c r="H104" s="2629"/>
      <c r="I104" s="2629"/>
      <c r="J104" s="2629"/>
      <c r="K104" s="2629"/>
      <c r="L104" s="2629"/>
      <c r="M104" s="2629"/>
      <c r="N104" s="2629"/>
      <c r="O104" s="2629"/>
      <c r="P104" s="2629"/>
      <c r="Q104" s="2629"/>
      <c r="R104" s="2629"/>
      <c r="S104" s="2629"/>
      <c r="T104" s="2629"/>
      <c r="U104" s="2629"/>
      <c r="V104" s="2629"/>
      <c r="W104" s="2629"/>
      <c r="X104" s="2629"/>
      <c r="Y104" s="2629"/>
      <c r="Z104" s="2629"/>
      <c r="AA104" s="2629"/>
      <c r="AB104" s="2629"/>
      <c r="AC104" s="2629"/>
      <c r="AD104" s="2629"/>
      <c r="AE104" s="2629"/>
      <c r="AF104" s="2629"/>
      <c r="AG104" s="2629"/>
      <c r="AH104" s="2629"/>
      <c r="AI104" s="2629"/>
      <c r="AJ104" s="2629"/>
      <c r="AK104" s="2629"/>
      <c r="AL104" s="2629"/>
      <c r="AM104" s="2629"/>
      <c r="AN104" s="2629"/>
      <c r="AO104" s="2629"/>
      <c r="AP104" s="2629"/>
      <c r="AQ104" s="2629"/>
      <c r="AR104" s="2629"/>
      <c r="AS104" s="2629"/>
    </row>
    <row r="105" spans="1:45">
      <c r="A105" s="2629"/>
      <c r="B105" s="2629"/>
      <c r="C105" s="2629"/>
      <c r="D105" s="2629"/>
      <c r="E105" s="2629"/>
      <c r="F105" s="2629"/>
      <c r="G105" s="2629"/>
      <c r="H105" s="2629"/>
      <c r="I105" s="2629"/>
      <c r="J105" s="2629"/>
      <c r="K105" s="2629"/>
      <c r="L105" s="2629"/>
      <c r="M105" s="2629"/>
      <c r="N105" s="2629"/>
      <c r="O105" s="2629"/>
      <c r="P105" s="2629"/>
      <c r="Q105" s="2629"/>
      <c r="R105" s="2629"/>
      <c r="S105" s="2629"/>
      <c r="T105" s="2629"/>
      <c r="U105" s="2629"/>
      <c r="V105" s="2629"/>
      <c r="W105" s="2629"/>
      <c r="X105" s="2629"/>
      <c r="Y105" s="2629"/>
      <c r="Z105" s="2629"/>
      <c r="AA105" s="2629"/>
      <c r="AB105" s="2629"/>
      <c r="AC105" s="2629"/>
      <c r="AD105" s="2629"/>
      <c r="AE105" s="2629"/>
      <c r="AF105" s="2629"/>
      <c r="AG105" s="2629"/>
      <c r="AH105" s="2629"/>
      <c r="AI105" s="2629"/>
      <c r="AJ105" s="2629"/>
      <c r="AK105" s="2629"/>
      <c r="AL105" s="2629"/>
      <c r="AM105" s="2629"/>
      <c r="AN105" s="2629"/>
      <c r="AO105" s="2629"/>
      <c r="AP105" s="2629"/>
      <c r="AQ105" s="2629"/>
      <c r="AR105" s="2629"/>
      <c r="AS105" s="2629"/>
    </row>
    <row r="106" spans="1:45">
      <c r="A106" s="2629"/>
      <c r="B106" s="2629"/>
      <c r="C106" s="2629"/>
      <c r="D106" s="2629"/>
      <c r="E106" s="2629"/>
      <c r="F106" s="2629"/>
      <c r="G106" s="2629"/>
      <c r="H106" s="2629"/>
      <c r="I106" s="2629"/>
      <c r="J106" s="2629"/>
      <c r="K106" s="2629"/>
      <c r="L106" s="2629"/>
      <c r="M106" s="2629"/>
      <c r="N106" s="2629"/>
      <c r="O106" s="2629"/>
      <c r="P106" s="2629"/>
      <c r="Q106" s="2629"/>
      <c r="R106" s="2629"/>
      <c r="S106" s="2629"/>
      <c r="T106" s="2629"/>
      <c r="U106" s="2629"/>
      <c r="V106" s="2629"/>
      <c r="W106" s="2629"/>
      <c r="X106" s="2629"/>
      <c r="Y106" s="2629"/>
      <c r="Z106" s="2629"/>
      <c r="AA106" s="2629"/>
      <c r="AB106" s="2629"/>
      <c r="AC106" s="2629"/>
      <c r="AD106" s="2629"/>
      <c r="AE106" s="2629"/>
      <c r="AF106" s="2629"/>
      <c r="AG106" s="2629"/>
      <c r="AH106" s="2629"/>
      <c r="AI106" s="2629"/>
      <c r="AJ106" s="2629"/>
      <c r="AK106" s="2629"/>
      <c r="AL106" s="2629"/>
      <c r="AM106" s="2629"/>
      <c r="AN106" s="2629"/>
      <c r="AO106" s="2629"/>
      <c r="AP106" s="2629"/>
      <c r="AQ106" s="2629"/>
      <c r="AR106" s="2629"/>
      <c r="AS106" s="2629"/>
    </row>
    <row r="107" spans="1:45">
      <c r="A107" s="2629"/>
      <c r="B107" s="2629"/>
      <c r="C107" s="2629"/>
      <c r="D107" s="2629"/>
      <c r="E107" s="2629"/>
      <c r="F107" s="2629"/>
      <c r="G107" s="2629"/>
      <c r="H107" s="2629"/>
      <c r="I107" s="2629"/>
      <c r="J107" s="2629"/>
      <c r="K107" s="2629"/>
      <c r="L107" s="2629"/>
      <c r="M107" s="2629"/>
      <c r="N107" s="2629"/>
      <c r="O107" s="2629"/>
      <c r="P107" s="2629"/>
      <c r="Q107" s="2629"/>
      <c r="R107" s="2629"/>
      <c r="S107" s="2629"/>
      <c r="T107" s="2629"/>
      <c r="U107" s="2629"/>
      <c r="V107" s="2629"/>
      <c r="W107" s="2629"/>
      <c r="X107" s="2629"/>
      <c r="Y107" s="2629"/>
      <c r="Z107" s="2629"/>
      <c r="AA107" s="2629"/>
      <c r="AB107" s="2629"/>
      <c r="AC107" s="2629"/>
      <c r="AD107" s="2629"/>
      <c r="AE107" s="2629"/>
      <c r="AF107" s="2629"/>
      <c r="AG107" s="2629"/>
      <c r="AH107" s="2629"/>
      <c r="AI107" s="2629"/>
      <c r="AJ107" s="2629"/>
      <c r="AK107" s="2629"/>
      <c r="AL107" s="2629"/>
      <c r="AM107" s="2629"/>
      <c r="AN107" s="2629"/>
      <c r="AO107" s="2629"/>
      <c r="AP107" s="2629"/>
      <c r="AQ107" s="2629"/>
      <c r="AR107" s="2629"/>
      <c r="AS107" s="2629"/>
    </row>
    <row r="108" spans="1:45">
      <c r="A108" s="2629"/>
      <c r="B108" s="2629"/>
      <c r="C108" s="2629"/>
      <c r="D108" s="2629"/>
      <c r="E108" s="2629"/>
      <c r="F108" s="2629"/>
      <c r="G108" s="2629"/>
      <c r="H108" s="2629"/>
      <c r="I108" s="2629"/>
      <c r="J108" s="2629"/>
      <c r="K108" s="2629"/>
      <c r="L108" s="2629"/>
      <c r="M108" s="2629"/>
      <c r="N108" s="2629"/>
      <c r="O108" s="2629"/>
      <c r="P108" s="2629"/>
      <c r="Q108" s="2629"/>
      <c r="R108" s="2629"/>
      <c r="S108" s="2629"/>
      <c r="T108" s="2629"/>
      <c r="U108" s="2629"/>
      <c r="V108" s="2629"/>
      <c r="W108" s="2629"/>
      <c r="X108" s="2629"/>
      <c r="Y108" s="2629"/>
      <c r="Z108" s="2629"/>
      <c r="AA108" s="2629"/>
      <c r="AB108" s="2629"/>
      <c r="AC108" s="2629"/>
      <c r="AD108" s="2629"/>
      <c r="AE108" s="2629"/>
      <c r="AF108" s="2629"/>
      <c r="AG108" s="2629"/>
      <c r="AH108" s="2629"/>
      <c r="AI108" s="2629"/>
      <c r="AJ108" s="2629"/>
      <c r="AK108" s="2629"/>
      <c r="AL108" s="2629"/>
      <c r="AM108" s="2629"/>
      <c r="AN108" s="2629"/>
      <c r="AO108" s="2629"/>
      <c r="AP108" s="2629"/>
      <c r="AQ108" s="2629"/>
      <c r="AR108" s="2629"/>
      <c r="AS108" s="2629"/>
    </row>
    <row r="109" spans="1:45">
      <c r="A109" s="2629"/>
      <c r="B109" s="2629"/>
      <c r="C109" s="2629"/>
      <c r="D109" s="2629"/>
      <c r="E109" s="2629"/>
      <c r="F109" s="2629"/>
      <c r="G109" s="2629"/>
      <c r="H109" s="2629"/>
      <c r="I109" s="2629"/>
      <c r="J109" s="2629"/>
      <c r="K109" s="2629"/>
      <c r="L109" s="2629"/>
      <c r="M109" s="2629"/>
      <c r="N109" s="2629"/>
      <c r="O109" s="2629"/>
      <c r="P109" s="2629"/>
      <c r="Q109" s="2629"/>
      <c r="R109" s="2629"/>
      <c r="S109" s="2629"/>
      <c r="T109" s="2629"/>
      <c r="U109" s="2629"/>
      <c r="V109" s="2629"/>
      <c r="W109" s="2629"/>
      <c r="X109" s="2629"/>
      <c r="Y109" s="2629"/>
      <c r="Z109" s="2629"/>
      <c r="AA109" s="2629"/>
      <c r="AB109" s="2629"/>
      <c r="AC109" s="2629"/>
      <c r="AD109" s="2629"/>
      <c r="AE109" s="2629"/>
      <c r="AF109" s="2629"/>
      <c r="AG109" s="2629"/>
      <c r="AH109" s="2629"/>
      <c r="AI109" s="2629"/>
      <c r="AJ109" s="2629"/>
      <c r="AK109" s="2629"/>
      <c r="AL109" s="2629"/>
      <c r="AM109" s="2629"/>
      <c r="AN109" s="2629"/>
      <c r="AO109" s="2629"/>
      <c r="AP109" s="2629"/>
      <c r="AQ109" s="2629"/>
      <c r="AR109" s="2629"/>
      <c r="AS109" s="2629"/>
    </row>
    <row r="110" spans="1:45">
      <c r="A110" s="2629"/>
      <c r="B110" s="2629"/>
      <c r="C110" s="2629"/>
      <c r="D110" s="2629"/>
      <c r="E110" s="2629"/>
      <c r="F110" s="2629"/>
      <c r="G110" s="2629"/>
      <c r="H110" s="2629"/>
      <c r="I110" s="2629"/>
      <c r="J110" s="2629"/>
      <c r="K110" s="2629"/>
      <c r="L110" s="2629"/>
      <c r="M110" s="2629"/>
      <c r="N110" s="2629"/>
      <c r="O110" s="2629"/>
      <c r="P110" s="2629"/>
      <c r="Q110" s="2629"/>
      <c r="R110" s="2629"/>
      <c r="S110" s="2629"/>
      <c r="T110" s="2629"/>
      <c r="U110" s="2629"/>
      <c r="V110" s="2629"/>
      <c r="W110" s="2629"/>
      <c r="X110" s="2629"/>
      <c r="Y110" s="2629"/>
      <c r="Z110" s="2629"/>
      <c r="AA110" s="2629"/>
      <c r="AB110" s="2629"/>
      <c r="AC110" s="2629"/>
      <c r="AD110" s="2629"/>
      <c r="AE110" s="2629"/>
      <c r="AF110" s="2629"/>
      <c r="AG110" s="2629"/>
      <c r="AH110" s="2629"/>
      <c r="AI110" s="2629"/>
      <c r="AJ110" s="2629"/>
      <c r="AK110" s="2629"/>
      <c r="AL110" s="2629"/>
      <c r="AM110" s="2629"/>
      <c r="AN110" s="2629"/>
      <c r="AO110" s="2629"/>
      <c r="AP110" s="2629"/>
      <c r="AQ110" s="2629"/>
      <c r="AR110" s="2629"/>
      <c r="AS110" s="2629"/>
    </row>
    <row r="111" spans="1:45">
      <c r="A111" s="2629"/>
      <c r="B111" s="2629"/>
      <c r="C111" s="2629"/>
      <c r="D111" s="2629"/>
      <c r="E111" s="2629"/>
      <c r="F111" s="2629"/>
      <c r="G111" s="2629"/>
      <c r="H111" s="2629"/>
      <c r="I111" s="2629"/>
      <c r="J111" s="2629"/>
      <c r="K111" s="2629"/>
      <c r="L111" s="2629"/>
      <c r="M111" s="2629"/>
      <c r="N111" s="2629"/>
      <c r="O111" s="2629"/>
      <c r="P111" s="2629"/>
      <c r="Q111" s="2629"/>
      <c r="R111" s="2629"/>
      <c r="S111" s="2629"/>
      <c r="T111" s="2629"/>
      <c r="U111" s="2629"/>
      <c r="V111" s="2629"/>
      <c r="W111" s="2629"/>
      <c r="X111" s="2629"/>
      <c r="Y111" s="2629"/>
      <c r="Z111" s="2629"/>
      <c r="AA111" s="2629"/>
      <c r="AB111" s="2629"/>
      <c r="AC111" s="2629"/>
      <c r="AD111" s="2629"/>
      <c r="AE111" s="2629"/>
      <c r="AF111" s="2629"/>
      <c r="AG111" s="2629"/>
      <c r="AH111" s="2629"/>
      <c r="AI111" s="2629"/>
      <c r="AJ111" s="2629"/>
      <c r="AK111" s="2629"/>
      <c r="AL111" s="2629"/>
      <c r="AM111" s="2629"/>
      <c r="AN111" s="2629"/>
      <c r="AO111" s="2629"/>
      <c r="AP111" s="2629"/>
      <c r="AQ111" s="2629"/>
      <c r="AR111" s="2629"/>
      <c r="AS111" s="2629"/>
    </row>
    <row r="112" spans="1:45">
      <c r="A112" s="2629"/>
      <c r="B112" s="2629"/>
      <c r="C112" s="2629"/>
      <c r="D112" s="2629"/>
      <c r="E112" s="2629"/>
      <c r="F112" s="2629"/>
      <c r="G112" s="2629"/>
      <c r="H112" s="2629"/>
      <c r="I112" s="2629"/>
      <c r="J112" s="2629"/>
      <c r="K112" s="2629"/>
      <c r="L112" s="2629"/>
      <c r="M112" s="2629"/>
      <c r="N112" s="2629"/>
      <c r="O112" s="2629"/>
      <c r="P112" s="2629"/>
      <c r="Q112" s="2629"/>
      <c r="R112" s="2629"/>
      <c r="S112" s="2629"/>
      <c r="T112" s="2629"/>
      <c r="U112" s="2629"/>
      <c r="V112" s="2629"/>
      <c r="W112" s="2629"/>
      <c r="X112" s="2629"/>
      <c r="Y112" s="2629"/>
      <c r="Z112" s="2629"/>
      <c r="AA112" s="2629"/>
      <c r="AB112" s="2629"/>
      <c r="AC112" s="2629"/>
      <c r="AD112" s="2629"/>
      <c r="AE112" s="2629"/>
      <c r="AF112" s="2629"/>
      <c r="AG112" s="2629"/>
      <c r="AH112" s="2629"/>
      <c r="AI112" s="2629"/>
      <c r="AJ112" s="2629"/>
      <c r="AK112" s="2629"/>
      <c r="AL112" s="2629"/>
      <c r="AM112" s="2629"/>
      <c r="AN112" s="2629"/>
      <c r="AO112" s="2629"/>
      <c r="AP112" s="2629"/>
      <c r="AQ112" s="2629"/>
      <c r="AR112" s="2629"/>
      <c r="AS112" s="2629"/>
    </row>
    <row r="113" spans="1:45">
      <c r="A113" s="2629"/>
      <c r="B113" s="2629"/>
      <c r="C113" s="2629"/>
      <c r="D113" s="2629"/>
      <c r="E113" s="2629"/>
      <c r="F113" s="2629"/>
      <c r="G113" s="2629"/>
      <c r="H113" s="2629"/>
      <c r="I113" s="2629"/>
      <c r="J113" s="2629"/>
      <c r="K113" s="2629"/>
      <c r="L113" s="2629"/>
      <c r="M113" s="2629"/>
      <c r="N113" s="2629"/>
      <c r="O113" s="2629"/>
      <c r="P113" s="2629"/>
      <c r="Q113" s="2629"/>
      <c r="R113" s="2629"/>
      <c r="S113" s="2629"/>
      <c r="T113" s="2629"/>
      <c r="U113" s="2629"/>
      <c r="V113" s="2629"/>
      <c r="W113" s="2629"/>
      <c r="X113" s="2629"/>
      <c r="Y113" s="2629"/>
      <c r="Z113" s="2629"/>
      <c r="AA113" s="2629"/>
      <c r="AB113" s="2629"/>
      <c r="AC113" s="2629"/>
      <c r="AD113" s="2629"/>
      <c r="AE113" s="2629"/>
      <c r="AF113" s="2629"/>
      <c r="AG113" s="2629"/>
      <c r="AH113" s="2629"/>
      <c r="AI113" s="2629"/>
      <c r="AJ113" s="2629"/>
      <c r="AK113" s="2629"/>
      <c r="AL113" s="2629"/>
      <c r="AM113" s="2629"/>
      <c r="AN113" s="2629"/>
      <c r="AO113" s="2629"/>
      <c r="AP113" s="2629"/>
      <c r="AQ113" s="2629"/>
      <c r="AR113" s="2629"/>
      <c r="AS113" s="2629"/>
    </row>
    <row r="114" spans="1:45">
      <c r="A114" s="2629"/>
      <c r="B114" s="2629"/>
      <c r="C114" s="2629"/>
      <c r="D114" s="2629"/>
      <c r="E114" s="2629"/>
      <c r="F114" s="2629"/>
      <c r="G114" s="2629"/>
      <c r="H114" s="2629"/>
      <c r="I114" s="2629"/>
      <c r="J114" s="2629"/>
      <c r="K114" s="2629"/>
      <c r="L114" s="2629"/>
      <c r="M114" s="2629"/>
      <c r="N114" s="2629"/>
      <c r="O114" s="2629"/>
      <c r="P114" s="2629"/>
      <c r="Q114" s="2629"/>
      <c r="R114" s="2629"/>
      <c r="S114" s="2629"/>
      <c r="T114" s="2629"/>
      <c r="U114" s="2629"/>
      <c r="V114" s="2629"/>
      <c r="W114" s="2629"/>
      <c r="X114" s="2629"/>
      <c r="Y114" s="2629"/>
      <c r="Z114" s="2629"/>
      <c r="AA114" s="2629"/>
      <c r="AB114" s="2629"/>
      <c r="AC114" s="2629"/>
      <c r="AD114" s="2629"/>
      <c r="AE114" s="2629"/>
      <c r="AF114" s="2629"/>
      <c r="AG114" s="2629"/>
      <c r="AH114" s="2629"/>
      <c r="AI114" s="2629"/>
      <c r="AJ114" s="2629"/>
      <c r="AK114" s="2629"/>
      <c r="AL114" s="2629"/>
      <c r="AM114" s="2629"/>
      <c r="AN114" s="2629"/>
      <c r="AO114" s="2629"/>
      <c r="AP114" s="2629"/>
      <c r="AQ114" s="2629"/>
      <c r="AR114" s="2629"/>
      <c r="AS114" s="2629"/>
    </row>
    <row r="115" spans="1:45">
      <c r="A115" s="2629"/>
      <c r="B115" s="2629"/>
      <c r="C115" s="2629"/>
      <c r="D115" s="2629"/>
      <c r="E115" s="2629"/>
      <c r="F115" s="2629"/>
      <c r="G115" s="2629"/>
      <c r="H115" s="2629"/>
      <c r="I115" s="2629"/>
      <c r="J115" s="2629"/>
      <c r="K115" s="2629"/>
      <c r="L115" s="2629"/>
      <c r="M115" s="2629"/>
      <c r="N115" s="2629"/>
      <c r="O115" s="2629"/>
      <c r="P115" s="2629"/>
      <c r="Q115" s="2629"/>
      <c r="R115" s="2629"/>
      <c r="S115" s="2629"/>
      <c r="T115" s="2629"/>
      <c r="U115" s="2629"/>
      <c r="V115" s="2629"/>
      <c r="W115" s="2629"/>
      <c r="X115" s="2629"/>
      <c r="Y115" s="2629"/>
      <c r="Z115" s="2629"/>
      <c r="AA115" s="2629"/>
      <c r="AB115" s="2629"/>
      <c r="AC115" s="2629"/>
      <c r="AD115" s="2629"/>
      <c r="AE115" s="2629"/>
      <c r="AF115" s="2629"/>
      <c r="AG115" s="2629"/>
      <c r="AH115" s="2629"/>
      <c r="AI115" s="2629"/>
      <c r="AJ115" s="2629"/>
      <c r="AK115" s="2629"/>
      <c r="AL115" s="2629"/>
      <c r="AM115" s="2629"/>
      <c r="AN115" s="2629"/>
      <c r="AO115" s="2629"/>
      <c r="AP115" s="2629"/>
      <c r="AQ115" s="2629"/>
      <c r="AR115" s="2629"/>
      <c r="AS115" s="2629"/>
    </row>
    <row r="116" spans="1:45">
      <c r="A116" s="2629"/>
      <c r="B116" s="2629"/>
      <c r="C116" s="2629"/>
      <c r="D116" s="2629"/>
      <c r="E116" s="2629"/>
      <c r="F116" s="2629"/>
      <c r="G116" s="2629"/>
      <c r="H116" s="2629"/>
      <c r="I116" s="2629"/>
      <c r="J116" s="2629"/>
      <c r="K116" s="2629"/>
      <c r="L116" s="2629"/>
      <c r="M116" s="2629"/>
      <c r="N116" s="2629"/>
      <c r="O116" s="2629"/>
      <c r="P116" s="2629"/>
      <c r="Q116" s="2629"/>
      <c r="R116" s="2629"/>
      <c r="S116" s="2629"/>
      <c r="T116" s="2629"/>
      <c r="U116" s="2629"/>
      <c r="V116" s="2629"/>
      <c r="W116" s="2629"/>
      <c r="X116" s="2629"/>
      <c r="Y116" s="2629"/>
      <c r="Z116" s="2629"/>
      <c r="AA116" s="2629"/>
      <c r="AB116" s="2629"/>
      <c r="AC116" s="2629"/>
      <c r="AD116" s="2629"/>
      <c r="AE116" s="2629"/>
      <c r="AF116" s="2629"/>
      <c r="AG116" s="2629"/>
      <c r="AH116" s="2629"/>
      <c r="AI116" s="2629"/>
      <c r="AJ116" s="2629"/>
      <c r="AK116" s="2629"/>
      <c r="AL116" s="2629"/>
      <c r="AM116" s="2629"/>
      <c r="AN116" s="2629"/>
      <c r="AO116" s="2629"/>
      <c r="AP116" s="2629"/>
      <c r="AQ116" s="2629"/>
      <c r="AR116" s="2629"/>
      <c r="AS116" s="2629"/>
    </row>
    <row r="117" spans="1:45">
      <c r="A117" s="2629"/>
      <c r="B117" s="2629"/>
      <c r="C117" s="2629"/>
      <c r="D117" s="2629"/>
      <c r="E117" s="2629"/>
      <c r="F117" s="2629"/>
      <c r="G117" s="2629"/>
      <c r="H117" s="2629"/>
      <c r="I117" s="2629"/>
      <c r="J117" s="2629"/>
      <c r="K117" s="2629"/>
      <c r="L117" s="2629"/>
      <c r="M117" s="2629"/>
      <c r="N117" s="2629"/>
      <c r="O117" s="2629"/>
      <c r="P117" s="2629"/>
      <c r="Q117" s="2629"/>
      <c r="R117" s="2629"/>
      <c r="S117" s="2629"/>
      <c r="T117" s="2629"/>
      <c r="U117" s="2629"/>
      <c r="V117" s="2629"/>
      <c r="W117" s="2629"/>
      <c r="X117" s="2629"/>
      <c r="Y117" s="2629"/>
      <c r="Z117" s="2629"/>
      <c r="AA117" s="2629"/>
      <c r="AB117" s="2629"/>
      <c r="AC117" s="2629"/>
      <c r="AD117" s="2629"/>
      <c r="AE117" s="2629"/>
      <c r="AF117" s="2629"/>
      <c r="AG117" s="2629"/>
      <c r="AH117" s="2629"/>
      <c r="AI117" s="2629"/>
      <c r="AJ117" s="2629"/>
      <c r="AK117" s="2629"/>
      <c r="AL117" s="2629"/>
      <c r="AM117" s="2629"/>
      <c r="AN117" s="2629"/>
      <c r="AO117" s="2629"/>
      <c r="AP117" s="2629"/>
      <c r="AQ117" s="2629"/>
      <c r="AR117" s="2629"/>
      <c r="AS117" s="2629"/>
    </row>
    <row r="118" spans="1:45">
      <c r="A118" s="2629"/>
      <c r="B118" s="2629"/>
      <c r="C118" s="2629"/>
      <c r="D118" s="2629"/>
      <c r="E118" s="2629"/>
      <c r="F118" s="2629"/>
      <c r="G118" s="2629"/>
      <c r="H118" s="2629"/>
      <c r="I118" s="2629"/>
      <c r="J118" s="2629"/>
      <c r="K118" s="2629"/>
      <c r="L118" s="2629"/>
      <c r="M118" s="2629"/>
      <c r="N118" s="2629"/>
      <c r="O118" s="2629"/>
      <c r="P118" s="2629"/>
      <c r="Q118" s="2629"/>
      <c r="R118" s="2629"/>
      <c r="S118" s="2629"/>
      <c r="T118" s="2629"/>
      <c r="U118" s="2629"/>
      <c r="V118" s="2629"/>
      <c r="W118" s="2629"/>
      <c r="X118" s="2629"/>
      <c r="Y118" s="2629"/>
      <c r="Z118" s="2629"/>
      <c r="AA118" s="2629"/>
      <c r="AB118" s="2629"/>
      <c r="AC118" s="2629"/>
      <c r="AD118" s="2629"/>
      <c r="AE118" s="2629"/>
      <c r="AF118" s="2629"/>
      <c r="AG118" s="2629"/>
      <c r="AH118" s="2629"/>
      <c r="AI118" s="2629"/>
      <c r="AJ118" s="2629"/>
      <c r="AK118" s="2629"/>
      <c r="AL118" s="2629"/>
      <c r="AM118" s="2629"/>
      <c r="AN118" s="2629"/>
      <c r="AO118" s="2629"/>
      <c r="AP118" s="2629"/>
      <c r="AQ118" s="2629"/>
      <c r="AR118" s="2629"/>
      <c r="AS118" s="2629"/>
    </row>
    <row r="119" spans="1:45">
      <c r="A119" s="2629"/>
      <c r="B119" s="2629"/>
      <c r="C119" s="2629"/>
      <c r="D119" s="2629"/>
      <c r="E119" s="2629"/>
      <c r="F119" s="2629"/>
      <c r="G119" s="2629"/>
      <c r="H119" s="2629"/>
      <c r="I119" s="2629"/>
      <c r="J119" s="2629"/>
      <c r="K119" s="2629"/>
      <c r="L119" s="2629"/>
      <c r="M119" s="2629"/>
      <c r="N119" s="2629"/>
      <c r="O119" s="2629"/>
      <c r="P119" s="2629"/>
      <c r="Q119" s="2629"/>
      <c r="R119" s="2629"/>
      <c r="S119" s="2629"/>
      <c r="T119" s="2629"/>
      <c r="U119" s="2629"/>
      <c r="V119" s="2629"/>
      <c r="W119" s="2629"/>
      <c r="X119" s="2629"/>
      <c r="Y119" s="2629"/>
      <c r="Z119" s="2629"/>
      <c r="AA119" s="2629"/>
      <c r="AB119" s="2629"/>
      <c r="AC119" s="2629"/>
      <c r="AD119" s="2629"/>
      <c r="AE119" s="2629"/>
      <c r="AF119" s="2629"/>
      <c r="AG119" s="2629"/>
      <c r="AH119" s="2629"/>
      <c r="AI119" s="2629"/>
      <c r="AJ119" s="2629"/>
      <c r="AK119" s="2629"/>
      <c r="AL119" s="2629"/>
      <c r="AM119" s="2629"/>
      <c r="AN119" s="2629"/>
      <c r="AO119" s="2629"/>
      <c r="AP119" s="2629"/>
      <c r="AQ119" s="2629"/>
      <c r="AR119" s="2629"/>
      <c r="AS119" s="2629"/>
    </row>
    <row r="120" spans="1:45">
      <c r="A120" s="2629"/>
      <c r="B120" s="2629"/>
      <c r="C120" s="2629"/>
      <c r="D120" s="2629"/>
      <c r="E120" s="2629"/>
      <c r="F120" s="2629"/>
      <c r="G120" s="2629"/>
      <c r="H120" s="2629"/>
      <c r="I120" s="2629"/>
      <c r="J120" s="2629"/>
      <c r="K120" s="2629"/>
      <c r="L120" s="2629"/>
      <c r="M120" s="2629"/>
      <c r="N120" s="2629"/>
      <c r="O120" s="2629"/>
      <c r="P120" s="2629"/>
      <c r="Q120" s="2629"/>
      <c r="R120" s="2629"/>
      <c r="S120" s="2629"/>
      <c r="T120" s="2629"/>
      <c r="U120" s="2629"/>
      <c r="V120" s="2629"/>
      <c r="W120" s="2629"/>
      <c r="X120" s="2629"/>
      <c r="Y120" s="2629"/>
      <c r="Z120" s="2629"/>
      <c r="AA120" s="2629"/>
      <c r="AB120" s="2629"/>
      <c r="AC120" s="2629"/>
      <c r="AD120" s="2629"/>
      <c r="AE120" s="2629"/>
      <c r="AF120" s="2629"/>
      <c r="AG120" s="2629"/>
      <c r="AH120" s="2629"/>
      <c r="AI120" s="2629"/>
      <c r="AJ120" s="2629"/>
      <c r="AK120" s="2629"/>
      <c r="AL120" s="2629"/>
      <c r="AM120" s="2629"/>
      <c r="AN120" s="2629"/>
      <c r="AO120" s="2629"/>
      <c r="AP120" s="2629"/>
      <c r="AQ120" s="2629"/>
      <c r="AR120" s="2629"/>
      <c r="AS120" s="2629"/>
    </row>
    <row r="121" spans="1:45">
      <c r="A121" s="2629"/>
      <c r="B121" s="2629"/>
      <c r="C121" s="2629"/>
      <c r="D121" s="2629"/>
      <c r="E121" s="2629"/>
      <c r="F121" s="2629"/>
      <c r="G121" s="2629"/>
      <c r="H121" s="2629"/>
      <c r="I121" s="2629"/>
      <c r="J121" s="2629"/>
      <c r="K121" s="2629"/>
      <c r="L121" s="2629"/>
      <c r="M121" s="2629"/>
      <c r="N121" s="2629"/>
      <c r="O121" s="2629"/>
      <c r="P121" s="2629"/>
      <c r="Q121" s="2629"/>
      <c r="R121" s="2629"/>
      <c r="S121" s="2629"/>
      <c r="T121" s="2629"/>
      <c r="U121" s="2629"/>
      <c r="V121" s="2629"/>
      <c r="W121" s="2629"/>
      <c r="X121" s="2629"/>
      <c r="Y121" s="2629"/>
      <c r="Z121" s="2629"/>
      <c r="AA121" s="2629"/>
      <c r="AB121" s="2629"/>
      <c r="AC121" s="2629"/>
      <c r="AD121" s="2629"/>
      <c r="AE121" s="2629"/>
      <c r="AF121" s="2629"/>
      <c r="AG121" s="2629"/>
      <c r="AH121" s="2629"/>
      <c r="AI121" s="2629"/>
      <c r="AJ121" s="2629"/>
      <c r="AK121" s="2629"/>
      <c r="AL121" s="2629"/>
      <c r="AM121" s="2629"/>
      <c r="AN121" s="2629"/>
      <c r="AO121" s="2629"/>
      <c r="AP121" s="2629"/>
      <c r="AQ121" s="2629"/>
      <c r="AR121" s="2629"/>
      <c r="AS121" s="2629"/>
    </row>
    <row r="122" spans="1:45">
      <c r="A122" s="2629"/>
      <c r="B122" s="2629"/>
      <c r="C122" s="2629"/>
      <c r="D122" s="2629"/>
      <c r="E122" s="2629"/>
      <c r="F122" s="2629"/>
      <c r="G122" s="2629"/>
      <c r="H122" s="2629"/>
      <c r="I122" s="2629"/>
      <c r="J122" s="2629"/>
      <c r="K122" s="2629"/>
      <c r="L122" s="2629"/>
      <c r="M122" s="2629"/>
      <c r="N122" s="2629"/>
      <c r="O122" s="2629"/>
      <c r="P122" s="2629"/>
      <c r="Q122" s="2629"/>
      <c r="R122" s="2629"/>
      <c r="S122" s="2629"/>
      <c r="T122" s="2629"/>
      <c r="U122" s="2629"/>
      <c r="V122" s="2629"/>
      <c r="W122" s="2629"/>
      <c r="X122" s="2629"/>
      <c r="Y122" s="2629"/>
      <c r="Z122" s="2629"/>
      <c r="AA122" s="2629"/>
      <c r="AB122" s="2629"/>
      <c r="AC122" s="2629"/>
      <c r="AD122" s="2629"/>
      <c r="AE122" s="2629"/>
      <c r="AF122" s="2629"/>
      <c r="AG122" s="2629"/>
      <c r="AH122" s="2629"/>
      <c r="AI122" s="2629"/>
      <c r="AJ122" s="2629"/>
      <c r="AK122" s="2629"/>
      <c r="AL122" s="2629"/>
      <c r="AM122" s="2629"/>
      <c r="AN122" s="2629"/>
      <c r="AO122" s="2629"/>
      <c r="AP122" s="2629"/>
      <c r="AQ122" s="2629"/>
      <c r="AR122" s="2629"/>
      <c r="AS122" s="2629"/>
    </row>
    <row r="123" spans="1:45">
      <c r="A123" s="2629"/>
      <c r="B123" s="2629"/>
      <c r="C123" s="2629"/>
      <c r="D123" s="2629"/>
      <c r="E123" s="2629"/>
      <c r="F123" s="2629"/>
      <c r="G123" s="2629"/>
      <c r="H123" s="2629"/>
      <c r="I123" s="2629"/>
      <c r="J123" s="2629"/>
      <c r="K123" s="2629"/>
      <c r="L123" s="2629"/>
      <c r="M123" s="2629"/>
      <c r="N123" s="2629"/>
      <c r="O123" s="2629"/>
      <c r="P123" s="2629"/>
      <c r="Q123" s="2629"/>
      <c r="R123" s="2629"/>
      <c r="S123" s="2629"/>
      <c r="T123" s="2629"/>
      <c r="U123" s="2629"/>
      <c r="V123" s="2629"/>
      <c r="W123" s="2629"/>
      <c r="X123" s="2629"/>
      <c r="Y123" s="2629"/>
      <c r="Z123" s="2629"/>
      <c r="AA123" s="2629"/>
      <c r="AB123" s="2629"/>
      <c r="AC123" s="2629"/>
      <c r="AD123" s="2629"/>
      <c r="AE123" s="2629"/>
      <c r="AF123" s="2629"/>
      <c r="AG123" s="2629"/>
      <c r="AH123" s="2629"/>
      <c r="AI123" s="2629"/>
      <c r="AJ123" s="2629"/>
      <c r="AK123" s="2629"/>
      <c r="AL123" s="2629"/>
      <c r="AM123" s="2629"/>
      <c r="AN123" s="2629"/>
      <c r="AO123" s="2629"/>
      <c r="AP123" s="2629"/>
      <c r="AQ123" s="2629"/>
      <c r="AR123" s="2629"/>
      <c r="AS123" s="2629"/>
    </row>
    <row r="124" spans="1:45">
      <c r="A124" s="2629"/>
      <c r="B124" s="2629"/>
      <c r="C124" s="2629"/>
      <c r="D124" s="2629"/>
      <c r="E124" s="2629"/>
      <c r="F124" s="2629"/>
      <c r="G124" s="2629"/>
      <c r="H124" s="2629"/>
      <c r="I124" s="2629"/>
      <c r="J124" s="2629"/>
      <c r="K124" s="2629"/>
      <c r="L124" s="2629"/>
      <c r="M124" s="2629"/>
      <c r="N124" s="2629"/>
      <c r="O124" s="2629"/>
      <c r="P124" s="2629"/>
      <c r="Q124" s="2629"/>
      <c r="R124" s="2629"/>
      <c r="S124" s="2629"/>
      <c r="T124" s="2629"/>
      <c r="U124" s="2629"/>
      <c r="V124" s="2629"/>
      <c r="W124" s="2629"/>
      <c r="X124" s="2629"/>
      <c r="Y124" s="2629"/>
      <c r="Z124" s="2629"/>
      <c r="AA124" s="2629"/>
      <c r="AB124" s="2629"/>
      <c r="AC124" s="2629"/>
      <c r="AD124" s="2629"/>
      <c r="AE124" s="2629"/>
      <c r="AF124" s="2629"/>
      <c r="AG124" s="2629"/>
      <c r="AH124" s="2629"/>
      <c r="AI124" s="2629"/>
      <c r="AJ124" s="2629"/>
      <c r="AK124" s="2629"/>
      <c r="AL124" s="2629"/>
      <c r="AM124" s="2629"/>
      <c r="AN124" s="2629"/>
      <c r="AO124" s="2629"/>
      <c r="AP124" s="2629"/>
      <c r="AQ124" s="2629"/>
      <c r="AR124" s="2629"/>
      <c r="AS124" s="2629"/>
    </row>
    <row r="125" spans="1:45">
      <c r="A125" s="2629"/>
      <c r="B125" s="2629"/>
      <c r="C125" s="2629"/>
      <c r="D125" s="2629"/>
      <c r="E125" s="2629"/>
      <c r="F125" s="2629"/>
      <c r="G125" s="2629"/>
      <c r="H125" s="2629"/>
      <c r="I125" s="2629"/>
      <c r="J125" s="2629"/>
      <c r="K125" s="2629"/>
      <c r="L125" s="2629"/>
      <c r="M125" s="2629"/>
      <c r="N125" s="2629"/>
      <c r="O125" s="2629"/>
      <c r="P125" s="2629"/>
      <c r="Q125" s="2629"/>
      <c r="R125" s="2629"/>
      <c r="S125" s="2629"/>
      <c r="T125" s="2629"/>
      <c r="U125" s="2629"/>
      <c r="V125" s="2629"/>
      <c r="W125" s="2629"/>
      <c r="X125" s="2629"/>
      <c r="Y125" s="2629"/>
      <c r="Z125" s="2629"/>
      <c r="AA125" s="2629"/>
      <c r="AB125" s="2629"/>
      <c r="AC125" s="2629"/>
      <c r="AD125" s="2629"/>
      <c r="AE125" s="2629"/>
      <c r="AF125" s="2629"/>
      <c r="AG125" s="2629"/>
      <c r="AH125" s="2629"/>
      <c r="AI125" s="2629"/>
      <c r="AJ125" s="2629"/>
      <c r="AK125" s="2629"/>
      <c r="AL125" s="2629"/>
      <c r="AM125" s="2629"/>
      <c r="AN125" s="2629"/>
      <c r="AO125" s="2629"/>
      <c r="AP125" s="2629"/>
      <c r="AQ125" s="2629"/>
      <c r="AR125" s="2629"/>
      <c r="AS125" s="2629"/>
    </row>
    <row r="126" spans="1:45">
      <c r="A126" s="2629"/>
      <c r="B126" s="2629"/>
      <c r="C126" s="2629"/>
      <c r="D126" s="2629"/>
      <c r="E126" s="2629"/>
      <c r="F126" s="2629"/>
      <c r="G126" s="2629"/>
      <c r="H126" s="2629"/>
      <c r="I126" s="2629"/>
      <c r="J126" s="2629"/>
      <c r="K126" s="2629"/>
      <c r="L126" s="2629"/>
      <c r="M126" s="2629"/>
      <c r="N126" s="2629"/>
      <c r="O126" s="2629"/>
      <c r="P126" s="2629"/>
      <c r="Q126" s="2629"/>
      <c r="R126" s="2629"/>
      <c r="S126" s="2629"/>
      <c r="T126" s="2629"/>
      <c r="U126" s="2629"/>
      <c r="V126" s="2629"/>
      <c r="W126" s="2629"/>
      <c r="X126" s="2629"/>
      <c r="Y126" s="2629"/>
      <c r="Z126" s="2629"/>
      <c r="AA126" s="2629"/>
      <c r="AB126" s="2629"/>
      <c r="AC126" s="2629"/>
      <c r="AD126" s="2629"/>
      <c r="AE126" s="2629"/>
      <c r="AF126" s="2629"/>
      <c r="AG126" s="2629"/>
      <c r="AH126" s="2629"/>
      <c r="AI126" s="2629"/>
      <c r="AJ126" s="2629"/>
      <c r="AK126" s="2629"/>
      <c r="AL126" s="2629"/>
      <c r="AM126" s="2629"/>
      <c r="AN126" s="2629"/>
      <c r="AO126" s="2629"/>
      <c r="AP126" s="2629"/>
      <c r="AQ126" s="2629"/>
      <c r="AR126" s="2629"/>
      <c r="AS126" s="2629"/>
    </row>
    <row r="127" spans="1:45">
      <c r="A127" s="2629"/>
      <c r="B127" s="2629"/>
      <c r="C127" s="2629"/>
      <c r="D127" s="2629"/>
      <c r="E127" s="2629"/>
      <c r="F127" s="2629"/>
      <c r="G127" s="2629"/>
      <c r="H127" s="2629"/>
      <c r="I127" s="2629"/>
      <c r="J127" s="2629"/>
      <c r="K127" s="2629"/>
      <c r="L127" s="2629"/>
      <c r="M127" s="2629"/>
      <c r="N127" s="2629"/>
      <c r="O127" s="2629"/>
      <c r="P127" s="2629"/>
      <c r="Q127" s="2629"/>
      <c r="R127" s="2629"/>
      <c r="S127" s="2629"/>
      <c r="T127" s="2629"/>
      <c r="U127" s="2629"/>
      <c r="V127" s="2629"/>
      <c r="W127" s="2629"/>
      <c r="X127" s="2629"/>
      <c r="Y127" s="2629"/>
      <c r="Z127" s="2629"/>
      <c r="AA127" s="2629"/>
      <c r="AB127" s="2629"/>
      <c r="AC127" s="2629"/>
      <c r="AD127" s="2629"/>
      <c r="AE127" s="2629"/>
      <c r="AF127" s="2629"/>
      <c r="AG127" s="2629"/>
      <c r="AH127" s="2629"/>
      <c r="AI127" s="2629"/>
      <c r="AJ127" s="2629"/>
      <c r="AK127" s="2629"/>
      <c r="AL127" s="2629"/>
      <c r="AM127" s="2629"/>
      <c r="AN127" s="2629"/>
      <c r="AO127" s="2629"/>
      <c r="AP127" s="2629"/>
      <c r="AQ127" s="2629"/>
      <c r="AR127" s="2629"/>
      <c r="AS127" s="2629"/>
    </row>
    <row r="128" spans="1:45">
      <c r="A128" s="2629"/>
      <c r="B128" s="2629"/>
      <c r="C128" s="2629"/>
      <c r="D128" s="2629"/>
      <c r="E128" s="2629"/>
      <c r="F128" s="2629"/>
      <c r="G128" s="2629"/>
      <c r="H128" s="2629"/>
      <c r="I128" s="2629"/>
      <c r="J128" s="2629"/>
      <c r="K128" s="2629"/>
      <c r="L128" s="2629"/>
      <c r="M128" s="2629"/>
      <c r="N128" s="2629"/>
      <c r="O128" s="2629"/>
      <c r="P128" s="2629"/>
      <c r="Q128" s="2629"/>
      <c r="R128" s="2629"/>
      <c r="S128" s="2629"/>
      <c r="T128" s="2629"/>
      <c r="U128" s="2629"/>
      <c r="V128" s="2629"/>
      <c r="W128" s="2629"/>
      <c r="X128" s="2629"/>
      <c r="Y128" s="2629"/>
      <c r="Z128" s="2629"/>
      <c r="AA128" s="2629"/>
      <c r="AB128" s="2629"/>
      <c r="AC128" s="2629"/>
      <c r="AD128" s="2629"/>
      <c r="AE128" s="2629"/>
      <c r="AF128" s="2629"/>
      <c r="AG128" s="2629"/>
      <c r="AH128" s="2629"/>
      <c r="AI128" s="2629"/>
      <c r="AJ128" s="2629"/>
      <c r="AK128" s="2629"/>
      <c r="AL128" s="2629"/>
      <c r="AM128" s="2629"/>
      <c r="AN128" s="2629"/>
      <c r="AO128" s="2629"/>
      <c r="AP128" s="2629"/>
      <c r="AQ128" s="2629"/>
      <c r="AR128" s="2629"/>
      <c r="AS128" s="2629"/>
    </row>
    <row r="129" spans="1:45">
      <c r="A129" s="2629"/>
      <c r="B129" s="2629"/>
      <c r="C129" s="2629"/>
      <c r="D129" s="2629"/>
      <c r="E129" s="2629"/>
      <c r="F129" s="2629"/>
      <c r="G129" s="2629"/>
      <c r="H129" s="2629"/>
      <c r="I129" s="2629"/>
      <c r="J129" s="2629"/>
      <c r="K129" s="2629"/>
      <c r="L129" s="2629"/>
      <c r="M129" s="2629"/>
      <c r="N129" s="2629"/>
      <c r="O129" s="2629"/>
      <c r="P129" s="2629"/>
      <c r="Q129" s="2629"/>
      <c r="R129" s="2629"/>
      <c r="S129" s="2629"/>
      <c r="T129" s="2629"/>
      <c r="U129" s="2629"/>
      <c r="V129" s="2629"/>
      <c r="W129" s="2629"/>
      <c r="X129" s="2629"/>
      <c r="Y129" s="2629"/>
      <c r="Z129" s="2629"/>
      <c r="AA129" s="2629"/>
      <c r="AB129" s="2629"/>
      <c r="AC129" s="2629"/>
      <c r="AD129" s="2629"/>
      <c r="AE129" s="2629"/>
      <c r="AF129" s="2629"/>
      <c r="AG129" s="2629"/>
      <c r="AH129" s="2629"/>
      <c r="AI129" s="2629"/>
      <c r="AJ129" s="2629"/>
      <c r="AK129" s="2629"/>
      <c r="AL129" s="2629"/>
      <c r="AM129" s="2629"/>
      <c r="AN129" s="2629"/>
      <c r="AO129" s="2629"/>
      <c r="AP129" s="2629"/>
      <c r="AQ129" s="2629"/>
      <c r="AR129" s="2629"/>
      <c r="AS129" s="2629"/>
    </row>
    <row r="130" spans="1:45">
      <c r="A130" s="2629"/>
      <c r="B130" s="2629"/>
      <c r="C130" s="2629"/>
      <c r="D130" s="2629"/>
      <c r="E130" s="2629"/>
      <c r="F130" s="2629"/>
      <c r="G130" s="2629"/>
      <c r="H130" s="2629"/>
      <c r="I130" s="2629"/>
      <c r="J130" s="2629"/>
      <c r="K130" s="2629"/>
      <c r="L130" s="2629"/>
      <c r="M130" s="2629"/>
      <c r="N130" s="2629"/>
      <c r="O130" s="2629"/>
      <c r="P130" s="2629"/>
      <c r="Q130" s="2629"/>
      <c r="R130" s="2629"/>
      <c r="S130" s="2629"/>
      <c r="T130" s="2629"/>
      <c r="U130" s="2629"/>
      <c r="V130" s="2629"/>
      <c r="W130" s="2629"/>
      <c r="X130" s="2629"/>
      <c r="Y130" s="2629"/>
      <c r="Z130" s="2629"/>
      <c r="AA130" s="2629"/>
      <c r="AB130" s="2629"/>
      <c r="AC130" s="2629"/>
      <c r="AD130" s="2629"/>
      <c r="AE130" s="2629"/>
      <c r="AF130" s="2629"/>
      <c r="AG130" s="2629"/>
      <c r="AH130" s="2629"/>
      <c r="AI130" s="2629"/>
      <c r="AJ130" s="2629"/>
      <c r="AK130" s="2629"/>
      <c r="AL130" s="2629"/>
      <c r="AM130" s="2629"/>
      <c r="AN130" s="2629"/>
      <c r="AO130" s="2629"/>
      <c r="AP130" s="2629"/>
      <c r="AQ130" s="2629"/>
      <c r="AR130" s="2629"/>
      <c r="AS130" s="2629"/>
    </row>
    <row r="131" spans="1:45">
      <c r="A131" s="2629"/>
      <c r="B131" s="2629"/>
      <c r="C131" s="2629"/>
      <c r="D131" s="2629"/>
      <c r="E131" s="2629"/>
      <c r="F131" s="2629"/>
      <c r="G131" s="2629"/>
      <c r="H131" s="2629"/>
      <c r="I131" s="2629"/>
      <c r="J131" s="2629"/>
      <c r="K131" s="2629"/>
      <c r="L131" s="2629"/>
      <c r="M131" s="2629"/>
      <c r="N131" s="2629"/>
      <c r="O131" s="2629"/>
      <c r="P131" s="2629"/>
      <c r="Q131" s="2629"/>
      <c r="R131" s="2629"/>
      <c r="S131" s="2629"/>
      <c r="T131" s="2629"/>
      <c r="U131" s="2629"/>
      <c r="V131" s="2629"/>
      <c r="W131" s="2629"/>
      <c r="X131" s="2629"/>
      <c r="Y131" s="2629"/>
      <c r="Z131" s="2629"/>
      <c r="AA131" s="2629"/>
      <c r="AB131" s="2629"/>
      <c r="AC131" s="2629"/>
      <c r="AD131" s="2629"/>
      <c r="AE131" s="2629"/>
      <c r="AF131" s="2629"/>
      <c r="AG131" s="2629"/>
      <c r="AH131" s="2629"/>
      <c r="AI131" s="2629"/>
      <c r="AJ131" s="2629"/>
      <c r="AK131" s="2629"/>
      <c r="AL131" s="2629"/>
      <c r="AM131" s="2629"/>
      <c r="AN131" s="2629"/>
      <c r="AO131" s="2629"/>
      <c r="AP131" s="2629"/>
      <c r="AQ131" s="2629"/>
      <c r="AR131" s="2629"/>
      <c r="AS131" s="2629"/>
    </row>
  </sheetData>
  <mergeCells count="85">
    <mergeCell ref="A5:C5"/>
    <mergeCell ref="AQ5:AR5"/>
    <mergeCell ref="A1:AR1"/>
    <mergeCell ref="A2:AR2"/>
    <mergeCell ref="A3:AR3"/>
    <mergeCell ref="A4:B4"/>
    <mergeCell ref="AN4:AR4"/>
    <mergeCell ref="A26:AR26"/>
    <mergeCell ref="AQ6:AR6"/>
    <mergeCell ref="AQ7:AR7"/>
    <mergeCell ref="AQ8:AR8"/>
    <mergeCell ref="A9:AR9"/>
    <mergeCell ref="AQ10:AR22"/>
    <mergeCell ref="D11:AG11"/>
    <mergeCell ref="D13:AG13"/>
    <mergeCell ref="D15:AG15"/>
    <mergeCell ref="D17:AG17"/>
    <mergeCell ref="D19:AG19"/>
    <mergeCell ref="D21:AG21"/>
    <mergeCell ref="A23:AR23"/>
    <mergeCell ref="A24:AG24"/>
    <mergeCell ref="AQ24:AR24"/>
    <mergeCell ref="AQ25:AR25"/>
    <mergeCell ref="A27:AG27"/>
    <mergeCell ref="AQ27:AR28"/>
    <mergeCell ref="A28:AG28"/>
    <mergeCell ref="A29:C30"/>
    <mergeCell ref="D29:E29"/>
    <mergeCell ref="F29:J29"/>
    <mergeCell ref="K29:W30"/>
    <mergeCell ref="X29:AA29"/>
    <mergeCell ref="AB29:AB30"/>
    <mergeCell ref="AC29:AC30"/>
    <mergeCell ref="AD29:AD30"/>
    <mergeCell ref="AE29:AE30"/>
    <mergeCell ref="AF29:AF30"/>
    <mergeCell ref="AG29:AG30"/>
    <mergeCell ref="AH29:AR29"/>
    <mergeCell ref="A31:C36"/>
    <mergeCell ref="D31:D36"/>
    <mergeCell ref="E31:E36"/>
    <mergeCell ref="F31:F36"/>
    <mergeCell ref="G31:G36"/>
    <mergeCell ref="S31:S36"/>
    <mergeCell ref="H31:H36"/>
    <mergeCell ref="I31:I36"/>
    <mergeCell ref="J31:J36"/>
    <mergeCell ref="K31:K36"/>
    <mergeCell ref="L31:L36"/>
    <mergeCell ref="M31:M36"/>
    <mergeCell ref="N31:N36"/>
    <mergeCell ref="O31:O36"/>
    <mergeCell ref="P31:P36"/>
    <mergeCell ref="Q31:Q36"/>
    <mergeCell ref="R31:R36"/>
    <mergeCell ref="AC31:AC36"/>
    <mergeCell ref="AE31:AE36"/>
    <mergeCell ref="AH31:AH36"/>
    <mergeCell ref="T31:T36"/>
    <mergeCell ref="U31:U36"/>
    <mergeCell ref="V31:V36"/>
    <mergeCell ref="W31:W36"/>
    <mergeCell ref="X31:X36"/>
    <mergeCell ref="Y31:Y36"/>
    <mergeCell ref="C84:Y84"/>
    <mergeCell ref="AO31:AO36"/>
    <mergeCell ref="AP31:AP36"/>
    <mergeCell ref="AQ31:AQ36"/>
    <mergeCell ref="AR31:AR36"/>
    <mergeCell ref="A37:C37"/>
    <mergeCell ref="A38:C38"/>
    <mergeCell ref="AI31:AI36"/>
    <mergeCell ref="AJ31:AJ36"/>
    <mergeCell ref="AK31:AK36"/>
    <mergeCell ref="AL31:AL36"/>
    <mergeCell ref="AM31:AM36"/>
    <mergeCell ref="AN31:AN36"/>
    <mergeCell ref="Z31:Z36"/>
    <mergeCell ref="AA31:AA36"/>
    <mergeCell ref="AB31:AB36"/>
    <mergeCell ref="A39:C39"/>
    <mergeCell ref="A40:C40"/>
    <mergeCell ref="A41:AR41"/>
    <mergeCell ref="C57:Y57"/>
    <mergeCell ref="A68:AR68"/>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B1813-1CD1-4B0B-9C5E-FB110B286E69}">
  <sheetPr>
    <tabColor rgb="FFC00000"/>
  </sheetPr>
  <dimension ref="A1:DB176"/>
  <sheetViews>
    <sheetView zoomScaleNormal="100" workbookViewId="0">
      <selection activeCell="V14" sqref="V14"/>
    </sheetView>
  </sheetViews>
  <sheetFormatPr defaultColWidth="9.21875" defaultRowHeight="11.4"/>
  <cols>
    <col min="1" max="1" width="2.77734375" style="2445" customWidth="1"/>
    <col min="2" max="2" width="1.77734375" style="2445" customWidth="1"/>
    <col min="3" max="6" width="3.77734375" style="2445" customWidth="1"/>
    <col min="7" max="7" width="4.44140625" style="2445" customWidth="1"/>
    <col min="8" max="8" width="5.5546875" style="2445" customWidth="1"/>
    <col min="9" max="9" width="4.44140625" style="2445" customWidth="1"/>
    <col min="10" max="25" width="3.77734375" style="2445" customWidth="1"/>
    <col min="26" max="26" width="1.77734375" style="2445" customWidth="1"/>
    <col min="27" max="16384" width="9.21875" style="2445"/>
  </cols>
  <sheetData>
    <row r="1" spans="1:26" ht="12.75" customHeight="1" thickBot="1">
      <c r="A1" s="2688"/>
      <c r="B1" s="2689"/>
      <c r="C1" s="2689"/>
      <c r="D1" s="2689"/>
      <c r="E1" s="2689"/>
      <c r="F1" s="2689"/>
      <c r="G1" s="2689"/>
      <c r="H1" s="2689"/>
      <c r="I1" s="2689"/>
      <c r="J1" s="2689"/>
      <c r="K1" s="2689"/>
      <c r="L1" s="2689"/>
      <c r="M1" s="2689"/>
      <c r="N1" s="2689"/>
      <c r="O1" s="2689"/>
      <c r="P1" s="2689"/>
      <c r="Q1" s="2689"/>
      <c r="R1" s="2689"/>
      <c r="S1" s="2689"/>
      <c r="T1" s="2689"/>
      <c r="U1" s="2689"/>
      <c r="V1" s="2689"/>
      <c r="W1" s="2689"/>
    </row>
    <row r="2" spans="1:26" s="2411" customFormat="1" ht="12" customHeight="1">
      <c r="B2" s="5689" t="s">
        <v>5159</v>
      </c>
      <c r="C2" s="5690"/>
      <c r="D2" s="5690"/>
      <c r="E2" s="5690"/>
      <c r="F2" s="5690"/>
      <c r="G2" s="5690"/>
      <c r="H2" s="5690"/>
      <c r="I2" s="5690"/>
      <c r="J2" s="5690"/>
      <c r="K2" s="5690"/>
      <c r="L2" s="5690"/>
      <c r="M2" s="5690"/>
      <c r="N2" s="5690"/>
      <c r="O2" s="5690"/>
      <c r="P2" s="5690"/>
      <c r="Q2" s="5690"/>
      <c r="R2" s="5690"/>
      <c r="S2" s="5690"/>
      <c r="T2" s="5690"/>
      <c r="U2" s="5690"/>
      <c r="V2" s="5690"/>
      <c r="W2" s="5690"/>
      <c r="X2" s="5690"/>
      <c r="Y2" s="5690"/>
      <c r="Z2" s="5691"/>
    </row>
    <row r="3" spans="1:26" s="2411" customFormat="1" ht="4.05" customHeight="1">
      <c r="B3" s="5692"/>
      <c r="C3" s="5693"/>
      <c r="D3" s="5693"/>
      <c r="E3" s="5693"/>
      <c r="F3" s="5693"/>
      <c r="G3" s="5693"/>
      <c r="H3" s="5693"/>
      <c r="I3" s="5693"/>
      <c r="J3" s="5693"/>
      <c r="K3" s="5693"/>
      <c r="L3" s="5693"/>
      <c r="M3" s="5693"/>
      <c r="N3" s="5693"/>
      <c r="O3" s="5693"/>
      <c r="P3" s="5693"/>
      <c r="Q3" s="5693"/>
      <c r="R3" s="5693"/>
      <c r="S3" s="5693"/>
      <c r="T3" s="5693"/>
      <c r="U3" s="5693"/>
      <c r="V3" s="5693"/>
      <c r="W3" s="5693"/>
      <c r="X3" s="5693"/>
      <c r="Y3" s="5693"/>
      <c r="Z3" s="5694"/>
    </row>
    <row r="4" spans="1:26" s="2411" customFormat="1" ht="12.75" customHeight="1" thickBot="1">
      <c r="B4" s="5695"/>
      <c r="C4" s="5696"/>
      <c r="D4" s="5696"/>
      <c r="E4" s="5696"/>
      <c r="F4" s="5696"/>
      <c r="G4" s="5696"/>
      <c r="H4" s="5696"/>
      <c r="I4" s="5696"/>
      <c r="J4" s="5696"/>
      <c r="K4" s="5696"/>
      <c r="L4" s="5696"/>
      <c r="M4" s="5696"/>
      <c r="N4" s="5696"/>
      <c r="O4" s="5696"/>
      <c r="P4" s="5696"/>
      <c r="Q4" s="5696"/>
      <c r="R4" s="5696"/>
      <c r="S4" s="5696"/>
      <c r="T4" s="5696"/>
      <c r="U4" s="5696"/>
      <c r="V4" s="5696"/>
      <c r="W4" s="5696"/>
      <c r="X4" s="5696"/>
      <c r="Y4" s="5696"/>
      <c r="Z4" s="5697"/>
    </row>
    <row r="5" spans="1:26" s="2688" customFormat="1" ht="3.75" customHeight="1" thickBot="1">
      <c r="B5" s="5698"/>
      <c r="C5" s="5699"/>
      <c r="D5" s="5699"/>
      <c r="E5" s="5699"/>
      <c r="F5" s="5699"/>
      <c r="G5" s="5699"/>
      <c r="H5" s="5699"/>
      <c r="I5" s="5699"/>
      <c r="J5" s="5699"/>
      <c r="K5" s="5699"/>
      <c r="L5" s="5699"/>
      <c r="M5" s="5699"/>
      <c r="N5" s="5699"/>
      <c r="O5" s="5699"/>
      <c r="P5" s="5699"/>
      <c r="Q5" s="5699"/>
      <c r="R5" s="5699"/>
      <c r="S5" s="5699"/>
      <c r="T5" s="5699"/>
      <c r="U5" s="5699"/>
      <c r="V5" s="5699"/>
      <c r="W5" s="5699"/>
      <c r="X5" s="5699"/>
      <c r="Y5" s="5699"/>
      <c r="Z5" s="5699"/>
    </row>
    <row r="6" spans="1:26" s="2411" customFormat="1" ht="12.75" customHeight="1" thickBot="1">
      <c r="B6" s="5670" t="s">
        <v>4960</v>
      </c>
      <c r="C6" s="5671"/>
      <c r="D6" s="5671"/>
      <c r="E6" s="5671"/>
      <c r="F6" s="5671"/>
      <c r="G6" s="5671"/>
      <c r="H6" s="5671"/>
      <c r="I6" s="5671"/>
      <c r="J6" s="5671"/>
      <c r="K6" s="5671"/>
      <c r="L6" s="5671"/>
      <c r="M6" s="5671"/>
      <c r="N6" s="5671"/>
      <c r="O6" s="5671"/>
      <c r="P6" s="5671"/>
      <c r="Q6" s="5671"/>
      <c r="R6" s="5671"/>
      <c r="S6" s="5671"/>
      <c r="T6" s="5671"/>
      <c r="U6" s="5671"/>
      <c r="V6" s="5671"/>
      <c r="W6" s="5671"/>
      <c r="X6" s="5671"/>
      <c r="Y6" s="5671"/>
      <c r="Z6" s="5672"/>
    </row>
    <row r="7" spans="1:26" s="2411" customFormat="1" ht="4.05" customHeight="1">
      <c r="B7" s="2412"/>
      <c r="Z7" s="2413"/>
    </row>
    <row r="8" spans="1:26" s="2414" customFormat="1">
      <c r="B8" s="2415"/>
      <c r="I8" s="2416" t="s">
        <v>4961</v>
      </c>
      <c r="J8" s="2660"/>
      <c r="K8" s="2660"/>
      <c r="L8" s="2660"/>
      <c r="M8" s="2660"/>
      <c r="N8" s="2660"/>
      <c r="O8" s="2660"/>
      <c r="P8" s="2660"/>
      <c r="Q8" s="2660"/>
      <c r="Z8" s="2418"/>
    </row>
    <row r="9" spans="1:26" s="2411" customFormat="1" ht="4.05" customHeight="1">
      <c r="B9" s="2412"/>
      <c r="Z9" s="2413"/>
    </row>
    <row r="10" spans="1:26" s="2414" customFormat="1">
      <c r="B10" s="2415"/>
      <c r="I10" s="2416" t="s">
        <v>4962</v>
      </c>
      <c r="J10" s="2658"/>
      <c r="K10" s="2661"/>
      <c r="L10" s="2661"/>
      <c r="M10" s="2661"/>
      <c r="N10" s="2661"/>
      <c r="O10" s="2661"/>
      <c r="P10" s="2661"/>
      <c r="Q10" s="2661"/>
      <c r="R10" s="2661"/>
      <c r="S10" s="2661"/>
      <c r="T10" s="2661"/>
      <c r="U10" s="2661"/>
      <c r="V10" s="2661"/>
      <c r="W10" s="2661"/>
      <c r="X10" s="2661"/>
      <c r="Y10" s="2659"/>
      <c r="Z10" s="2418"/>
    </row>
    <row r="11" spans="1:26" s="2411" customFormat="1" ht="4.05" customHeight="1">
      <c r="B11" s="2412"/>
      <c r="Z11" s="2413"/>
    </row>
    <row r="12" spans="1:26" s="2411" customFormat="1">
      <c r="B12" s="2412"/>
      <c r="J12" s="2662"/>
      <c r="K12" s="2663"/>
      <c r="L12" s="2663"/>
      <c r="M12" s="2663"/>
      <c r="N12" s="2663"/>
      <c r="O12" s="2663"/>
      <c r="P12" s="2663"/>
      <c r="Q12" s="2663"/>
      <c r="R12" s="2663"/>
      <c r="S12" s="2663"/>
      <c r="T12" s="2663"/>
      <c r="U12" s="2663"/>
      <c r="V12" s="2663"/>
      <c r="W12" s="2663"/>
      <c r="X12" s="2663"/>
      <c r="Y12" s="2664"/>
      <c r="Z12" s="2413"/>
    </row>
    <row r="13" spans="1:26" s="2411" customFormat="1" ht="4.05" customHeight="1" thickBot="1">
      <c r="B13" s="2412"/>
      <c r="Z13" s="2413"/>
    </row>
    <row r="14" spans="1:26" s="2411" customFormat="1" ht="12.75" customHeight="1" thickBot="1">
      <c r="B14" s="5670" t="s">
        <v>5160</v>
      </c>
      <c r="C14" s="5671"/>
      <c r="D14" s="5671"/>
      <c r="E14" s="5671"/>
      <c r="F14" s="5671"/>
      <c r="G14" s="5671"/>
      <c r="H14" s="5671"/>
      <c r="I14" s="5671"/>
      <c r="J14" s="5671"/>
      <c r="K14" s="5671"/>
      <c r="L14" s="5671"/>
      <c r="M14" s="5671"/>
      <c r="N14" s="5671"/>
      <c r="O14" s="5671"/>
      <c r="P14" s="5671"/>
      <c r="Q14" s="5671"/>
      <c r="R14" s="5671"/>
      <c r="S14" s="5671"/>
      <c r="T14" s="5671"/>
      <c r="U14" s="5671"/>
      <c r="V14" s="5671"/>
      <c r="W14" s="5671"/>
      <c r="X14" s="5671"/>
      <c r="Y14" s="5671"/>
      <c r="Z14" s="5672"/>
    </row>
    <row r="15" spans="1:26" s="2411" customFormat="1" ht="3.75" customHeight="1">
      <c r="B15" s="2412"/>
      <c r="Z15" s="2413"/>
    </row>
    <row r="16" spans="1:26" s="2411" customFormat="1" ht="23.25" customHeight="1">
      <c r="B16" s="2412"/>
      <c r="C16" s="5541" t="s">
        <v>4964</v>
      </c>
      <c r="D16" s="5541"/>
      <c r="E16" s="5541"/>
      <c r="F16" s="5541"/>
      <c r="G16" s="5541"/>
      <c r="H16" s="5541"/>
      <c r="I16" s="5700"/>
      <c r="J16" s="2660"/>
      <c r="K16" s="2660"/>
      <c r="L16" s="2660"/>
      <c r="M16" s="2660"/>
      <c r="N16" s="2660"/>
      <c r="O16" s="2660"/>
      <c r="P16" s="2660"/>
      <c r="Q16" s="2660"/>
      <c r="Z16" s="2413"/>
    </row>
    <row r="17" spans="2:26" s="2411" customFormat="1" ht="3.75" customHeight="1">
      <c r="B17" s="2412"/>
      <c r="Z17" s="2413"/>
    </row>
    <row r="18" spans="2:26" s="2411" customFormat="1">
      <c r="B18" s="2412"/>
      <c r="I18" s="2416" t="s">
        <v>4965</v>
      </c>
      <c r="J18" s="2662"/>
      <c r="K18" s="2663"/>
      <c r="L18" s="2663"/>
      <c r="M18" s="2663"/>
      <c r="N18" s="2663"/>
      <c r="O18" s="2663"/>
      <c r="P18" s="2663"/>
      <c r="Q18" s="2663"/>
      <c r="R18" s="2663"/>
      <c r="S18" s="2663"/>
      <c r="T18" s="2663"/>
      <c r="U18" s="2663"/>
      <c r="V18" s="2663"/>
      <c r="W18" s="2663"/>
      <c r="X18" s="2663"/>
      <c r="Y18" s="2664"/>
      <c r="Z18" s="2413"/>
    </row>
    <row r="19" spans="2:26" s="2411" customFormat="1" ht="3.75" customHeight="1">
      <c r="B19" s="2412"/>
      <c r="Z19" s="2413"/>
    </row>
    <row r="20" spans="2:26" s="2531" customFormat="1" ht="3.75" customHeight="1">
      <c r="B20" s="2690"/>
      <c r="Z20" s="2691"/>
    </row>
    <row r="21" spans="2:26" s="2531" customFormat="1" ht="23.25" customHeight="1">
      <c r="B21" s="2690"/>
      <c r="C21" s="5679" t="s">
        <v>5074</v>
      </c>
      <c r="D21" s="5679"/>
      <c r="E21" s="5679"/>
      <c r="F21" s="5679"/>
      <c r="G21" s="5679"/>
      <c r="H21" s="5679"/>
      <c r="I21" s="5680"/>
      <c r="J21" s="2692"/>
      <c r="K21" s="2692"/>
      <c r="L21" s="2692"/>
      <c r="M21" s="2692"/>
      <c r="N21" s="2692"/>
      <c r="O21" s="2692"/>
      <c r="P21" s="2692"/>
      <c r="Q21" s="2692"/>
      <c r="Z21" s="2691"/>
    </row>
    <row r="22" spans="2:26" s="2531" customFormat="1" ht="3.75" customHeight="1">
      <c r="B22" s="2690"/>
      <c r="Z22" s="2691"/>
    </row>
    <row r="23" spans="2:26" s="2531" customFormat="1">
      <c r="B23" s="2690"/>
      <c r="I23" s="2693" t="s">
        <v>4967</v>
      </c>
      <c r="J23" s="2694"/>
      <c r="K23" s="2695"/>
      <c r="L23" s="2695"/>
      <c r="M23" s="2695"/>
      <c r="N23" s="2695"/>
      <c r="O23" s="2695"/>
      <c r="P23" s="2695"/>
      <c r="Q23" s="2695"/>
      <c r="R23" s="2695"/>
      <c r="S23" s="2695"/>
      <c r="T23" s="2695"/>
      <c r="U23" s="2695"/>
      <c r="V23" s="2695"/>
      <c r="W23" s="2695"/>
      <c r="X23" s="2695"/>
      <c r="Y23" s="2696"/>
      <c r="Z23" s="2691"/>
    </row>
    <row r="24" spans="2:26" s="2531" customFormat="1" ht="3.75" customHeight="1">
      <c r="B24" s="2690"/>
      <c r="Z24" s="2691"/>
    </row>
    <row r="25" spans="2:26" s="2531" customFormat="1" ht="3.75" customHeight="1">
      <c r="B25" s="2690"/>
      <c r="Z25" s="2691"/>
    </row>
    <row r="26" spans="2:26" s="2531" customFormat="1" ht="23.25" customHeight="1">
      <c r="B26" s="2690"/>
      <c r="C26" s="5679" t="s">
        <v>5075</v>
      </c>
      <c r="D26" s="5679"/>
      <c r="E26" s="5679"/>
      <c r="F26" s="5679"/>
      <c r="G26" s="5679"/>
      <c r="H26" s="5679"/>
      <c r="I26" s="5680"/>
      <c r="J26" s="2692"/>
      <c r="K26" s="2692"/>
      <c r="L26" s="2692"/>
      <c r="M26" s="2692"/>
      <c r="N26" s="2692"/>
      <c r="O26" s="2692"/>
      <c r="P26" s="2692"/>
      <c r="Q26" s="2692"/>
      <c r="Z26" s="2691"/>
    </row>
    <row r="27" spans="2:26" s="2531" customFormat="1" ht="3.75" customHeight="1">
      <c r="B27" s="2690"/>
      <c r="Z27" s="2691"/>
    </row>
    <row r="28" spans="2:26" s="2531" customFormat="1">
      <c r="B28" s="2690"/>
      <c r="I28" s="2693" t="s">
        <v>4967</v>
      </c>
      <c r="J28" s="2694"/>
      <c r="K28" s="2695"/>
      <c r="L28" s="2695"/>
      <c r="M28" s="2695"/>
      <c r="N28" s="2695"/>
      <c r="O28" s="2695"/>
      <c r="P28" s="2695"/>
      <c r="Q28" s="2695"/>
      <c r="R28" s="2695"/>
      <c r="S28" s="2695"/>
      <c r="T28" s="2695"/>
      <c r="U28" s="2695"/>
      <c r="V28" s="2695"/>
      <c r="W28" s="2695"/>
      <c r="X28" s="2695"/>
      <c r="Y28" s="2696"/>
      <c r="Z28" s="2691"/>
    </row>
    <row r="29" spans="2:26" s="2531" customFormat="1" ht="3.75" customHeight="1">
      <c r="B29" s="2690"/>
      <c r="Z29" s="2691"/>
    </row>
    <row r="30" spans="2:26" s="2531" customFormat="1" ht="3.75" customHeight="1">
      <c r="B30" s="2690"/>
      <c r="Z30" s="2691"/>
    </row>
    <row r="31" spans="2:26" s="2531" customFormat="1" ht="23.25" customHeight="1">
      <c r="B31" s="2690"/>
      <c r="C31" s="5679" t="s">
        <v>4970</v>
      </c>
      <c r="D31" s="5679"/>
      <c r="E31" s="5679"/>
      <c r="F31" s="5679"/>
      <c r="G31" s="5679"/>
      <c r="H31" s="5679"/>
      <c r="I31" s="5680"/>
      <c r="J31" s="2692"/>
      <c r="K31" s="2692"/>
      <c r="L31" s="2692"/>
      <c r="M31" s="2692"/>
      <c r="N31" s="2692"/>
      <c r="O31" s="2692"/>
      <c r="P31" s="2692"/>
      <c r="Q31" s="2692"/>
      <c r="Z31" s="2691"/>
    </row>
    <row r="32" spans="2:26" s="2531" customFormat="1" ht="3.75" customHeight="1">
      <c r="B32" s="2690"/>
      <c r="Z32" s="2691"/>
    </row>
    <row r="33" spans="2:26" s="2531" customFormat="1">
      <c r="B33" s="2690"/>
      <c r="I33" s="2693" t="s">
        <v>4967</v>
      </c>
      <c r="J33" s="2694"/>
      <c r="K33" s="2695"/>
      <c r="L33" s="2695"/>
      <c r="M33" s="2695"/>
      <c r="N33" s="2695"/>
      <c r="O33" s="2695"/>
      <c r="P33" s="2695"/>
      <c r="Q33" s="2695"/>
      <c r="R33" s="2695"/>
      <c r="S33" s="2695"/>
      <c r="T33" s="2695"/>
      <c r="U33" s="2695"/>
      <c r="V33" s="2695"/>
      <c r="W33" s="2695"/>
      <c r="X33" s="2695"/>
      <c r="Y33" s="2696"/>
      <c r="Z33" s="2691"/>
    </row>
    <row r="34" spans="2:26" s="2411" customFormat="1" ht="3.75" customHeight="1">
      <c r="B34" s="2412"/>
      <c r="Z34" s="2413"/>
    </row>
    <row r="35" spans="2:26" s="2411" customFormat="1">
      <c r="B35" s="2412"/>
      <c r="I35" s="2416" t="s">
        <v>4972</v>
      </c>
      <c r="J35" s="2432" t="s">
        <v>3649</v>
      </c>
      <c r="K35" s="2658"/>
      <c r="L35" s="2659"/>
      <c r="M35" s="2414"/>
      <c r="N35" s="2432" t="s">
        <v>3650</v>
      </c>
      <c r="O35" s="2660"/>
      <c r="P35" s="2660"/>
      <c r="R35" s="2414"/>
      <c r="S35" s="2432" t="s">
        <v>3652</v>
      </c>
      <c r="T35" s="2658"/>
      <c r="U35" s="2661"/>
      <c r="V35" s="2661"/>
      <c r="W35" s="2661"/>
      <c r="X35" s="2661"/>
      <c r="Y35" s="2659"/>
      <c r="Z35" s="2413"/>
    </row>
    <row r="36" spans="2:26" s="2411" customFormat="1" ht="3.75" customHeight="1">
      <c r="B36" s="2412"/>
      <c r="Z36" s="2413"/>
    </row>
    <row r="37" spans="2:26" s="2411" customFormat="1">
      <c r="B37" s="2412"/>
      <c r="I37" s="2416" t="s">
        <v>1316</v>
      </c>
      <c r="J37" s="2662"/>
      <c r="K37" s="2663"/>
      <c r="L37" s="2663"/>
      <c r="M37" s="2663"/>
      <c r="N37" s="2663"/>
      <c r="O37" s="2663"/>
      <c r="P37" s="2663"/>
      <c r="Q37" s="2663"/>
      <c r="R37" s="2663"/>
      <c r="S37" s="2663"/>
      <c r="T37" s="2663"/>
      <c r="U37" s="2663"/>
      <c r="V37" s="2663"/>
      <c r="W37" s="2663"/>
      <c r="X37" s="2663"/>
      <c r="Y37" s="2664"/>
      <c r="Z37" s="2413"/>
    </row>
    <row r="38" spans="2:26" s="2411" customFormat="1" ht="3.75" customHeight="1">
      <c r="B38" s="2412"/>
      <c r="Z38" s="2413"/>
    </row>
    <row r="39" spans="2:26" s="2411" customFormat="1">
      <c r="B39" s="2412"/>
      <c r="I39" s="2416" t="s">
        <v>4973</v>
      </c>
      <c r="J39" s="2665"/>
      <c r="K39" s="2660"/>
      <c r="L39" s="2660"/>
      <c r="M39" s="2666"/>
      <c r="N39" s="2660"/>
      <c r="O39" s="2660"/>
      <c r="P39" s="2660"/>
      <c r="Q39" s="2666"/>
      <c r="R39" s="2660"/>
      <c r="S39" s="2660"/>
      <c r="T39" s="2660"/>
      <c r="U39" s="2660"/>
      <c r="V39" s="2667"/>
      <c r="W39" s="2667"/>
      <c r="X39" s="2667"/>
      <c r="Y39" s="2667"/>
      <c r="Z39" s="2413"/>
    </row>
    <row r="40" spans="2:26" s="2411" customFormat="1" ht="4.05" customHeight="1">
      <c r="B40" s="2412"/>
      <c r="Z40" s="2413"/>
    </row>
    <row r="41" spans="2:26" s="2411" customFormat="1">
      <c r="B41" s="2412"/>
      <c r="I41" s="2416"/>
      <c r="J41" s="2665"/>
      <c r="K41" s="2660"/>
      <c r="L41" s="2660"/>
      <c r="M41" s="2666"/>
      <c r="N41" s="2660"/>
      <c r="O41" s="2660"/>
      <c r="P41" s="2660"/>
      <c r="Q41" s="2666"/>
      <c r="R41" s="2660"/>
      <c r="S41" s="2660"/>
      <c r="T41" s="2660"/>
      <c r="U41" s="2660"/>
      <c r="V41" s="2667"/>
      <c r="W41" s="2667"/>
      <c r="X41" s="2667"/>
      <c r="Y41" s="2667"/>
      <c r="Z41" s="2413"/>
    </row>
    <row r="42" spans="2:26" s="2411" customFormat="1" ht="3.75" customHeight="1">
      <c r="B42" s="2412"/>
      <c r="Z42" s="2413"/>
    </row>
    <row r="43" spans="2:26" s="2411" customFormat="1">
      <c r="B43" s="2412"/>
      <c r="I43" s="2416" t="s">
        <v>4974</v>
      </c>
      <c r="J43" s="2665">
        <v>0</v>
      </c>
      <c r="K43" s="2660"/>
      <c r="L43" s="2660"/>
      <c r="M43" s="2435" t="s">
        <v>1382</v>
      </c>
      <c r="N43" s="2660"/>
      <c r="O43" s="2660"/>
      <c r="P43" s="2660"/>
      <c r="Q43" s="2435" t="s">
        <v>1382</v>
      </c>
      <c r="R43" s="2660"/>
      <c r="S43" s="2660"/>
      <c r="T43" s="2660"/>
      <c r="U43" s="2660"/>
      <c r="Z43" s="2413"/>
    </row>
    <row r="44" spans="2:26" s="2411" customFormat="1" ht="3.75" customHeight="1">
      <c r="B44" s="2412"/>
      <c r="Z44" s="2413"/>
    </row>
    <row r="45" spans="2:26" s="2411" customFormat="1">
      <c r="B45" s="2412"/>
      <c r="I45" s="2416" t="s">
        <v>4975</v>
      </c>
      <c r="J45" s="2665">
        <v>0</v>
      </c>
      <c r="K45" s="2660"/>
      <c r="L45" s="2660"/>
      <c r="M45" s="2435" t="s">
        <v>1382</v>
      </c>
      <c r="N45" s="2660"/>
      <c r="O45" s="2660"/>
      <c r="P45" s="2660"/>
      <c r="Q45" s="2435" t="s">
        <v>1382</v>
      </c>
      <c r="R45" s="2660"/>
      <c r="S45" s="2660"/>
      <c r="T45" s="2660"/>
      <c r="U45" s="2660"/>
      <c r="Z45" s="2413"/>
    </row>
    <row r="46" spans="2:26" s="2411" customFormat="1" ht="3.75" customHeight="1" thickBot="1">
      <c r="B46" s="2412"/>
      <c r="Z46" s="2413"/>
    </row>
    <row r="47" spans="2:26" s="2411" customFormat="1" ht="12.75" customHeight="1" thickBot="1">
      <c r="B47" s="5670" t="s">
        <v>4976</v>
      </c>
      <c r="C47" s="5671"/>
      <c r="D47" s="5671"/>
      <c r="E47" s="5671"/>
      <c r="F47" s="5671"/>
      <c r="G47" s="5671"/>
      <c r="H47" s="5671"/>
      <c r="I47" s="5671"/>
      <c r="J47" s="5671"/>
      <c r="K47" s="5671"/>
      <c r="L47" s="5671"/>
      <c r="M47" s="5671"/>
      <c r="N47" s="5671"/>
      <c r="O47" s="5671"/>
      <c r="P47" s="5671"/>
      <c r="Q47" s="5671"/>
      <c r="R47" s="5671"/>
      <c r="S47" s="5671"/>
      <c r="T47" s="5671"/>
      <c r="U47" s="5671"/>
      <c r="V47" s="5671"/>
      <c r="W47" s="5671"/>
      <c r="X47" s="5671"/>
      <c r="Y47" s="5671"/>
      <c r="Z47" s="5672"/>
    </row>
    <row r="48" spans="2:26" s="2411" customFormat="1" ht="4.05" customHeight="1">
      <c r="B48" s="2412"/>
      <c r="Z48" s="2413"/>
    </row>
    <row r="49" spans="1:32" s="2411" customFormat="1">
      <c r="B49" s="2412"/>
      <c r="I49" s="2416" t="s">
        <v>4977</v>
      </c>
      <c r="J49" s="2660"/>
      <c r="K49" s="2660"/>
      <c r="L49" s="2660"/>
      <c r="M49" s="2660"/>
      <c r="N49" s="2660"/>
      <c r="O49" s="2660"/>
      <c r="P49" s="2660"/>
      <c r="Q49" s="2436"/>
      <c r="Z49" s="2413"/>
    </row>
    <row r="50" spans="1:32" s="2411" customFormat="1" ht="4.05" customHeight="1">
      <c r="B50" s="2412"/>
      <c r="I50" s="2416"/>
      <c r="Z50" s="2413"/>
    </row>
    <row r="51" spans="1:32" s="2414" customFormat="1">
      <c r="B51" s="2415"/>
      <c r="I51" s="2432" t="s">
        <v>4978</v>
      </c>
      <c r="J51" s="2658"/>
      <c r="K51" s="2661"/>
      <c r="L51" s="2661"/>
      <c r="M51" s="2661"/>
      <c r="N51" s="2661"/>
      <c r="O51" s="2661"/>
      <c r="P51" s="2661"/>
      <c r="Q51" s="2661"/>
      <c r="R51" s="2661"/>
      <c r="S51" s="2661"/>
      <c r="T51" s="2661"/>
      <c r="U51" s="2661"/>
      <c r="V51" s="2661"/>
      <c r="W51" s="2661"/>
      <c r="X51" s="2661"/>
      <c r="Y51" s="2659"/>
      <c r="Z51" s="2418"/>
    </row>
    <row r="52" spans="1:32" s="2414" customFormat="1" ht="4.05" customHeight="1">
      <c r="B52" s="2415"/>
      <c r="I52" s="2432"/>
      <c r="Z52" s="2418"/>
    </row>
    <row r="53" spans="1:32" s="2414" customFormat="1">
      <c r="B53" s="2415"/>
      <c r="I53" s="2432"/>
      <c r="J53" s="2658"/>
      <c r="K53" s="2661"/>
      <c r="L53" s="2661"/>
      <c r="M53" s="2661"/>
      <c r="N53" s="2661"/>
      <c r="O53" s="2661"/>
      <c r="P53" s="2661"/>
      <c r="Q53" s="2661"/>
      <c r="R53" s="2661"/>
      <c r="S53" s="2661"/>
      <c r="T53" s="2661"/>
      <c r="U53" s="2661"/>
      <c r="V53" s="2661"/>
      <c r="W53" s="2661"/>
      <c r="X53" s="2661"/>
      <c r="Y53" s="2659"/>
      <c r="Z53" s="2418"/>
    </row>
    <row r="54" spans="1:32" s="2414" customFormat="1" ht="4.05" customHeight="1">
      <c r="B54" s="2415"/>
      <c r="I54" s="2432"/>
      <c r="Z54" s="2418"/>
    </row>
    <row r="55" spans="1:32" s="2414" customFormat="1">
      <c r="B55" s="2415"/>
      <c r="I55" s="2432"/>
      <c r="J55" s="2658"/>
      <c r="K55" s="2661"/>
      <c r="L55" s="2661"/>
      <c r="M55" s="2661"/>
      <c r="N55" s="2661"/>
      <c r="O55" s="2661"/>
      <c r="P55" s="2661"/>
      <c r="Q55" s="2661"/>
      <c r="R55" s="2661"/>
      <c r="S55" s="2661"/>
      <c r="T55" s="2661"/>
      <c r="U55" s="2661"/>
      <c r="V55" s="2661"/>
      <c r="W55" s="2661"/>
      <c r="X55" s="2661"/>
      <c r="Y55" s="2659"/>
      <c r="Z55" s="2418"/>
    </row>
    <row r="56" spans="1:32" s="2411" customFormat="1" ht="4.05" customHeight="1">
      <c r="B56" s="2412"/>
      <c r="I56" s="2416"/>
      <c r="Z56" s="2413"/>
    </row>
    <row r="57" spans="1:32" s="2411" customFormat="1" ht="12">
      <c r="B57" s="2412"/>
      <c r="H57" s="2416" t="s">
        <v>5161</v>
      </c>
      <c r="I57" s="2437" t="s">
        <v>1094</v>
      </c>
      <c r="J57" s="2660"/>
      <c r="K57" s="2660"/>
      <c r="L57" s="2660"/>
      <c r="M57" s="2438"/>
      <c r="N57" s="2665"/>
      <c r="O57" s="2665"/>
      <c r="P57" s="2665"/>
      <c r="Q57" s="2438"/>
      <c r="R57" s="2660"/>
      <c r="S57" s="2660"/>
      <c r="T57" s="2660"/>
      <c r="U57" s="2439"/>
      <c r="V57" s="2667"/>
      <c r="W57" s="2660"/>
      <c r="X57" s="2667"/>
      <c r="Y57" s="2440" t="s">
        <v>4980</v>
      </c>
      <c r="Z57" s="2413"/>
    </row>
    <row r="58" spans="1:32" s="2411" customFormat="1" ht="4.05" customHeight="1" thickBot="1">
      <c r="A58" s="2412"/>
      <c r="B58" s="2442"/>
      <c r="C58" s="2443"/>
      <c r="D58" s="2443"/>
      <c r="E58" s="2443"/>
      <c r="F58" s="2443"/>
      <c r="G58" s="2443"/>
      <c r="H58" s="2443"/>
      <c r="I58" s="2443"/>
      <c r="J58" s="2443"/>
      <c r="K58" s="2443"/>
      <c r="L58" s="2443"/>
      <c r="M58" s="2443"/>
      <c r="N58" s="2443"/>
      <c r="O58" s="2443"/>
      <c r="P58" s="2443"/>
      <c r="Q58" s="2443"/>
      <c r="R58" s="2443"/>
      <c r="S58" s="2443"/>
      <c r="T58" s="2443"/>
      <c r="U58" s="2443"/>
      <c r="V58" s="2443"/>
      <c r="W58" s="2443"/>
      <c r="X58" s="2443"/>
      <c r="Y58" s="2443"/>
      <c r="Z58" s="2444"/>
    </row>
    <row r="59" spans="1:32" s="2407" customFormat="1" ht="12.75" customHeight="1" thickBot="1">
      <c r="B59" s="5681" t="s">
        <v>5162</v>
      </c>
      <c r="C59" s="5682"/>
      <c r="D59" s="5682"/>
      <c r="E59" s="5682"/>
      <c r="F59" s="5682"/>
      <c r="G59" s="5682"/>
      <c r="H59" s="5682"/>
      <c r="I59" s="5682"/>
      <c r="J59" s="5682"/>
      <c r="K59" s="5682"/>
      <c r="L59" s="5682"/>
      <c r="M59" s="5682"/>
      <c r="N59" s="5682"/>
      <c r="O59" s="5682"/>
      <c r="P59" s="5682"/>
      <c r="Q59" s="5682"/>
      <c r="R59" s="5682"/>
      <c r="S59" s="5682"/>
      <c r="T59" s="5682"/>
      <c r="U59" s="5682"/>
      <c r="V59" s="5682"/>
      <c r="W59" s="5682"/>
      <c r="X59" s="5682"/>
      <c r="Y59" s="5682"/>
      <c r="Z59" s="5683"/>
    </row>
    <row r="60" spans="1:32" s="2406" customFormat="1" ht="4.05" customHeight="1">
      <c r="B60" s="2697"/>
      <c r="C60" s="2698"/>
      <c r="D60" s="2698"/>
      <c r="E60" s="2698"/>
      <c r="F60" s="2698"/>
      <c r="G60" s="2698"/>
      <c r="H60" s="2698"/>
      <c r="I60" s="2698"/>
      <c r="J60" s="2698"/>
      <c r="K60" s="2698"/>
      <c r="L60" s="2698"/>
      <c r="M60" s="2698"/>
      <c r="N60" s="2698"/>
      <c r="O60" s="2698"/>
      <c r="P60" s="2698"/>
      <c r="Q60" s="2698"/>
      <c r="R60" s="2698"/>
      <c r="S60" s="2698"/>
      <c r="T60" s="2698"/>
      <c r="U60" s="2698"/>
      <c r="V60" s="2698"/>
      <c r="W60" s="2698"/>
      <c r="X60" s="2698"/>
      <c r="Y60" s="2698"/>
      <c r="Z60" s="2699"/>
    </row>
    <row r="61" spans="1:32" s="2407" customFormat="1" ht="12" customHeight="1">
      <c r="B61" s="2450"/>
      <c r="C61" s="2406"/>
      <c r="D61" s="2406"/>
      <c r="E61" s="2406"/>
      <c r="F61" s="2406"/>
      <c r="G61" s="2406"/>
      <c r="H61" s="2498" t="s">
        <v>5163</v>
      </c>
      <c r="I61" s="2515" t="s">
        <v>1094</v>
      </c>
      <c r="J61" s="2700"/>
      <c r="K61" s="2700"/>
      <c r="L61" s="2516"/>
      <c r="M61" s="2701"/>
      <c r="N61" s="2701"/>
      <c r="O61" s="2701"/>
      <c r="P61" s="2516"/>
      <c r="Q61" s="2700"/>
      <c r="R61" s="2700"/>
      <c r="S61" s="2700"/>
      <c r="T61" s="2406"/>
      <c r="U61" s="2700"/>
      <c r="V61" s="2700"/>
      <c r="W61" s="2700"/>
      <c r="X61" s="2518" t="s">
        <v>5021</v>
      </c>
      <c r="Y61" s="2406"/>
      <c r="Z61" s="2451"/>
      <c r="AB61" s="5687"/>
      <c r="AC61" s="2406"/>
      <c r="AD61" s="2406"/>
      <c r="AE61" s="2406"/>
      <c r="AF61" s="2406"/>
    </row>
    <row r="62" spans="1:32" s="2407" customFormat="1" ht="4.05" customHeight="1">
      <c r="B62" s="2450"/>
      <c r="C62" s="2406"/>
      <c r="D62" s="2406"/>
      <c r="E62" s="2406"/>
      <c r="F62" s="2406"/>
      <c r="G62" s="2406"/>
      <c r="H62" s="2406"/>
      <c r="I62" s="2498"/>
      <c r="J62" s="2406"/>
      <c r="K62" s="2406"/>
      <c r="L62" s="2406"/>
      <c r="M62" s="2406"/>
      <c r="N62" s="2406"/>
      <c r="O62" s="2406"/>
      <c r="P62" s="2406"/>
      <c r="Q62" s="2406"/>
      <c r="R62" s="2406"/>
      <c r="S62" s="2406"/>
      <c r="T62" s="2406"/>
      <c r="U62" s="2406"/>
      <c r="V62" s="2406"/>
      <c r="W62" s="2406"/>
      <c r="X62" s="2406"/>
      <c r="Y62" s="2406"/>
      <c r="Z62" s="2451"/>
      <c r="AB62" s="5687"/>
      <c r="AC62" s="2406"/>
      <c r="AD62" s="2406"/>
      <c r="AE62" s="2406"/>
      <c r="AF62" s="2406"/>
    </row>
    <row r="63" spans="1:32" s="2407" customFormat="1">
      <c r="B63" s="2450"/>
      <c r="C63" s="2406"/>
      <c r="D63" s="2406"/>
      <c r="E63" s="2406"/>
      <c r="F63" s="2406"/>
      <c r="G63" s="2406"/>
      <c r="H63" s="2406"/>
      <c r="I63" s="2406"/>
      <c r="J63" s="2406"/>
      <c r="K63" s="2406"/>
      <c r="L63" s="2498" t="s">
        <v>5022</v>
      </c>
      <c r="M63" s="2700"/>
      <c r="N63" s="2700"/>
      <c r="O63" s="2406"/>
      <c r="P63" s="2406"/>
      <c r="Q63" s="2406"/>
      <c r="R63" s="2406"/>
      <c r="S63" s="2406"/>
      <c r="T63" s="2406"/>
      <c r="U63" s="2406"/>
      <c r="V63" s="2406"/>
      <c r="W63" s="2406"/>
      <c r="X63" s="2406"/>
      <c r="Y63" s="2406"/>
      <c r="Z63" s="2451"/>
      <c r="AB63" s="5687"/>
      <c r="AC63" s="2406"/>
      <c r="AD63" s="2406"/>
      <c r="AE63" s="2406"/>
      <c r="AF63" s="2406"/>
    </row>
    <row r="64" spans="1:32" s="2407" customFormat="1" ht="4.05" customHeight="1">
      <c r="B64" s="2450"/>
      <c r="C64" s="2406"/>
      <c r="D64" s="2406"/>
      <c r="E64" s="2406"/>
      <c r="F64" s="2406"/>
      <c r="G64" s="2406"/>
      <c r="H64" s="2406"/>
      <c r="I64" s="2498"/>
      <c r="J64" s="2406"/>
      <c r="K64" s="2406"/>
      <c r="L64" s="2406"/>
      <c r="M64" s="2406"/>
      <c r="N64" s="2406"/>
      <c r="O64" s="2406"/>
      <c r="P64" s="2406"/>
      <c r="Q64" s="2406"/>
      <c r="R64" s="2406"/>
      <c r="S64" s="2406"/>
      <c r="T64" s="2406"/>
      <c r="U64" s="2406"/>
      <c r="V64" s="2406"/>
      <c r="W64" s="2406"/>
      <c r="X64" s="2406"/>
      <c r="Y64" s="2406"/>
      <c r="Z64" s="2451"/>
      <c r="AB64" s="5687"/>
      <c r="AC64" s="2406"/>
      <c r="AD64" s="2406"/>
      <c r="AE64" s="2406"/>
      <c r="AF64" s="2406"/>
    </row>
    <row r="65" spans="2:32" s="2407" customFormat="1" ht="12">
      <c r="B65" s="2450"/>
      <c r="C65" s="2406"/>
      <c r="D65" s="2406"/>
      <c r="E65" s="2406"/>
      <c r="F65" s="2406"/>
      <c r="G65" s="2406"/>
      <c r="H65" s="2406"/>
      <c r="I65" s="2406"/>
      <c r="J65" s="2406"/>
      <c r="K65" s="2406"/>
      <c r="L65" s="2406"/>
      <c r="M65" s="2498" t="s">
        <v>5027</v>
      </c>
      <c r="N65" s="2518" t="s">
        <v>5164</v>
      </c>
      <c r="O65" s="2700"/>
      <c r="P65" s="2700"/>
      <c r="Q65" s="2501"/>
      <c r="R65" s="2406"/>
      <c r="S65" s="2406"/>
      <c r="T65" s="2406"/>
      <c r="U65" s="2406"/>
      <c r="V65" s="2406"/>
      <c r="W65" s="2406"/>
      <c r="X65" s="2406"/>
      <c r="Y65" s="2406"/>
      <c r="Z65" s="2451"/>
      <c r="AB65" s="5687"/>
      <c r="AC65" s="2406"/>
      <c r="AD65" s="2406"/>
      <c r="AE65" s="2406"/>
      <c r="AF65" s="2406"/>
    </row>
    <row r="66" spans="2:32" s="2407" customFormat="1" ht="4.05" customHeight="1">
      <c r="B66" s="2450"/>
      <c r="C66" s="2406"/>
      <c r="D66" s="2406"/>
      <c r="E66" s="2406"/>
      <c r="F66" s="2406"/>
      <c r="G66" s="2406"/>
      <c r="H66" s="2406"/>
      <c r="I66" s="2406"/>
      <c r="J66" s="2406"/>
      <c r="K66" s="2406"/>
      <c r="L66" s="2406"/>
      <c r="M66" s="2406"/>
      <c r="N66" s="2406"/>
      <c r="O66" s="2406"/>
      <c r="P66" s="2406"/>
      <c r="Q66" s="2406"/>
      <c r="R66" s="2406"/>
      <c r="S66" s="2406"/>
      <c r="T66" s="2406"/>
      <c r="U66" s="2406"/>
      <c r="V66" s="2406"/>
      <c r="W66" s="2406"/>
      <c r="X66" s="2406"/>
      <c r="Y66" s="2406"/>
      <c r="Z66" s="2451"/>
      <c r="AB66" s="5687"/>
      <c r="AC66" s="2406"/>
      <c r="AD66" s="2406"/>
      <c r="AE66" s="2406"/>
      <c r="AF66" s="2406"/>
    </row>
    <row r="67" spans="2:32" s="2407" customFormat="1" ht="12">
      <c r="B67" s="2450"/>
      <c r="C67" s="2406"/>
      <c r="D67" s="2406"/>
      <c r="E67" s="2406"/>
      <c r="F67" s="2406"/>
      <c r="G67" s="2406"/>
      <c r="H67" s="2406"/>
      <c r="I67" s="2406"/>
      <c r="J67" s="2406"/>
      <c r="K67" s="2498" t="s">
        <v>5028</v>
      </c>
      <c r="L67" s="2515" t="s">
        <v>1094</v>
      </c>
      <c r="M67" s="2700"/>
      <c r="N67" s="2700"/>
      <c r="O67" s="2700"/>
      <c r="P67" s="2516"/>
      <c r="Q67" s="2701"/>
      <c r="R67" s="2701"/>
      <c r="S67" s="2701"/>
      <c r="T67" s="2516"/>
      <c r="U67" s="2700"/>
      <c r="V67" s="2700"/>
      <c r="W67" s="2700"/>
      <c r="X67" s="2518" t="s">
        <v>5021</v>
      </c>
      <c r="Y67" s="2406"/>
      <c r="Z67" s="2451"/>
      <c r="AB67" s="5687"/>
      <c r="AC67" s="2406"/>
      <c r="AD67" s="2406"/>
      <c r="AE67" s="2406"/>
      <c r="AF67" s="2406"/>
    </row>
    <row r="68" spans="2:32" s="2407" customFormat="1" ht="4.05" customHeight="1">
      <c r="B68" s="2450"/>
      <c r="C68" s="2406"/>
      <c r="D68" s="2406"/>
      <c r="E68" s="2406"/>
      <c r="F68" s="2406"/>
      <c r="G68" s="2406"/>
      <c r="H68" s="2406"/>
      <c r="I68" s="2406"/>
      <c r="J68" s="2406"/>
      <c r="K68" s="2406"/>
      <c r="L68" s="2406"/>
      <c r="M68" s="2406"/>
      <c r="N68" s="2406"/>
      <c r="O68" s="2406"/>
      <c r="P68" s="2406"/>
      <c r="Q68" s="2406"/>
      <c r="R68" s="2406"/>
      <c r="S68" s="2406"/>
      <c r="T68" s="2406"/>
      <c r="U68" s="2406"/>
      <c r="V68" s="2406"/>
      <c r="W68" s="2406"/>
      <c r="X68" s="2406"/>
      <c r="Y68" s="2406"/>
      <c r="Z68" s="2451"/>
      <c r="AB68" s="2406"/>
      <c r="AC68" s="2406"/>
      <c r="AD68" s="2406"/>
      <c r="AE68" s="2406"/>
      <c r="AF68" s="2406"/>
    </row>
    <row r="69" spans="2:32" s="2407" customFormat="1" ht="12">
      <c r="B69" s="2450"/>
      <c r="C69" s="2406"/>
      <c r="D69" s="2406"/>
      <c r="E69" s="2406"/>
      <c r="F69" s="2406"/>
      <c r="G69" s="2406"/>
      <c r="H69" s="2406"/>
      <c r="I69" s="2406"/>
      <c r="J69" s="2406"/>
      <c r="K69" s="2498" t="s">
        <v>5165</v>
      </c>
      <c r="L69" s="2515" t="s">
        <v>1094</v>
      </c>
      <c r="M69" s="2700"/>
      <c r="N69" s="2700"/>
      <c r="O69" s="2700"/>
      <c r="P69" s="2516"/>
      <c r="Q69" s="2701"/>
      <c r="R69" s="2701"/>
      <c r="S69" s="2701"/>
      <c r="T69" s="2516"/>
      <c r="U69" s="2700"/>
      <c r="V69" s="2700"/>
      <c r="W69" s="2700"/>
      <c r="X69" s="2518" t="s">
        <v>5021</v>
      </c>
      <c r="Y69" s="2406"/>
      <c r="Z69" s="2451"/>
      <c r="AB69" s="2406"/>
      <c r="AC69" s="2406"/>
      <c r="AD69" s="2406"/>
      <c r="AE69" s="2406"/>
      <c r="AF69" s="2406"/>
    </row>
    <row r="70" spans="2:32" s="2406" customFormat="1" ht="4.05" customHeight="1">
      <c r="B70" s="2494"/>
      <c r="I70" s="2498"/>
      <c r="Z70" s="2470"/>
    </row>
    <row r="71" spans="2:32" s="2407" customFormat="1" ht="12">
      <c r="B71" s="2450"/>
      <c r="C71" s="2406"/>
      <c r="D71" s="2406"/>
      <c r="E71" s="2406"/>
      <c r="F71" s="2406"/>
      <c r="G71" s="2406"/>
      <c r="H71" s="2406"/>
      <c r="I71" s="2406"/>
      <c r="J71" s="2406"/>
      <c r="K71" s="2406"/>
      <c r="L71" s="2406"/>
      <c r="M71" s="2498" t="s">
        <v>5166</v>
      </c>
      <c r="N71" s="2518"/>
      <c r="O71" s="2700"/>
      <c r="P71" s="2700"/>
      <c r="Q71" s="2700"/>
      <c r="R71" s="2406"/>
      <c r="S71" s="2406"/>
      <c r="T71" s="2406"/>
      <c r="U71" s="2406"/>
      <c r="V71" s="2406"/>
      <c r="W71" s="2406"/>
      <c r="X71" s="2406"/>
      <c r="Y71" s="2406"/>
      <c r="Z71" s="2451"/>
      <c r="AB71" s="2406"/>
      <c r="AC71" s="2406"/>
      <c r="AD71" s="2406"/>
      <c r="AE71" s="2406"/>
      <c r="AF71" s="2406"/>
    </row>
    <row r="72" spans="2:32" s="2407" customFormat="1" ht="4.05" customHeight="1" thickBot="1">
      <c r="B72" s="2490"/>
      <c r="C72" s="2491"/>
      <c r="D72" s="2491"/>
      <c r="E72" s="2491"/>
      <c r="F72" s="2491"/>
      <c r="G72" s="2491"/>
      <c r="H72" s="2491"/>
      <c r="I72" s="2491"/>
      <c r="J72" s="2491"/>
      <c r="K72" s="2491"/>
      <c r="L72" s="2491"/>
      <c r="M72" s="2491"/>
      <c r="N72" s="2491"/>
      <c r="O72" s="2491"/>
      <c r="P72" s="2491"/>
      <c r="Q72" s="2491"/>
      <c r="R72" s="2491"/>
      <c r="S72" s="2491"/>
      <c r="T72" s="2491"/>
      <c r="U72" s="2491"/>
      <c r="V72" s="2491"/>
      <c r="W72" s="2491"/>
      <c r="X72" s="2491"/>
      <c r="Y72" s="2491"/>
      <c r="Z72" s="2492"/>
    </row>
    <row r="73" spans="2:32" ht="12.75" customHeight="1" thickBot="1">
      <c r="B73" s="5688" t="s">
        <v>5167</v>
      </c>
      <c r="C73" s="5677"/>
      <c r="D73" s="5677"/>
      <c r="E73" s="5677"/>
      <c r="F73" s="5677"/>
      <c r="G73" s="5677"/>
      <c r="H73" s="5677"/>
      <c r="I73" s="5677"/>
      <c r="J73" s="5677"/>
      <c r="K73" s="5677"/>
      <c r="L73" s="5677"/>
      <c r="M73" s="5677"/>
      <c r="N73" s="5677"/>
      <c r="O73" s="5677"/>
      <c r="P73" s="5677"/>
      <c r="Q73" s="5677"/>
      <c r="R73" s="5677"/>
      <c r="S73" s="5677"/>
      <c r="T73" s="5677"/>
      <c r="U73" s="5677"/>
      <c r="V73" s="5677"/>
      <c r="W73" s="5677"/>
      <c r="X73" s="5677"/>
      <c r="Y73" s="5677"/>
      <c r="Z73" s="5678"/>
    </row>
    <row r="74" spans="2:32" s="2411" customFormat="1" ht="4.05" customHeight="1">
      <c r="B74" s="2412" t="s">
        <v>580</v>
      </c>
      <c r="I74" s="2416"/>
      <c r="Z74" s="2413"/>
    </row>
    <row r="75" spans="2:32" s="2411" customFormat="1" ht="34.799999999999997" customHeight="1">
      <c r="B75" s="2412"/>
      <c r="C75" s="2414" t="s">
        <v>5168</v>
      </c>
      <c r="D75" s="2414"/>
      <c r="E75" s="2414"/>
      <c r="F75" s="2414"/>
      <c r="G75" s="2414"/>
      <c r="H75" s="2414"/>
      <c r="J75" s="5684" t="s">
        <v>5169</v>
      </c>
      <c r="K75" s="5684"/>
      <c r="L75" s="5684"/>
      <c r="M75" s="2702"/>
      <c r="N75" s="5684" t="s">
        <v>5170</v>
      </c>
      <c r="O75" s="5684"/>
      <c r="P75" s="5685"/>
      <c r="Q75" s="2702"/>
      <c r="R75" s="5684" t="s">
        <v>5171</v>
      </c>
      <c r="S75" s="5684"/>
      <c r="T75" s="2702"/>
      <c r="U75" s="2414"/>
      <c r="V75" s="5684" t="s">
        <v>5172</v>
      </c>
      <c r="W75" s="5684"/>
      <c r="X75" s="5684"/>
      <c r="Y75" s="5684"/>
      <c r="Z75" s="2413"/>
    </row>
    <row r="76" spans="2:32" s="2411" customFormat="1" ht="4.05" customHeight="1">
      <c r="B76" s="2412"/>
      <c r="I76" s="2414"/>
      <c r="J76" s="2438"/>
      <c r="K76" s="2414"/>
      <c r="L76" s="2414"/>
      <c r="M76" s="2435"/>
      <c r="N76" s="2414"/>
      <c r="O76" s="2414"/>
      <c r="P76" s="2414"/>
      <c r="Q76" s="2435"/>
      <c r="R76" s="2414"/>
      <c r="S76" s="2414"/>
      <c r="T76" s="2414"/>
      <c r="U76" s="2414"/>
      <c r="Z76" s="2413"/>
    </row>
    <row r="77" spans="2:32" s="2411" customFormat="1" ht="13.2" customHeight="1">
      <c r="B77" s="2412"/>
      <c r="C77" s="2411" t="s">
        <v>5173</v>
      </c>
      <c r="J77" s="2667"/>
      <c r="K77" s="2703"/>
      <c r="L77" s="2660"/>
      <c r="M77" s="2414"/>
      <c r="N77" s="2660"/>
      <c r="O77" s="2703"/>
      <c r="P77" s="2660"/>
      <c r="Q77" s="2414"/>
      <c r="R77" s="2665"/>
      <c r="S77" s="2665"/>
      <c r="T77" s="2660"/>
      <c r="U77" s="2414"/>
      <c r="V77" s="2414"/>
      <c r="W77" s="2704"/>
      <c r="X77" s="2667"/>
      <c r="Y77" s="2667"/>
      <c r="Z77" s="2413"/>
    </row>
    <row r="78" spans="2:32" s="2411" customFormat="1" ht="3.6" customHeight="1">
      <c r="B78" s="2412"/>
      <c r="C78" s="2432"/>
      <c r="D78" s="2414"/>
      <c r="E78" s="2414"/>
      <c r="J78" s="2416"/>
      <c r="K78" s="2437"/>
      <c r="L78" s="2414"/>
      <c r="M78" s="2414"/>
      <c r="N78" s="2414"/>
      <c r="O78" s="2437"/>
      <c r="P78" s="2414"/>
      <c r="Q78" s="2414"/>
      <c r="R78" s="2438"/>
      <c r="S78" s="2438"/>
      <c r="T78" s="2414"/>
      <c r="U78" s="2414"/>
      <c r="V78" s="2414"/>
      <c r="W78" s="2705"/>
      <c r="Z78" s="2413"/>
    </row>
    <row r="79" spans="2:32" s="2411" customFormat="1" ht="13.2" customHeight="1">
      <c r="B79" s="2412"/>
      <c r="C79" s="2414" t="s">
        <v>5174</v>
      </c>
      <c r="D79" s="2414"/>
      <c r="E79" s="2414"/>
      <c r="F79" s="2414"/>
      <c r="G79" s="2414"/>
      <c r="H79" s="2414"/>
      <c r="I79" s="2414"/>
      <c r="J79" s="2660"/>
      <c r="K79" s="2703"/>
      <c r="L79" s="2660"/>
      <c r="M79" s="2414"/>
      <c r="N79" s="2660"/>
      <c r="O79" s="2703"/>
      <c r="P79" s="2660"/>
      <c r="Q79" s="2414"/>
      <c r="R79" s="2665"/>
      <c r="S79" s="2665"/>
      <c r="T79" s="2660"/>
      <c r="U79" s="2414"/>
      <c r="V79" s="2414"/>
      <c r="W79" s="2704"/>
      <c r="X79" s="2667"/>
      <c r="Y79" s="2667"/>
      <c r="Z79" s="2413"/>
    </row>
    <row r="80" spans="2:32" s="2411" customFormat="1" ht="4.05" customHeight="1">
      <c r="B80" s="2412"/>
      <c r="I80" s="2414"/>
      <c r="J80" s="2438"/>
      <c r="K80" s="2414"/>
      <c r="L80" s="2414"/>
      <c r="M80" s="2435"/>
      <c r="N80" s="2414"/>
      <c r="O80" s="2414"/>
      <c r="P80" s="2414"/>
      <c r="Q80" s="2435"/>
      <c r="R80" s="2414"/>
      <c r="S80" s="2414"/>
      <c r="T80" s="2414"/>
      <c r="U80" s="2414"/>
      <c r="Z80" s="2413"/>
    </row>
    <row r="81" spans="2:26" s="2411" customFormat="1" ht="13.2" customHeight="1">
      <c r="B81" s="2412"/>
      <c r="C81" s="2414" t="s">
        <v>5175</v>
      </c>
      <c r="D81" s="2414"/>
      <c r="E81" s="2414"/>
      <c r="F81" s="2414"/>
      <c r="G81" s="2414"/>
      <c r="H81" s="2414"/>
      <c r="I81" s="2414"/>
      <c r="J81" s="2660"/>
      <c r="K81" s="2703"/>
      <c r="L81" s="2660"/>
      <c r="M81" s="2414"/>
      <c r="N81" s="2660"/>
      <c r="O81" s="2703"/>
      <c r="P81" s="2660"/>
      <c r="Q81" s="2414"/>
      <c r="R81" s="2665"/>
      <c r="S81" s="2665"/>
      <c r="T81" s="2660"/>
      <c r="U81" s="2414"/>
      <c r="V81" s="2414"/>
      <c r="W81" s="2704"/>
      <c r="X81" s="2667"/>
      <c r="Y81" s="2667"/>
      <c r="Z81" s="2413"/>
    </row>
    <row r="82" spans="2:26" s="2411" customFormat="1" ht="3.6" customHeight="1">
      <c r="B82" s="2412"/>
      <c r="C82" s="2432"/>
      <c r="D82" s="2414"/>
      <c r="E82" s="2414"/>
      <c r="J82" s="2416"/>
      <c r="K82" s="2437"/>
      <c r="L82" s="2414"/>
      <c r="M82" s="2414"/>
      <c r="N82" s="2414"/>
      <c r="O82" s="2437"/>
      <c r="P82" s="2414"/>
      <c r="Q82" s="2414"/>
      <c r="R82" s="2438"/>
      <c r="S82" s="2438"/>
      <c r="T82" s="2414"/>
      <c r="U82" s="2414"/>
      <c r="V82" s="2414"/>
      <c r="W82" s="2705"/>
      <c r="Z82" s="2413"/>
    </row>
    <row r="83" spans="2:26" s="2411" customFormat="1" ht="13.2" customHeight="1">
      <c r="B83" s="2412"/>
      <c r="C83" s="2414" t="s">
        <v>5176</v>
      </c>
      <c r="D83" s="2414"/>
      <c r="E83" s="2414"/>
      <c r="F83" s="2414"/>
      <c r="G83" s="2414"/>
      <c r="H83" s="2414"/>
      <c r="I83" s="2414"/>
      <c r="J83" s="2660"/>
      <c r="K83" s="2703"/>
      <c r="L83" s="2660"/>
      <c r="M83" s="2414"/>
      <c r="N83" s="2660"/>
      <c r="O83" s="2703"/>
      <c r="P83" s="2660"/>
      <c r="Q83" s="2414"/>
      <c r="R83" s="2665"/>
      <c r="S83" s="2665"/>
      <c r="T83" s="2660"/>
      <c r="U83" s="2414"/>
      <c r="V83" s="2414"/>
      <c r="W83" s="2704"/>
      <c r="X83" s="2667"/>
      <c r="Y83" s="2667"/>
      <c r="Z83" s="2413"/>
    </row>
    <row r="84" spans="2:26" s="2411" customFormat="1" ht="4.05" customHeight="1">
      <c r="B84" s="2412"/>
      <c r="I84" s="2432"/>
      <c r="J84" s="2438"/>
      <c r="K84" s="2414"/>
      <c r="L84" s="2414"/>
      <c r="M84" s="2435"/>
      <c r="N84" s="2414"/>
      <c r="O84" s="2414"/>
      <c r="P84" s="2414"/>
      <c r="Q84" s="2435"/>
      <c r="R84" s="2414"/>
      <c r="S84" s="2414"/>
      <c r="T84" s="2414"/>
      <c r="U84" s="2414"/>
      <c r="Z84" s="2413"/>
    </row>
    <row r="85" spans="2:26" s="2411" customFormat="1" ht="12">
      <c r="B85" s="2412"/>
      <c r="C85" s="2432"/>
      <c r="D85" s="2432"/>
      <c r="E85" s="2438"/>
      <c r="G85" s="2416"/>
      <c r="H85" s="2416"/>
      <c r="I85" s="2416"/>
      <c r="J85" s="2416"/>
      <c r="K85" s="2437"/>
      <c r="L85" s="2414"/>
      <c r="M85" s="2414"/>
      <c r="N85" s="2414"/>
      <c r="O85" s="2438"/>
      <c r="P85" s="2438"/>
      <c r="Q85" s="2438"/>
      <c r="R85" s="5686" t="s">
        <v>5177</v>
      </c>
      <c r="S85" s="5686"/>
      <c r="T85" s="5686"/>
      <c r="U85" s="2414"/>
      <c r="V85" s="2414"/>
      <c r="W85" s="2704"/>
      <c r="X85" s="2667"/>
      <c r="Y85" s="2667"/>
      <c r="Z85" s="2413"/>
    </row>
    <row r="86" spans="2:26" s="2411" customFormat="1" ht="3.6" customHeight="1" thickBot="1">
      <c r="B86" s="2412"/>
      <c r="C86" s="2432"/>
      <c r="D86" s="2432"/>
      <c r="E86" s="2438"/>
      <c r="G86" s="2416"/>
      <c r="H86" s="2416"/>
      <c r="I86" s="2416"/>
      <c r="J86" s="2416"/>
      <c r="K86" s="2437"/>
      <c r="L86" s="2414"/>
      <c r="M86" s="2414"/>
      <c r="N86" s="2414"/>
      <c r="O86" s="2438"/>
      <c r="P86" s="2438"/>
      <c r="Q86" s="2438"/>
      <c r="R86" s="2438"/>
      <c r="S86" s="2438"/>
      <c r="T86" s="2414"/>
      <c r="U86" s="2414"/>
      <c r="V86" s="2414"/>
      <c r="W86" s="2705"/>
      <c r="Z86" s="2413"/>
    </row>
    <row r="87" spans="2:26" ht="25.5" customHeight="1" thickBot="1">
      <c r="B87" s="5676" t="s">
        <v>5178</v>
      </c>
      <c r="C87" s="5677"/>
      <c r="D87" s="5677"/>
      <c r="E87" s="5677"/>
      <c r="F87" s="5677"/>
      <c r="G87" s="5677"/>
      <c r="H87" s="5677"/>
      <c r="I87" s="5677"/>
      <c r="J87" s="5677"/>
      <c r="K87" s="5677"/>
      <c r="L87" s="5677"/>
      <c r="M87" s="5677"/>
      <c r="N87" s="5677"/>
      <c r="O87" s="5677"/>
      <c r="P87" s="5677"/>
      <c r="Q87" s="5677"/>
      <c r="R87" s="5677"/>
      <c r="S87" s="5677"/>
      <c r="T87" s="5677"/>
      <c r="U87" s="5677"/>
      <c r="V87" s="5677"/>
      <c r="W87" s="5677"/>
      <c r="X87" s="5677"/>
      <c r="Y87" s="5677"/>
      <c r="Z87" s="5678"/>
    </row>
    <row r="88" spans="2:26" s="2411" customFormat="1" ht="4.05" customHeight="1">
      <c r="B88" s="2412"/>
      <c r="Z88" s="2413"/>
    </row>
    <row r="89" spans="2:26" ht="12.75" customHeight="1">
      <c r="B89" s="2706"/>
      <c r="I89" s="2707" t="s">
        <v>5179</v>
      </c>
      <c r="K89" s="2707" t="s">
        <v>3650</v>
      </c>
      <c r="L89" s="2660"/>
      <c r="M89" s="2660"/>
      <c r="N89" s="2411"/>
      <c r="O89" s="2432" t="s">
        <v>3652</v>
      </c>
      <c r="P89" s="2658"/>
      <c r="Q89" s="2661"/>
      <c r="R89" s="2661"/>
      <c r="S89" s="2661"/>
      <c r="T89" s="2661"/>
      <c r="U89" s="2659"/>
      <c r="Z89" s="2708"/>
    </row>
    <row r="90" spans="2:26" s="2411" customFormat="1" ht="4.05" customHeight="1">
      <c r="B90" s="2412"/>
      <c r="Z90" s="2413"/>
    </row>
    <row r="91" spans="2:26" ht="12.75" customHeight="1">
      <c r="B91" s="2706"/>
      <c r="K91" s="2707" t="s">
        <v>5180</v>
      </c>
      <c r="L91" s="2660"/>
      <c r="M91" s="2660"/>
      <c r="N91" s="2660"/>
      <c r="O91" s="2660"/>
      <c r="P91" s="2660"/>
      <c r="Q91" s="2660"/>
      <c r="R91" s="2660"/>
      <c r="S91" s="2660"/>
      <c r="T91" s="2660"/>
      <c r="U91" s="2660"/>
      <c r="V91" s="2660"/>
      <c r="W91" s="2660"/>
      <c r="X91" s="2660"/>
      <c r="Z91" s="2708"/>
    </row>
    <row r="92" spans="2:26" s="2411" customFormat="1" ht="4.05" customHeight="1">
      <c r="B92" s="2412"/>
      <c r="Z92" s="2413"/>
    </row>
    <row r="93" spans="2:26" ht="12.75" customHeight="1">
      <c r="B93" s="2706"/>
      <c r="G93" s="5664" t="s">
        <v>5112</v>
      </c>
      <c r="H93" s="5664"/>
      <c r="I93" s="5664"/>
      <c r="L93" s="2668" t="s">
        <v>4193</v>
      </c>
      <c r="M93" s="2668" t="s">
        <v>5181</v>
      </c>
      <c r="N93" s="2532"/>
      <c r="O93" s="2532"/>
      <c r="P93" s="2521"/>
      <c r="Q93" s="2532"/>
      <c r="R93" s="2532"/>
      <c r="S93" s="2521"/>
      <c r="T93" s="2532"/>
      <c r="U93" s="2532"/>
      <c r="Z93" s="2708"/>
    </row>
    <row r="94" spans="2:26" s="2411" customFormat="1" ht="4.05" customHeight="1">
      <c r="B94" s="2412"/>
      <c r="Z94" s="2413"/>
    </row>
    <row r="95" spans="2:26" ht="12.75" customHeight="1">
      <c r="B95" s="2706"/>
      <c r="F95" s="2688"/>
      <c r="G95" s="5665" t="s">
        <v>5182</v>
      </c>
      <c r="H95" s="5665"/>
      <c r="I95" s="5665"/>
      <c r="J95" s="2688"/>
      <c r="K95" s="2688"/>
      <c r="L95" s="2668" t="s">
        <v>691</v>
      </c>
      <c r="M95" s="2668" t="s">
        <v>5183</v>
      </c>
      <c r="N95" s="2668" t="s">
        <v>5184</v>
      </c>
      <c r="O95" s="2668" t="s">
        <v>5185</v>
      </c>
      <c r="P95" s="5666" t="s">
        <v>2156</v>
      </c>
      <c r="Q95" s="5666"/>
      <c r="R95" s="2710"/>
      <c r="S95" s="2688"/>
      <c r="T95" s="2709"/>
      <c r="U95" s="2688"/>
      <c r="V95" s="2688"/>
      <c r="Z95" s="2708"/>
    </row>
    <row r="96" spans="2:26" s="2411" customFormat="1" ht="4.05" customHeight="1">
      <c r="B96" s="2412"/>
      <c r="Z96" s="2413"/>
    </row>
    <row r="97" spans="2:26" ht="12.75" customHeight="1">
      <c r="B97" s="2706"/>
      <c r="I97" s="2707" t="s">
        <v>5186</v>
      </c>
      <c r="K97" s="2707" t="s">
        <v>5187</v>
      </c>
      <c r="L97" s="2668" t="s">
        <v>5004</v>
      </c>
      <c r="M97" s="2668" t="s">
        <v>5004</v>
      </c>
      <c r="N97" s="2668" t="s">
        <v>5004</v>
      </c>
      <c r="O97" s="2668" t="s">
        <v>5004</v>
      </c>
      <c r="P97" s="2521" t="s">
        <v>1382</v>
      </c>
      <c r="Q97" s="2668" t="s">
        <v>4193</v>
      </c>
      <c r="R97" s="2668" t="s">
        <v>4193</v>
      </c>
      <c r="S97" s="2521" t="s">
        <v>1382</v>
      </c>
      <c r="T97" s="2668" t="s">
        <v>5005</v>
      </c>
      <c r="U97" s="2668" t="s">
        <v>5005</v>
      </c>
      <c r="Z97" s="2708"/>
    </row>
    <row r="98" spans="2:26" s="2411" customFormat="1" ht="4.05" customHeight="1">
      <c r="B98" s="2412"/>
      <c r="Z98" s="2413"/>
    </row>
    <row r="99" spans="2:26" ht="12.75" customHeight="1">
      <c r="B99" s="2706"/>
      <c r="K99" s="2445" t="s">
        <v>5188</v>
      </c>
      <c r="L99" s="2668" t="s">
        <v>5004</v>
      </c>
      <c r="M99" s="2668" t="s">
        <v>5004</v>
      </c>
      <c r="N99" s="2668" t="s">
        <v>5004</v>
      </c>
      <c r="O99" s="2668" t="s">
        <v>5004</v>
      </c>
      <c r="P99" s="2521" t="s">
        <v>1382</v>
      </c>
      <c r="Q99" s="2668" t="s">
        <v>4193</v>
      </c>
      <c r="R99" s="2668" t="s">
        <v>4193</v>
      </c>
      <c r="S99" s="2521" t="s">
        <v>1382</v>
      </c>
      <c r="T99" s="2668" t="s">
        <v>5005</v>
      </c>
      <c r="U99" s="2668" t="s">
        <v>5005</v>
      </c>
      <c r="Z99" s="2708"/>
    </row>
    <row r="100" spans="2:26" s="2411" customFormat="1" ht="4.05" customHeight="1">
      <c r="B100" s="2412"/>
      <c r="Z100" s="2413"/>
    </row>
    <row r="101" spans="2:26" ht="12.75" customHeight="1">
      <c r="B101" s="2706"/>
      <c r="I101" s="2707" t="s">
        <v>5168</v>
      </c>
      <c r="K101" s="2445" t="s">
        <v>5127</v>
      </c>
      <c r="L101" s="2711"/>
      <c r="N101" s="2445" t="s">
        <v>5128</v>
      </c>
      <c r="O101" s="2711"/>
      <c r="Q101" s="2445" t="s">
        <v>5129</v>
      </c>
      <c r="R101" s="2711"/>
      <c r="T101" s="2707" t="s">
        <v>5130</v>
      </c>
      <c r="U101" s="2711"/>
      <c r="Z101" s="2708"/>
    </row>
    <row r="102" spans="2:26" s="2411" customFormat="1" ht="4.05" customHeight="1">
      <c r="B102" s="2412"/>
      <c r="Z102" s="2413"/>
    </row>
    <row r="103" spans="2:26" ht="12.75" customHeight="1">
      <c r="B103" s="2706"/>
      <c r="N103" s="2707" t="s">
        <v>5189</v>
      </c>
      <c r="O103" s="2711"/>
      <c r="T103" s="2707" t="s">
        <v>5190</v>
      </c>
      <c r="U103" s="2711"/>
      <c r="Z103" s="2708"/>
    </row>
    <row r="104" spans="2:26" s="2411" customFormat="1" ht="4.05" customHeight="1">
      <c r="B104" s="2412"/>
      <c r="Z104" s="2413"/>
    </row>
    <row r="105" spans="2:26" ht="12.75" customHeight="1">
      <c r="B105" s="2706"/>
      <c r="I105" s="2707" t="s">
        <v>5191</v>
      </c>
      <c r="K105" s="2712"/>
      <c r="L105" s="2713"/>
      <c r="M105" s="2713"/>
      <c r="N105" s="2713"/>
      <c r="O105" s="2713"/>
      <c r="P105" s="2713"/>
      <c r="Q105" s="2713"/>
      <c r="R105" s="2713"/>
      <c r="S105" s="2713"/>
      <c r="T105" s="2713"/>
      <c r="U105" s="2713"/>
      <c r="V105" s="2713"/>
      <c r="W105" s="2713"/>
      <c r="X105" s="2713"/>
      <c r="Y105" s="2714"/>
      <c r="Z105" s="2708"/>
    </row>
    <row r="106" spans="2:26" ht="3.6" customHeight="1">
      <c r="B106" s="2715"/>
      <c r="C106" s="2716"/>
      <c r="D106" s="2716"/>
      <c r="E106" s="2716"/>
      <c r="F106" s="2716"/>
      <c r="G106" s="2716"/>
      <c r="H106" s="2716"/>
      <c r="I106" s="2717"/>
      <c r="J106" s="2716"/>
      <c r="K106" s="2716"/>
      <c r="L106" s="2716"/>
      <c r="M106" s="2716"/>
      <c r="N106" s="2716"/>
      <c r="O106" s="2716"/>
      <c r="P106" s="2716"/>
      <c r="Q106" s="2716"/>
      <c r="R106" s="2716"/>
      <c r="S106" s="2716"/>
      <c r="T106" s="2716"/>
      <c r="U106" s="2716"/>
      <c r="V106" s="2716"/>
      <c r="W106" s="2716"/>
      <c r="X106" s="2716"/>
      <c r="Y106" s="2716"/>
      <c r="Z106" s="2718"/>
    </row>
    <row r="107" spans="2:26" ht="3.6" customHeight="1" thickBot="1">
      <c r="B107" s="2706"/>
      <c r="I107" s="2707"/>
      <c r="Z107" s="2708"/>
    </row>
    <row r="108" spans="2:26" ht="12.6" customHeight="1" thickBot="1">
      <c r="B108" s="5667" t="s">
        <v>5192</v>
      </c>
      <c r="C108" s="5668"/>
      <c r="D108" s="5668"/>
      <c r="E108" s="5668"/>
      <c r="F108" s="5668"/>
      <c r="G108" s="5668"/>
      <c r="H108" s="5668"/>
      <c r="I108" s="5668"/>
      <c r="J108" s="5668"/>
      <c r="K108" s="5668"/>
      <c r="L108" s="5668"/>
      <c r="M108" s="5668"/>
      <c r="N108" s="5668"/>
      <c r="O108" s="5668"/>
      <c r="P108" s="5668"/>
      <c r="Q108" s="5668"/>
      <c r="R108" s="5668"/>
      <c r="S108" s="5668"/>
      <c r="T108" s="5668"/>
      <c r="U108" s="5668"/>
      <c r="V108" s="5668"/>
      <c r="W108" s="5668"/>
      <c r="X108" s="5668"/>
      <c r="Y108" s="5668"/>
      <c r="Z108" s="5669"/>
    </row>
    <row r="109" spans="2:26" s="2411" customFormat="1" ht="4.05" customHeight="1">
      <c r="B109" s="2412"/>
      <c r="Z109" s="2413"/>
    </row>
    <row r="110" spans="2:26" ht="12.75" customHeight="1">
      <c r="B110" s="2706"/>
      <c r="C110" s="2441"/>
      <c r="D110" s="2441"/>
      <c r="E110" s="2441"/>
      <c r="F110" s="2441"/>
      <c r="G110" s="2441"/>
      <c r="H110" s="2441"/>
      <c r="I110" s="2707" t="s">
        <v>5193</v>
      </c>
      <c r="K110" s="2660"/>
      <c r="L110" s="2660"/>
      <c r="M110" s="2711"/>
      <c r="N110" s="2660"/>
      <c r="O110" s="2660"/>
      <c r="P110" s="2660"/>
      <c r="Q110" s="2414"/>
      <c r="R110" s="2414"/>
      <c r="Z110" s="2708"/>
    </row>
    <row r="111" spans="2:26" s="2411" customFormat="1" ht="4.05" customHeight="1">
      <c r="B111" s="2412"/>
      <c r="Z111" s="2413"/>
    </row>
    <row r="112" spans="2:26" ht="12.75" customHeight="1">
      <c r="B112" s="2706"/>
      <c r="I112" s="2707" t="s">
        <v>5179</v>
      </c>
      <c r="K112" s="2707" t="s">
        <v>3650</v>
      </c>
      <c r="L112" s="2660"/>
      <c r="M112" s="2660"/>
      <c r="N112" s="2411"/>
      <c r="O112" s="2432" t="s">
        <v>3652</v>
      </c>
      <c r="P112" s="2658"/>
      <c r="Q112" s="2661"/>
      <c r="R112" s="2661"/>
      <c r="S112" s="2661"/>
      <c r="T112" s="2661"/>
      <c r="U112" s="2659"/>
      <c r="Z112" s="2708"/>
    </row>
    <row r="113" spans="2:26" s="2411" customFormat="1" ht="4.05" customHeight="1">
      <c r="B113" s="2412"/>
      <c r="Z113" s="2413"/>
    </row>
    <row r="114" spans="2:26" ht="12.75" customHeight="1">
      <c r="B114" s="2706"/>
      <c r="K114" s="2707" t="s">
        <v>5180</v>
      </c>
      <c r="L114" s="2660"/>
      <c r="M114" s="2660"/>
      <c r="N114" s="2660"/>
      <c r="O114" s="2660"/>
      <c r="P114" s="2660"/>
      <c r="Q114" s="2660"/>
      <c r="R114" s="2660"/>
      <c r="S114" s="2660"/>
      <c r="T114" s="2660"/>
      <c r="U114" s="2660"/>
      <c r="V114" s="2660"/>
      <c r="W114" s="2660"/>
      <c r="X114" s="2660"/>
      <c r="Z114" s="2708"/>
    </row>
    <row r="115" spans="2:26" s="2411" customFormat="1" ht="4.05" customHeight="1">
      <c r="B115" s="2412"/>
      <c r="Z115" s="2413"/>
    </row>
    <row r="116" spans="2:26" ht="12.75" customHeight="1">
      <c r="B116" s="2706"/>
      <c r="G116" s="5664" t="s">
        <v>5112</v>
      </c>
      <c r="H116" s="5664"/>
      <c r="I116" s="5664"/>
      <c r="L116" s="2668" t="s">
        <v>4193</v>
      </c>
      <c r="M116" s="2668" t="s">
        <v>5181</v>
      </c>
      <c r="N116" s="2532"/>
      <c r="O116" s="2532"/>
      <c r="P116" s="2521"/>
      <c r="Q116" s="2532"/>
      <c r="R116" s="2532"/>
      <c r="S116" s="2521"/>
      <c r="T116" s="2532"/>
      <c r="U116" s="2532"/>
      <c r="Z116" s="2708"/>
    </row>
    <row r="117" spans="2:26" s="2411" customFormat="1" ht="4.05" customHeight="1">
      <c r="B117" s="2412"/>
      <c r="Z117" s="2413"/>
    </row>
    <row r="118" spans="2:26" ht="12.75" customHeight="1">
      <c r="B118" s="2706"/>
      <c r="F118" s="2688"/>
      <c r="G118" s="5665" t="s">
        <v>5182</v>
      </c>
      <c r="H118" s="5665"/>
      <c r="I118" s="5665"/>
      <c r="J118" s="2688"/>
      <c r="K118" s="2688"/>
      <c r="L118" s="2668" t="s">
        <v>691</v>
      </c>
      <c r="M118" s="2668" t="s">
        <v>5183</v>
      </c>
      <c r="N118" s="2668" t="s">
        <v>5184</v>
      </c>
      <c r="O118" s="2668" t="s">
        <v>5185</v>
      </c>
      <c r="P118" s="5666" t="s">
        <v>2156</v>
      </c>
      <c r="Q118" s="5666"/>
      <c r="R118" s="2710"/>
      <c r="S118" s="2688"/>
      <c r="T118" s="2709"/>
      <c r="U118" s="2688"/>
      <c r="V118" s="2688"/>
      <c r="Z118" s="2708"/>
    </row>
    <row r="119" spans="2:26" s="2411" customFormat="1" ht="4.05" customHeight="1">
      <c r="B119" s="2412"/>
      <c r="Z119" s="2413"/>
    </row>
    <row r="120" spans="2:26" ht="12.75" customHeight="1">
      <c r="B120" s="2706"/>
      <c r="I120" s="2707" t="s">
        <v>5186</v>
      </c>
      <c r="K120" s="2707" t="s">
        <v>5187</v>
      </c>
      <c r="L120" s="2668" t="s">
        <v>5004</v>
      </c>
      <c r="M120" s="2668" t="s">
        <v>5004</v>
      </c>
      <c r="N120" s="2668" t="s">
        <v>5004</v>
      </c>
      <c r="O120" s="2668" t="s">
        <v>5004</v>
      </c>
      <c r="P120" s="2521" t="s">
        <v>1382</v>
      </c>
      <c r="Q120" s="2668" t="s">
        <v>4193</v>
      </c>
      <c r="R120" s="2668" t="s">
        <v>4193</v>
      </c>
      <c r="S120" s="2521" t="s">
        <v>1382</v>
      </c>
      <c r="T120" s="2668" t="s">
        <v>5005</v>
      </c>
      <c r="U120" s="2668" t="s">
        <v>5005</v>
      </c>
      <c r="Z120" s="2708"/>
    </row>
    <row r="121" spans="2:26" s="2411" customFormat="1" ht="4.05" customHeight="1">
      <c r="B121" s="2412"/>
      <c r="Z121" s="2413"/>
    </row>
    <row r="122" spans="2:26" ht="12.75" customHeight="1">
      <c r="B122" s="2706"/>
      <c r="K122" s="2445" t="s">
        <v>5188</v>
      </c>
      <c r="L122" s="2668" t="s">
        <v>5004</v>
      </c>
      <c r="M122" s="2668" t="s">
        <v>5004</v>
      </c>
      <c r="N122" s="2668" t="s">
        <v>5004</v>
      </c>
      <c r="O122" s="2668" t="s">
        <v>5004</v>
      </c>
      <c r="P122" s="2521" t="s">
        <v>1382</v>
      </c>
      <c r="Q122" s="2668" t="s">
        <v>4193</v>
      </c>
      <c r="R122" s="2668" t="s">
        <v>4193</v>
      </c>
      <c r="S122" s="2521" t="s">
        <v>1382</v>
      </c>
      <c r="T122" s="2668" t="s">
        <v>5005</v>
      </c>
      <c r="U122" s="2668" t="s">
        <v>5005</v>
      </c>
      <c r="Z122" s="2708"/>
    </row>
    <row r="123" spans="2:26" s="2411" customFormat="1" ht="4.05" customHeight="1">
      <c r="B123" s="2412"/>
      <c r="Z123" s="2413"/>
    </row>
    <row r="124" spans="2:26" ht="12.75" customHeight="1">
      <c r="B124" s="2706"/>
      <c r="I124" s="2707" t="s">
        <v>5168</v>
      </c>
      <c r="K124" s="2445" t="s">
        <v>5127</v>
      </c>
      <c r="L124" s="2711"/>
      <c r="N124" s="2445" t="s">
        <v>5128</v>
      </c>
      <c r="O124" s="2711"/>
      <c r="Q124" s="2445" t="s">
        <v>5129</v>
      </c>
      <c r="R124" s="2711"/>
      <c r="T124" s="2707" t="s">
        <v>5130</v>
      </c>
      <c r="U124" s="2711"/>
      <c r="Z124" s="2708"/>
    </row>
    <row r="125" spans="2:26" s="2411" customFormat="1" ht="4.05" customHeight="1">
      <c r="B125" s="2412"/>
      <c r="Z125" s="2413"/>
    </row>
    <row r="126" spans="2:26" ht="12.75" customHeight="1">
      <c r="B126" s="2706"/>
      <c r="N126" s="2707" t="s">
        <v>5189</v>
      </c>
      <c r="O126" s="2711"/>
      <c r="T126" s="2707" t="s">
        <v>5190</v>
      </c>
      <c r="U126" s="2711"/>
      <c r="Z126" s="2708"/>
    </row>
    <row r="127" spans="2:26" s="2411" customFormat="1" ht="4.05" customHeight="1">
      <c r="B127" s="2412"/>
      <c r="Z127" s="2413"/>
    </row>
    <row r="128" spans="2:26" ht="12.75" customHeight="1">
      <c r="B128" s="2706"/>
      <c r="I128" s="2707" t="s">
        <v>5191</v>
      </c>
      <c r="K128" s="2712"/>
      <c r="L128" s="2713"/>
      <c r="M128" s="2713"/>
      <c r="N128" s="2713"/>
      <c r="O128" s="2713"/>
      <c r="P128" s="2713"/>
      <c r="Q128" s="2713"/>
      <c r="R128" s="2713"/>
      <c r="S128" s="2713"/>
      <c r="T128" s="2713"/>
      <c r="U128" s="2713"/>
      <c r="V128" s="2713"/>
      <c r="W128" s="2713"/>
      <c r="X128" s="2713"/>
      <c r="Y128" s="2714"/>
      <c r="Z128" s="2708"/>
    </row>
    <row r="129" spans="1:106" s="2411" customFormat="1" ht="4.05" customHeight="1">
      <c r="B129" s="2412"/>
      <c r="Z129" s="2413"/>
    </row>
    <row r="130" spans="1:106" ht="12.75" customHeight="1">
      <c r="B130" s="2706"/>
      <c r="C130" s="2441"/>
      <c r="D130" s="2441"/>
      <c r="E130" s="2441"/>
      <c r="F130" s="2441"/>
      <c r="G130" s="2441"/>
      <c r="H130" s="2441"/>
      <c r="I130" s="2707" t="s">
        <v>5193</v>
      </c>
      <c r="K130" s="2660"/>
      <c r="L130" s="2660"/>
      <c r="M130" s="2711"/>
      <c r="N130" s="2660"/>
      <c r="O130" s="2660"/>
      <c r="P130" s="2660"/>
      <c r="Q130" s="2414"/>
      <c r="R130" s="2414"/>
      <c r="Z130" s="2708"/>
    </row>
    <row r="131" spans="1:106" s="2411" customFormat="1" ht="4.05" customHeight="1" thickBot="1">
      <c r="B131" s="2719"/>
      <c r="C131" s="2529"/>
      <c r="D131" s="2529"/>
      <c r="E131" s="2529"/>
      <c r="F131" s="2529"/>
      <c r="G131" s="2529"/>
      <c r="H131" s="2529"/>
      <c r="I131" s="2529"/>
      <c r="J131" s="2529"/>
      <c r="K131" s="2529"/>
      <c r="L131" s="2529"/>
      <c r="M131" s="2529"/>
      <c r="N131" s="2529"/>
      <c r="O131" s="2529"/>
      <c r="P131" s="2529"/>
      <c r="Q131" s="2529"/>
      <c r="R131" s="2529"/>
      <c r="S131" s="2529"/>
      <c r="T131" s="2529"/>
      <c r="U131" s="2529"/>
      <c r="V131" s="2529"/>
      <c r="W131" s="2529"/>
      <c r="X131" s="2529"/>
      <c r="Y131" s="2529"/>
      <c r="Z131" s="2720"/>
    </row>
    <row r="132" spans="1:106" s="2407" customFormat="1" ht="12" customHeight="1" thickBot="1">
      <c r="A132" s="2406"/>
      <c r="B132" s="5670" t="s">
        <v>5194</v>
      </c>
      <c r="C132" s="5671"/>
      <c r="D132" s="5671"/>
      <c r="E132" s="5671"/>
      <c r="F132" s="5671"/>
      <c r="G132" s="5671"/>
      <c r="H132" s="5671"/>
      <c r="I132" s="5671"/>
      <c r="J132" s="5671"/>
      <c r="K132" s="5671"/>
      <c r="L132" s="5671"/>
      <c r="M132" s="5671"/>
      <c r="N132" s="5671"/>
      <c r="O132" s="5671"/>
      <c r="P132" s="5671"/>
      <c r="Q132" s="5671"/>
      <c r="R132" s="5671"/>
      <c r="S132" s="5671"/>
      <c r="T132" s="5671"/>
      <c r="U132" s="5671"/>
      <c r="V132" s="5671"/>
      <c r="W132" s="5671"/>
      <c r="X132" s="5671"/>
      <c r="Y132" s="5671"/>
      <c r="Z132" s="5672"/>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6"/>
      <c r="BE132" s="2406"/>
      <c r="BF132" s="2406"/>
      <c r="BG132" s="2406"/>
      <c r="BH132" s="2406"/>
      <c r="BI132" s="2406"/>
      <c r="BJ132" s="2406"/>
      <c r="BK132" s="2406"/>
      <c r="BL132" s="2406"/>
      <c r="BM132" s="2406"/>
      <c r="BN132" s="2406"/>
      <c r="BO132" s="2406"/>
      <c r="BP132" s="2406"/>
      <c r="BQ132" s="2406"/>
      <c r="BR132" s="2406"/>
      <c r="BS132" s="2406"/>
      <c r="BT132" s="2406"/>
      <c r="BU132" s="2406"/>
      <c r="BV132" s="2406"/>
      <c r="BW132" s="2406"/>
      <c r="BX132" s="2406"/>
      <c r="BY132" s="2406"/>
      <c r="BZ132" s="2406"/>
      <c r="CA132" s="2406"/>
      <c r="CB132" s="2406"/>
      <c r="CC132" s="2406"/>
      <c r="CD132" s="2406"/>
      <c r="CE132" s="2406"/>
      <c r="CF132" s="2406"/>
      <c r="CG132" s="2406"/>
      <c r="CH132" s="2406"/>
      <c r="CI132" s="2406"/>
      <c r="CJ132" s="2406"/>
      <c r="CK132" s="2406"/>
      <c r="CL132" s="2406"/>
      <c r="CM132" s="2406"/>
      <c r="CN132" s="2406"/>
      <c r="CO132" s="2406"/>
      <c r="CP132" s="2406"/>
      <c r="CQ132" s="2406"/>
      <c r="CR132" s="2406"/>
      <c r="CS132" s="2406"/>
      <c r="CT132" s="2406"/>
      <c r="CU132" s="2406"/>
      <c r="CV132" s="2406"/>
      <c r="CW132" s="2406"/>
      <c r="CX132" s="2406"/>
      <c r="CY132" s="2406"/>
      <c r="CZ132" s="2406"/>
      <c r="DA132" s="2406"/>
      <c r="DB132" s="2406"/>
    </row>
    <row r="133" spans="1:106" s="2407" customFormat="1" ht="4.05" customHeight="1">
      <c r="A133" s="2406"/>
      <c r="B133" s="2697"/>
      <c r="C133" s="2698"/>
      <c r="D133" s="2698"/>
      <c r="E133" s="2698"/>
      <c r="F133" s="2698"/>
      <c r="G133" s="2698"/>
      <c r="H133" s="2698"/>
      <c r="I133" s="2698"/>
      <c r="J133" s="2698"/>
      <c r="K133" s="2698"/>
      <c r="L133" s="2698"/>
      <c r="M133" s="2698"/>
      <c r="N133" s="2698"/>
      <c r="O133" s="2698"/>
      <c r="P133" s="2698"/>
      <c r="Q133" s="2698"/>
      <c r="R133" s="2698"/>
      <c r="S133" s="2698"/>
      <c r="T133" s="2698"/>
      <c r="U133" s="2698"/>
      <c r="V133" s="2698"/>
      <c r="W133" s="2698"/>
      <c r="X133" s="2698"/>
      <c r="Y133" s="2698"/>
      <c r="Z133" s="2699"/>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6"/>
      <c r="BE133" s="2406"/>
      <c r="BF133" s="2406"/>
      <c r="BG133" s="2406"/>
      <c r="BH133" s="2406"/>
      <c r="BI133" s="2406"/>
      <c r="BJ133" s="2406"/>
      <c r="BK133" s="2406"/>
      <c r="BL133" s="2406"/>
      <c r="BM133" s="2406"/>
      <c r="BN133" s="2406"/>
      <c r="BO133" s="2406"/>
      <c r="BP133" s="2406"/>
      <c r="BQ133" s="2406"/>
      <c r="BR133" s="2406"/>
      <c r="BS133" s="2406"/>
      <c r="BT133" s="2406"/>
      <c r="BU133" s="2406"/>
      <c r="BV133" s="2406"/>
      <c r="BW133" s="2406"/>
      <c r="BX133" s="2406"/>
      <c r="BY133" s="2406"/>
      <c r="BZ133" s="2406"/>
      <c r="CA133" s="2406"/>
      <c r="CB133" s="2406"/>
      <c r="CC133" s="2406"/>
      <c r="CD133" s="2406"/>
      <c r="CE133" s="2406"/>
      <c r="CF133" s="2406"/>
      <c r="CG133" s="2406"/>
      <c r="CH133" s="2406"/>
      <c r="CI133" s="2406"/>
      <c r="CJ133" s="2406"/>
      <c r="CK133" s="2406"/>
      <c r="CL133" s="2406"/>
      <c r="CM133" s="2406"/>
      <c r="CN133" s="2406"/>
      <c r="CO133" s="2406"/>
      <c r="CP133" s="2406"/>
      <c r="CQ133" s="2406"/>
      <c r="CR133" s="2406"/>
      <c r="CS133" s="2406"/>
      <c r="CT133" s="2406"/>
      <c r="CU133" s="2406"/>
      <c r="CV133" s="2406"/>
      <c r="CW133" s="2406"/>
      <c r="CX133" s="2406"/>
      <c r="CY133" s="2406"/>
      <c r="CZ133" s="2406"/>
      <c r="DA133" s="2406"/>
      <c r="DB133" s="2406"/>
    </row>
    <row r="134" spans="1:106" s="2407" customFormat="1" ht="12" customHeight="1">
      <c r="A134" s="2406"/>
      <c r="B134" s="2494"/>
      <c r="C134" s="2406"/>
      <c r="D134" s="2406" t="s">
        <v>5033</v>
      </c>
      <c r="F134" s="2406"/>
      <c r="G134" s="2406"/>
      <c r="H134" s="2406"/>
      <c r="I134" s="2406"/>
      <c r="J134" s="2416" t="s">
        <v>3649</v>
      </c>
      <c r="K134" s="2662"/>
      <c r="L134" s="2664"/>
      <c r="M134" s="2407" t="s">
        <v>5034</v>
      </c>
      <c r="O134" s="2667"/>
      <c r="P134" s="2667"/>
      <c r="Q134" s="2406"/>
      <c r="R134" s="2406" t="s">
        <v>5035</v>
      </c>
      <c r="T134" s="2662"/>
      <c r="U134" s="2663"/>
      <c r="V134" s="2663"/>
      <c r="W134" s="2663"/>
      <c r="X134" s="2663"/>
      <c r="Y134" s="2664"/>
      <c r="Z134" s="2470"/>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6"/>
      <c r="BE134" s="2406"/>
      <c r="BF134" s="2406"/>
      <c r="BG134" s="2406"/>
      <c r="BH134" s="2406"/>
      <c r="BI134" s="2406"/>
      <c r="BJ134" s="2406"/>
      <c r="BK134" s="2406"/>
      <c r="BL134" s="2406"/>
      <c r="BM134" s="2406"/>
      <c r="BN134" s="2406"/>
      <c r="BO134" s="2406"/>
      <c r="BP134" s="2406"/>
      <c r="BQ134" s="2406"/>
      <c r="BR134" s="2406"/>
      <c r="BS134" s="2406"/>
      <c r="BT134" s="2406"/>
      <c r="BU134" s="2406"/>
      <c r="BV134" s="2406"/>
      <c r="BW134" s="2406"/>
      <c r="BX134" s="2406"/>
      <c r="BY134" s="2406"/>
      <c r="BZ134" s="2406"/>
      <c r="CA134" s="2406"/>
      <c r="CB134" s="2406"/>
      <c r="CC134" s="2406"/>
      <c r="CD134" s="2406"/>
      <c r="CE134" s="2406"/>
      <c r="CF134" s="2406"/>
      <c r="CG134" s="2406"/>
      <c r="CH134" s="2406"/>
      <c r="CI134" s="2406"/>
      <c r="CJ134" s="2406"/>
      <c r="CK134" s="2406"/>
      <c r="CL134" s="2406"/>
      <c r="CM134" s="2406"/>
      <c r="CN134" s="2406"/>
      <c r="CO134" s="2406"/>
      <c r="CP134" s="2406"/>
      <c r="CQ134" s="2406"/>
      <c r="CR134" s="2406"/>
      <c r="CS134" s="2406"/>
      <c r="CT134" s="2406"/>
      <c r="CU134" s="2406"/>
      <c r="CV134" s="2406"/>
      <c r="CW134" s="2406"/>
      <c r="CX134" s="2406"/>
      <c r="CY134" s="2406"/>
      <c r="CZ134" s="2406"/>
      <c r="DA134" s="2406"/>
      <c r="DB134" s="2406"/>
    </row>
    <row r="135" spans="1:106" s="2407" customFormat="1" ht="4.05" customHeight="1">
      <c r="A135" s="2406"/>
      <c r="B135" s="2494"/>
      <c r="C135" s="2406"/>
      <c r="D135" s="2406"/>
      <c r="E135" s="2406"/>
      <c r="F135" s="2406"/>
      <c r="G135" s="2406"/>
      <c r="H135" s="2406"/>
      <c r="I135" s="2406"/>
      <c r="J135" s="2406"/>
      <c r="K135" s="2406"/>
      <c r="L135" s="2406"/>
      <c r="M135" s="2406"/>
      <c r="N135" s="2406"/>
      <c r="O135" s="2406"/>
      <c r="P135" s="2406"/>
      <c r="Q135" s="2406"/>
      <c r="R135" s="2406"/>
      <c r="S135" s="2406"/>
      <c r="T135" s="2406"/>
      <c r="U135" s="2406"/>
      <c r="V135" s="2406"/>
      <c r="W135" s="2406"/>
      <c r="X135" s="2406"/>
      <c r="Y135" s="2406"/>
      <c r="Z135" s="2470"/>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6"/>
      <c r="BE135" s="2406"/>
      <c r="BF135" s="2406"/>
      <c r="BG135" s="2406"/>
      <c r="BH135" s="2406"/>
      <c r="BI135" s="2406"/>
      <c r="BJ135" s="2406"/>
      <c r="BK135" s="2406"/>
      <c r="BL135" s="2406"/>
      <c r="BM135" s="2406"/>
      <c r="BN135" s="2406"/>
      <c r="BO135" s="2406"/>
      <c r="BP135" s="2406"/>
      <c r="BQ135" s="2406"/>
      <c r="BR135" s="2406"/>
      <c r="BS135" s="2406"/>
      <c r="BT135" s="2406"/>
      <c r="BU135" s="2406"/>
      <c r="BV135" s="2406"/>
      <c r="BW135" s="2406"/>
      <c r="BX135" s="2406"/>
      <c r="BY135" s="2406"/>
      <c r="BZ135" s="2406"/>
      <c r="CA135" s="2406"/>
      <c r="CB135" s="2406"/>
      <c r="CC135" s="2406"/>
      <c r="CD135" s="2406"/>
      <c r="CE135" s="2406"/>
      <c r="CF135" s="2406"/>
      <c r="CG135" s="2406"/>
      <c r="CH135" s="2406"/>
      <c r="CI135" s="2406"/>
      <c r="CJ135" s="2406"/>
      <c r="CK135" s="2406"/>
      <c r="CL135" s="2406"/>
      <c r="CM135" s="2406"/>
      <c r="CN135" s="2406"/>
      <c r="CO135" s="2406"/>
      <c r="CP135" s="2406"/>
      <c r="CQ135" s="2406"/>
      <c r="CR135" s="2406"/>
      <c r="CS135" s="2406"/>
      <c r="CT135" s="2406"/>
      <c r="CU135" s="2406"/>
      <c r="CV135" s="2406"/>
      <c r="CW135" s="2406"/>
      <c r="CX135" s="2406"/>
      <c r="CY135" s="2406"/>
      <c r="CZ135" s="2406"/>
      <c r="DA135" s="2406"/>
      <c r="DB135" s="2406"/>
    </row>
    <row r="136" spans="1:106" s="2407" customFormat="1" ht="12" customHeight="1">
      <c r="A136" s="2406"/>
      <c r="B136" s="2494"/>
      <c r="C136" s="2406"/>
      <c r="D136" s="2406"/>
      <c r="E136" s="2406"/>
      <c r="F136" s="2406"/>
      <c r="G136" s="2406"/>
      <c r="H136" s="2406"/>
      <c r="I136" s="2406" t="s">
        <v>5036</v>
      </c>
      <c r="J136" s="2406"/>
      <c r="K136" s="2721"/>
      <c r="L136" s="2721"/>
      <c r="M136" s="2721"/>
      <c r="N136" s="2721"/>
      <c r="O136" s="2721"/>
      <c r="P136" s="2721"/>
      <c r="Q136" s="2721"/>
      <c r="R136" s="2721"/>
      <c r="S136" s="2721"/>
      <c r="T136" s="2721"/>
      <c r="U136" s="2721"/>
      <c r="V136" s="2721"/>
      <c r="W136" s="2721"/>
      <c r="X136" s="2721"/>
      <c r="Y136" s="2721"/>
      <c r="Z136" s="2470"/>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6"/>
      <c r="BE136" s="2406"/>
      <c r="BF136" s="2406"/>
      <c r="BG136" s="2406"/>
      <c r="BH136" s="2406"/>
      <c r="BI136" s="2406"/>
      <c r="BJ136" s="2406"/>
      <c r="BK136" s="2406"/>
      <c r="BL136" s="2406"/>
      <c r="BM136" s="2406"/>
      <c r="BN136" s="2406"/>
      <c r="BO136" s="2406"/>
      <c r="BP136" s="2406"/>
      <c r="BQ136" s="2406"/>
      <c r="BR136" s="2406"/>
      <c r="BS136" s="2406"/>
      <c r="BT136" s="2406"/>
      <c r="BU136" s="2406"/>
      <c r="BV136" s="2406"/>
      <c r="BW136" s="2406"/>
      <c r="BX136" s="2406"/>
      <c r="BY136" s="2406"/>
      <c r="BZ136" s="2406"/>
      <c r="CA136" s="2406"/>
      <c r="CB136" s="2406"/>
      <c r="CC136" s="2406"/>
      <c r="CD136" s="2406"/>
      <c r="CE136" s="2406"/>
      <c r="CF136" s="2406"/>
      <c r="CG136" s="2406"/>
      <c r="CH136" s="2406"/>
      <c r="CI136" s="2406"/>
      <c r="CJ136" s="2406"/>
      <c r="CK136" s="2406"/>
      <c r="CL136" s="2406"/>
      <c r="CM136" s="2406"/>
      <c r="CN136" s="2406"/>
      <c r="CO136" s="2406"/>
      <c r="CP136" s="2406"/>
      <c r="CQ136" s="2406"/>
      <c r="CR136" s="2406"/>
      <c r="CS136" s="2406"/>
      <c r="CT136" s="2406"/>
      <c r="CU136" s="2406"/>
      <c r="CV136" s="2406"/>
      <c r="CW136" s="2406"/>
      <c r="CX136" s="2406"/>
      <c r="CY136" s="2406"/>
      <c r="CZ136" s="2406"/>
      <c r="DA136" s="2406"/>
      <c r="DB136" s="2406"/>
    </row>
    <row r="137" spans="1:106" s="2407" customFormat="1" ht="4.05" customHeight="1">
      <c r="A137" s="2406"/>
      <c r="B137" s="2494"/>
      <c r="C137" s="2406"/>
      <c r="D137" s="2406"/>
      <c r="E137" s="2406"/>
      <c r="F137" s="2406"/>
      <c r="G137" s="2406"/>
      <c r="H137" s="2406"/>
      <c r="I137" s="2406"/>
      <c r="J137" s="2406"/>
      <c r="K137" s="2406"/>
      <c r="L137" s="2406"/>
      <c r="M137" s="2406"/>
      <c r="N137" s="2406"/>
      <c r="O137" s="2406"/>
      <c r="P137" s="2406"/>
      <c r="Q137" s="2406"/>
      <c r="R137" s="2406"/>
      <c r="S137" s="2406"/>
      <c r="T137" s="2406"/>
      <c r="U137" s="2406"/>
      <c r="V137" s="2406"/>
      <c r="W137" s="2406"/>
      <c r="X137" s="2406"/>
      <c r="Y137" s="2406"/>
      <c r="Z137" s="2470"/>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6"/>
      <c r="BE137" s="2406"/>
      <c r="BF137" s="2406"/>
      <c r="BG137" s="2406"/>
      <c r="BH137" s="2406"/>
      <c r="BI137" s="2406"/>
      <c r="BJ137" s="2406"/>
      <c r="BK137" s="2406"/>
      <c r="BL137" s="2406"/>
      <c r="BM137" s="2406"/>
      <c r="BN137" s="2406"/>
      <c r="BO137" s="2406"/>
      <c r="BP137" s="2406"/>
      <c r="BQ137" s="2406"/>
      <c r="BR137" s="2406"/>
      <c r="BS137" s="2406"/>
      <c r="BT137" s="2406"/>
      <c r="BU137" s="2406"/>
      <c r="BV137" s="2406"/>
      <c r="BW137" s="2406"/>
      <c r="BX137" s="2406"/>
      <c r="BY137" s="2406"/>
      <c r="BZ137" s="2406"/>
      <c r="CA137" s="2406"/>
      <c r="CB137" s="2406"/>
      <c r="CC137" s="2406"/>
      <c r="CD137" s="2406"/>
      <c r="CE137" s="2406"/>
      <c r="CF137" s="2406"/>
      <c r="CG137" s="2406"/>
      <c r="CH137" s="2406"/>
      <c r="CI137" s="2406"/>
      <c r="CJ137" s="2406"/>
      <c r="CK137" s="2406"/>
      <c r="CL137" s="2406"/>
      <c r="CM137" s="2406"/>
      <c r="CN137" s="2406"/>
      <c r="CO137" s="2406"/>
      <c r="CP137" s="2406"/>
      <c r="CQ137" s="2406"/>
      <c r="CR137" s="2406"/>
      <c r="CS137" s="2406"/>
      <c r="CT137" s="2406"/>
      <c r="CU137" s="2406"/>
      <c r="CV137" s="2406"/>
      <c r="CW137" s="2406"/>
      <c r="CX137" s="2406"/>
      <c r="CY137" s="2406"/>
      <c r="CZ137" s="2406"/>
      <c r="DA137" s="2406"/>
      <c r="DB137" s="2406"/>
    </row>
    <row r="138" spans="1:106" s="2407" customFormat="1" ht="12" customHeight="1">
      <c r="A138" s="2406"/>
      <c r="B138" s="2494"/>
      <c r="C138" s="2406"/>
      <c r="D138" s="2406"/>
      <c r="E138" s="2406"/>
      <c r="F138" s="2406"/>
      <c r="G138" s="2406"/>
      <c r="H138" s="2406"/>
      <c r="I138" s="2406"/>
      <c r="J138" s="2406"/>
      <c r="K138" s="2721"/>
      <c r="L138" s="2721"/>
      <c r="M138" s="2721"/>
      <c r="N138" s="2721"/>
      <c r="O138" s="2721"/>
      <c r="P138" s="2721"/>
      <c r="Q138" s="2721"/>
      <c r="R138" s="2721"/>
      <c r="S138" s="2721"/>
      <c r="T138" s="2721"/>
      <c r="U138" s="2721"/>
      <c r="V138" s="2721"/>
      <c r="W138" s="2721"/>
      <c r="X138" s="2721"/>
      <c r="Y138" s="2721"/>
      <c r="Z138" s="2470"/>
      <c r="AA138" s="2406"/>
      <c r="AB138" s="2406"/>
      <c r="AC138" s="2406"/>
      <c r="AD138" s="2406"/>
      <c r="AE138" s="2406"/>
      <c r="AF138" s="2406"/>
      <c r="AG138" s="2406"/>
      <c r="AH138" s="2406"/>
      <c r="AI138" s="2406"/>
      <c r="AJ138" s="2406"/>
      <c r="AK138" s="2406"/>
      <c r="AL138" s="2406"/>
      <c r="AM138" s="2406"/>
      <c r="AN138" s="2406"/>
      <c r="AO138" s="2406"/>
      <c r="AP138" s="2406"/>
      <c r="AQ138" s="2406"/>
      <c r="AR138" s="2406"/>
      <c r="AS138" s="2406"/>
      <c r="AT138" s="2406"/>
      <c r="AU138" s="2406"/>
      <c r="AV138" s="2406"/>
      <c r="AW138" s="2406"/>
      <c r="AX138" s="2406"/>
      <c r="AY138" s="2406"/>
      <c r="AZ138" s="2406"/>
      <c r="BA138" s="2406"/>
      <c r="BB138" s="2406"/>
      <c r="BC138" s="2406"/>
      <c r="BD138" s="2406"/>
      <c r="BE138" s="2406"/>
      <c r="BF138" s="2406"/>
      <c r="BG138" s="2406"/>
      <c r="BH138" s="2406"/>
      <c r="BI138" s="2406"/>
      <c r="BJ138" s="2406"/>
      <c r="BK138" s="2406"/>
      <c r="BL138" s="2406"/>
      <c r="BM138" s="2406"/>
      <c r="BN138" s="2406"/>
      <c r="BO138" s="2406"/>
      <c r="BP138" s="2406"/>
      <c r="BQ138" s="2406"/>
      <c r="BR138" s="2406"/>
      <c r="BS138" s="2406"/>
      <c r="BT138" s="2406"/>
      <c r="BU138" s="2406"/>
      <c r="BV138" s="2406"/>
      <c r="BW138" s="2406"/>
      <c r="BX138" s="2406"/>
      <c r="BY138" s="2406"/>
      <c r="BZ138" s="2406"/>
      <c r="CA138" s="2406"/>
      <c r="CB138" s="2406"/>
      <c r="CC138" s="2406"/>
      <c r="CD138" s="2406"/>
      <c r="CE138" s="2406"/>
      <c r="CF138" s="2406"/>
      <c r="CG138" s="2406"/>
      <c r="CH138" s="2406"/>
      <c r="CI138" s="2406"/>
      <c r="CJ138" s="2406"/>
      <c r="CK138" s="2406"/>
      <c r="CL138" s="2406"/>
      <c r="CM138" s="2406"/>
      <c r="CN138" s="2406"/>
      <c r="CO138" s="2406"/>
      <c r="CP138" s="2406"/>
      <c r="CQ138" s="2406"/>
      <c r="CR138" s="2406"/>
      <c r="CS138" s="2406"/>
      <c r="CT138" s="2406"/>
      <c r="CU138" s="2406"/>
      <c r="CV138" s="2406"/>
      <c r="CW138" s="2406"/>
      <c r="CX138" s="2406"/>
      <c r="CY138" s="2406"/>
      <c r="CZ138" s="2406"/>
      <c r="DA138" s="2406"/>
      <c r="DB138" s="2406"/>
    </row>
    <row r="139" spans="1:106" s="2407" customFormat="1" ht="4.05" customHeight="1">
      <c r="A139" s="2406"/>
      <c r="B139" s="2494"/>
      <c r="C139" s="2406"/>
      <c r="D139" s="2406"/>
      <c r="E139" s="2406"/>
      <c r="F139" s="2406"/>
      <c r="G139" s="2406"/>
      <c r="H139" s="2406"/>
      <c r="J139" s="2406"/>
      <c r="K139" s="2406"/>
      <c r="L139" s="2406"/>
      <c r="M139" s="2406"/>
      <c r="N139" s="2406"/>
      <c r="O139" s="2406"/>
      <c r="P139" s="2406"/>
      <c r="Q139" s="2406"/>
      <c r="R139" s="2406"/>
      <c r="S139" s="2406"/>
      <c r="T139" s="2406"/>
      <c r="U139" s="2406"/>
      <c r="V139" s="2406"/>
      <c r="W139" s="2406"/>
      <c r="X139" s="2406"/>
      <c r="Y139" s="2406"/>
      <c r="Z139" s="2470"/>
      <c r="AA139" s="2406"/>
      <c r="AB139" s="2406"/>
      <c r="AC139" s="2406"/>
      <c r="AD139" s="2406"/>
      <c r="AE139" s="2406"/>
      <c r="AF139" s="2406"/>
      <c r="AG139" s="2406"/>
      <c r="AH139" s="2406"/>
      <c r="AI139" s="2406"/>
      <c r="AJ139" s="2406"/>
      <c r="AK139" s="2406"/>
      <c r="AL139" s="2406"/>
      <c r="AM139" s="2406"/>
      <c r="AN139" s="2406"/>
      <c r="AO139" s="2406"/>
      <c r="AP139" s="2406"/>
      <c r="AQ139" s="2406"/>
      <c r="AR139" s="2406"/>
      <c r="AS139" s="2406"/>
      <c r="AT139" s="2406"/>
      <c r="AU139" s="2406"/>
      <c r="AV139" s="2406"/>
      <c r="AW139" s="2406"/>
      <c r="AX139" s="2406"/>
      <c r="AY139" s="2406"/>
      <c r="AZ139" s="2406"/>
      <c r="BA139" s="2406"/>
      <c r="BB139" s="2406"/>
      <c r="BC139" s="2406"/>
      <c r="BD139" s="2406"/>
      <c r="BE139" s="2406"/>
      <c r="BF139" s="2406"/>
      <c r="BG139" s="2406"/>
      <c r="BH139" s="2406"/>
      <c r="BI139" s="2406"/>
      <c r="BJ139" s="2406"/>
      <c r="BK139" s="2406"/>
      <c r="BL139" s="2406"/>
      <c r="BM139" s="2406"/>
      <c r="BN139" s="2406"/>
      <c r="BO139" s="2406"/>
      <c r="BP139" s="2406"/>
      <c r="BQ139" s="2406"/>
      <c r="BR139" s="2406"/>
      <c r="BS139" s="2406"/>
      <c r="BT139" s="2406"/>
      <c r="BU139" s="2406"/>
      <c r="BV139" s="2406"/>
      <c r="BW139" s="2406"/>
      <c r="BX139" s="2406"/>
      <c r="BY139" s="2406"/>
      <c r="BZ139" s="2406"/>
      <c r="CA139" s="2406"/>
      <c r="CB139" s="2406"/>
      <c r="CC139" s="2406"/>
      <c r="CD139" s="2406"/>
      <c r="CE139" s="2406"/>
      <c r="CF139" s="2406"/>
      <c r="CG139" s="2406"/>
      <c r="CH139" s="2406"/>
      <c r="CI139" s="2406"/>
      <c r="CJ139" s="2406"/>
      <c r="CK139" s="2406"/>
      <c r="CL139" s="2406"/>
      <c r="CM139" s="2406"/>
      <c r="CN139" s="2406"/>
      <c r="CO139" s="2406"/>
      <c r="CP139" s="2406"/>
      <c r="CQ139" s="2406"/>
      <c r="CR139" s="2406"/>
      <c r="CS139" s="2406"/>
      <c r="CT139" s="2406"/>
      <c r="CU139" s="2406"/>
      <c r="CV139" s="2406"/>
      <c r="CW139" s="2406"/>
      <c r="CX139" s="2406"/>
      <c r="CY139" s="2406"/>
      <c r="CZ139" s="2406"/>
      <c r="DA139" s="2406"/>
      <c r="DB139" s="2406"/>
    </row>
    <row r="140" spans="1:106" s="2407" customFormat="1" ht="12" customHeight="1">
      <c r="A140" s="2406"/>
      <c r="B140" s="2494"/>
      <c r="C140" s="2406"/>
      <c r="D140" s="2406"/>
      <c r="E140" s="2406"/>
      <c r="F140" s="2406"/>
      <c r="G140" s="2406"/>
      <c r="H140" s="2406"/>
      <c r="I140" s="5549" t="s">
        <v>5195</v>
      </c>
      <c r="J140" s="5673"/>
      <c r="K140" s="2722">
        <v>0</v>
      </c>
      <c r="L140" s="2667"/>
      <c r="M140" s="2667"/>
      <c r="N140" s="2723" t="s">
        <v>1382</v>
      </c>
      <c r="O140" s="2667"/>
      <c r="P140" s="2667"/>
      <c r="Q140" s="2667"/>
      <c r="R140" s="2723" t="s">
        <v>1382</v>
      </c>
      <c r="S140" s="2667"/>
      <c r="T140" s="2667"/>
      <c r="U140" s="2667"/>
      <c r="V140" s="2667"/>
      <c r="W140" s="2406"/>
      <c r="X140" s="2406"/>
      <c r="Y140" s="2406"/>
      <c r="Z140" s="2470"/>
      <c r="AA140" s="2406"/>
      <c r="AB140" s="2406"/>
      <c r="AC140" s="2406"/>
      <c r="AD140" s="2406"/>
      <c r="AE140" s="2406"/>
      <c r="AF140" s="2406"/>
      <c r="AG140" s="2406"/>
      <c r="AH140" s="2406"/>
      <c r="AI140" s="2406"/>
      <c r="AJ140" s="2406"/>
      <c r="AK140" s="2406"/>
      <c r="AL140" s="2406"/>
      <c r="AM140" s="2406"/>
      <c r="AN140" s="2406"/>
      <c r="AO140" s="2406"/>
      <c r="AP140" s="2406"/>
      <c r="AQ140" s="2406"/>
      <c r="AR140" s="2406"/>
      <c r="AS140" s="2406"/>
      <c r="AT140" s="2406"/>
      <c r="AU140" s="2406"/>
      <c r="AV140" s="2406"/>
      <c r="AW140" s="2406"/>
      <c r="AX140" s="2406"/>
      <c r="AY140" s="2406"/>
      <c r="AZ140" s="2406"/>
      <c r="BA140" s="2406"/>
      <c r="BB140" s="2406"/>
      <c r="BC140" s="2406"/>
      <c r="BD140" s="2406"/>
      <c r="BE140" s="2406"/>
      <c r="BF140" s="2406"/>
      <c r="BG140" s="2406"/>
      <c r="BH140" s="2406"/>
      <c r="BI140" s="2406"/>
      <c r="BJ140" s="2406"/>
      <c r="BK140" s="2406"/>
      <c r="BL140" s="2406"/>
      <c r="BM140" s="2406"/>
      <c r="BN140" s="2406"/>
      <c r="BO140" s="2406"/>
      <c r="BP140" s="2406"/>
      <c r="BQ140" s="2406"/>
      <c r="BR140" s="2406"/>
      <c r="BS140" s="2406"/>
      <c r="BT140" s="2406"/>
      <c r="BU140" s="2406"/>
      <c r="BV140" s="2406"/>
      <c r="BW140" s="2406"/>
      <c r="BX140" s="2406"/>
      <c r="BY140" s="2406"/>
      <c r="BZ140" s="2406"/>
      <c r="CA140" s="2406"/>
      <c r="CB140" s="2406"/>
      <c r="CC140" s="2406"/>
      <c r="CD140" s="2406"/>
      <c r="CE140" s="2406"/>
      <c r="CF140" s="2406"/>
      <c r="CG140" s="2406"/>
      <c r="CH140" s="2406"/>
      <c r="CI140" s="2406"/>
      <c r="CJ140" s="2406"/>
      <c r="CK140" s="2406"/>
      <c r="CL140" s="2406"/>
      <c r="CM140" s="2406"/>
      <c r="CN140" s="2406"/>
      <c r="CO140" s="2406"/>
      <c r="CP140" s="2406"/>
      <c r="CQ140" s="2406"/>
      <c r="CR140" s="2406"/>
      <c r="CS140" s="2406"/>
      <c r="CT140" s="2406"/>
      <c r="CU140" s="2406"/>
      <c r="CV140" s="2406"/>
      <c r="CW140" s="2406"/>
      <c r="CX140" s="2406"/>
      <c r="CY140" s="2406"/>
      <c r="CZ140" s="2406"/>
      <c r="DA140" s="2406"/>
      <c r="DB140" s="2406"/>
    </row>
    <row r="141" spans="1:106" s="2407" customFormat="1" ht="4.05" customHeight="1">
      <c r="A141" s="2406"/>
      <c r="B141" s="2494"/>
      <c r="C141" s="2406"/>
      <c r="D141" s="2406"/>
      <c r="E141" s="2406"/>
      <c r="F141" s="2406"/>
      <c r="J141" s="2406"/>
      <c r="K141" s="2724"/>
      <c r="L141" s="2411"/>
      <c r="M141" s="2411"/>
      <c r="N141" s="2723"/>
      <c r="O141" s="2411"/>
      <c r="P141" s="2411"/>
      <c r="Q141" s="2411"/>
      <c r="R141" s="2723"/>
      <c r="S141" s="2411"/>
      <c r="T141" s="2411"/>
      <c r="U141" s="2411"/>
      <c r="V141" s="2411"/>
      <c r="W141" s="2406"/>
      <c r="X141" s="2406"/>
      <c r="Y141" s="2406"/>
      <c r="Z141" s="2470"/>
      <c r="AA141" s="2406"/>
      <c r="AB141" s="2406"/>
      <c r="AC141" s="2406"/>
      <c r="AD141" s="2406"/>
      <c r="AE141" s="2406"/>
      <c r="AF141" s="2406"/>
      <c r="AG141" s="2406"/>
      <c r="AH141" s="2406"/>
      <c r="AI141" s="2406"/>
      <c r="AJ141" s="2406"/>
      <c r="AK141" s="2406"/>
      <c r="AL141" s="2406"/>
      <c r="AM141" s="2406"/>
      <c r="AN141" s="2406"/>
      <c r="AO141" s="2406"/>
      <c r="AP141" s="2406"/>
      <c r="AQ141" s="2406"/>
      <c r="AR141" s="2406"/>
      <c r="AS141" s="2406"/>
      <c r="AT141" s="2406"/>
      <c r="AU141" s="2406"/>
      <c r="AV141" s="2406"/>
      <c r="AW141" s="2406"/>
      <c r="AX141" s="2406"/>
      <c r="AY141" s="2406"/>
      <c r="AZ141" s="2406"/>
      <c r="BA141" s="2406"/>
      <c r="BB141" s="2406"/>
      <c r="BC141" s="2406"/>
      <c r="BD141" s="2406"/>
      <c r="BE141" s="2406"/>
      <c r="BF141" s="2406"/>
      <c r="BG141" s="2406"/>
      <c r="BH141" s="2406"/>
      <c r="BI141" s="2406"/>
      <c r="BJ141" s="2406"/>
      <c r="BK141" s="2406"/>
      <c r="BL141" s="2406"/>
      <c r="BM141" s="2406"/>
      <c r="BN141" s="2406"/>
      <c r="BO141" s="2406"/>
      <c r="BP141" s="2406"/>
      <c r="BQ141" s="2406"/>
      <c r="BR141" s="2406"/>
      <c r="BS141" s="2406"/>
      <c r="BT141" s="2406"/>
      <c r="BU141" s="2406"/>
      <c r="BV141" s="2406"/>
      <c r="BW141" s="2406"/>
      <c r="BX141" s="2406"/>
      <c r="BY141" s="2406"/>
      <c r="BZ141" s="2406"/>
      <c r="CA141" s="2406"/>
      <c r="CB141" s="2406"/>
      <c r="CC141" s="2406"/>
      <c r="CD141" s="2406"/>
      <c r="CE141" s="2406"/>
      <c r="CF141" s="2406"/>
      <c r="CG141" s="2406"/>
      <c r="CH141" s="2406"/>
      <c r="CI141" s="2406"/>
      <c r="CJ141" s="2406"/>
      <c r="CK141" s="2406"/>
      <c r="CL141" s="2406"/>
      <c r="CM141" s="2406"/>
      <c r="CN141" s="2406"/>
      <c r="CO141" s="2406"/>
      <c r="CP141" s="2406"/>
      <c r="CQ141" s="2406"/>
      <c r="CR141" s="2406"/>
      <c r="CS141" s="2406"/>
      <c r="CT141" s="2406"/>
      <c r="CU141" s="2406"/>
      <c r="CV141" s="2406"/>
      <c r="CW141" s="2406"/>
      <c r="CX141" s="2406"/>
      <c r="CY141" s="2406"/>
      <c r="CZ141" s="2406"/>
      <c r="DA141" s="2406"/>
      <c r="DB141" s="2406"/>
    </row>
    <row r="142" spans="1:106" s="2407" customFormat="1" ht="12" customHeight="1">
      <c r="A142" s="2406"/>
      <c r="B142" s="2494"/>
      <c r="C142" s="2406"/>
      <c r="D142" s="2406"/>
      <c r="E142" s="2406"/>
      <c r="F142" s="2406"/>
      <c r="G142" s="5674" t="s">
        <v>5196</v>
      </c>
      <c r="H142" s="5674"/>
      <c r="I142" s="5674"/>
      <c r="J142" s="5675"/>
      <c r="K142" s="2722">
        <v>0</v>
      </c>
      <c r="L142" s="2667"/>
      <c r="M142" s="2667"/>
      <c r="N142" s="2723" t="s">
        <v>1382</v>
      </c>
      <c r="O142" s="2667"/>
      <c r="P142" s="2667"/>
      <c r="Q142" s="2667"/>
      <c r="R142" s="2723" t="s">
        <v>1382</v>
      </c>
      <c r="S142" s="2667"/>
      <c r="T142" s="2667"/>
      <c r="U142" s="2667"/>
      <c r="V142" s="2667"/>
      <c r="W142" s="2406"/>
      <c r="X142" s="2406"/>
      <c r="Y142" s="2406"/>
      <c r="Z142" s="2470"/>
      <c r="AA142" s="2406"/>
      <c r="AB142" s="2406"/>
      <c r="AC142" s="2406"/>
      <c r="AD142" s="2406"/>
      <c r="AE142" s="2406"/>
      <c r="AF142" s="2406"/>
      <c r="AG142" s="2406"/>
      <c r="AH142" s="2406"/>
      <c r="AI142" s="2406"/>
      <c r="AJ142" s="2406"/>
      <c r="AK142" s="2406"/>
      <c r="AL142" s="2406"/>
      <c r="AM142" s="2406"/>
      <c r="AN142" s="2406"/>
      <c r="AO142" s="2406"/>
      <c r="AP142" s="2406"/>
      <c r="AQ142" s="2406"/>
      <c r="AR142" s="2406"/>
      <c r="AS142" s="2406"/>
      <c r="AT142" s="2406"/>
      <c r="AU142" s="2406"/>
      <c r="AV142" s="2406"/>
      <c r="AW142" s="2406"/>
      <c r="AX142" s="2406"/>
      <c r="AY142" s="2406"/>
      <c r="AZ142" s="2406"/>
      <c r="BA142" s="2406"/>
      <c r="BB142" s="2406"/>
      <c r="BC142" s="2406"/>
      <c r="BD142" s="2406"/>
      <c r="BE142" s="2406"/>
      <c r="BF142" s="2406"/>
      <c r="BG142" s="2406"/>
      <c r="BH142" s="2406"/>
      <c r="BI142" s="2406"/>
      <c r="BJ142" s="2406"/>
      <c r="BK142" s="2406"/>
      <c r="BL142" s="2406"/>
      <c r="BM142" s="2406"/>
      <c r="BN142" s="2406"/>
      <c r="BO142" s="2406"/>
      <c r="BP142" s="2406"/>
      <c r="BQ142" s="2406"/>
      <c r="BR142" s="2406"/>
      <c r="BS142" s="2406"/>
      <c r="BT142" s="2406"/>
      <c r="BU142" s="2406"/>
      <c r="BV142" s="2406"/>
      <c r="BW142" s="2406"/>
      <c r="BX142" s="2406"/>
      <c r="BY142" s="2406"/>
      <c r="BZ142" s="2406"/>
      <c r="CA142" s="2406"/>
      <c r="CB142" s="2406"/>
      <c r="CC142" s="2406"/>
      <c r="CD142" s="2406"/>
      <c r="CE142" s="2406"/>
      <c r="CF142" s="2406"/>
      <c r="CG142" s="2406"/>
      <c r="CH142" s="2406"/>
      <c r="CI142" s="2406"/>
      <c r="CJ142" s="2406"/>
      <c r="CK142" s="2406"/>
      <c r="CL142" s="2406"/>
      <c r="CM142" s="2406"/>
      <c r="CN142" s="2406"/>
      <c r="CO142" s="2406"/>
      <c r="CP142" s="2406"/>
      <c r="CQ142" s="2406"/>
      <c r="CR142" s="2406"/>
      <c r="CS142" s="2406"/>
      <c r="CT142" s="2406"/>
      <c r="CU142" s="2406"/>
      <c r="CV142" s="2406"/>
      <c r="CW142" s="2406"/>
      <c r="CX142" s="2406"/>
      <c r="CY142" s="2406"/>
      <c r="CZ142" s="2406"/>
      <c r="DA142" s="2406"/>
      <c r="DB142" s="2406"/>
    </row>
    <row r="143" spans="1:106" s="2411" customFormat="1" ht="4.05" customHeight="1" thickBot="1">
      <c r="B143" s="2442"/>
      <c r="C143" s="2443"/>
      <c r="D143" s="2443"/>
      <c r="E143" s="2443"/>
      <c r="F143" s="2443"/>
      <c r="G143" s="2443"/>
      <c r="H143" s="2443"/>
      <c r="I143" s="2443"/>
      <c r="J143" s="2443"/>
      <c r="K143" s="2443"/>
      <c r="L143" s="2443"/>
      <c r="M143" s="2443"/>
      <c r="N143" s="2443"/>
      <c r="O143" s="2443"/>
      <c r="P143" s="2443"/>
      <c r="Q143" s="2443"/>
      <c r="R143" s="2443"/>
      <c r="S143" s="2443"/>
      <c r="T143" s="2443"/>
      <c r="U143" s="2443"/>
      <c r="V143" s="2443"/>
      <c r="W143" s="2443"/>
      <c r="X143" s="2443"/>
      <c r="Y143" s="2443"/>
      <c r="Z143" s="2444"/>
    </row>
    <row r="144" spans="1:106" s="2411" customFormat="1" ht="12.75" customHeight="1" thickBot="1">
      <c r="B144" s="5670" t="s">
        <v>5014</v>
      </c>
      <c r="C144" s="5671"/>
      <c r="D144" s="5671"/>
      <c r="E144" s="5671"/>
      <c r="F144" s="5671"/>
      <c r="G144" s="5671"/>
      <c r="H144" s="5671"/>
      <c r="I144" s="5671"/>
      <c r="J144" s="5671"/>
      <c r="K144" s="5671"/>
      <c r="L144" s="5671"/>
      <c r="M144" s="5671"/>
      <c r="N144" s="5671"/>
      <c r="O144" s="5671"/>
      <c r="P144" s="5671"/>
      <c r="Q144" s="5671"/>
      <c r="R144" s="5671"/>
      <c r="S144" s="5671"/>
      <c r="T144" s="5671"/>
      <c r="U144" s="5671"/>
      <c r="V144" s="5671"/>
      <c r="W144" s="5671"/>
      <c r="X144" s="5671"/>
      <c r="Y144" s="5671"/>
      <c r="Z144" s="5672"/>
    </row>
    <row r="145" spans="2:26" s="2411" customFormat="1" ht="4.05" customHeight="1">
      <c r="B145" s="2412"/>
      <c r="Z145" s="2413"/>
    </row>
    <row r="146" spans="2:26" s="2411" customFormat="1">
      <c r="B146" s="2412"/>
      <c r="I146" s="2432" t="s">
        <v>5007</v>
      </c>
      <c r="J146" s="2432" t="s">
        <v>3649</v>
      </c>
      <c r="K146" s="2658"/>
      <c r="L146" s="2659"/>
      <c r="M146" s="2414"/>
      <c r="N146" s="2432" t="s">
        <v>3650</v>
      </c>
      <c r="O146" s="2660"/>
      <c r="P146" s="2660"/>
      <c r="R146" s="2414"/>
      <c r="S146" s="2432" t="s">
        <v>3652</v>
      </c>
      <c r="T146" s="2658"/>
      <c r="U146" s="2661"/>
      <c r="V146" s="2661"/>
      <c r="W146" s="2661"/>
      <c r="X146" s="2661"/>
      <c r="Y146" s="2659"/>
      <c r="Z146" s="2413"/>
    </row>
    <row r="147" spans="2:26" s="2411" customFormat="1" ht="4.05" customHeight="1">
      <c r="B147" s="2412"/>
      <c r="Z147" s="2413"/>
    </row>
    <row r="148" spans="2:26" s="2411" customFormat="1">
      <c r="B148" s="2412"/>
      <c r="I148" s="2432" t="s">
        <v>1316</v>
      </c>
      <c r="J148" s="2662"/>
      <c r="K148" s="2663"/>
      <c r="L148" s="2663"/>
      <c r="M148" s="2663"/>
      <c r="N148" s="2663"/>
      <c r="O148" s="2663"/>
      <c r="P148" s="2663"/>
      <c r="Q148" s="2663"/>
      <c r="R148" s="2663"/>
      <c r="S148" s="2663"/>
      <c r="T148" s="2663"/>
      <c r="U148" s="2663"/>
      <c r="V148" s="2663"/>
      <c r="W148" s="2663"/>
      <c r="X148" s="2663"/>
      <c r="Y148" s="2664"/>
      <c r="Z148" s="2413"/>
    </row>
    <row r="149" spans="2:26" s="2411" customFormat="1" ht="4.05" customHeight="1">
      <c r="B149" s="2412"/>
      <c r="Z149" s="2413"/>
    </row>
    <row r="150" spans="2:26" s="2411" customFormat="1">
      <c r="B150" s="2412"/>
      <c r="I150" s="2432" t="s">
        <v>4973</v>
      </c>
      <c r="J150" s="2665"/>
      <c r="K150" s="2660"/>
      <c r="L150" s="2660"/>
      <c r="M150" s="2666"/>
      <c r="N150" s="2660"/>
      <c r="O150" s="2660"/>
      <c r="P150" s="2660"/>
      <c r="Q150" s="2666"/>
      <c r="R150" s="2660"/>
      <c r="S150" s="2660"/>
      <c r="T150" s="2660"/>
      <c r="U150" s="2660"/>
      <c r="V150" s="2667"/>
      <c r="W150" s="2667"/>
      <c r="X150" s="2667"/>
      <c r="Y150" s="2667"/>
      <c r="Z150" s="2413"/>
    </row>
    <row r="151" spans="2:26" s="2411" customFormat="1" ht="4.05" customHeight="1">
      <c r="B151" s="2412"/>
      <c r="Z151" s="2413"/>
    </row>
    <row r="152" spans="2:26" s="2411" customFormat="1">
      <c r="B152" s="2412"/>
      <c r="I152" s="2432"/>
      <c r="J152" s="2665"/>
      <c r="K152" s="2660"/>
      <c r="L152" s="2660"/>
      <c r="M152" s="2666"/>
      <c r="N152" s="2660"/>
      <c r="O152" s="2660"/>
      <c r="P152" s="2660"/>
      <c r="Q152" s="2666"/>
      <c r="R152" s="2660"/>
      <c r="S152" s="2660"/>
      <c r="T152" s="2660"/>
      <c r="U152" s="2660"/>
      <c r="V152" s="2667"/>
      <c r="W152" s="2667"/>
      <c r="X152" s="2667"/>
      <c r="Y152" s="2667"/>
      <c r="Z152" s="2413"/>
    </row>
    <row r="153" spans="2:26" s="2411" customFormat="1" ht="4.05" customHeight="1">
      <c r="B153" s="2412"/>
      <c r="Z153" s="2413"/>
    </row>
    <row r="154" spans="2:26" s="2411" customFormat="1">
      <c r="B154" s="2412"/>
      <c r="I154" s="2432" t="s">
        <v>4974</v>
      </c>
      <c r="J154" s="2665">
        <v>0</v>
      </c>
      <c r="K154" s="2660"/>
      <c r="L154" s="2660"/>
      <c r="M154" s="2435" t="s">
        <v>1382</v>
      </c>
      <c r="N154" s="2660"/>
      <c r="O154" s="2660"/>
      <c r="P154" s="2660"/>
      <c r="Q154" s="2435" t="s">
        <v>1382</v>
      </c>
      <c r="R154" s="2660"/>
      <c r="S154" s="2660"/>
      <c r="T154" s="2660"/>
      <c r="U154" s="2660"/>
      <c r="Z154" s="2413"/>
    </row>
    <row r="155" spans="2:26" s="2411" customFormat="1" ht="4.05" customHeight="1">
      <c r="B155" s="2412"/>
      <c r="Z155" s="2413"/>
    </row>
    <row r="156" spans="2:26" s="2411" customFormat="1">
      <c r="B156" s="2412"/>
      <c r="I156" s="2432" t="s">
        <v>4975</v>
      </c>
      <c r="J156" s="2665">
        <v>0</v>
      </c>
      <c r="K156" s="2660"/>
      <c r="L156" s="2660"/>
      <c r="M156" s="2435" t="s">
        <v>1382</v>
      </c>
      <c r="N156" s="2660"/>
      <c r="O156" s="2660"/>
      <c r="P156" s="2660"/>
      <c r="Q156" s="2435" t="s">
        <v>1382</v>
      </c>
      <c r="R156" s="2660"/>
      <c r="S156" s="2660"/>
      <c r="T156" s="2660"/>
      <c r="U156" s="2660"/>
      <c r="Z156" s="2413"/>
    </row>
    <row r="157" spans="2:26" s="2411" customFormat="1" ht="4.05" customHeight="1">
      <c r="B157" s="2412"/>
      <c r="I157" s="2432"/>
      <c r="J157" s="2438"/>
      <c r="K157" s="2414"/>
      <c r="L157" s="2414"/>
      <c r="M157" s="2435"/>
      <c r="N157" s="2414"/>
      <c r="O157" s="2414"/>
      <c r="P157" s="2414"/>
      <c r="Q157" s="2435"/>
      <c r="R157" s="2414"/>
      <c r="S157" s="2414"/>
      <c r="T157" s="2414"/>
      <c r="U157" s="2414"/>
      <c r="Z157" s="2413"/>
    </row>
    <row r="158" spans="2:26" s="2411" customFormat="1" ht="12">
      <c r="B158" s="2412"/>
      <c r="I158" s="2432" t="s">
        <v>370</v>
      </c>
      <c r="J158" s="2668" t="s">
        <v>5004</v>
      </c>
      <c r="K158" s="2668" t="s">
        <v>5004</v>
      </c>
      <c r="L158" s="2668" t="s">
        <v>5004</v>
      </c>
      <c r="M158" s="2668" t="s">
        <v>5004</v>
      </c>
      <c r="N158" s="2521" t="s">
        <v>1382</v>
      </c>
      <c r="O158" s="2668" t="s">
        <v>4193</v>
      </c>
      <c r="P158" s="2668" t="s">
        <v>4193</v>
      </c>
      <c r="Q158" s="2521" t="s">
        <v>1382</v>
      </c>
      <c r="R158" s="2668" t="s">
        <v>5005</v>
      </c>
      <c r="S158" s="2668" t="s">
        <v>5005</v>
      </c>
      <c r="T158" s="2414"/>
      <c r="U158" s="2414"/>
      <c r="Z158" s="2413"/>
    </row>
    <row r="159" spans="2:26" s="2411" customFormat="1" ht="4.05" customHeight="1">
      <c r="B159" s="2412"/>
      <c r="I159" s="2432"/>
      <c r="J159" s="2438"/>
      <c r="K159" s="2414"/>
      <c r="L159" s="2414"/>
      <c r="M159" s="2435"/>
      <c r="N159" s="2414"/>
      <c r="O159" s="2414"/>
      <c r="P159" s="2414"/>
      <c r="Q159" s="2435"/>
      <c r="R159" s="2414"/>
      <c r="S159" s="2414"/>
      <c r="T159" s="2414"/>
      <c r="U159" s="2414"/>
      <c r="Z159" s="2413"/>
    </row>
    <row r="160" spans="2:26" s="2411" customFormat="1" ht="48" customHeight="1">
      <c r="B160" s="2412"/>
      <c r="C160" s="5538" t="s">
        <v>5040</v>
      </c>
      <c r="D160" s="5538"/>
      <c r="E160" s="5538"/>
      <c r="F160" s="5538"/>
      <c r="G160" s="5538"/>
      <c r="H160" s="5538"/>
      <c r="I160" s="5538"/>
      <c r="J160" s="5538"/>
      <c r="K160" s="5538"/>
      <c r="L160" s="5538"/>
      <c r="M160" s="5538"/>
      <c r="N160" s="5538"/>
      <c r="O160" s="5538"/>
      <c r="P160" s="5538"/>
      <c r="Q160" s="5538"/>
      <c r="R160" s="5538"/>
      <c r="S160" s="5538"/>
      <c r="T160" s="5538"/>
      <c r="U160" s="5538"/>
      <c r="V160" s="5538"/>
      <c r="W160" s="5538"/>
      <c r="X160" s="5538"/>
      <c r="Y160" s="5538"/>
      <c r="Z160" s="2413"/>
    </row>
    <row r="161" spans="2:26" s="2411" customFormat="1" ht="4.05" customHeight="1">
      <c r="B161" s="2412"/>
      <c r="Z161" s="2413"/>
    </row>
    <row r="162" spans="2:26" s="2411" customFormat="1">
      <c r="B162" s="2412"/>
      <c r="I162" s="2416" t="s">
        <v>369</v>
      </c>
      <c r="J162" s="2678"/>
      <c r="K162" s="2679"/>
      <c r="L162" s="2679"/>
      <c r="M162" s="2679"/>
      <c r="N162" s="2679"/>
      <c r="O162" s="2679"/>
      <c r="P162" s="2679"/>
      <c r="Q162" s="2679"/>
      <c r="R162" s="2679"/>
      <c r="S162" s="2725"/>
      <c r="T162" s="2531"/>
      <c r="U162" s="2531"/>
      <c r="V162" s="2531"/>
      <c r="W162" s="2531"/>
      <c r="X162" s="2531"/>
      <c r="Y162" s="2531"/>
      <c r="Z162" s="2413"/>
    </row>
    <row r="163" spans="2:26" s="2411" customFormat="1" ht="4.05" customHeight="1">
      <c r="B163" s="2412"/>
      <c r="J163" s="2681"/>
      <c r="S163" s="2726"/>
      <c r="T163" s="2531"/>
      <c r="U163" s="2531"/>
      <c r="V163" s="2531"/>
      <c r="W163" s="2531"/>
      <c r="X163" s="2531"/>
      <c r="Y163" s="2531"/>
      <c r="Z163" s="2413"/>
    </row>
    <row r="164" spans="2:26" s="2411" customFormat="1">
      <c r="B164" s="2412"/>
      <c r="J164" s="2681"/>
      <c r="S164" s="2726"/>
      <c r="T164" s="2531"/>
      <c r="U164" s="2531"/>
      <c r="V164" s="2531"/>
      <c r="W164" s="2531"/>
      <c r="X164" s="2531"/>
      <c r="Y164" s="2531"/>
      <c r="Z164" s="2413"/>
    </row>
    <row r="165" spans="2:26" s="2411" customFormat="1" ht="4.05" customHeight="1">
      <c r="B165" s="2412"/>
      <c r="J165" s="2681"/>
      <c r="S165" s="2726"/>
      <c r="T165" s="2531"/>
      <c r="U165" s="2531"/>
      <c r="V165" s="2531"/>
      <c r="W165" s="2531"/>
      <c r="X165" s="2531"/>
      <c r="Y165" s="2531"/>
      <c r="Z165" s="2413"/>
    </row>
    <row r="166" spans="2:26" s="2411" customFormat="1">
      <c r="B166" s="2412"/>
      <c r="J166" s="2528"/>
      <c r="K166" s="2529"/>
      <c r="L166" s="2529"/>
      <c r="M166" s="2529"/>
      <c r="N166" s="2529"/>
      <c r="O166" s="2529"/>
      <c r="P166" s="2529"/>
      <c r="Q166" s="2529"/>
      <c r="R166" s="2529"/>
      <c r="S166" s="2727"/>
      <c r="T166" s="2531"/>
      <c r="U166" s="2531"/>
      <c r="V166" s="2531"/>
      <c r="W166" s="2531"/>
      <c r="X166" s="2531"/>
      <c r="Y166" s="2531"/>
      <c r="Z166" s="2413"/>
    </row>
    <row r="167" spans="2:26" s="2411" customFormat="1" ht="4.05" customHeight="1">
      <c r="B167" s="2412"/>
      <c r="P167" s="2531"/>
      <c r="Q167" s="2531"/>
      <c r="R167" s="2531"/>
      <c r="S167" s="2531"/>
      <c r="T167" s="2531"/>
      <c r="U167" s="2531"/>
      <c r="V167" s="2531"/>
      <c r="W167" s="2531"/>
      <c r="X167" s="2531"/>
      <c r="Y167" s="2531"/>
      <c r="Z167" s="2413"/>
    </row>
    <row r="168" spans="2:26" s="2411" customFormat="1" ht="12">
      <c r="B168" s="2412"/>
      <c r="I168" s="2416" t="s">
        <v>1022</v>
      </c>
      <c r="J168" s="2668" t="s">
        <v>5004</v>
      </c>
      <c r="K168" s="2668" t="s">
        <v>5004</v>
      </c>
      <c r="L168" s="2668" t="s">
        <v>5004</v>
      </c>
      <c r="M168" s="2668" t="s">
        <v>5004</v>
      </c>
      <c r="N168" s="2521" t="s">
        <v>1382</v>
      </c>
      <c r="O168" s="2668" t="s">
        <v>4193</v>
      </c>
      <c r="P168" s="2668" t="s">
        <v>4193</v>
      </c>
      <c r="Q168" s="2521" t="s">
        <v>1382</v>
      </c>
      <c r="R168" s="2668" t="s">
        <v>5005</v>
      </c>
      <c r="S168" s="2668" t="s">
        <v>5005</v>
      </c>
      <c r="Z168" s="2413"/>
    </row>
    <row r="169" spans="2:26" s="2411" customFormat="1" ht="12">
      <c r="B169" s="2412"/>
      <c r="I169" s="2416"/>
      <c r="J169" s="2532"/>
      <c r="K169" s="2532"/>
      <c r="L169" s="2532"/>
      <c r="M169" s="2532"/>
      <c r="N169" s="2521"/>
      <c r="O169" s="2532"/>
      <c r="P169" s="2532"/>
      <c r="Q169" s="2521"/>
      <c r="R169" s="2532"/>
      <c r="S169" s="2532"/>
      <c r="Z169" s="2413"/>
    </row>
    <row r="170" spans="2:26" s="2411" customFormat="1" ht="12" customHeight="1">
      <c r="B170" s="2412"/>
      <c r="C170" s="5662" t="s">
        <v>5197</v>
      </c>
      <c r="D170" s="5663"/>
      <c r="E170" s="5663"/>
      <c r="F170" s="5663"/>
      <c r="G170" s="5663"/>
      <c r="H170" s="5663"/>
      <c r="I170" s="5663"/>
      <c r="J170" s="5663"/>
      <c r="K170" s="5663"/>
      <c r="L170" s="5663"/>
      <c r="M170" s="5663"/>
      <c r="N170" s="5663"/>
      <c r="O170" s="5663"/>
      <c r="P170" s="5663"/>
      <c r="Q170" s="5663"/>
      <c r="R170" s="5663"/>
      <c r="S170" s="5663"/>
      <c r="T170" s="5663"/>
      <c r="U170" s="5663"/>
      <c r="V170" s="5663"/>
      <c r="W170" s="5663"/>
      <c r="X170" s="5663"/>
      <c r="Y170" s="5663"/>
      <c r="Z170" s="2413"/>
    </row>
    <row r="171" spans="2:26" s="2411" customFormat="1" ht="4.05" customHeight="1" thickBot="1">
      <c r="B171" s="2442"/>
      <c r="C171" s="2443"/>
      <c r="D171" s="2443"/>
      <c r="E171" s="2443"/>
      <c r="F171" s="2443"/>
      <c r="G171" s="2443"/>
      <c r="H171" s="2443"/>
      <c r="I171" s="2443"/>
      <c r="J171" s="2443"/>
      <c r="K171" s="2443"/>
      <c r="L171" s="2443"/>
      <c r="M171" s="2443"/>
      <c r="N171" s="2443"/>
      <c r="O171" s="2443"/>
      <c r="P171" s="2443"/>
      <c r="Q171" s="2443"/>
      <c r="R171" s="2443"/>
      <c r="S171" s="2443"/>
      <c r="T171" s="2443"/>
      <c r="U171" s="2443"/>
      <c r="V171" s="2443"/>
      <c r="W171" s="2443"/>
      <c r="X171" s="2443"/>
      <c r="Y171" s="2443"/>
      <c r="Z171" s="2444"/>
    </row>
    <row r="172" spans="2:26" s="2411" customFormat="1">
      <c r="I172" s="2432"/>
      <c r="J172" s="2438"/>
      <c r="K172" s="2414"/>
      <c r="L172" s="2414"/>
      <c r="M172" s="2435"/>
      <c r="N172" s="2414"/>
      <c r="O172" s="2414"/>
      <c r="P172" s="2414"/>
      <c r="Q172" s="2435"/>
      <c r="R172" s="2414"/>
      <c r="S172" s="2414"/>
      <c r="T172" s="2414"/>
      <c r="U172" s="2414"/>
    </row>
    <row r="173" spans="2:26" s="2411" customFormat="1" ht="4.05" customHeight="1"/>
    <row r="174" spans="2:26" s="2411" customFormat="1">
      <c r="I174" s="2432"/>
      <c r="J174" s="2438"/>
      <c r="K174" s="2414"/>
      <c r="L174" s="2414"/>
      <c r="M174" s="2435"/>
      <c r="N174" s="2414"/>
      <c r="O174" s="2414"/>
      <c r="P174" s="2414"/>
      <c r="Q174" s="2435"/>
      <c r="R174" s="2414"/>
      <c r="S174" s="2414"/>
      <c r="T174" s="2414"/>
      <c r="U174" s="2414"/>
    </row>
    <row r="175" spans="2:26" s="2411" customFormat="1" ht="4.05" customHeight="1">
      <c r="I175" s="2432"/>
      <c r="J175" s="2438"/>
      <c r="K175" s="2414"/>
      <c r="L175" s="2414"/>
      <c r="M175" s="2435"/>
      <c r="N175" s="2414"/>
      <c r="O175" s="2414"/>
      <c r="P175" s="2414"/>
      <c r="Q175" s="2435"/>
      <c r="R175" s="2414"/>
      <c r="S175" s="2414"/>
      <c r="T175" s="2414"/>
      <c r="U175" s="2414"/>
    </row>
    <row r="176" spans="2:26" s="2411" customFormat="1" ht="4.05" customHeight="1"/>
  </sheetData>
  <mergeCells count="31">
    <mergeCell ref="AB61:AB67"/>
    <mergeCell ref="B73:Z73"/>
    <mergeCell ref="B2:Z4"/>
    <mergeCell ref="B5:Z5"/>
    <mergeCell ref="B6:Z6"/>
    <mergeCell ref="B14:Z14"/>
    <mergeCell ref="C16:I16"/>
    <mergeCell ref="C21:I21"/>
    <mergeCell ref="B87:Z87"/>
    <mergeCell ref="C26:I26"/>
    <mergeCell ref="C31:I31"/>
    <mergeCell ref="B47:Z47"/>
    <mergeCell ref="B59:Z59"/>
    <mergeCell ref="J75:L75"/>
    <mergeCell ref="N75:P75"/>
    <mergeCell ref="R75:S75"/>
    <mergeCell ref="V75:Y75"/>
    <mergeCell ref="R85:T85"/>
    <mergeCell ref="C170:Y170"/>
    <mergeCell ref="G93:I93"/>
    <mergeCell ref="G95:I95"/>
    <mergeCell ref="P95:Q95"/>
    <mergeCell ref="B108:Z108"/>
    <mergeCell ref="G116:I116"/>
    <mergeCell ref="G118:I118"/>
    <mergeCell ref="P118:Q118"/>
    <mergeCell ref="B132:Z132"/>
    <mergeCell ref="I140:J140"/>
    <mergeCell ref="G142:J142"/>
    <mergeCell ref="B144:Z144"/>
    <mergeCell ref="C160:Y160"/>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474A9-A5D8-4674-8C83-2A02497C8D5A}">
  <sheetPr>
    <tabColor rgb="FFC00000"/>
  </sheetPr>
  <dimension ref="A1:EV196"/>
  <sheetViews>
    <sheetView zoomScaleNormal="100" workbookViewId="0">
      <selection activeCell="V14" sqref="V14"/>
    </sheetView>
  </sheetViews>
  <sheetFormatPr defaultColWidth="9.21875" defaultRowHeight="11.4"/>
  <cols>
    <col min="1" max="1" width="2.77734375" style="2411" customWidth="1"/>
    <col min="2" max="2" width="1.77734375" style="2411" customWidth="1"/>
    <col min="3" max="8" width="3.77734375" style="2411" customWidth="1"/>
    <col min="9" max="9" width="4.6640625" style="2411" customWidth="1"/>
    <col min="10" max="25" width="3.77734375" style="2411" customWidth="1"/>
    <col min="26" max="26" width="1.77734375" style="2411" customWidth="1"/>
    <col min="27" max="61" width="3.77734375" style="2411" customWidth="1"/>
    <col min="62" max="16384" width="9.21875" style="2411"/>
  </cols>
  <sheetData>
    <row r="1" spans="1:26" ht="3.6" customHeight="1" thickBot="1">
      <c r="A1" s="2525"/>
    </row>
    <row r="2" spans="1:26" ht="12" customHeight="1">
      <c r="B2" s="5689" t="s">
        <v>5198</v>
      </c>
      <c r="C2" s="5690"/>
      <c r="D2" s="5690"/>
      <c r="E2" s="5690"/>
      <c r="F2" s="5690"/>
      <c r="G2" s="5690"/>
      <c r="H2" s="5690"/>
      <c r="I2" s="5690"/>
      <c r="J2" s="5690"/>
      <c r="K2" s="5690"/>
      <c r="L2" s="5690"/>
      <c r="M2" s="5690"/>
      <c r="N2" s="5690"/>
      <c r="O2" s="5690"/>
      <c r="P2" s="5690"/>
      <c r="Q2" s="5690"/>
      <c r="R2" s="5690"/>
      <c r="S2" s="5690"/>
      <c r="T2" s="5690"/>
      <c r="U2" s="5690"/>
      <c r="V2" s="5690"/>
      <c r="W2" s="5690"/>
      <c r="X2" s="5690"/>
      <c r="Y2" s="5690"/>
      <c r="Z2" s="5691"/>
    </row>
    <row r="3" spans="1:26" ht="4.05" customHeight="1">
      <c r="B3" s="5692"/>
      <c r="C3" s="5693"/>
      <c r="D3" s="5693"/>
      <c r="E3" s="5693"/>
      <c r="F3" s="5693"/>
      <c r="G3" s="5693"/>
      <c r="H3" s="5693"/>
      <c r="I3" s="5693"/>
      <c r="J3" s="5693"/>
      <c r="K3" s="5693"/>
      <c r="L3" s="5693"/>
      <c r="M3" s="5693"/>
      <c r="N3" s="5693"/>
      <c r="O3" s="5693"/>
      <c r="P3" s="5693"/>
      <c r="Q3" s="5693"/>
      <c r="R3" s="5693"/>
      <c r="S3" s="5693"/>
      <c r="T3" s="5693"/>
      <c r="U3" s="5693"/>
      <c r="V3" s="5693"/>
      <c r="W3" s="5693"/>
      <c r="X3" s="5693"/>
      <c r="Y3" s="5693"/>
      <c r="Z3" s="5694"/>
    </row>
    <row r="4" spans="1:26" ht="12.75" customHeight="1" thickBot="1">
      <c r="B4" s="5695"/>
      <c r="C4" s="5696"/>
      <c r="D4" s="5696"/>
      <c r="E4" s="5696"/>
      <c r="F4" s="5696"/>
      <c r="G4" s="5696"/>
      <c r="H4" s="5696"/>
      <c r="I4" s="5696"/>
      <c r="J4" s="5696"/>
      <c r="K4" s="5696"/>
      <c r="L4" s="5696"/>
      <c r="M4" s="5696"/>
      <c r="N4" s="5696"/>
      <c r="O4" s="5696"/>
      <c r="P4" s="5696"/>
      <c r="Q4" s="5696"/>
      <c r="R4" s="5696"/>
      <c r="S4" s="5696"/>
      <c r="T4" s="5696"/>
      <c r="U4" s="5696"/>
      <c r="V4" s="5696"/>
      <c r="W4" s="5696"/>
      <c r="X4" s="5696"/>
      <c r="Y4" s="5696"/>
      <c r="Z4" s="5697"/>
    </row>
    <row r="5" spans="1:26" ht="4.05" customHeight="1" thickBot="1"/>
    <row r="6" spans="1:26" ht="12.75" customHeight="1" thickBot="1">
      <c r="B6" s="5670" t="s">
        <v>4960</v>
      </c>
      <c r="C6" s="5671"/>
      <c r="D6" s="5671"/>
      <c r="E6" s="5671"/>
      <c r="F6" s="5671"/>
      <c r="G6" s="5671"/>
      <c r="H6" s="5671"/>
      <c r="I6" s="5671"/>
      <c r="J6" s="5671"/>
      <c r="K6" s="5671"/>
      <c r="L6" s="5671"/>
      <c r="M6" s="5671"/>
      <c r="N6" s="5671"/>
      <c r="O6" s="5671"/>
      <c r="P6" s="5671"/>
      <c r="Q6" s="5671"/>
      <c r="R6" s="5671"/>
      <c r="S6" s="5671"/>
      <c r="T6" s="5671"/>
      <c r="U6" s="5671"/>
      <c r="V6" s="5671"/>
      <c r="W6" s="5671"/>
      <c r="X6" s="5671"/>
      <c r="Y6" s="5671"/>
      <c r="Z6" s="5672"/>
    </row>
    <row r="7" spans="1:26" ht="4.05" customHeight="1">
      <c r="B7" s="2412"/>
      <c r="Z7" s="2413"/>
    </row>
    <row r="8" spans="1:26" s="2414" customFormat="1">
      <c r="B8" s="2415"/>
      <c r="I8" s="2416" t="s">
        <v>4961</v>
      </c>
      <c r="J8" s="2660"/>
      <c r="K8" s="2660"/>
      <c r="L8" s="2660"/>
      <c r="M8" s="2660"/>
      <c r="N8" s="2660"/>
      <c r="O8" s="2660"/>
      <c r="P8" s="2660"/>
      <c r="Q8" s="2660"/>
      <c r="Z8" s="2418"/>
    </row>
    <row r="9" spans="1:26" ht="4.05" customHeight="1">
      <c r="B9" s="2412"/>
      <c r="Z9" s="2413"/>
    </row>
    <row r="10" spans="1:26" s="2414" customFormat="1">
      <c r="B10" s="2415"/>
      <c r="I10" s="2416" t="s">
        <v>4962</v>
      </c>
      <c r="J10" s="2658"/>
      <c r="K10" s="2661"/>
      <c r="L10" s="2661"/>
      <c r="M10" s="2661"/>
      <c r="N10" s="2661"/>
      <c r="O10" s="2661"/>
      <c r="P10" s="2661"/>
      <c r="Q10" s="2661"/>
      <c r="R10" s="2661"/>
      <c r="S10" s="2661"/>
      <c r="T10" s="2661"/>
      <c r="U10" s="2661"/>
      <c r="V10" s="2661"/>
      <c r="W10" s="2661"/>
      <c r="X10" s="2661"/>
      <c r="Y10" s="2659"/>
      <c r="Z10" s="2418"/>
    </row>
    <row r="11" spans="1:26" ht="4.05" customHeight="1">
      <c r="B11" s="2412"/>
      <c r="Z11" s="2413"/>
    </row>
    <row r="12" spans="1:26">
      <c r="B12" s="2412"/>
      <c r="J12" s="2662"/>
      <c r="K12" s="2663"/>
      <c r="L12" s="2663"/>
      <c r="M12" s="2663"/>
      <c r="N12" s="2663"/>
      <c r="O12" s="2663"/>
      <c r="P12" s="2663"/>
      <c r="Q12" s="2663"/>
      <c r="R12" s="2663"/>
      <c r="S12" s="2663"/>
      <c r="T12" s="2663"/>
      <c r="U12" s="2663"/>
      <c r="V12" s="2663"/>
      <c r="W12" s="2663"/>
      <c r="X12" s="2663"/>
      <c r="Y12" s="2664"/>
      <c r="Z12" s="2413"/>
    </row>
    <row r="13" spans="1:26" ht="4.05" customHeight="1" thickBot="1">
      <c r="B13" s="2412"/>
      <c r="Z13" s="2413"/>
    </row>
    <row r="14" spans="1:26" ht="12.75" customHeight="1" thickBot="1">
      <c r="B14" s="5670" t="s">
        <v>5160</v>
      </c>
      <c r="C14" s="5671"/>
      <c r="D14" s="5671"/>
      <c r="E14" s="5671"/>
      <c r="F14" s="5671"/>
      <c r="G14" s="5671"/>
      <c r="H14" s="5671"/>
      <c r="I14" s="5671"/>
      <c r="J14" s="5671"/>
      <c r="K14" s="5671"/>
      <c r="L14" s="5671"/>
      <c r="M14" s="5671"/>
      <c r="N14" s="5671"/>
      <c r="O14" s="5671"/>
      <c r="P14" s="5671"/>
      <c r="Q14" s="5671"/>
      <c r="R14" s="5671"/>
      <c r="S14" s="5671"/>
      <c r="T14" s="5671"/>
      <c r="U14" s="5671"/>
      <c r="V14" s="5671"/>
      <c r="W14" s="5671"/>
      <c r="X14" s="5671"/>
      <c r="Y14" s="5671"/>
      <c r="Z14" s="5672"/>
    </row>
    <row r="15" spans="1:26" ht="3.75" customHeight="1">
      <c r="B15" s="2412"/>
      <c r="Z15" s="2413"/>
    </row>
    <row r="16" spans="1:26" ht="23.25" customHeight="1">
      <c r="B16" s="2412"/>
      <c r="C16" s="5541" t="s">
        <v>4964</v>
      </c>
      <c r="D16" s="5541"/>
      <c r="E16" s="5541"/>
      <c r="F16" s="5541"/>
      <c r="G16" s="5541"/>
      <c r="H16" s="5541"/>
      <c r="I16" s="5700"/>
      <c r="J16" s="2660"/>
      <c r="K16" s="2660"/>
      <c r="L16" s="2660"/>
      <c r="M16" s="2660"/>
      <c r="N16" s="2660"/>
      <c r="O16" s="2660"/>
      <c r="P16" s="2660"/>
      <c r="Q16" s="2660"/>
      <c r="Z16" s="2413"/>
    </row>
    <row r="17" spans="2:26" ht="3.75" customHeight="1">
      <c r="B17" s="2412"/>
      <c r="Z17" s="2413"/>
    </row>
    <row r="18" spans="2:26">
      <c r="B18" s="2412"/>
      <c r="I18" s="2416" t="s">
        <v>4965</v>
      </c>
      <c r="J18" s="2662"/>
      <c r="K18" s="2663"/>
      <c r="L18" s="2663"/>
      <c r="M18" s="2663"/>
      <c r="N18" s="2663"/>
      <c r="O18" s="2663"/>
      <c r="P18" s="2663"/>
      <c r="Q18" s="2663"/>
      <c r="R18" s="2663"/>
      <c r="S18" s="2663"/>
      <c r="T18" s="2663"/>
      <c r="U18" s="2663"/>
      <c r="V18" s="2663"/>
      <c r="W18" s="2663"/>
      <c r="X18" s="2663"/>
      <c r="Y18" s="2664"/>
      <c r="Z18" s="2413"/>
    </row>
    <row r="19" spans="2:26" ht="3.75" customHeight="1">
      <c r="B19" s="2412"/>
      <c r="Z19" s="2413"/>
    </row>
    <row r="20" spans="2:26" ht="3.75" customHeight="1">
      <c r="B20" s="2412"/>
      <c r="Z20" s="2413"/>
    </row>
    <row r="21" spans="2:26" ht="23.25" customHeight="1">
      <c r="B21" s="2412"/>
      <c r="C21" s="5541" t="s">
        <v>5074</v>
      </c>
      <c r="D21" s="5541"/>
      <c r="E21" s="5541"/>
      <c r="F21" s="5541"/>
      <c r="G21" s="5541"/>
      <c r="H21" s="5541"/>
      <c r="I21" s="5700"/>
      <c r="J21" s="2660"/>
      <c r="K21" s="2660"/>
      <c r="L21" s="2660"/>
      <c r="M21" s="2660"/>
      <c r="N21" s="2660"/>
      <c r="O21" s="2660"/>
      <c r="P21" s="2660"/>
      <c r="Q21" s="2660"/>
      <c r="Z21" s="2413"/>
    </row>
    <row r="22" spans="2:26" ht="3.75" customHeight="1">
      <c r="B22" s="2412"/>
      <c r="Z22" s="2413"/>
    </row>
    <row r="23" spans="2:26">
      <c r="B23" s="2412"/>
      <c r="I23" s="2416" t="s">
        <v>4967</v>
      </c>
      <c r="J23" s="2662"/>
      <c r="K23" s="2663"/>
      <c r="L23" s="2663"/>
      <c r="M23" s="2663"/>
      <c r="N23" s="2663"/>
      <c r="O23" s="2663"/>
      <c r="P23" s="2663"/>
      <c r="Q23" s="2663"/>
      <c r="R23" s="2663"/>
      <c r="S23" s="2663"/>
      <c r="T23" s="2663"/>
      <c r="U23" s="2663"/>
      <c r="V23" s="2663"/>
      <c r="W23" s="2663"/>
      <c r="X23" s="2663"/>
      <c r="Y23" s="2664"/>
      <c r="Z23" s="2413"/>
    </row>
    <row r="24" spans="2:26" ht="3.75" customHeight="1">
      <c r="B24" s="2412"/>
      <c r="Z24" s="2413"/>
    </row>
    <row r="25" spans="2:26" ht="3.75" customHeight="1">
      <c r="B25" s="2412"/>
      <c r="Z25" s="2413"/>
    </row>
    <row r="26" spans="2:26" ht="23.25" customHeight="1">
      <c r="B26" s="2412"/>
      <c r="C26" s="5541" t="s">
        <v>5075</v>
      </c>
      <c r="D26" s="5541"/>
      <c r="E26" s="5541"/>
      <c r="F26" s="5541"/>
      <c r="G26" s="5541"/>
      <c r="H26" s="5541"/>
      <c r="I26" s="5700"/>
      <c r="J26" s="2660"/>
      <c r="K26" s="2660"/>
      <c r="L26" s="2660"/>
      <c r="M26" s="2660"/>
      <c r="N26" s="2660"/>
      <c r="O26" s="2660"/>
      <c r="P26" s="2660"/>
      <c r="Q26" s="2660"/>
      <c r="Z26" s="2413"/>
    </row>
    <row r="27" spans="2:26" ht="3.75" customHeight="1">
      <c r="B27" s="2412"/>
      <c r="Z27" s="2413"/>
    </row>
    <row r="28" spans="2:26">
      <c r="B28" s="2412"/>
      <c r="I28" s="2416" t="s">
        <v>4967</v>
      </c>
      <c r="J28" s="2662"/>
      <c r="K28" s="2663"/>
      <c r="L28" s="2663"/>
      <c r="M28" s="2663"/>
      <c r="N28" s="2663"/>
      <c r="O28" s="2663"/>
      <c r="P28" s="2663"/>
      <c r="Q28" s="2663"/>
      <c r="R28" s="2663"/>
      <c r="S28" s="2663"/>
      <c r="T28" s="2663"/>
      <c r="U28" s="2663"/>
      <c r="V28" s="2663"/>
      <c r="W28" s="2663"/>
      <c r="X28" s="2663"/>
      <c r="Y28" s="2664"/>
      <c r="Z28" s="2413"/>
    </row>
    <row r="29" spans="2:26" ht="3.75" customHeight="1">
      <c r="B29" s="2412"/>
      <c r="Z29" s="2413"/>
    </row>
    <row r="30" spans="2:26" ht="3.75" customHeight="1">
      <c r="B30" s="2412"/>
      <c r="Z30" s="2413"/>
    </row>
    <row r="31" spans="2:26" ht="23.25" customHeight="1">
      <c r="B31" s="2412"/>
      <c r="C31" s="5541" t="s">
        <v>4970</v>
      </c>
      <c r="D31" s="5541"/>
      <c r="E31" s="5541"/>
      <c r="F31" s="5541"/>
      <c r="G31" s="5541"/>
      <c r="H31" s="5541"/>
      <c r="I31" s="5700"/>
      <c r="J31" s="2660"/>
      <c r="K31" s="2660"/>
      <c r="L31" s="2660"/>
      <c r="M31" s="2660"/>
      <c r="N31" s="2660"/>
      <c r="O31" s="2660"/>
      <c r="P31" s="2660"/>
      <c r="Q31" s="2660"/>
      <c r="Z31" s="2413"/>
    </row>
    <row r="32" spans="2:26" ht="3.75" customHeight="1">
      <c r="B32" s="2412"/>
      <c r="Z32" s="2413"/>
    </row>
    <row r="33" spans="2:26">
      <c r="B33" s="2412"/>
      <c r="I33" s="2416" t="s">
        <v>4967</v>
      </c>
      <c r="J33" s="2662"/>
      <c r="K33" s="2663"/>
      <c r="L33" s="2663"/>
      <c r="M33" s="2663"/>
      <c r="N33" s="2663"/>
      <c r="O33" s="2663"/>
      <c r="P33" s="2663"/>
      <c r="Q33" s="2663"/>
      <c r="R33" s="2663"/>
      <c r="S33" s="2663"/>
      <c r="T33" s="2663"/>
      <c r="U33" s="2663"/>
      <c r="V33" s="2663"/>
      <c r="W33" s="2663"/>
      <c r="X33" s="2663"/>
      <c r="Y33" s="2664"/>
      <c r="Z33" s="2413"/>
    </row>
    <row r="34" spans="2:26" ht="3.75" customHeight="1">
      <c r="B34" s="2412"/>
      <c r="Z34" s="2413"/>
    </row>
    <row r="35" spans="2:26">
      <c r="B35" s="2412"/>
      <c r="I35" s="2416" t="s">
        <v>4972</v>
      </c>
      <c r="J35" s="2432" t="s">
        <v>3649</v>
      </c>
      <c r="K35" s="2658"/>
      <c r="L35" s="2659"/>
      <c r="M35" s="2414"/>
      <c r="N35" s="2432" t="s">
        <v>3650</v>
      </c>
      <c r="O35" s="2660"/>
      <c r="P35" s="2660"/>
      <c r="R35" s="2414"/>
      <c r="S35" s="2432" t="s">
        <v>3652</v>
      </c>
      <c r="T35" s="2658"/>
      <c r="U35" s="2661"/>
      <c r="V35" s="2661"/>
      <c r="W35" s="2661"/>
      <c r="X35" s="2661"/>
      <c r="Y35" s="2659"/>
      <c r="Z35" s="2413"/>
    </row>
    <row r="36" spans="2:26" ht="3.75" customHeight="1">
      <c r="B36" s="2412"/>
      <c r="Z36" s="2413"/>
    </row>
    <row r="37" spans="2:26">
      <c r="B37" s="2412"/>
      <c r="I37" s="2416" t="s">
        <v>1316</v>
      </c>
      <c r="J37" s="2662"/>
      <c r="K37" s="2663"/>
      <c r="L37" s="2663"/>
      <c r="M37" s="2663"/>
      <c r="N37" s="2663"/>
      <c r="O37" s="2663"/>
      <c r="P37" s="2663"/>
      <c r="Q37" s="2663"/>
      <c r="R37" s="2663"/>
      <c r="S37" s="2663"/>
      <c r="T37" s="2663"/>
      <c r="U37" s="2663"/>
      <c r="V37" s="2663"/>
      <c r="W37" s="2663"/>
      <c r="X37" s="2663"/>
      <c r="Y37" s="2664"/>
      <c r="Z37" s="2413"/>
    </row>
    <row r="38" spans="2:26" ht="3.75" customHeight="1">
      <c r="B38" s="2412"/>
      <c r="Z38" s="2413"/>
    </row>
    <row r="39" spans="2:26">
      <c r="B39" s="2412"/>
      <c r="I39" s="2416" t="s">
        <v>4973</v>
      </c>
      <c r="J39" s="2665"/>
      <c r="K39" s="2660"/>
      <c r="L39" s="2660"/>
      <c r="M39" s="2666"/>
      <c r="N39" s="2660"/>
      <c r="O39" s="2660"/>
      <c r="P39" s="2660"/>
      <c r="Q39" s="2666"/>
      <c r="R39" s="2660"/>
      <c r="S39" s="2660"/>
      <c r="T39" s="2660"/>
      <c r="U39" s="2660"/>
      <c r="V39" s="2667"/>
      <c r="W39" s="2667"/>
      <c r="X39" s="2667"/>
      <c r="Y39" s="2667"/>
      <c r="Z39" s="2413"/>
    </row>
    <row r="40" spans="2:26" ht="4.05" customHeight="1">
      <c r="B40" s="2412"/>
      <c r="Z40" s="2413"/>
    </row>
    <row r="41" spans="2:26">
      <c r="B41" s="2412"/>
      <c r="I41" s="2416"/>
      <c r="J41" s="2665"/>
      <c r="K41" s="2660"/>
      <c r="L41" s="2660"/>
      <c r="M41" s="2666"/>
      <c r="N41" s="2660"/>
      <c r="O41" s="2660"/>
      <c r="P41" s="2660"/>
      <c r="Q41" s="2666"/>
      <c r="R41" s="2660"/>
      <c r="S41" s="2660"/>
      <c r="T41" s="2660"/>
      <c r="U41" s="2660"/>
      <c r="V41" s="2667"/>
      <c r="W41" s="2667"/>
      <c r="X41" s="2667"/>
      <c r="Y41" s="2667"/>
      <c r="Z41" s="2413"/>
    </row>
    <row r="42" spans="2:26" ht="3.75" customHeight="1">
      <c r="B42" s="2412"/>
      <c r="Z42" s="2413"/>
    </row>
    <row r="43" spans="2:26">
      <c r="B43" s="2412"/>
      <c r="I43" s="2416" t="s">
        <v>4974</v>
      </c>
      <c r="J43" s="2665">
        <v>0</v>
      </c>
      <c r="K43" s="2660"/>
      <c r="L43" s="2660"/>
      <c r="M43" s="2435" t="s">
        <v>1382</v>
      </c>
      <c r="N43" s="2660"/>
      <c r="O43" s="2660"/>
      <c r="P43" s="2660"/>
      <c r="Q43" s="2435" t="s">
        <v>1382</v>
      </c>
      <c r="R43" s="2660"/>
      <c r="S43" s="2660"/>
      <c r="T43" s="2660"/>
      <c r="U43" s="2660"/>
      <c r="Z43" s="2413"/>
    </row>
    <row r="44" spans="2:26" ht="3.75" customHeight="1">
      <c r="B44" s="2412"/>
      <c r="Z44" s="2413"/>
    </row>
    <row r="45" spans="2:26">
      <c r="B45" s="2412"/>
      <c r="I45" s="2416" t="s">
        <v>4975</v>
      </c>
      <c r="J45" s="2665">
        <v>0</v>
      </c>
      <c r="K45" s="2660"/>
      <c r="L45" s="2660"/>
      <c r="M45" s="2435" t="s">
        <v>1382</v>
      </c>
      <c r="N45" s="2660"/>
      <c r="O45" s="2660"/>
      <c r="P45" s="2660"/>
      <c r="Q45" s="2435" t="s">
        <v>1382</v>
      </c>
      <c r="R45" s="2660"/>
      <c r="S45" s="2660"/>
      <c r="T45" s="2660"/>
      <c r="U45" s="2660"/>
      <c r="Z45" s="2413"/>
    </row>
    <row r="46" spans="2:26" ht="3.75" customHeight="1" thickBot="1">
      <c r="B46" s="2412"/>
      <c r="Z46" s="2413"/>
    </row>
    <row r="47" spans="2:26" ht="12.75" customHeight="1" thickBot="1">
      <c r="B47" s="5702" t="s">
        <v>4976</v>
      </c>
      <c r="C47" s="5703"/>
      <c r="D47" s="5703"/>
      <c r="E47" s="5703"/>
      <c r="F47" s="5703"/>
      <c r="G47" s="5703"/>
      <c r="H47" s="5703"/>
      <c r="I47" s="5703"/>
      <c r="J47" s="5703"/>
      <c r="K47" s="5703"/>
      <c r="L47" s="5703"/>
      <c r="M47" s="5703"/>
      <c r="N47" s="5703"/>
      <c r="O47" s="5703"/>
      <c r="P47" s="5703"/>
      <c r="Q47" s="5703"/>
      <c r="R47" s="5703"/>
      <c r="S47" s="5703"/>
      <c r="T47" s="5703"/>
      <c r="U47" s="5703"/>
      <c r="V47" s="5703"/>
      <c r="W47" s="5703"/>
      <c r="X47" s="5703"/>
      <c r="Y47" s="5703"/>
      <c r="Z47" s="5704"/>
    </row>
    <row r="48" spans="2:26" ht="4.05" customHeight="1">
      <c r="B48" s="2728"/>
      <c r="C48" s="2729"/>
      <c r="D48" s="2729"/>
      <c r="E48" s="2729"/>
      <c r="F48" s="2729"/>
      <c r="G48" s="2729"/>
      <c r="H48" s="2729"/>
      <c r="I48" s="2729"/>
      <c r="J48" s="2729"/>
      <c r="K48" s="2729"/>
      <c r="L48" s="2729"/>
      <c r="M48" s="2729"/>
      <c r="N48" s="2729"/>
      <c r="O48" s="2729"/>
      <c r="P48" s="2729"/>
      <c r="Q48" s="2729"/>
      <c r="R48" s="2729"/>
      <c r="S48" s="2729"/>
      <c r="T48" s="2729"/>
      <c r="U48" s="2729"/>
      <c r="V48" s="2729"/>
      <c r="W48" s="2729"/>
      <c r="X48" s="2729"/>
      <c r="Y48" s="2729"/>
      <c r="Z48" s="2730"/>
    </row>
    <row r="49" spans="2:152">
      <c r="B49" s="2412"/>
      <c r="I49" s="2416" t="s">
        <v>4977</v>
      </c>
      <c r="J49" s="2660"/>
      <c r="K49" s="2660"/>
      <c r="L49" s="2660"/>
      <c r="M49" s="2660"/>
      <c r="N49" s="2660"/>
      <c r="O49" s="2660"/>
      <c r="P49" s="2660"/>
      <c r="Q49" s="2436"/>
      <c r="Z49" s="2413"/>
    </row>
    <row r="50" spans="2:152" ht="4.05" customHeight="1">
      <c r="B50" s="2412"/>
      <c r="I50" s="2416"/>
      <c r="Z50" s="2413"/>
    </row>
    <row r="51" spans="2:152" s="2414" customFormat="1">
      <c r="B51" s="2415"/>
      <c r="I51" s="2432" t="s">
        <v>4978</v>
      </c>
      <c r="J51" s="2658"/>
      <c r="K51" s="2661"/>
      <c r="L51" s="2661"/>
      <c r="M51" s="2661"/>
      <c r="N51" s="2661"/>
      <c r="O51" s="2661"/>
      <c r="P51" s="2661"/>
      <c r="Q51" s="2661"/>
      <c r="R51" s="2661"/>
      <c r="S51" s="2661"/>
      <c r="T51" s="2661"/>
      <c r="U51" s="2661"/>
      <c r="V51" s="2661"/>
      <c r="W51" s="2661"/>
      <c r="X51" s="2661"/>
      <c r="Y51" s="2659"/>
      <c r="Z51" s="2418"/>
    </row>
    <row r="52" spans="2:152" s="2414" customFormat="1" ht="4.05" customHeight="1">
      <c r="B52" s="2415"/>
      <c r="I52" s="2432"/>
      <c r="Z52" s="2418"/>
    </row>
    <row r="53" spans="2:152" s="2414" customFormat="1">
      <c r="B53" s="2415"/>
      <c r="I53" s="2432"/>
      <c r="J53" s="2658"/>
      <c r="K53" s="2661"/>
      <c r="L53" s="2661"/>
      <c r="M53" s="2661"/>
      <c r="N53" s="2661"/>
      <c r="O53" s="2661"/>
      <c r="P53" s="2661"/>
      <c r="Q53" s="2661"/>
      <c r="R53" s="2661"/>
      <c r="S53" s="2661"/>
      <c r="T53" s="2661"/>
      <c r="U53" s="2661"/>
      <c r="V53" s="2661"/>
      <c r="W53" s="2661"/>
      <c r="X53" s="2661"/>
      <c r="Y53" s="2659"/>
      <c r="Z53" s="2418"/>
    </row>
    <row r="54" spans="2:152" s="2414" customFormat="1" ht="4.05" customHeight="1">
      <c r="B54" s="2415"/>
      <c r="I54" s="2432"/>
      <c r="Z54" s="2418"/>
    </row>
    <row r="55" spans="2:152" s="2414" customFormat="1">
      <c r="B55" s="2415"/>
      <c r="I55" s="2432"/>
      <c r="J55" s="2658"/>
      <c r="K55" s="2661"/>
      <c r="L55" s="2661"/>
      <c r="M55" s="2661"/>
      <c r="N55" s="2661"/>
      <c r="O55" s="2661"/>
      <c r="P55" s="2661"/>
      <c r="Q55" s="2661"/>
      <c r="R55" s="2661"/>
      <c r="S55" s="2661"/>
      <c r="T55" s="2661"/>
      <c r="U55" s="2661"/>
      <c r="V55" s="2661"/>
      <c r="W55" s="2661"/>
      <c r="X55" s="2661"/>
      <c r="Y55" s="2659"/>
      <c r="Z55" s="2418"/>
    </row>
    <row r="56" spans="2:152" ht="4.05" customHeight="1">
      <c r="B56" s="2412"/>
      <c r="I56" s="2416"/>
      <c r="Z56" s="2413"/>
    </row>
    <row r="57" spans="2:152" ht="12">
      <c r="B57" s="2412"/>
      <c r="H57" s="2416" t="s">
        <v>5199</v>
      </c>
      <c r="I57" s="2437" t="s">
        <v>1094</v>
      </c>
      <c r="J57" s="2660"/>
      <c r="K57" s="2660"/>
      <c r="L57" s="2660"/>
      <c r="M57" s="2665"/>
      <c r="N57" s="2665"/>
      <c r="O57" s="2665"/>
      <c r="P57" s="2665"/>
      <c r="Q57" s="2665"/>
      <c r="R57" s="2660"/>
      <c r="S57" s="2660"/>
      <c r="T57" s="2660"/>
      <c r="U57" s="2731"/>
      <c r="V57" s="2667"/>
      <c r="W57" s="2660"/>
      <c r="X57" s="2667"/>
      <c r="Y57" s="2440" t="s">
        <v>4980</v>
      </c>
      <c r="Z57" s="2413"/>
    </row>
    <row r="58" spans="2:152" s="2525" customFormat="1" ht="4.05" customHeight="1">
      <c r="B58" s="2672"/>
      <c r="Z58" s="2673"/>
    </row>
    <row r="59" spans="2:152" s="2414" customFormat="1" ht="12">
      <c r="B59" s="2415"/>
      <c r="I59" s="2432" t="s">
        <v>5200</v>
      </c>
      <c r="J59" s="2668" t="s">
        <v>5004</v>
      </c>
      <c r="K59" s="2668" t="s">
        <v>5004</v>
      </c>
      <c r="L59" s="2668" t="s">
        <v>5004</v>
      </c>
      <c r="M59" s="2668" t="s">
        <v>5004</v>
      </c>
      <c r="N59" s="2732" t="s">
        <v>5061</v>
      </c>
      <c r="O59" s="2668" t="s">
        <v>4193</v>
      </c>
      <c r="P59" s="2668" t="s">
        <v>4193</v>
      </c>
      <c r="Q59" s="2732" t="s">
        <v>5061</v>
      </c>
      <c r="R59" s="2668" t="s">
        <v>5005</v>
      </c>
      <c r="S59" s="2668" t="s">
        <v>5005</v>
      </c>
      <c r="Z59" s="2418"/>
      <c r="AB59" s="2547"/>
      <c r="AC59" s="2547"/>
      <c r="AD59" s="2547"/>
      <c r="AE59" s="2547"/>
      <c r="AF59" s="2547"/>
      <c r="AG59" s="2547"/>
      <c r="AH59" s="2547"/>
    </row>
    <row r="60" spans="2:152" ht="4.05" customHeight="1" thickBot="1">
      <c r="B60" s="2442"/>
      <c r="C60" s="2443"/>
      <c r="D60" s="2443"/>
      <c r="E60" s="2443"/>
      <c r="F60" s="2443"/>
      <c r="G60" s="2443"/>
      <c r="H60" s="2443"/>
      <c r="I60" s="2733"/>
      <c r="J60" s="2443"/>
      <c r="K60" s="2443"/>
      <c r="L60" s="2443"/>
      <c r="M60" s="2443"/>
      <c r="N60" s="2443"/>
      <c r="O60" s="2443"/>
      <c r="P60" s="2443"/>
      <c r="Q60" s="2443"/>
      <c r="R60" s="2443"/>
      <c r="S60" s="2443"/>
      <c r="T60" s="2443"/>
      <c r="U60" s="2443"/>
      <c r="V60" s="2443"/>
      <c r="W60" s="2443"/>
      <c r="X60" s="2443"/>
      <c r="Y60" s="2443"/>
      <c r="Z60" s="2444"/>
      <c r="AB60" s="2525"/>
      <c r="AC60" s="2525"/>
      <c r="AD60" s="2525"/>
      <c r="AE60" s="2525"/>
      <c r="AF60" s="2525"/>
      <c r="AG60" s="2525"/>
      <c r="AH60" s="2525"/>
    </row>
    <row r="61" spans="2:152" s="2445" customFormat="1" ht="12.75" customHeight="1" thickBot="1">
      <c r="B61" s="5688" t="s">
        <v>5201</v>
      </c>
      <c r="C61" s="5677"/>
      <c r="D61" s="5677"/>
      <c r="E61" s="5677"/>
      <c r="F61" s="5677"/>
      <c r="G61" s="5677"/>
      <c r="H61" s="5677"/>
      <c r="I61" s="5677"/>
      <c r="J61" s="5677"/>
      <c r="K61" s="5677"/>
      <c r="L61" s="5677"/>
      <c r="M61" s="5677"/>
      <c r="N61" s="5677"/>
      <c r="O61" s="5677"/>
      <c r="P61" s="5677"/>
      <c r="Q61" s="5677"/>
      <c r="R61" s="5677"/>
      <c r="S61" s="5677"/>
      <c r="T61" s="5677"/>
      <c r="U61" s="5677"/>
      <c r="V61" s="5677"/>
      <c r="W61" s="5677"/>
      <c r="X61" s="5677"/>
      <c r="Y61" s="5677"/>
      <c r="Z61" s="5678"/>
      <c r="AB61" s="2688"/>
      <c r="AC61" s="2688"/>
      <c r="AD61" s="2688"/>
      <c r="AE61" s="2688"/>
      <c r="AF61" s="2688"/>
      <c r="AG61" s="2688"/>
      <c r="AH61" s="2688"/>
      <c r="AI61" s="2688"/>
      <c r="AJ61" s="2688"/>
      <c r="AK61" s="2688"/>
      <c r="AL61" s="2688"/>
      <c r="AM61" s="2688"/>
      <c r="AN61" s="2688"/>
      <c r="AO61" s="2688"/>
      <c r="AP61" s="2688"/>
      <c r="AQ61" s="2688"/>
      <c r="AR61" s="2688"/>
      <c r="AS61" s="2688"/>
      <c r="AT61" s="2688"/>
      <c r="AU61" s="2688"/>
      <c r="AV61" s="2688"/>
      <c r="AW61" s="2688"/>
      <c r="AX61" s="2688"/>
      <c r="AY61" s="2688"/>
      <c r="AZ61" s="2688"/>
      <c r="BA61" s="2688"/>
      <c r="BB61" s="2688"/>
      <c r="BC61" s="2688"/>
      <c r="BD61" s="2688"/>
      <c r="BE61" s="2688"/>
      <c r="BF61" s="2688"/>
      <c r="BG61" s="2688"/>
      <c r="BH61" s="2688"/>
      <c r="BI61" s="2688"/>
      <c r="BJ61" s="2688"/>
      <c r="BK61" s="2688"/>
      <c r="BL61" s="2688"/>
      <c r="BM61" s="2688"/>
      <c r="BN61" s="2688"/>
      <c r="BO61" s="2688"/>
      <c r="BP61" s="2688"/>
      <c r="BQ61" s="2688"/>
      <c r="BR61" s="2688"/>
      <c r="BS61" s="2688"/>
      <c r="BT61" s="2688"/>
      <c r="BU61" s="2688"/>
      <c r="BV61" s="2688"/>
      <c r="BW61" s="2688"/>
      <c r="BX61" s="2688"/>
      <c r="BY61" s="2688"/>
      <c r="BZ61" s="2688"/>
      <c r="CA61" s="2688"/>
      <c r="CB61" s="2688"/>
      <c r="CC61" s="2688"/>
      <c r="CD61" s="2688"/>
      <c r="CE61" s="2688"/>
      <c r="CF61" s="2688"/>
      <c r="CG61" s="2688"/>
      <c r="CH61" s="2688"/>
      <c r="CI61" s="2688"/>
      <c r="CJ61" s="2688"/>
      <c r="CK61" s="2688"/>
      <c r="CL61" s="2688"/>
      <c r="CM61" s="2688"/>
      <c r="CN61" s="2688"/>
      <c r="CO61" s="2688"/>
      <c r="CP61" s="2688"/>
      <c r="CQ61" s="2688"/>
      <c r="CR61" s="2688"/>
      <c r="CS61" s="2688"/>
      <c r="CT61" s="2688"/>
      <c r="CU61" s="2688"/>
      <c r="CV61" s="2688"/>
      <c r="CW61" s="2688"/>
      <c r="CX61" s="2688"/>
      <c r="CY61" s="2688"/>
      <c r="CZ61" s="2688"/>
      <c r="DA61" s="2688"/>
      <c r="DB61" s="2688"/>
      <c r="DC61" s="2688"/>
      <c r="DD61" s="2688"/>
      <c r="DE61" s="2688"/>
      <c r="DF61" s="2688"/>
      <c r="DG61" s="2688"/>
      <c r="DH61" s="2688"/>
      <c r="DI61" s="2688"/>
      <c r="DJ61" s="2688"/>
      <c r="DK61" s="2688"/>
      <c r="DL61" s="2688"/>
      <c r="DM61" s="2688"/>
      <c r="DN61" s="2688"/>
      <c r="DO61" s="2688"/>
      <c r="DP61" s="2688"/>
      <c r="DQ61" s="2688"/>
      <c r="DR61" s="2688"/>
      <c r="DS61" s="2688"/>
      <c r="DT61" s="2688"/>
      <c r="DU61" s="2688"/>
      <c r="DV61" s="2688"/>
      <c r="DW61" s="2688"/>
      <c r="DX61" s="2688"/>
      <c r="DY61" s="2688"/>
      <c r="DZ61" s="2688"/>
      <c r="EA61" s="2688"/>
      <c r="EB61" s="2688"/>
      <c r="EC61" s="2688"/>
      <c r="ED61" s="2688"/>
      <c r="EE61" s="2688"/>
      <c r="EF61" s="2688"/>
      <c r="EG61" s="2688"/>
      <c r="EH61" s="2688"/>
      <c r="EI61" s="2688"/>
      <c r="EJ61" s="2688"/>
      <c r="EK61" s="2688"/>
      <c r="EL61" s="2688"/>
      <c r="EM61" s="2688"/>
      <c r="EN61" s="2688"/>
      <c r="EO61" s="2688"/>
      <c r="EP61" s="2688"/>
      <c r="EQ61" s="2688"/>
      <c r="ER61" s="2688"/>
      <c r="ES61" s="2688"/>
      <c r="ET61" s="2688"/>
      <c r="EU61" s="2688"/>
      <c r="EV61" s="2688"/>
    </row>
    <row r="62" spans="2:152" ht="4.05" customHeight="1">
      <c r="B62" s="2412"/>
      <c r="I62" s="2416"/>
      <c r="Z62" s="2413"/>
      <c r="AB62" s="2525"/>
      <c r="AC62" s="2525"/>
      <c r="AD62" s="2525"/>
      <c r="AE62" s="2525"/>
      <c r="AF62" s="2525"/>
      <c r="AG62" s="2525"/>
      <c r="AH62" s="2525"/>
      <c r="AI62" s="2525"/>
      <c r="AJ62" s="2525"/>
      <c r="AK62" s="2525"/>
      <c r="AL62" s="2525"/>
      <c r="AM62" s="2525"/>
      <c r="AN62" s="2525"/>
      <c r="AO62" s="2525"/>
      <c r="AP62" s="2525"/>
      <c r="AQ62" s="2525"/>
      <c r="AR62" s="2525"/>
      <c r="AS62" s="2525"/>
      <c r="AT62" s="2525"/>
      <c r="AU62" s="2525"/>
      <c r="AV62" s="2525"/>
      <c r="AW62" s="2525"/>
      <c r="AX62" s="2525"/>
      <c r="AY62" s="2525"/>
      <c r="AZ62" s="2525"/>
      <c r="BA62" s="2525"/>
      <c r="BB62" s="2525"/>
      <c r="BC62" s="2525"/>
      <c r="BD62" s="2525"/>
      <c r="BE62" s="2525"/>
      <c r="BF62" s="2525"/>
      <c r="BG62" s="2525"/>
      <c r="BH62" s="2525"/>
      <c r="BI62" s="2525"/>
      <c r="BJ62" s="2525"/>
      <c r="BK62" s="2525"/>
      <c r="BL62" s="2525"/>
      <c r="BM62" s="2525"/>
      <c r="BN62" s="2525"/>
      <c r="BO62" s="2525"/>
      <c r="BP62" s="2525"/>
      <c r="BQ62" s="2525"/>
      <c r="BR62" s="2525"/>
      <c r="BS62" s="2525"/>
      <c r="BT62" s="2525"/>
      <c r="BU62" s="2525"/>
      <c r="BV62" s="2525"/>
      <c r="BW62" s="2525"/>
      <c r="BX62" s="2525"/>
      <c r="BY62" s="2525"/>
      <c r="BZ62" s="2525"/>
      <c r="CA62" s="2525"/>
      <c r="CB62" s="2525"/>
      <c r="CC62" s="2525"/>
      <c r="CD62" s="2525"/>
      <c r="CE62" s="2525"/>
      <c r="CF62" s="2525"/>
      <c r="CG62" s="2525"/>
      <c r="CH62" s="2525"/>
      <c r="CI62" s="2525"/>
      <c r="CJ62" s="2525"/>
      <c r="CK62" s="2525"/>
      <c r="CL62" s="2525"/>
      <c r="CM62" s="2525"/>
      <c r="CN62" s="2525"/>
      <c r="CO62" s="2525"/>
      <c r="CP62" s="2525"/>
      <c r="CQ62" s="2525"/>
      <c r="CR62" s="2525"/>
      <c r="CS62" s="2525"/>
      <c r="CT62" s="2525"/>
      <c r="CU62" s="2525"/>
      <c r="CV62" s="2525"/>
      <c r="CW62" s="2525"/>
      <c r="CX62" s="2525"/>
      <c r="CY62" s="2525"/>
      <c r="CZ62" s="2525"/>
      <c r="DA62" s="2525"/>
      <c r="DB62" s="2525"/>
      <c r="DC62" s="2525"/>
      <c r="DD62" s="2525"/>
      <c r="DE62" s="2525"/>
      <c r="DF62" s="2525"/>
      <c r="DG62" s="2525"/>
      <c r="DH62" s="2525"/>
      <c r="DI62" s="2525"/>
      <c r="DJ62" s="2525"/>
      <c r="DK62" s="2525"/>
      <c r="DL62" s="2525"/>
      <c r="DM62" s="2525"/>
      <c r="DN62" s="2525"/>
      <c r="DO62" s="2525"/>
      <c r="DP62" s="2525"/>
      <c r="DQ62" s="2525"/>
      <c r="DR62" s="2525"/>
      <c r="DS62" s="2525"/>
      <c r="DT62" s="2525"/>
      <c r="DU62" s="2525"/>
      <c r="DV62" s="2525"/>
      <c r="DW62" s="2525"/>
      <c r="DX62" s="2525"/>
      <c r="DY62" s="2525"/>
      <c r="DZ62" s="2525"/>
      <c r="EA62" s="2525"/>
      <c r="EB62" s="2525"/>
      <c r="EC62" s="2525"/>
      <c r="ED62" s="2525"/>
      <c r="EE62" s="2525"/>
      <c r="EF62" s="2525"/>
      <c r="EG62" s="2525"/>
      <c r="EH62" s="2525"/>
      <c r="EI62" s="2525"/>
      <c r="EJ62" s="2525"/>
      <c r="EK62" s="2525"/>
      <c r="EL62" s="2525"/>
      <c r="EM62" s="2525"/>
      <c r="EN62" s="2525"/>
      <c r="EO62" s="2525"/>
      <c r="EP62" s="2525"/>
      <c r="EQ62" s="2525"/>
      <c r="ER62" s="2525"/>
      <c r="ES62" s="2525"/>
      <c r="ET62" s="2525"/>
      <c r="EU62" s="2525"/>
      <c r="EV62" s="2525"/>
    </row>
    <row r="63" spans="2:152" ht="12">
      <c r="B63" s="2412"/>
      <c r="C63" s="2411" t="s">
        <v>5202</v>
      </c>
      <c r="I63" s="2437" t="s">
        <v>1094</v>
      </c>
      <c r="J63" s="2660"/>
      <c r="K63" s="2660"/>
      <c r="L63" s="2660"/>
      <c r="M63" s="2438"/>
      <c r="N63" s="2665"/>
      <c r="O63" s="2665"/>
      <c r="P63" s="2665"/>
      <c r="Q63" s="2438"/>
      <c r="R63" s="2660"/>
      <c r="S63" s="2660"/>
      <c r="T63" s="2660"/>
      <c r="U63" s="2705" t="s">
        <v>5203</v>
      </c>
      <c r="Z63" s="2413"/>
      <c r="AB63" s="2525"/>
      <c r="AC63" s="2525"/>
      <c r="AD63" s="2525"/>
      <c r="AE63" s="2525"/>
      <c r="AF63" s="2525"/>
      <c r="AG63" s="2525"/>
      <c r="AH63" s="2525"/>
      <c r="AI63" s="2525"/>
      <c r="AJ63" s="2525"/>
      <c r="AK63" s="2525"/>
      <c r="AL63" s="2525"/>
      <c r="AM63" s="2525"/>
      <c r="AN63" s="2525"/>
      <c r="AO63" s="2525"/>
      <c r="AP63" s="2525"/>
      <c r="AQ63" s="2525"/>
      <c r="AR63" s="2525"/>
      <c r="AS63" s="2525"/>
      <c r="AT63" s="2525"/>
      <c r="AU63" s="2525"/>
      <c r="AV63" s="2525"/>
      <c r="AW63" s="2525"/>
      <c r="AX63" s="2525"/>
      <c r="AY63" s="2525"/>
      <c r="AZ63" s="2525"/>
      <c r="BA63" s="2525"/>
      <c r="BB63" s="2525"/>
      <c r="BC63" s="2525"/>
      <c r="BD63" s="2525"/>
      <c r="BE63" s="2525"/>
      <c r="BF63" s="2525"/>
      <c r="BG63" s="2525"/>
      <c r="BH63" s="2525"/>
      <c r="BI63" s="2525"/>
      <c r="BJ63" s="2525"/>
      <c r="BK63" s="2525"/>
      <c r="BL63" s="2525"/>
      <c r="BM63" s="2525"/>
      <c r="BN63" s="2525"/>
      <c r="BO63" s="2525"/>
      <c r="BP63" s="2525"/>
      <c r="BQ63" s="2525"/>
      <c r="BR63" s="2525"/>
      <c r="BS63" s="2525"/>
      <c r="BT63" s="2525"/>
      <c r="BU63" s="2525"/>
      <c r="BV63" s="2525"/>
      <c r="BW63" s="2525"/>
      <c r="BX63" s="2525"/>
      <c r="BY63" s="2525"/>
      <c r="BZ63" s="2525"/>
      <c r="CA63" s="2525"/>
      <c r="CB63" s="2525"/>
      <c r="CC63" s="2525"/>
      <c r="CD63" s="2525"/>
      <c r="CE63" s="2525"/>
      <c r="CF63" s="2525"/>
      <c r="CG63" s="2525"/>
      <c r="CH63" s="2525"/>
      <c r="CI63" s="2525"/>
      <c r="CJ63" s="2525"/>
      <c r="CK63" s="2525"/>
      <c r="CL63" s="2525"/>
      <c r="CM63" s="2525"/>
      <c r="CN63" s="2525"/>
      <c r="CO63" s="2525"/>
      <c r="CP63" s="2525"/>
      <c r="CQ63" s="2525"/>
      <c r="CR63" s="2525"/>
      <c r="CS63" s="2525"/>
      <c r="CT63" s="2525"/>
      <c r="CU63" s="2525"/>
      <c r="CV63" s="2525"/>
      <c r="CW63" s="2525"/>
      <c r="CX63" s="2525"/>
      <c r="CY63" s="2525"/>
      <c r="CZ63" s="2525"/>
      <c r="DA63" s="2525"/>
      <c r="DB63" s="2525"/>
      <c r="DC63" s="2525"/>
      <c r="DD63" s="2525"/>
      <c r="DE63" s="2525"/>
      <c r="DF63" s="2525"/>
      <c r="DG63" s="2525"/>
      <c r="DH63" s="2525"/>
      <c r="DI63" s="2525"/>
      <c r="DJ63" s="2525"/>
      <c r="DK63" s="2525"/>
      <c r="DL63" s="2525"/>
      <c r="DM63" s="2525"/>
      <c r="DN63" s="2525"/>
      <c r="DO63" s="2525"/>
      <c r="DP63" s="2525"/>
      <c r="DQ63" s="2525"/>
      <c r="DR63" s="2525"/>
      <c r="DS63" s="2525"/>
      <c r="DT63" s="2525"/>
      <c r="DU63" s="2525"/>
      <c r="DV63" s="2525"/>
      <c r="DW63" s="2525"/>
      <c r="DX63" s="2525"/>
      <c r="DY63" s="2525"/>
      <c r="DZ63" s="2525"/>
      <c r="EA63" s="2525"/>
      <c r="EB63" s="2525"/>
      <c r="EC63" s="2525"/>
      <c r="ED63" s="2525"/>
      <c r="EE63" s="2525"/>
      <c r="EF63" s="2525"/>
      <c r="EG63" s="2525"/>
      <c r="EH63" s="2525"/>
      <c r="EI63" s="2525"/>
      <c r="EJ63" s="2525"/>
      <c r="EK63" s="2525"/>
      <c r="EL63" s="2525"/>
      <c r="EM63" s="2525"/>
      <c r="EN63" s="2525"/>
      <c r="EO63" s="2525"/>
      <c r="EP63" s="2525"/>
      <c r="EQ63" s="2525"/>
      <c r="ER63" s="2525"/>
      <c r="ES63" s="2525"/>
      <c r="ET63" s="2525"/>
      <c r="EU63" s="2525"/>
      <c r="EV63" s="2525"/>
    </row>
    <row r="64" spans="2:152" ht="4.05" customHeight="1" thickBot="1">
      <c r="B64" s="2412"/>
      <c r="Z64" s="2413"/>
      <c r="AB64" s="2525"/>
      <c r="AC64" s="2525"/>
      <c r="AD64" s="2525"/>
      <c r="AE64" s="2525"/>
      <c r="AF64" s="2525"/>
      <c r="AG64" s="2525"/>
      <c r="AH64" s="2525"/>
      <c r="AI64" s="2525"/>
      <c r="AJ64" s="2525"/>
      <c r="AK64" s="2525"/>
      <c r="AL64" s="2525"/>
      <c r="AM64" s="2525"/>
      <c r="AN64" s="2525"/>
      <c r="AO64" s="2525"/>
      <c r="AP64" s="2525"/>
      <c r="AQ64" s="2525"/>
      <c r="AR64" s="2525"/>
      <c r="AS64" s="2525"/>
      <c r="AT64" s="2525"/>
      <c r="AU64" s="2525"/>
      <c r="AV64" s="2525"/>
      <c r="AW64" s="2525"/>
      <c r="AX64" s="2525"/>
      <c r="AY64" s="2525"/>
      <c r="AZ64" s="2525"/>
      <c r="BA64" s="2525"/>
      <c r="BB64" s="2525"/>
      <c r="BC64" s="2525"/>
      <c r="BD64" s="2525"/>
      <c r="BE64" s="2525"/>
      <c r="BF64" s="2525"/>
      <c r="BG64" s="2525"/>
      <c r="BH64" s="2525"/>
      <c r="BI64" s="2525"/>
      <c r="BJ64" s="2525"/>
      <c r="BK64" s="2525"/>
      <c r="BL64" s="2525"/>
      <c r="BM64" s="2525"/>
      <c r="BN64" s="2525"/>
      <c r="BO64" s="2525"/>
      <c r="BP64" s="2525"/>
      <c r="BQ64" s="2525"/>
      <c r="BR64" s="2525"/>
      <c r="BS64" s="2525"/>
      <c r="BT64" s="2525"/>
      <c r="BU64" s="2525"/>
      <c r="BV64" s="2525"/>
      <c r="BW64" s="2525"/>
      <c r="BX64" s="2525"/>
      <c r="BY64" s="2525"/>
      <c r="BZ64" s="2525"/>
      <c r="CA64" s="2525"/>
      <c r="CB64" s="2525"/>
      <c r="CC64" s="2525"/>
      <c r="CD64" s="2525"/>
      <c r="CE64" s="2525"/>
      <c r="CF64" s="2525"/>
      <c r="CG64" s="2525"/>
      <c r="CH64" s="2525"/>
      <c r="CI64" s="2525"/>
      <c r="CJ64" s="2525"/>
      <c r="CK64" s="2525"/>
      <c r="CL64" s="2525"/>
      <c r="CM64" s="2525"/>
      <c r="CN64" s="2525"/>
      <c r="CO64" s="2525"/>
      <c r="CP64" s="2525"/>
      <c r="CQ64" s="2525"/>
      <c r="CR64" s="2525"/>
      <c r="CS64" s="2525"/>
      <c r="CT64" s="2525"/>
      <c r="CU64" s="2525"/>
      <c r="CV64" s="2525"/>
      <c r="CW64" s="2525"/>
      <c r="CX64" s="2525"/>
      <c r="CY64" s="2525"/>
      <c r="CZ64" s="2525"/>
      <c r="DA64" s="2525"/>
      <c r="DB64" s="2525"/>
      <c r="DC64" s="2525"/>
      <c r="DD64" s="2525"/>
      <c r="DE64" s="2525"/>
      <c r="DF64" s="2525"/>
      <c r="DG64" s="2525"/>
      <c r="DH64" s="2525"/>
      <c r="DI64" s="2525"/>
      <c r="DJ64" s="2525"/>
      <c r="DK64" s="2525"/>
      <c r="DL64" s="2525"/>
      <c r="DM64" s="2525"/>
      <c r="DN64" s="2525"/>
      <c r="DO64" s="2525"/>
      <c r="DP64" s="2525"/>
      <c r="DQ64" s="2525"/>
      <c r="DR64" s="2525"/>
      <c r="DS64" s="2525"/>
      <c r="DT64" s="2525"/>
      <c r="DU64" s="2525"/>
      <c r="DV64" s="2525"/>
      <c r="DW64" s="2525"/>
      <c r="DX64" s="2525"/>
      <c r="DY64" s="2525"/>
      <c r="DZ64" s="2525"/>
      <c r="EA64" s="2525"/>
      <c r="EB64" s="2525"/>
      <c r="EC64" s="2525"/>
      <c r="ED64" s="2525"/>
      <c r="EE64" s="2525"/>
      <c r="EF64" s="2525"/>
      <c r="EG64" s="2525"/>
      <c r="EH64" s="2525"/>
      <c r="EI64" s="2525"/>
      <c r="EJ64" s="2525"/>
      <c r="EK64" s="2525"/>
      <c r="EL64" s="2525"/>
      <c r="EM64" s="2525"/>
      <c r="EN64" s="2525"/>
      <c r="EO64" s="2525"/>
      <c r="EP64" s="2525"/>
      <c r="EQ64" s="2525"/>
      <c r="ER64" s="2525"/>
      <c r="ES64" s="2525"/>
      <c r="ET64" s="2525"/>
      <c r="EU64" s="2525"/>
      <c r="EV64" s="2525"/>
    </row>
    <row r="65" spans="2:34" s="2445" customFormat="1" ht="25.5" customHeight="1" thickBot="1">
      <c r="B65" s="5676" t="s">
        <v>5204</v>
      </c>
      <c r="C65" s="5677"/>
      <c r="D65" s="5677"/>
      <c r="E65" s="5677"/>
      <c r="F65" s="5677"/>
      <c r="G65" s="5677"/>
      <c r="H65" s="5677"/>
      <c r="I65" s="5677"/>
      <c r="J65" s="5677"/>
      <c r="K65" s="5677"/>
      <c r="L65" s="5677"/>
      <c r="M65" s="5677"/>
      <c r="N65" s="5677"/>
      <c r="O65" s="5677"/>
      <c r="P65" s="5677"/>
      <c r="Q65" s="5677"/>
      <c r="R65" s="5677"/>
      <c r="S65" s="5677"/>
      <c r="T65" s="5677"/>
      <c r="U65" s="5677"/>
      <c r="V65" s="5677"/>
      <c r="W65" s="5677"/>
      <c r="X65" s="5677"/>
      <c r="Y65" s="5677"/>
      <c r="Z65" s="5678"/>
      <c r="AB65" s="2688"/>
      <c r="AC65" s="2688"/>
      <c r="AD65" s="2688"/>
      <c r="AE65" s="2688"/>
      <c r="AF65" s="2688"/>
      <c r="AG65" s="2688"/>
      <c r="AH65" s="2688"/>
    </row>
    <row r="66" spans="2:34" s="2525" customFormat="1" ht="4.05" customHeight="1">
      <c r="B66" s="2672"/>
      <c r="Z66" s="2673"/>
    </row>
    <row r="67" spans="2:34" s="2688" customFormat="1" ht="12.75" customHeight="1">
      <c r="B67" s="2734"/>
      <c r="I67" s="2709" t="s">
        <v>5179</v>
      </c>
      <c r="K67" s="2709" t="s">
        <v>3650</v>
      </c>
      <c r="L67" s="2735"/>
      <c r="M67" s="2735"/>
      <c r="N67" s="2525"/>
      <c r="O67" s="2736" t="s">
        <v>3652</v>
      </c>
      <c r="P67" s="2737"/>
      <c r="Q67" s="2738"/>
      <c r="R67" s="2738"/>
      <c r="S67" s="2738"/>
      <c r="T67" s="2738"/>
      <c r="U67" s="2739"/>
      <c r="Z67" s="2740"/>
    </row>
    <row r="68" spans="2:34" s="2525" customFormat="1" ht="4.05" customHeight="1">
      <c r="B68" s="2672"/>
      <c r="Z68" s="2673"/>
    </row>
    <row r="69" spans="2:34" s="2688" customFormat="1" ht="12.75" customHeight="1">
      <c r="B69" s="2734"/>
      <c r="K69" s="2709" t="s">
        <v>5180</v>
      </c>
      <c r="L69" s="2735"/>
      <c r="M69" s="2735"/>
      <c r="N69" s="2735"/>
      <c r="O69" s="2735"/>
      <c r="P69" s="2735"/>
      <c r="Q69" s="2735"/>
      <c r="R69" s="2735"/>
      <c r="S69" s="2735"/>
      <c r="T69" s="2735"/>
      <c r="U69" s="2735"/>
      <c r="V69" s="2735"/>
      <c r="W69" s="2735"/>
      <c r="X69" s="2735"/>
      <c r="Z69" s="2740"/>
    </row>
    <row r="70" spans="2:34" s="2525" customFormat="1" ht="4.05" customHeight="1">
      <c r="B70" s="2672"/>
      <c r="Z70" s="2673"/>
    </row>
    <row r="71" spans="2:34" s="2688" customFormat="1" ht="12.75" customHeight="1">
      <c r="B71" s="2734"/>
      <c r="G71" s="5665" t="s">
        <v>5112</v>
      </c>
      <c r="H71" s="5665"/>
      <c r="I71" s="5665"/>
      <c r="L71" s="2741" t="s">
        <v>4193</v>
      </c>
      <c r="M71" s="2741" t="s">
        <v>5181</v>
      </c>
      <c r="N71" s="2742"/>
      <c r="O71" s="2742"/>
      <c r="P71" s="2743"/>
      <c r="Q71" s="2742"/>
      <c r="R71" s="2742"/>
      <c r="S71" s="2743"/>
      <c r="T71" s="2742"/>
      <c r="U71" s="2742"/>
      <c r="Z71" s="2740"/>
    </row>
    <row r="72" spans="2:34" s="2525" customFormat="1" ht="4.05" customHeight="1">
      <c r="B72" s="2672"/>
      <c r="Z72" s="2673"/>
    </row>
    <row r="73" spans="2:34" s="2688" customFormat="1" ht="12.75" customHeight="1">
      <c r="B73" s="2734"/>
      <c r="G73" s="5665" t="s">
        <v>5182</v>
      </c>
      <c r="H73" s="5665"/>
      <c r="I73" s="5665"/>
      <c r="L73" s="2741" t="s">
        <v>691</v>
      </c>
      <c r="M73" s="2741" t="s">
        <v>5183</v>
      </c>
      <c r="N73" s="2741" t="s">
        <v>5184</v>
      </c>
      <c r="O73" s="2741" t="s">
        <v>5185</v>
      </c>
      <c r="P73" s="5701" t="s">
        <v>2156</v>
      </c>
      <c r="Q73" s="5701"/>
      <c r="R73" s="2744"/>
      <c r="T73" s="2709"/>
      <c r="Z73" s="2740"/>
    </row>
    <row r="74" spans="2:34" s="2525" customFormat="1" ht="4.05" customHeight="1">
      <c r="B74" s="2672"/>
      <c r="Z74" s="2673"/>
    </row>
    <row r="75" spans="2:34" s="2688" customFormat="1" ht="12.75" customHeight="1">
      <c r="B75" s="2734"/>
      <c r="I75" s="2709" t="s">
        <v>5186</v>
      </c>
      <c r="K75" s="2709" t="s">
        <v>5187</v>
      </c>
      <c r="L75" s="2741" t="s">
        <v>5004</v>
      </c>
      <c r="M75" s="2741" t="s">
        <v>5004</v>
      </c>
      <c r="N75" s="2741" t="s">
        <v>5004</v>
      </c>
      <c r="O75" s="2741" t="s">
        <v>5004</v>
      </c>
      <c r="P75" s="2743" t="s">
        <v>1382</v>
      </c>
      <c r="Q75" s="2741" t="s">
        <v>4193</v>
      </c>
      <c r="R75" s="2741" t="s">
        <v>4193</v>
      </c>
      <c r="S75" s="2743" t="s">
        <v>1382</v>
      </c>
      <c r="T75" s="2741" t="s">
        <v>5005</v>
      </c>
      <c r="U75" s="2741" t="s">
        <v>5005</v>
      </c>
      <c r="Z75" s="2740"/>
    </row>
    <row r="76" spans="2:34" s="2525" customFormat="1" ht="4.05" customHeight="1">
      <c r="B76" s="2672"/>
      <c r="Z76" s="2673"/>
    </row>
    <row r="77" spans="2:34" s="2688" customFormat="1" ht="12.75" customHeight="1">
      <c r="B77" s="2734"/>
      <c r="K77" s="2688" t="s">
        <v>5188</v>
      </c>
      <c r="L77" s="2741" t="s">
        <v>5004</v>
      </c>
      <c r="M77" s="2741" t="s">
        <v>5004</v>
      </c>
      <c r="N77" s="2741" t="s">
        <v>5004</v>
      </c>
      <c r="O77" s="2741" t="s">
        <v>5004</v>
      </c>
      <c r="P77" s="2743" t="s">
        <v>1382</v>
      </c>
      <c r="Q77" s="2741" t="s">
        <v>4193</v>
      </c>
      <c r="R77" s="2741" t="s">
        <v>4193</v>
      </c>
      <c r="S77" s="2743" t="s">
        <v>1382</v>
      </c>
      <c r="T77" s="2741" t="s">
        <v>5005</v>
      </c>
      <c r="U77" s="2741" t="s">
        <v>5005</v>
      </c>
      <c r="Z77" s="2740"/>
    </row>
    <row r="78" spans="2:34" s="2525" customFormat="1" ht="4.05" customHeight="1">
      <c r="B78" s="2672"/>
      <c r="Z78" s="2673"/>
    </row>
    <row r="79" spans="2:34" s="2688" customFormat="1" ht="12.75" customHeight="1">
      <c r="B79" s="2734"/>
      <c r="I79" s="2709" t="s">
        <v>5168</v>
      </c>
      <c r="K79" s="2688" t="s">
        <v>5127</v>
      </c>
      <c r="L79" s="2745"/>
      <c r="N79" s="2688" t="s">
        <v>5128</v>
      </c>
      <c r="O79" s="2745"/>
      <c r="Q79" s="2688" t="s">
        <v>5129</v>
      </c>
      <c r="R79" s="2745"/>
      <c r="T79" s="2709" t="s">
        <v>5130</v>
      </c>
      <c r="U79" s="2745"/>
      <c r="Z79" s="2740"/>
    </row>
    <row r="80" spans="2:34" s="2525" customFormat="1" ht="4.05" customHeight="1">
      <c r="B80" s="2672"/>
      <c r="Z80" s="2673"/>
    </row>
    <row r="81" spans="2:34" s="2688" customFormat="1" ht="12.75" customHeight="1">
      <c r="B81" s="2734"/>
      <c r="N81" s="2709" t="s">
        <v>5189</v>
      </c>
      <c r="O81" s="2745"/>
      <c r="T81" s="2709" t="s">
        <v>5190</v>
      </c>
      <c r="U81" s="2745"/>
      <c r="Z81" s="2740"/>
    </row>
    <row r="82" spans="2:34" s="2525" customFormat="1" ht="4.05" customHeight="1">
      <c r="B82" s="2672"/>
      <c r="Z82" s="2673"/>
    </row>
    <row r="83" spans="2:34" s="2688" customFormat="1" ht="12.75" customHeight="1">
      <c r="B83" s="2734"/>
      <c r="I83" s="2709" t="s">
        <v>5191</v>
      </c>
      <c r="K83" s="2746"/>
      <c r="L83" s="2747"/>
      <c r="M83" s="2747"/>
      <c r="N83" s="2747"/>
      <c r="O83" s="2747"/>
      <c r="P83" s="2747"/>
      <c r="Q83" s="2747"/>
      <c r="R83" s="2747"/>
      <c r="S83" s="2747"/>
      <c r="T83" s="2747"/>
      <c r="U83" s="2747"/>
      <c r="V83" s="2747"/>
      <c r="W83" s="2747"/>
      <c r="X83" s="2747"/>
      <c r="Y83" s="2748"/>
      <c r="Z83" s="2740"/>
    </row>
    <row r="84" spans="2:34" s="2688" customFormat="1" ht="3.6" customHeight="1" thickBot="1">
      <c r="B84" s="2749"/>
      <c r="C84" s="2750"/>
      <c r="D84" s="2750"/>
      <c r="E84" s="2750"/>
      <c r="F84" s="2750"/>
      <c r="G84" s="2750"/>
      <c r="H84" s="2750"/>
      <c r="I84" s="2751"/>
      <c r="J84" s="2750"/>
      <c r="K84" s="2750"/>
      <c r="L84" s="2750"/>
      <c r="M84" s="2750"/>
      <c r="N84" s="2750"/>
      <c r="O84" s="2750"/>
      <c r="P84" s="2750"/>
      <c r="Q84" s="2750"/>
      <c r="R84" s="2750"/>
      <c r="S84" s="2750"/>
      <c r="T84" s="2750"/>
      <c r="U84" s="2750"/>
      <c r="V84" s="2750"/>
      <c r="W84" s="2750"/>
      <c r="X84" s="2750"/>
      <c r="Y84" s="2750"/>
      <c r="Z84" s="2752"/>
    </row>
    <row r="85" spans="2:34" s="2445" customFormat="1" ht="12.6" customHeight="1" thickBot="1">
      <c r="B85" s="5667" t="s">
        <v>5205</v>
      </c>
      <c r="C85" s="5668"/>
      <c r="D85" s="5668"/>
      <c r="E85" s="5668"/>
      <c r="F85" s="5668"/>
      <c r="G85" s="5668"/>
      <c r="H85" s="5668"/>
      <c r="I85" s="5668"/>
      <c r="J85" s="5668"/>
      <c r="K85" s="5668"/>
      <c r="L85" s="5668"/>
      <c r="M85" s="5668"/>
      <c r="N85" s="5668"/>
      <c r="O85" s="5668"/>
      <c r="P85" s="5668"/>
      <c r="Q85" s="5668"/>
      <c r="R85" s="5668"/>
      <c r="S85" s="5668"/>
      <c r="T85" s="5668"/>
      <c r="U85" s="5668"/>
      <c r="V85" s="5668"/>
      <c r="W85" s="5668"/>
      <c r="X85" s="5668"/>
      <c r="Y85" s="5668"/>
      <c r="Z85" s="5669"/>
      <c r="AB85" s="2688"/>
      <c r="AC85" s="2688"/>
      <c r="AD85" s="2688"/>
      <c r="AE85" s="2688"/>
      <c r="AF85" s="2688"/>
      <c r="AG85" s="2688"/>
      <c r="AH85" s="2688"/>
    </row>
    <row r="86" spans="2:34" ht="4.05" customHeight="1">
      <c r="B86" s="2412"/>
      <c r="Z86" s="2413"/>
    </row>
    <row r="87" spans="2:34" s="2688" customFormat="1" ht="12.75" customHeight="1">
      <c r="B87" s="2734"/>
      <c r="C87" s="2753"/>
      <c r="D87" s="2753"/>
      <c r="E87" s="2753"/>
      <c r="F87" s="2753"/>
      <c r="G87" s="2753"/>
      <c r="H87" s="2753"/>
      <c r="I87" s="2709" t="s">
        <v>5193</v>
      </c>
      <c r="K87" s="2735"/>
      <c r="L87" s="2735"/>
      <c r="M87" s="2745"/>
      <c r="N87" s="2735"/>
      <c r="O87" s="2735"/>
      <c r="P87" s="2735"/>
      <c r="Q87" s="2547"/>
      <c r="R87" s="2547"/>
      <c r="Z87" s="2740"/>
    </row>
    <row r="88" spans="2:34" s="2525" customFormat="1" ht="4.05" customHeight="1">
      <c r="B88" s="2672"/>
      <c r="Z88" s="2673"/>
    </row>
    <row r="89" spans="2:34" s="2688" customFormat="1" ht="12.75" customHeight="1">
      <c r="B89" s="2734"/>
      <c r="I89" s="2709" t="s">
        <v>5179</v>
      </c>
      <c r="K89" s="2709" t="s">
        <v>3650</v>
      </c>
      <c r="L89" s="2735"/>
      <c r="M89" s="2735"/>
      <c r="N89" s="2525"/>
      <c r="O89" s="2736" t="s">
        <v>3652</v>
      </c>
      <c r="P89" s="2737"/>
      <c r="Q89" s="2738"/>
      <c r="R89" s="2738"/>
      <c r="S89" s="2738"/>
      <c r="T89" s="2738"/>
      <c r="U89" s="2739"/>
      <c r="Z89" s="2740"/>
    </row>
    <row r="90" spans="2:34" s="2525" customFormat="1" ht="4.05" customHeight="1">
      <c r="B90" s="2672"/>
      <c r="Z90" s="2673"/>
    </row>
    <row r="91" spans="2:34" s="2688" customFormat="1" ht="12.75" customHeight="1">
      <c r="B91" s="2734"/>
      <c r="K91" s="2709" t="s">
        <v>5180</v>
      </c>
      <c r="L91" s="2735"/>
      <c r="M91" s="2735"/>
      <c r="N91" s="2735"/>
      <c r="O91" s="2735"/>
      <c r="P91" s="2735"/>
      <c r="Q91" s="2735"/>
      <c r="R91" s="2735"/>
      <c r="S91" s="2735"/>
      <c r="T91" s="2735"/>
      <c r="U91" s="2735"/>
      <c r="V91" s="2735"/>
      <c r="W91" s="2735"/>
      <c r="X91" s="2735"/>
      <c r="Z91" s="2740"/>
    </row>
    <row r="92" spans="2:34" s="2525" customFormat="1" ht="4.05" customHeight="1">
      <c r="B92" s="2672"/>
      <c r="Z92" s="2673"/>
    </row>
    <row r="93" spans="2:34" s="2688" customFormat="1" ht="12.75" customHeight="1">
      <c r="B93" s="2734"/>
      <c r="G93" s="5665" t="s">
        <v>5112</v>
      </c>
      <c r="H93" s="5665"/>
      <c r="I93" s="5665"/>
      <c r="L93" s="2741" t="s">
        <v>4193</v>
      </c>
      <c r="M93" s="2741" t="s">
        <v>5181</v>
      </c>
      <c r="N93" s="2742"/>
      <c r="O93" s="2742"/>
      <c r="P93" s="2743"/>
      <c r="Q93" s="2742"/>
      <c r="R93" s="2742"/>
      <c r="S93" s="2743"/>
      <c r="T93" s="2742"/>
      <c r="U93" s="2742"/>
      <c r="Z93" s="2740"/>
    </row>
    <row r="94" spans="2:34" s="2525" customFormat="1" ht="4.05" customHeight="1">
      <c r="B94" s="2672"/>
      <c r="Z94" s="2673"/>
    </row>
    <row r="95" spans="2:34" s="2688" customFormat="1" ht="12.75" customHeight="1">
      <c r="B95" s="2734"/>
      <c r="G95" s="5665" t="s">
        <v>5182</v>
      </c>
      <c r="H95" s="5665"/>
      <c r="I95" s="5665"/>
      <c r="L95" s="2741" t="s">
        <v>691</v>
      </c>
      <c r="M95" s="2741" t="s">
        <v>5183</v>
      </c>
      <c r="N95" s="2741" t="s">
        <v>5184</v>
      </c>
      <c r="O95" s="2741" t="s">
        <v>5185</v>
      </c>
      <c r="P95" s="5701" t="s">
        <v>2156</v>
      </c>
      <c r="Q95" s="5701"/>
      <c r="R95" s="2744"/>
      <c r="T95" s="2709"/>
      <c r="Z95" s="2740"/>
    </row>
    <row r="96" spans="2:34" s="2525" customFormat="1" ht="4.05" customHeight="1">
      <c r="B96" s="2672"/>
      <c r="Z96" s="2673"/>
    </row>
    <row r="97" spans="2:26" s="2688" customFormat="1" ht="12.75" customHeight="1">
      <c r="B97" s="2734"/>
      <c r="I97" s="2709" t="s">
        <v>5186</v>
      </c>
      <c r="K97" s="2709" t="s">
        <v>5187</v>
      </c>
      <c r="L97" s="2741" t="s">
        <v>5004</v>
      </c>
      <c r="M97" s="2741" t="s">
        <v>5004</v>
      </c>
      <c r="N97" s="2741" t="s">
        <v>5004</v>
      </c>
      <c r="O97" s="2741" t="s">
        <v>5004</v>
      </c>
      <c r="P97" s="2743" t="s">
        <v>1382</v>
      </c>
      <c r="Q97" s="2741" t="s">
        <v>4193</v>
      </c>
      <c r="R97" s="2741" t="s">
        <v>4193</v>
      </c>
      <c r="S97" s="2743" t="s">
        <v>1382</v>
      </c>
      <c r="T97" s="2741" t="s">
        <v>5005</v>
      </c>
      <c r="U97" s="2741" t="s">
        <v>5005</v>
      </c>
      <c r="Z97" s="2740"/>
    </row>
    <row r="98" spans="2:26" s="2525" customFormat="1" ht="4.05" customHeight="1">
      <c r="B98" s="2672"/>
      <c r="Z98" s="2673"/>
    </row>
    <row r="99" spans="2:26" s="2688" customFormat="1" ht="12.75" customHeight="1">
      <c r="B99" s="2734"/>
      <c r="K99" s="2688" t="s">
        <v>5188</v>
      </c>
      <c r="L99" s="2741" t="s">
        <v>5004</v>
      </c>
      <c r="M99" s="2741" t="s">
        <v>5004</v>
      </c>
      <c r="N99" s="2741" t="s">
        <v>5004</v>
      </c>
      <c r="O99" s="2741" t="s">
        <v>5004</v>
      </c>
      <c r="P99" s="2743" t="s">
        <v>1382</v>
      </c>
      <c r="Q99" s="2741" t="s">
        <v>4193</v>
      </c>
      <c r="R99" s="2741" t="s">
        <v>4193</v>
      </c>
      <c r="S99" s="2743" t="s">
        <v>1382</v>
      </c>
      <c r="T99" s="2741" t="s">
        <v>5005</v>
      </c>
      <c r="U99" s="2741" t="s">
        <v>5005</v>
      </c>
      <c r="Z99" s="2740"/>
    </row>
    <row r="100" spans="2:26" s="2525" customFormat="1" ht="4.05" customHeight="1">
      <c r="B100" s="2672"/>
      <c r="Z100" s="2673"/>
    </row>
    <row r="101" spans="2:26" s="2688" customFormat="1" ht="12.75" customHeight="1">
      <c r="B101" s="2734"/>
      <c r="I101" s="2709" t="s">
        <v>5168</v>
      </c>
      <c r="K101" s="2688" t="s">
        <v>5127</v>
      </c>
      <c r="L101" s="2745"/>
      <c r="N101" s="2688" t="s">
        <v>5128</v>
      </c>
      <c r="O101" s="2745"/>
      <c r="Q101" s="2688" t="s">
        <v>5129</v>
      </c>
      <c r="R101" s="2745"/>
      <c r="T101" s="2709" t="s">
        <v>5130</v>
      </c>
      <c r="U101" s="2745"/>
      <c r="Z101" s="2740"/>
    </row>
    <row r="102" spans="2:26" s="2525" customFormat="1" ht="4.05" customHeight="1">
      <c r="B102" s="2672"/>
      <c r="Z102" s="2673"/>
    </row>
    <row r="103" spans="2:26" s="2688" customFormat="1" ht="12.75" customHeight="1">
      <c r="B103" s="2734"/>
      <c r="N103" s="2709" t="s">
        <v>5189</v>
      </c>
      <c r="O103" s="2745"/>
      <c r="T103" s="2709" t="s">
        <v>5190</v>
      </c>
      <c r="U103" s="2745"/>
      <c r="Z103" s="2740"/>
    </row>
    <row r="104" spans="2:26" s="2525" customFormat="1" ht="4.05" customHeight="1">
      <c r="B104" s="2672"/>
      <c r="Z104" s="2673"/>
    </row>
    <row r="105" spans="2:26" s="2688" customFormat="1" ht="12.75" customHeight="1">
      <c r="B105" s="2734"/>
      <c r="I105" s="2709" t="s">
        <v>5191</v>
      </c>
      <c r="K105" s="2746"/>
      <c r="L105" s="2747"/>
      <c r="M105" s="2747"/>
      <c r="N105" s="2747"/>
      <c r="O105" s="2747"/>
      <c r="P105" s="2747"/>
      <c r="Q105" s="2747"/>
      <c r="R105" s="2747"/>
      <c r="S105" s="2747"/>
      <c r="T105" s="2747"/>
      <c r="U105" s="2747"/>
      <c r="V105" s="2747"/>
      <c r="W105" s="2747"/>
      <c r="X105" s="2747"/>
      <c r="Y105" s="2748"/>
      <c r="Z105" s="2740"/>
    </row>
    <row r="106" spans="2:26" s="2525" customFormat="1" ht="4.05" customHeight="1">
      <c r="B106" s="2672"/>
      <c r="Z106" s="2673"/>
    </row>
    <row r="107" spans="2:26" s="2688" customFormat="1" ht="12.75" customHeight="1">
      <c r="B107" s="2734"/>
      <c r="C107" s="2753"/>
      <c r="D107" s="2753"/>
      <c r="E107" s="2753"/>
      <c r="F107" s="2753"/>
      <c r="G107" s="2753"/>
      <c r="H107" s="2753"/>
      <c r="I107" s="2709" t="s">
        <v>5193</v>
      </c>
      <c r="K107" s="2735"/>
      <c r="L107" s="2735"/>
      <c r="M107" s="2745"/>
      <c r="N107" s="2735"/>
      <c r="O107" s="2735"/>
      <c r="P107" s="2735"/>
      <c r="Q107" s="2547"/>
      <c r="R107" s="2547"/>
      <c r="Z107" s="2740"/>
    </row>
    <row r="108" spans="2:26" s="2525" customFormat="1" ht="4.05" customHeight="1" thickBot="1">
      <c r="B108" s="2754"/>
      <c r="C108" s="2755"/>
      <c r="D108" s="2755"/>
      <c r="E108" s="2755"/>
      <c r="F108" s="2755"/>
      <c r="G108" s="2755"/>
      <c r="H108" s="2755"/>
      <c r="I108" s="2755"/>
      <c r="J108" s="2755"/>
      <c r="K108" s="2755"/>
      <c r="L108" s="2755"/>
      <c r="M108" s="2755"/>
      <c r="N108" s="2755"/>
      <c r="O108" s="2755"/>
      <c r="P108" s="2755"/>
      <c r="Q108" s="2755"/>
      <c r="R108" s="2755"/>
      <c r="S108" s="2755"/>
      <c r="T108" s="2755"/>
      <c r="U108" s="2755"/>
      <c r="V108" s="2755"/>
      <c r="W108" s="2755"/>
      <c r="X108" s="2755"/>
      <c r="Y108" s="2755"/>
      <c r="Z108" s="2756"/>
    </row>
    <row r="109" spans="2:26" ht="12.75" customHeight="1" thickBot="1">
      <c r="B109" s="5670" t="s">
        <v>5206</v>
      </c>
      <c r="C109" s="5671"/>
      <c r="D109" s="5671"/>
      <c r="E109" s="5671"/>
      <c r="F109" s="5671"/>
      <c r="G109" s="5671"/>
      <c r="H109" s="5671"/>
      <c r="I109" s="5671"/>
      <c r="J109" s="5671"/>
      <c r="K109" s="5671"/>
      <c r="L109" s="5671"/>
      <c r="M109" s="5671"/>
      <c r="N109" s="5671"/>
      <c r="O109" s="5671"/>
      <c r="P109" s="5671"/>
      <c r="Q109" s="5671"/>
      <c r="R109" s="5671"/>
      <c r="S109" s="5671"/>
      <c r="T109" s="5671"/>
      <c r="U109" s="5671"/>
      <c r="V109" s="5671"/>
      <c r="W109" s="5671"/>
      <c r="X109" s="5671"/>
      <c r="Y109" s="5671"/>
      <c r="Z109" s="5672"/>
    </row>
    <row r="110" spans="2:26" ht="4.05" customHeight="1">
      <c r="B110" s="2412"/>
      <c r="Z110" s="2413"/>
    </row>
    <row r="111" spans="2:26">
      <c r="B111" s="2412"/>
      <c r="I111" s="2432" t="s">
        <v>5007</v>
      </c>
      <c r="J111" s="2432" t="s">
        <v>3649</v>
      </c>
      <c r="K111" s="2658"/>
      <c r="L111" s="2659"/>
      <c r="M111" s="2414"/>
      <c r="N111" s="2432" t="s">
        <v>3650</v>
      </c>
      <c r="O111" s="2660"/>
      <c r="P111" s="2660"/>
      <c r="R111" s="2414"/>
      <c r="S111" s="2432" t="s">
        <v>3652</v>
      </c>
      <c r="T111" s="2658"/>
      <c r="U111" s="2661"/>
      <c r="V111" s="2661"/>
      <c r="W111" s="2661"/>
      <c r="X111" s="2661"/>
      <c r="Y111" s="2659"/>
      <c r="Z111" s="2413"/>
    </row>
    <row r="112" spans="2:26" ht="4.05" customHeight="1">
      <c r="B112" s="2412"/>
      <c r="Z112" s="2413"/>
    </row>
    <row r="113" spans="2:26">
      <c r="B113" s="2412"/>
      <c r="I113" s="2432" t="s">
        <v>1316</v>
      </c>
      <c r="J113" s="2662"/>
      <c r="K113" s="2663"/>
      <c r="L113" s="2663"/>
      <c r="M113" s="2663"/>
      <c r="N113" s="2663"/>
      <c r="O113" s="2663"/>
      <c r="P113" s="2663"/>
      <c r="Q113" s="2663"/>
      <c r="R113" s="2663"/>
      <c r="S113" s="2663"/>
      <c r="T113" s="2663"/>
      <c r="U113" s="2663"/>
      <c r="V113" s="2663"/>
      <c r="W113" s="2663"/>
      <c r="X113" s="2663"/>
      <c r="Y113" s="2664"/>
      <c r="Z113" s="2413"/>
    </row>
    <row r="114" spans="2:26" ht="4.05" customHeight="1">
      <c r="B114" s="2412"/>
      <c r="Z114" s="2413"/>
    </row>
    <row r="115" spans="2:26">
      <c r="B115" s="2412"/>
      <c r="I115" s="2432" t="s">
        <v>4973</v>
      </c>
      <c r="J115" s="2665"/>
      <c r="K115" s="2660"/>
      <c r="L115" s="2660"/>
      <c r="M115" s="2666"/>
      <c r="N115" s="2660"/>
      <c r="O115" s="2660"/>
      <c r="P115" s="2660"/>
      <c r="Q115" s="2666"/>
      <c r="R115" s="2660"/>
      <c r="S115" s="2660"/>
      <c r="T115" s="2660"/>
      <c r="U115" s="2660"/>
      <c r="V115" s="2667"/>
      <c r="W115" s="2667"/>
      <c r="X115" s="2667"/>
      <c r="Y115" s="2667"/>
      <c r="Z115" s="2413"/>
    </row>
    <row r="116" spans="2:26" ht="4.05" customHeight="1">
      <c r="B116" s="2412"/>
      <c r="Z116" s="2413"/>
    </row>
    <row r="117" spans="2:26">
      <c r="B117" s="2412"/>
      <c r="I117" s="2432"/>
      <c r="J117" s="2665"/>
      <c r="K117" s="2660"/>
      <c r="L117" s="2660"/>
      <c r="M117" s="2666"/>
      <c r="N117" s="2660"/>
      <c r="O117" s="2660"/>
      <c r="P117" s="2660"/>
      <c r="Q117" s="2666"/>
      <c r="R117" s="2660"/>
      <c r="S117" s="2660"/>
      <c r="T117" s="2660"/>
      <c r="U117" s="2660"/>
      <c r="V117" s="2667"/>
      <c r="W117" s="2667"/>
      <c r="X117" s="2667"/>
      <c r="Y117" s="2667"/>
      <c r="Z117" s="2413"/>
    </row>
    <row r="118" spans="2:26" ht="4.05" customHeight="1">
      <c r="B118" s="2412"/>
      <c r="Z118" s="2413"/>
    </row>
    <row r="119" spans="2:26">
      <c r="B119" s="2412"/>
      <c r="I119" s="2432" t="s">
        <v>4974</v>
      </c>
      <c r="J119" s="2665">
        <v>0</v>
      </c>
      <c r="K119" s="2660"/>
      <c r="L119" s="2660"/>
      <c r="M119" s="2435" t="s">
        <v>1382</v>
      </c>
      <c r="N119" s="2660"/>
      <c r="O119" s="2660"/>
      <c r="P119" s="2660"/>
      <c r="Q119" s="2435" t="s">
        <v>1382</v>
      </c>
      <c r="R119" s="2660"/>
      <c r="S119" s="2660"/>
      <c r="T119" s="2660"/>
      <c r="U119" s="2660"/>
      <c r="Z119" s="2413"/>
    </row>
    <row r="120" spans="2:26" ht="4.05" customHeight="1">
      <c r="B120" s="2412"/>
      <c r="Z120" s="2413"/>
    </row>
    <row r="121" spans="2:26">
      <c r="B121" s="2412"/>
      <c r="I121" s="2432" t="s">
        <v>4975</v>
      </c>
      <c r="J121" s="2665">
        <v>0</v>
      </c>
      <c r="K121" s="2660"/>
      <c r="L121" s="2660"/>
      <c r="M121" s="2435" t="s">
        <v>1382</v>
      </c>
      <c r="N121" s="2660"/>
      <c r="O121" s="2660"/>
      <c r="P121" s="2660"/>
      <c r="Q121" s="2435" t="s">
        <v>1382</v>
      </c>
      <c r="R121" s="2660"/>
      <c r="S121" s="2660"/>
      <c r="T121" s="2660"/>
      <c r="U121" s="2660"/>
      <c r="Z121" s="2413"/>
    </row>
    <row r="122" spans="2:26" ht="4.05" customHeight="1">
      <c r="B122" s="2412"/>
      <c r="I122" s="2432"/>
      <c r="J122" s="2438"/>
      <c r="K122" s="2414"/>
      <c r="L122" s="2414"/>
      <c r="M122" s="2435"/>
      <c r="N122" s="2414"/>
      <c r="O122" s="2414"/>
      <c r="P122" s="2414"/>
      <c r="Q122" s="2435"/>
      <c r="R122" s="2414"/>
      <c r="S122" s="2414"/>
      <c r="T122" s="2414"/>
      <c r="U122" s="2414"/>
      <c r="Z122" s="2413"/>
    </row>
    <row r="123" spans="2:26" ht="12">
      <c r="B123" s="2412"/>
      <c r="I123" s="2432" t="s">
        <v>370</v>
      </c>
      <c r="J123" s="2668" t="s">
        <v>5004</v>
      </c>
      <c r="K123" s="2668" t="s">
        <v>5004</v>
      </c>
      <c r="L123" s="2668" t="s">
        <v>5004</v>
      </c>
      <c r="M123" s="2668" t="s">
        <v>5004</v>
      </c>
      <c r="N123" s="2521" t="s">
        <v>1382</v>
      </c>
      <c r="O123" s="2668" t="s">
        <v>4193</v>
      </c>
      <c r="P123" s="2668" t="s">
        <v>4193</v>
      </c>
      <c r="Q123" s="2521" t="s">
        <v>1382</v>
      </c>
      <c r="R123" s="2668" t="s">
        <v>5005</v>
      </c>
      <c r="S123" s="2668" t="s">
        <v>5005</v>
      </c>
      <c r="T123" s="2414"/>
      <c r="U123" s="2414"/>
      <c r="Z123" s="2413"/>
    </row>
    <row r="124" spans="2:26" ht="4.05" customHeight="1">
      <c r="B124" s="2412"/>
      <c r="I124" s="2432"/>
      <c r="J124" s="2438"/>
      <c r="K124" s="2414"/>
      <c r="L124" s="2414"/>
      <c r="M124" s="2435"/>
      <c r="N124" s="2414"/>
      <c r="O124" s="2414"/>
      <c r="P124" s="2414"/>
      <c r="Q124" s="2435"/>
      <c r="R124" s="2414"/>
      <c r="S124" s="2414"/>
      <c r="T124" s="2414"/>
      <c r="U124" s="2414"/>
      <c r="Z124" s="2413"/>
    </row>
    <row r="125" spans="2:26" ht="48" customHeight="1">
      <c r="B125" s="2412"/>
      <c r="C125" s="5538" t="s">
        <v>5040</v>
      </c>
      <c r="D125" s="5538"/>
      <c r="E125" s="5538"/>
      <c r="F125" s="5538"/>
      <c r="G125" s="5538"/>
      <c r="H125" s="5538"/>
      <c r="I125" s="5538"/>
      <c r="J125" s="5538"/>
      <c r="K125" s="5538"/>
      <c r="L125" s="5538"/>
      <c r="M125" s="5538"/>
      <c r="N125" s="5538"/>
      <c r="O125" s="5538"/>
      <c r="P125" s="5538"/>
      <c r="Q125" s="5538"/>
      <c r="R125" s="5538"/>
      <c r="S125" s="5538"/>
      <c r="T125" s="5538"/>
      <c r="U125" s="5538"/>
      <c r="V125" s="5538"/>
      <c r="W125" s="5538"/>
      <c r="X125" s="5538"/>
      <c r="Y125" s="5538"/>
      <c r="Z125" s="2413"/>
    </row>
    <row r="126" spans="2:26" ht="4.05" customHeight="1">
      <c r="B126" s="2412"/>
      <c r="S126" s="2525"/>
      <c r="T126" s="2525"/>
      <c r="U126" s="2525"/>
      <c r="V126" s="2525"/>
      <c r="W126" s="2525"/>
      <c r="X126" s="2525"/>
      <c r="Y126" s="2525"/>
      <c r="Z126" s="2413"/>
    </row>
    <row r="127" spans="2:26">
      <c r="B127" s="2412"/>
      <c r="I127" s="2416" t="s">
        <v>369</v>
      </c>
      <c r="J127" s="2678"/>
      <c r="K127" s="2679"/>
      <c r="L127" s="2679"/>
      <c r="M127" s="2679"/>
      <c r="N127" s="2679"/>
      <c r="O127" s="2679"/>
      <c r="P127" s="2679"/>
      <c r="Q127" s="2679"/>
      <c r="R127" s="2679"/>
      <c r="S127" s="2680"/>
      <c r="T127" s="2525"/>
      <c r="U127" s="2525"/>
      <c r="V127" s="2525"/>
      <c r="W127" s="2525"/>
      <c r="X127" s="2525"/>
      <c r="Y127" s="2525"/>
      <c r="Z127" s="2413"/>
    </row>
    <row r="128" spans="2:26" ht="4.05" customHeight="1">
      <c r="B128" s="2412"/>
      <c r="J128" s="2681"/>
      <c r="S128" s="2687"/>
      <c r="T128" s="2525"/>
      <c r="U128" s="2525"/>
      <c r="V128" s="2525"/>
      <c r="W128" s="2525"/>
      <c r="X128" s="2525"/>
      <c r="Y128" s="2525"/>
      <c r="Z128" s="2413"/>
    </row>
    <row r="129" spans="2:26">
      <c r="B129" s="2412"/>
      <c r="J129" s="2681"/>
      <c r="S129" s="2687"/>
      <c r="T129" s="2525"/>
      <c r="U129" s="2525"/>
      <c r="V129" s="2525"/>
      <c r="W129" s="2525"/>
      <c r="X129" s="2525"/>
      <c r="Y129" s="2525"/>
      <c r="Z129" s="2413"/>
    </row>
    <row r="130" spans="2:26" ht="4.05" customHeight="1">
      <c r="B130" s="2412"/>
      <c r="J130" s="2681"/>
      <c r="S130" s="2687"/>
      <c r="T130" s="2525"/>
      <c r="U130" s="2525"/>
      <c r="V130" s="2525"/>
      <c r="W130" s="2525"/>
      <c r="X130" s="2525"/>
      <c r="Y130" s="2525"/>
      <c r="Z130" s="2413"/>
    </row>
    <row r="131" spans="2:26">
      <c r="B131" s="2412"/>
      <c r="J131" s="2528"/>
      <c r="K131" s="2529"/>
      <c r="L131" s="2529"/>
      <c r="M131" s="2529"/>
      <c r="N131" s="2529"/>
      <c r="O131" s="2529"/>
      <c r="P131" s="2529"/>
      <c r="Q131" s="2529"/>
      <c r="R131" s="2529"/>
      <c r="S131" s="2530"/>
      <c r="T131" s="2525"/>
      <c r="U131" s="2525"/>
      <c r="V131" s="2525"/>
      <c r="W131" s="2525"/>
      <c r="X131" s="2525"/>
      <c r="Y131" s="2525"/>
      <c r="Z131" s="2413"/>
    </row>
    <row r="132" spans="2:26" ht="4.05" customHeight="1">
      <c r="B132" s="2412"/>
      <c r="P132" s="2531"/>
      <c r="Q132" s="2531"/>
      <c r="R132" s="2531"/>
      <c r="S132" s="2525"/>
      <c r="T132" s="2525"/>
      <c r="U132" s="2525"/>
      <c r="V132" s="2525"/>
      <c r="W132" s="2525"/>
      <c r="X132" s="2525"/>
      <c r="Y132" s="2525"/>
      <c r="Z132" s="2413"/>
    </row>
    <row r="133" spans="2:26" ht="12">
      <c r="B133" s="2412"/>
      <c r="I133" s="2416" t="s">
        <v>1022</v>
      </c>
      <c r="J133" s="2668" t="s">
        <v>5004</v>
      </c>
      <c r="K133" s="2668" t="s">
        <v>5004</v>
      </c>
      <c r="L133" s="2668" t="s">
        <v>5004</v>
      </c>
      <c r="M133" s="2668" t="s">
        <v>5004</v>
      </c>
      <c r="N133" s="2521" t="s">
        <v>1382</v>
      </c>
      <c r="O133" s="2668" t="s">
        <v>4193</v>
      </c>
      <c r="P133" s="2668" t="s">
        <v>4193</v>
      </c>
      <c r="Q133" s="2521" t="s">
        <v>1382</v>
      </c>
      <c r="R133" s="2668" t="s">
        <v>5005</v>
      </c>
      <c r="S133" s="2741" t="s">
        <v>5005</v>
      </c>
      <c r="T133" s="2525"/>
      <c r="U133" s="2525"/>
      <c r="V133" s="2525"/>
      <c r="W133" s="2525"/>
      <c r="X133" s="2525"/>
      <c r="Y133" s="2525"/>
      <c r="Z133" s="2413"/>
    </row>
    <row r="134" spans="2:26" ht="12">
      <c r="B134" s="2412"/>
      <c r="I134" s="2416"/>
      <c r="J134" s="2532"/>
      <c r="K134" s="2532"/>
      <c r="L134" s="2532"/>
      <c r="M134" s="2532"/>
      <c r="N134" s="2521"/>
      <c r="O134" s="2532"/>
      <c r="P134" s="2532"/>
      <c r="Q134" s="2521"/>
      <c r="R134" s="2532"/>
      <c r="S134" s="2532"/>
      <c r="Z134" s="2413"/>
    </row>
    <row r="135" spans="2:26" ht="12" customHeight="1">
      <c r="B135" s="2412"/>
      <c r="C135" s="5662" t="s">
        <v>5197</v>
      </c>
      <c r="D135" s="5663"/>
      <c r="E135" s="5663"/>
      <c r="F135" s="5663"/>
      <c r="G135" s="5663"/>
      <c r="H135" s="5663"/>
      <c r="I135" s="5663"/>
      <c r="J135" s="5663"/>
      <c r="K135" s="5663"/>
      <c r="L135" s="5663"/>
      <c r="M135" s="5663"/>
      <c r="N135" s="5663"/>
      <c r="O135" s="5663"/>
      <c r="P135" s="5663"/>
      <c r="Q135" s="5663"/>
      <c r="R135" s="5663"/>
      <c r="S135" s="5663"/>
      <c r="T135" s="5663"/>
      <c r="U135" s="5663"/>
      <c r="V135" s="5663"/>
      <c r="W135" s="5663"/>
      <c r="X135" s="5663"/>
      <c r="Y135" s="5663"/>
      <c r="Z135" s="2413"/>
    </row>
    <row r="136" spans="2:26" ht="4.05" customHeight="1" thickBot="1">
      <c r="B136" s="2442"/>
      <c r="C136" s="2443"/>
      <c r="D136" s="2443"/>
      <c r="E136" s="2443"/>
      <c r="F136" s="2443"/>
      <c r="G136" s="2443"/>
      <c r="H136" s="2443"/>
      <c r="I136" s="2443"/>
      <c r="J136" s="2443"/>
      <c r="K136" s="2443"/>
      <c r="L136" s="2443"/>
      <c r="M136" s="2443"/>
      <c r="N136" s="2443"/>
      <c r="O136" s="2443"/>
      <c r="P136" s="2443"/>
      <c r="Q136" s="2443"/>
      <c r="R136" s="2443"/>
      <c r="S136" s="2443"/>
      <c r="T136" s="2443"/>
      <c r="U136" s="2443"/>
      <c r="V136" s="2443"/>
      <c r="W136" s="2443"/>
      <c r="X136" s="2443"/>
      <c r="Y136" s="2443"/>
      <c r="Z136" s="2444"/>
    </row>
    <row r="137" spans="2:26" ht="12.75" customHeight="1" thickBot="1">
      <c r="B137" s="5670" t="s">
        <v>5207</v>
      </c>
      <c r="C137" s="5671"/>
      <c r="D137" s="5671"/>
      <c r="E137" s="5671"/>
      <c r="F137" s="5671"/>
      <c r="G137" s="5671"/>
      <c r="H137" s="5671"/>
      <c r="I137" s="5671"/>
      <c r="J137" s="5671"/>
      <c r="K137" s="5671"/>
      <c r="L137" s="5671"/>
      <c r="M137" s="5671"/>
      <c r="N137" s="5671"/>
      <c r="O137" s="5671"/>
      <c r="P137" s="5671"/>
      <c r="Q137" s="5671"/>
      <c r="R137" s="5671"/>
      <c r="S137" s="5671"/>
      <c r="T137" s="5671"/>
      <c r="U137" s="5671"/>
      <c r="V137" s="5671"/>
      <c r="W137" s="5671"/>
      <c r="X137" s="5671"/>
      <c r="Y137" s="5671"/>
      <c r="Z137" s="5672"/>
    </row>
    <row r="138" spans="2:26" ht="4.05" customHeight="1">
      <c r="B138" s="2412"/>
      <c r="Z138" s="2413"/>
    </row>
    <row r="139" spans="2:26" s="2414" customFormat="1">
      <c r="B139" s="2415"/>
      <c r="I139" s="2757" t="s">
        <v>4977</v>
      </c>
      <c r="J139" s="2660"/>
      <c r="K139" s="2660"/>
      <c r="L139" s="2660"/>
      <c r="M139" s="2660"/>
      <c r="N139" s="2660"/>
      <c r="O139" s="2660"/>
      <c r="P139" s="2660"/>
      <c r="Q139" s="2660"/>
      <c r="Z139" s="2418"/>
    </row>
    <row r="140" spans="2:26" ht="4.05" customHeight="1">
      <c r="B140" s="2412"/>
      <c r="Z140" s="2413"/>
    </row>
    <row r="141" spans="2:26" ht="12" customHeight="1">
      <c r="B141" s="2412"/>
      <c r="C141" s="2758"/>
      <c r="D141" s="2759"/>
      <c r="E141" s="2759"/>
      <c r="F141" s="2759"/>
      <c r="G141" s="2759"/>
      <c r="H141" s="2759"/>
      <c r="I141" s="2759"/>
      <c r="J141" s="2759"/>
      <c r="K141" s="2759"/>
      <c r="L141" s="2759"/>
      <c r="M141" s="2759"/>
      <c r="N141" s="2759"/>
      <c r="O141" s="2759"/>
      <c r="P141" s="2759"/>
      <c r="Q141" s="2759"/>
      <c r="R141" s="2759"/>
      <c r="S141" s="2759"/>
      <c r="T141" s="2759"/>
      <c r="U141" s="2759"/>
      <c r="V141" s="2759"/>
      <c r="W141" s="2759"/>
      <c r="X141" s="2759"/>
      <c r="Y141" s="2760"/>
      <c r="Z141" s="2413"/>
    </row>
    <row r="142" spans="2:26" ht="12" customHeight="1">
      <c r="B142" s="2412"/>
      <c r="C142" s="2758"/>
      <c r="D142" s="2759"/>
      <c r="E142" s="2759"/>
      <c r="F142" s="2759"/>
      <c r="G142" s="2759"/>
      <c r="H142" s="2759"/>
      <c r="I142" s="2759"/>
      <c r="J142" s="2759"/>
      <c r="K142" s="2759"/>
      <c r="L142" s="2759"/>
      <c r="M142" s="2759"/>
      <c r="N142" s="2759"/>
      <c r="O142" s="2759"/>
      <c r="P142" s="2759"/>
      <c r="Q142" s="2759"/>
      <c r="R142" s="2759"/>
      <c r="S142" s="2759"/>
      <c r="T142" s="2759"/>
      <c r="U142" s="2759"/>
      <c r="V142" s="2759"/>
      <c r="W142" s="2759"/>
      <c r="X142" s="2759"/>
      <c r="Y142" s="2760"/>
      <c r="Z142" s="2413"/>
    </row>
    <row r="143" spans="2:26" ht="12" customHeight="1">
      <c r="B143" s="2412"/>
      <c r="C143" s="2758"/>
      <c r="D143" s="2759"/>
      <c r="E143" s="2759"/>
      <c r="F143" s="2759"/>
      <c r="G143" s="2759"/>
      <c r="H143" s="2759"/>
      <c r="I143" s="2759"/>
      <c r="J143" s="2759"/>
      <c r="K143" s="2759"/>
      <c r="L143" s="2759"/>
      <c r="M143" s="2759"/>
      <c r="N143" s="2759"/>
      <c r="O143" s="2759"/>
      <c r="P143" s="2759"/>
      <c r="Q143" s="2759"/>
      <c r="R143" s="2759"/>
      <c r="S143" s="2759"/>
      <c r="T143" s="2759"/>
      <c r="U143" s="2759"/>
      <c r="V143" s="2759"/>
      <c r="W143" s="2759"/>
      <c r="X143" s="2759"/>
      <c r="Y143" s="2760"/>
      <c r="Z143" s="2413"/>
    </row>
    <row r="144" spans="2:26" ht="12" customHeight="1">
      <c r="B144" s="2412"/>
      <c r="C144" s="2758"/>
      <c r="D144" s="2759"/>
      <c r="E144" s="2759"/>
      <c r="F144" s="2759"/>
      <c r="G144" s="2759"/>
      <c r="H144" s="2759"/>
      <c r="I144" s="2759"/>
      <c r="J144" s="2759"/>
      <c r="K144" s="2759"/>
      <c r="L144" s="2759"/>
      <c r="M144" s="2759"/>
      <c r="N144" s="2759"/>
      <c r="O144" s="2759"/>
      <c r="P144" s="2759"/>
      <c r="Q144" s="2759"/>
      <c r="R144" s="2759"/>
      <c r="S144" s="2759"/>
      <c r="T144" s="2759"/>
      <c r="U144" s="2759"/>
      <c r="V144" s="2759"/>
      <c r="W144" s="2759"/>
      <c r="X144" s="2759"/>
      <c r="Y144" s="2760"/>
      <c r="Z144" s="2413"/>
    </row>
    <row r="145" spans="2:26" ht="12" customHeight="1">
      <c r="B145" s="2412"/>
      <c r="C145" s="2758"/>
      <c r="D145" s="2759"/>
      <c r="E145" s="2759"/>
      <c r="F145" s="2759"/>
      <c r="G145" s="2759"/>
      <c r="H145" s="2759"/>
      <c r="I145" s="2759"/>
      <c r="J145" s="2759"/>
      <c r="K145" s="2759"/>
      <c r="L145" s="2759"/>
      <c r="M145" s="2759"/>
      <c r="N145" s="2759"/>
      <c r="O145" s="2759"/>
      <c r="P145" s="2759"/>
      <c r="Q145" s="2759"/>
      <c r="R145" s="2759"/>
      <c r="S145" s="2759"/>
      <c r="T145" s="2759"/>
      <c r="U145" s="2759"/>
      <c r="V145" s="2759"/>
      <c r="W145" s="2759"/>
      <c r="X145" s="2759"/>
      <c r="Y145" s="2760"/>
      <c r="Z145" s="2413"/>
    </row>
    <row r="146" spans="2:26" ht="12" customHeight="1">
      <c r="B146" s="2412"/>
      <c r="C146" s="2758"/>
      <c r="D146" s="2759"/>
      <c r="E146" s="2759"/>
      <c r="F146" s="2759"/>
      <c r="G146" s="2759"/>
      <c r="H146" s="2759"/>
      <c r="I146" s="2759"/>
      <c r="J146" s="2759"/>
      <c r="K146" s="2759"/>
      <c r="L146" s="2759"/>
      <c r="M146" s="2759"/>
      <c r="N146" s="2759"/>
      <c r="O146" s="2759"/>
      <c r="P146" s="2759"/>
      <c r="Q146" s="2759"/>
      <c r="R146" s="2759"/>
      <c r="S146" s="2759"/>
      <c r="T146" s="2759"/>
      <c r="U146" s="2759"/>
      <c r="V146" s="2759"/>
      <c r="W146" s="2759"/>
      <c r="X146" s="2759"/>
      <c r="Y146" s="2760"/>
      <c r="Z146" s="2413"/>
    </row>
    <row r="147" spans="2:26" ht="12" customHeight="1">
      <c r="B147" s="2412"/>
      <c r="C147" s="2758"/>
      <c r="D147" s="2759"/>
      <c r="E147" s="2759"/>
      <c r="F147" s="2759"/>
      <c r="G147" s="2759"/>
      <c r="H147" s="2759"/>
      <c r="I147" s="2759"/>
      <c r="J147" s="2759"/>
      <c r="K147" s="2759"/>
      <c r="L147" s="2759"/>
      <c r="M147" s="2759"/>
      <c r="N147" s="2759"/>
      <c r="O147" s="2759"/>
      <c r="P147" s="2759"/>
      <c r="Q147" s="2759"/>
      <c r="R147" s="2759"/>
      <c r="S147" s="2759"/>
      <c r="T147" s="2759"/>
      <c r="U147" s="2759"/>
      <c r="V147" s="2759"/>
      <c r="W147" s="2759"/>
      <c r="X147" s="2759"/>
      <c r="Y147" s="2760"/>
      <c r="Z147" s="2413"/>
    </row>
    <row r="148" spans="2:26" ht="12" customHeight="1">
      <c r="B148" s="2412"/>
      <c r="C148" s="2758"/>
      <c r="D148" s="2759"/>
      <c r="E148" s="2759"/>
      <c r="F148" s="2759"/>
      <c r="G148" s="2759"/>
      <c r="H148" s="2759"/>
      <c r="I148" s="2759"/>
      <c r="J148" s="2759"/>
      <c r="K148" s="2759"/>
      <c r="L148" s="2759"/>
      <c r="M148" s="2759"/>
      <c r="N148" s="2759"/>
      <c r="O148" s="2759"/>
      <c r="P148" s="2759"/>
      <c r="Q148" s="2759"/>
      <c r="R148" s="2759"/>
      <c r="S148" s="2759"/>
      <c r="T148" s="2759"/>
      <c r="U148" s="2759"/>
      <c r="V148" s="2759"/>
      <c r="W148" s="2759"/>
      <c r="X148" s="2759"/>
      <c r="Y148" s="2760"/>
      <c r="Z148" s="2413"/>
    </row>
    <row r="149" spans="2:26" ht="12" customHeight="1">
      <c r="B149" s="2412"/>
      <c r="C149" s="2758"/>
      <c r="D149" s="2759"/>
      <c r="E149" s="2759"/>
      <c r="F149" s="2759"/>
      <c r="G149" s="2759"/>
      <c r="H149" s="2759"/>
      <c r="I149" s="2759"/>
      <c r="J149" s="2759"/>
      <c r="K149" s="2759"/>
      <c r="L149" s="2759"/>
      <c r="M149" s="2759"/>
      <c r="N149" s="2759"/>
      <c r="O149" s="2759"/>
      <c r="P149" s="2759"/>
      <c r="Q149" s="2759"/>
      <c r="R149" s="2759"/>
      <c r="S149" s="2759"/>
      <c r="T149" s="2759"/>
      <c r="U149" s="2759"/>
      <c r="V149" s="2759"/>
      <c r="W149" s="2759"/>
      <c r="X149" s="2759"/>
      <c r="Y149" s="2760"/>
      <c r="Z149" s="2413"/>
    </row>
    <row r="150" spans="2:26" ht="12" customHeight="1">
      <c r="B150" s="2412"/>
      <c r="C150" s="2758"/>
      <c r="D150" s="2759"/>
      <c r="E150" s="2759"/>
      <c r="F150" s="2759"/>
      <c r="G150" s="2759"/>
      <c r="H150" s="2759"/>
      <c r="I150" s="2759"/>
      <c r="J150" s="2759"/>
      <c r="K150" s="2759"/>
      <c r="L150" s="2759"/>
      <c r="M150" s="2759"/>
      <c r="N150" s="2759"/>
      <c r="O150" s="2759"/>
      <c r="P150" s="2759"/>
      <c r="Q150" s="2759"/>
      <c r="R150" s="2759"/>
      <c r="S150" s="2759"/>
      <c r="T150" s="2759"/>
      <c r="U150" s="2759"/>
      <c r="V150" s="2759"/>
      <c r="W150" s="2759"/>
      <c r="X150" s="2759"/>
      <c r="Y150" s="2760"/>
      <c r="Z150" s="2413"/>
    </row>
    <row r="151" spans="2:26" ht="12" customHeight="1">
      <c r="B151" s="2412"/>
      <c r="C151" s="2758"/>
      <c r="D151" s="2759"/>
      <c r="E151" s="2759"/>
      <c r="F151" s="2759"/>
      <c r="G151" s="2759"/>
      <c r="H151" s="2759"/>
      <c r="I151" s="2759"/>
      <c r="J151" s="2759"/>
      <c r="K151" s="2759"/>
      <c r="L151" s="2759"/>
      <c r="M151" s="2759"/>
      <c r="N151" s="2759"/>
      <c r="O151" s="2759"/>
      <c r="P151" s="2759"/>
      <c r="Q151" s="2759"/>
      <c r="R151" s="2759"/>
      <c r="S151" s="2759"/>
      <c r="T151" s="2759"/>
      <c r="U151" s="2759"/>
      <c r="V151" s="2759"/>
      <c r="W151" s="2759"/>
      <c r="X151" s="2759"/>
      <c r="Y151" s="2760"/>
      <c r="Z151" s="2413"/>
    </row>
    <row r="152" spans="2:26" ht="12" customHeight="1">
      <c r="B152" s="2412"/>
      <c r="C152" s="2758"/>
      <c r="D152" s="2759"/>
      <c r="E152" s="2759"/>
      <c r="F152" s="2759"/>
      <c r="G152" s="2759"/>
      <c r="H152" s="2759"/>
      <c r="I152" s="2759"/>
      <c r="J152" s="2759"/>
      <c r="K152" s="2759"/>
      <c r="L152" s="2759"/>
      <c r="M152" s="2759"/>
      <c r="N152" s="2759"/>
      <c r="O152" s="2759"/>
      <c r="P152" s="2759"/>
      <c r="Q152" s="2759"/>
      <c r="R152" s="2759"/>
      <c r="S152" s="2759"/>
      <c r="T152" s="2759"/>
      <c r="U152" s="2759"/>
      <c r="V152" s="2759"/>
      <c r="W152" s="2759"/>
      <c r="X152" s="2759"/>
      <c r="Y152" s="2760"/>
      <c r="Z152" s="2413"/>
    </row>
    <row r="153" spans="2:26" ht="12" customHeight="1">
      <c r="B153" s="2412"/>
      <c r="C153" s="2758"/>
      <c r="D153" s="2759"/>
      <c r="E153" s="2759"/>
      <c r="F153" s="2759"/>
      <c r="G153" s="2759"/>
      <c r="H153" s="2759"/>
      <c r="I153" s="2759"/>
      <c r="J153" s="2759"/>
      <c r="K153" s="2759"/>
      <c r="L153" s="2759"/>
      <c r="M153" s="2759"/>
      <c r="N153" s="2759"/>
      <c r="O153" s="2759"/>
      <c r="P153" s="2759"/>
      <c r="Q153" s="2759"/>
      <c r="R153" s="2759"/>
      <c r="S153" s="2759"/>
      <c r="T153" s="2759"/>
      <c r="U153" s="2759"/>
      <c r="V153" s="2759"/>
      <c r="W153" s="2759"/>
      <c r="X153" s="2759"/>
      <c r="Y153" s="2760"/>
      <c r="Z153" s="2413"/>
    </row>
    <row r="154" spans="2:26" ht="4.05" customHeight="1" thickBot="1">
      <c r="B154" s="2442"/>
      <c r="C154" s="2443"/>
      <c r="D154" s="2443"/>
      <c r="E154" s="2443"/>
      <c r="F154" s="2443"/>
      <c r="G154" s="2443"/>
      <c r="H154" s="2443"/>
      <c r="I154" s="2443"/>
      <c r="J154" s="2443"/>
      <c r="K154" s="2443"/>
      <c r="L154" s="2443"/>
      <c r="M154" s="2443"/>
      <c r="N154" s="2443"/>
      <c r="O154" s="2443"/>
      <c r="P154" s="2443"/>
      <c r="Q154" s="2443"/>
      <c r="R154" s="2443"/>
      <c r="S154" s="2443"/>
      <c r="T154" s="2443"/>
      <c r="U154" s="2443"/>
      <c r="V154" s="2443"/>
      <c r="W154" s="2443"/>
      <c r="X154" s="2443"/>
      <c r="Y154" s="2443"/>
      <c r="Z154" s="2444"/>
    </row>
    <row r="156" spans="2:26" ht="4.05" customHeight="1"/>
    <row r="158" spans="2:26" ht="4.05" customHeight="1"/>
    <row r="160" spans="2:26" ht="4.05" customHeight="1"/>
    <row r="162" s="2411" customFormat="1" ht="4.05" customHeight="1"/>
    <row r="164" s="2411" customFormat="1" ht="4.05" customHeight="1"/>
    <row r="166" s="2411" customFormat="1" ht="4.05" customHeight="1"/>
    <row r="168" s="2411" customFormat="1" ht="4.05" customHeight="1"/>
    <row r="170" s="2411" customFormat="1" ht="4.05" customHeight="1"/>
    <row r="172" s="2411" customFormat="1" ht="4.05" customHeight="1"/>
    <row r="174" s="2411" customFormat="1" ht="4.05" customHeight="1"/>
    <row r="176" s="2411" customFormat="1" ht="4.05" customHeight="1"/>
    <row r="178" s="2411" customFormat="1" ht="4.05" customHeight="1"/>
    <row r="180" s="2411" customFormat="1" ht="4.05" customHeight="1"/>
    <row r="182" s="2411" customFormat="1" ht="4.05" customHeight="1"/>
    <row r="184" s="2411" customFormat="1" ht="4.05" customHeight="1"/>
    <row r="186" s="2411" customFormat="1" ht="4.05" customHeight="1"/>
    <row r="188" s="2411" customFormat="1" ht="4.05" customHeight="1"/>
    <row r="190" s="2411" customFormat="1" ht="4.05" customHeight="1"/>
    <row r="192" s="2411" customFormat="1" ht="4.05" customHeight="1"/>
    <row r="194" s="2411" customFormat="1" ht="4.05" customHeight="1"/>
    <row r="196" s="2411" customFormat="1" ht="4.05" customHeight="1"/>
  </sheetData>
  <mergeCells count="21">
    <mergeCell ref="G73:I73"/>
    <mergeCell ref="P73:Q73"/>
    <mergeCell ref="B2:Z4"/>
    <mergeCell ref="B6:Z6"/>
    <mergeCell ref="B14:Z14"/>
    <mergeCell ref="C16:I16"/>
    <mergeCell ref="C21:I21"/>
    <mergeCell ref="C26:I26"/>
    <mergeCell ref="C31:I31"/>
    <mergeCell ref="B47:Z47"/>
    <mergeCell ref="B61:Z61"/>
    <mergeCell ref="B65:Z65"/>
    <mergeCell ref="G71:I71"/>
    <mergeCell ref="C135:Y135"/>
    <mergeCell ref="B137:Z137"/>
    <mergeCell ref="B85:Z85"/>
    <mergeCell ref="G93:I93"/>
    <mergeCell ref="G95:I95"/>
    <mergeCell ref="P95:Q95"/>
    <mergeCell ref="B109:Z109"/>
    <mergeCell ref="C125:Y125"/>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537B6-BF8F-48A3-A984-7D131C393E23}">
  <sheetPr>
    <tabColor rgb="FFC00000"/>
  </sheetPr>
  <dimension ref="A1:DB151"/>
  <sheetViews>
    <sheetView zoomScaleNormal="100" workbookViewId="0">
      <selection activeCell="V14" sqref="V14"/>
    </sheetView>
  </sheetViews>
  <sheetFormatPr defaultColWidth="9.21875" defaultRowHeight="11.4"/>
  <cols>
    <col min="1" max="1" width="2.77734375" style="2445" customWidth="1"/>
    <col min="2" max="2" width="1.77734375" style="2445" customWidth="1"/>
    <col min="3" max="8" width="3.77734375" style="2445" customWidth="1"/>
    <col min="9" max="9" width="4.77734375" style="2445" customWidth="1"/>
    <col min="10" max="13" width="3.77734375" style="2445" customWidth="1"/>
    <col min="14" max="14" width="3.88671875" style="2445" customWidth="1"/>
    <col min="15" max="15" width="4.109375" style="2445" customWidth="1"/>
    <col min="16" max="18" width="3.77734375" style="2445" customWidth="1"/>
    <col min="19" max="19" width="4.33203125" style="2445" customWidth="1"/>
    <col min="20" max="25" width="3.77734375" style="2445" customWidth="1"/>
    <col min="26" max="26" width="1.77734375" style="2445" customWidth="1"/>
    <col min="27" max="16384" width="9.21875" style="2445"/>
  </cols>
  <sheetData>
    <row r="1" spans="1:26" ht="12.75" customHeight="1" thickBot="1">
      <c r="A1" s="2688"/>
      <c r="B1" s="2689"/>
      <c r="C1" s="2689"/>
      <c r="D1" s="2689"/>
      <c r="E1" s="2689"/>
      <c r="F1" s="2689"/>
      <c r="G1" s="2689"/>
      <c r="H1" s="2689"/>
      <c r="I1" s="2689"/>
      <c r="J1" s="2689"/>
      <c r="K1" s="2689"/>
      <c r="L1" s="2689"/>
      <c r="M1" s="2689"/>
      <c r="N1" s="2689"/>
      <c r="O1" s="2689"/>
      <c r="P1" s="2689"/>
      <c r="Q1" s="2689"/>
      <c r="R1" s="2689"/>
      <c r="S1" s="2689"/>
      <c r="T1" s="2689"/>
      <c r="U1" s="2689"/>
      <c r="V1" s="2689"/>
      <c r="W1" s="2689"/>
    </row>
    <row r="2" spans="1:26" s="2411" customFormat="1" ht="12" customHeight="1">
      <c r="B2" s="5689" t="s">
        <v>5208</v>
      </c>
      <c r="C2" s="5690"/>
      <c r="D2" s="5690"/>
      <c r="E2" s="5690"/>
      <c r="F2" s="5690"/>
      <c r="G2" s="5690"/>
      <c r="H2" s="5690"/>
      <c r="I2" s="5690"/>
      <c r="J2" s="5690"/>
      <c r="K2" s="5690"/>
      <c r="L2" s="5690"/>
      <c r="M2" s="5690"/>
      <c r="N2" s="5690"/>
      <c r="O2" s="5690"/>
      <c r="P2" s="5690"/>
      <c r="Q2" s="5690"/>
      <c r="R2" s="5690"/>
      <c r="S2" s="5690"/>
      <c r="T2" s="5690"/>
      <c r="U2" s="5690"/>
      <c r="V2" s="5690"/>
      <c r="W2" s="5690"/>
      <c r="X2" s="5690"/>
      <c r="Y2" s="5690"/>
      <c r="Z2" s="5691"/>
    </row>
    <row r="3" spans="1:26" s="2411" customFormat="1" ht="4.05" customHeight="1">
      <c r="B3" s="5692"/>
      <c r="C3" s="5693"/>
      <c r="D3" s="5693"/>
      <c r="E3" s="5693"/>
      <c r="F3" s="5693"/>
      <c r="G3" s="5693"/>
      <c r="H3" s="5693"/>
      <c r="I3" s="5693"/>
      <c r="J3" s="5693"/>
      <c r="K3" s="5693"/>
      <c r="L3" s="5693"/>
      <c r="M3" s="5693"/>
      <c r="N3" s="5693"/>
      <c r="O3" s="5693"/>
      <c r="P3" s="5693"/>
      <c r="Q3" s="5693"/>
      <c r="R3" s="5693"/>
      <c r="S3" s="5693"/>
      <c r="T3" s="5693"/>
      <c r="U3" s="5693"/>
      <c r="V3" s="5693"/>
      <c r="W3" s="5693"/>
      <c r="X3" s="5693"/>
      <c r="Y3" s="5693"/>
      <c r="Z3" s="5694"/>
    </row>
    <row r="4" spans="1:26" s="2411" customFormat="1" ht="12.75" customHeight="1" thickBot="1">
      <c r="B4" s="5692"/>
      <c r="C4" s="5693"/>
      <c r="D4" s="5693"/>
      <c r="E4" s="5693"/>
      <c r="F4" s="5693"/>
      <c r="G4" s="5693"/>
      <c r="H4" s="5693"/>
      <c r="I4" s="5693"/>
      <c r="J4" s="5693"/>
      <c r="K4" s="5693"/>
      <c r="L4" s="5693"/>
      <c r="M4" s="5693"/>
      <c r="N4" s="5693"/>
      <c r="O4" s="5693"/>
      <c r="P4" s="5693"/>
      <c r="Q4" s="5693"/>
      <c r="R4" s="5693"/>
      <c r="S4" s="5693"/>
      <c r="T4" s="5693"/>
      <c r="U4" s="5693"/>
      <c r="V4" s="5693"/>
      <c r="W4" s="5693"/>
      <c r="X4" s="5693"/>
      <c r="Y4" s="5693"/>
      <c r="Z4" s="5694"/>
    </row>
    <row r="5" spans="1:26" s="2411" customFormat="1" ht="12.75" customHeight="1" thickBot="1">
      <c r="B5" s="5670" t="s">
        <v>4960</v>
      </c>
      <c r="C5" s="5671"/>
      <c r="D5" s="5671"/>
      <c r="E5" s="5671"/>
      <c r="F5" s="5671"/>
      <c r="G5" s="5671"/>
      <c r="H5" s="5671"/>
      <c r="I5" s="5671"/>
      <c r="J5" s="5671"/>
      <c r="K5" s="5671"/>
      <c r="L5" s="5671"/>
      <c r="M5" s="5671"/>
      <c r="N5" s="5671"/>
      <c r="O5" s="5671"/>
      <c r="P5" s="5671"/>
      <c r="Q5" s="5671"/>
      <c r="R5" s="5671"/>
      <c r="S5" s="5671"/>
      <c r="T5" s="5671"/>
      <c r="U5" s="5671"/>
      <c r="V5" s="5671"/>
      <c r="W5" s="5671"/>
      <c r="X5" s="5671"/>
      <c r="Y5" s="5671"/>
      <c r="Z5" s="5672"/>
    </row>
    <row r="6" spans="1:26" s="2411" customFormat="1" ht="4.05" customHeight="1">
      <c r="B6" s="2412"/>
      <c r="Z6" s="2413"/>
    </row>
    <row r="7" spans="1:26" s="2414" customFormat="1">
      <c r="B7" s="2415"/>
      <c r="I7" s="2432" t="s">
        <v>4961</v>
      </c>
      <c r="J7" s="2761"/>
      <c r="K7" s="2761"/>
      <c r="L7" s="2761"/>
      <c r="M7" s="2761"/>
      <c r="N7" s="2761"/>
      <c r="O7" s="2761"/>
      <c r="P7" s="2761"/>
      <c r="Q7" s="2761"/>
      <c r="Z7" s="2418"/>
    </row>
    <row r="8" spans="1:26" s="2411" customFormat="1" ht="4.05" customHeight="1">
      <c r="B8" s="2412"/>
      <c r="Z8" s="2413"/>
    </row>
    <row r="9" spans="1:26" s="2414" customFormat="1">
      <c r="B9" s="2415"/>
      <c r="I9" s="2432" t="s">
        <v>4962</v>
      </c>
      <c r="J9" s="2762"/>
      <c r="K9" s="2763"/>
      <c r="L9" s="2763"/>
      <c r="M9" s="2763"/>
      <c r="N9" s="2763"/>
      <c r="O9" s="2763"/>
      <c r="P9" s="2763"/>
      <c r="Q9" s="2763"/>
      <c r="R9" s="2763"/>
      <c r="S9" s="2763"/>
      <c r="T9" s="2763"/>
      <c r="U9" s="2763"/>
      <c r="V9" s="2763"/>
      <c r="W9" s="2763"/>
      <c r="X9" s="2763"/>
      <c r="Y9" s="2764"/>
      <c r="Z9" s="2418"/>
    </row>
    <row r="10" spans="1:26" s="2411" customFormat="1" ht="4.05" customHeight="1">
      <c r="B10" s="2412"/>
      <c r="Z10" s="2413"/>
    </row>
    <row r="11" spans="1:26" s="2411" customFormat="1">
      <c r="B11" s="2412"/>
      <c r="J11" s="2765"/>
      <c r="K11" s="2766"/>
      <c r="L11" s="2766"/>
      <c r="M11" s="2766"/>
      <c r="N11" s="2766"/>
      <c r="O11" s="2766"/>
      <c r="P11" s="2766"/>
      <c r="Q11" s="2766"/>
      <c r="R11" s="2766"/>
      <c r="S11" s="2766"/>
      <c r="T11" s="2766"/>
      <c r="U11" s="2766"/>
      <c r="V11" s="2766"/>
      <c r="W11" s="2766"/>
      <c r="X11" s="2766"/>
      <c r="Y11" s="2767"/>
      <c r="Z11" s="2413"/>
    </row>
    <row r="12" spans="1:26" s="2411" customFormat="1" ht="4.05" customHeight="1" thickBot="1">
      <c r="B12" s="2412"/>
      <c r="Z12" s="2413"/>
    </row>
    <row r="13" spans="1:26" s="2411" customFormat="1" ht="12.75" customHeight="1" thickBot="1">
      <c r="B13" s="5670" t="s">
        <v>5160</v>
      </c>
      <c r="C13" s="5671"/>
      <c r="D13" s="5671"/>
      <c r="E13" s="5671"/>
      <c r="F13" s="5671"/>
      <c r="G13" s="5671"/>
      <c r="H13" s="5671"/>
      <c r="I13" s="5671"/>
      <c r="J13" s="5671"/>
      <c r="K13" s="5671"/>
      <c r="L13" s="5671"/>
      <c r="M13" s="5671"/>
      <c r="N13" s="5671"/>
      <c r="O13" s="5671"/>
      <c r="P13" s="5671"/>
      <c r="Q13" s="5671"/>
      <c r="R13" s="5671"/>
      <c r="S13" s="5671"/>
      <c r="T13" s="5671"/>
      <c r="U13" s="5671"/>
      <c r="V13" s="5671"/>
      <c r="W13" s="5671"/>
      <c r="X13" s="5671"/>
      <c r="Y13" s="5671"/>
      <c r="Z13" s="5672"/>
    </row>
    <row r="14" spans="1:26" s="2411" customFormat="1" ht="3.75" customHeight="1">
      <c r="B14" s="2412"/>
      <c r="Z14" s="2413"/>
    </row>
    <row r="15" spans="1:26" s="2411" customFormat="1" ht="23.25" customHeight="1">
      <c r="B15" s="2412"/>
      <c r="C15" s="5541" t="s">
        <v>4964</v>
      </c>
      <c r="D15" s="5541"/>
      <c r="E15" s="5541"/>
      <c r="F15" s="5541"/>
      <c r="G15" s="5541"/>
      <c r="H15" s="5541"/>
      <c r="I15" s="5700"/>
      <c r="J15" s="2761"/>
      <c r="K15" s="2761"/>
      <c r="L15" s="2761"/>
      <c r="M15" s="2761"/>
      <c r="N15" s="2761"/>
      <c r="O15" s="2761"/>
      <c r="P15" s="2761"/>
      <c r="Q15" s="2761"/>
      <c r="Z15" s="2413"/>
    </row>
    <row r="16" spans="1:26" s="2411" customFormat="1" ht="3.75" customHeight="1">
      <c r="B16" s="2412"/>
      <c r="Z16" s="2413"/>
    </row>
    <row r="17" spans="2:26" s="2411" customFormat="1">
      <c r="B17" s="2412"/>
      <c r="I17" s="2416" t="s">
        <v>4965</v>
      </c>
      <c r="J17" s="2765"/>
      <c r="K17" s="2766"/>
      <c r="L17" s="2766"/>
      <c r="M17" s="2766"/>
      <c r="N17" s="2766"/>
      <c r="O17" s="2766"/>
      <c r="P17" s="2766"/>
      <c r="Q17" s="2766"/>
      <c r="R17" s="2766"/>
      <c r="S17" s="2766"/>
      <c r="T17" s="2766"/>
      <c r="U17" s="2766"/>
      <c r="V17" s="2766"/>
      <c r="W17" s="2766"/>
      <c r="X17" s="2766"/>
      <c r="Y17" s="2767"/>
      <c r="Z17" s="2413"/>
    </row>
    <row r="18" spans="2:26" s="2411" customFormat="1" ht="3.75" customHeight="1">
      <c r="B18" s="2412"/>
      <c r="Z18" s="2413"/>
    </row>
    <row r="19" spans="2:26" s="2411" customFormat="1">
      <c r="B19" s="2412"/>
      <c r="I19" s="2416" t="s">
        <v>4972</v>
      </c>
      <c r="J19" s="2432" t="s">
        <v>3649</v>
      </c>
      <c r="K19" s="2762"/>
      <c r="L19" s="2764"/>
      <c r="M19" s="2414"/>
      <c r="N19" s="2432" t="s">
        <v>3650</v>
      </c>
      <c r="O19" s="2761"/>
      <c r="P19" s="2761"/>
      <c r="R19" s="2414"/>
      <c r="S19" s="2432" t="s">
        <v>3652</v>
      </c>
      <c r="T19" s="2762"/>
      <c r="U19" s="2763"/>
      <c r="V19" s="2763"/>
      <c r="W19" s="2763"/>
      <c r="X19" s="2763"/>
      <c r="Y19" s="2764"/>
      <c r="Z19" s="2413"/>
    </row>
    <row r="20" spans="2:26" s="2411" customFormat="1" ht="3.75" customHeight="1">
      <c r="B20" s="2412"/>
      <c r="Z20" s="2413"/>
    </row>
    <row r="21" spans="2:26" s="2411" customFormat="1">
      <c r="B21" s="2412"/>
      <c r="I21" s="2416" t="s">
        <v>1316</v>
      </c>
      <c r="J21" s="2765"/>
      <c r="K21" s="2766"/>
      <c r="L21" s="2766"/>
      <c r="M21" s="2766"/>
      <c r="N21" s="2766"/>
      <c r="O21" s="2766"/>
      <c r="P21" s="2766"/>
      <c r="Q21" s="2766"/>
      <c r="R21" s="2766"/>
      <c r="S21" s="2766"/>
      <c r="T21" s="2766"/>
      <c r="U21" s="2766"/>
      <c r="V21" s="2766"/>
      <c r="W21" s="2766"/>
      <c r="X21" s="2766"/>
      <c r="Y21" s="2767"/>
      <c r="Z21" s="2413"/>
    </row>
    <row r="22" spans="2:26" s="2411" customFormat="1" ht="3.75" customHeight="1">
      <c r="B22" s="2412"/>
      <c r="Z22" s="2413"/>
    </row>
    <row r="23" spans="2:26" s="2411" customFormat="1">
      <c r="B23" s="2412"/>
      <c r="I23" s="2416" t="s">
        <v>4973</v>
      </c>
      <c r="J23" s="2768"/>
      <c r="K23" s="2761"/>
      <c r="L23" s="2761"/>
      <c r="M23" s="2769"/>
      <c r="N23" s="2761"/>
      <c r="O23" s="2761"/>
      <c r="P23" s="2761"/>
      <c r="Q23" s="2769"/>
      <c r="R23" s="2761"/>
      <c r="S23" s="2761"/>
      <c r="T23" s="2761"/>
      <c r="U23" s="2761"/>
      <c r="V23" s="2770"/>
      <c r="W23" s="2770"/>
      <c r="X23" s="2770"/>
      <c r="Y23" s="2770"/>
      <c r="Z23" s="2413"/>
    </row>
    <row r="24" spans="2:26" s="2411" customFormat="1" ht="4.05" customHeight="1">
      <c r="B24" s="2412"/>
      <c r="Z24" s="2413"/>
    </row>
    <row r="25" spans="2:26" s="2411" customFormat="1">
      <c r="B25" s="2412"/>
      <c r="I25" s="2416"/>
      <c r="J25" s="2768"/>
      <c r="K25" s="2761"/>
      <c r="L25" s="2761"/>
      <c r="M25" s="2769"/>
      <c r="N25" s="2761"/>
      <c r="O25" s="2761"/>
      <c r="P25" s="2761"/>
      <c r="Q25" s="2769"/>
      <c r="R25" s="2761"/>
      <c r="S25" s="2761"/>
      <c r="T25" s="2761"/>
      <c r="U25" s="2761"/>
      <c r="V25" s="2770"/>
      <c r="W25" s="2770"/>
      <c r="X25" s="2770"/>
      <c r="Y25" s="2770"/>
      <c r="Z25" s="2413"/>
    </row>
    <row r="26" spans="2:26" s="2411" customFormat="1" ht="3.75" customHeight="1">
      <c r="B26" s="2412"/>
      <c r="Z26" s="2413"/>
    </row>
    <row r="27" spans="2:26" s="2411" customFormat="1">
      <c r="B27" s="2412"/>
      <c r="I27" s="2416" t="s">
        <v>4974</v>
      </c>
      <c r="J27" s="2768">
        <v>0</v>
      </c>
      <c r="K27" s="2761"/>
      <c r="L27" s="2761"/>
      <c r="M27" s="2435" t="s">
        <v>1382</v>
      </c>
      <c r="N27" s="2761"/>
      <c r="O27" s="2761"/>
      <c r="P27" s="2761"/>
      <c r="Q27" s="2435" t="s">
        <v>1382</v>
      </c>
      <c r="R27" s="2761"/>
      <c r="S27" s="2761"/>
      <c r="T27" s="2761"/>
      <c r="U27" s="2761"/>
      <c r="Z27" s="2413"/>
    </row>
    <row r="28" spans="2:26" s="2411" customFormat="1" ht="3.75" customHeight="1">
      <c r="B28" s="2412"/>
      <c r="Z28" s="2413"/>
    </row>
    <row r="29" spans="2:26" s="2411" customFormat="1">
      <c r="B29" s="2412"/>
      <c r="I29" s="2416" t="s">
        <v>4975</v>
      </c>
      <c r="J29" s="2768">
        <v>0</v>
      </c>
      <c r="K29" s="2761"/>
      <c r="L29" s="2761"/>
      <c r="M29" s="2435" t="s">
        <v>1382</v>
      </c>
      <c r="N29" s="2761"/>
      <c r="O29" s="2761"/>
      <c r="P29" s="2761"/>
      <c r="Q29" s="2435" t="s">
        <v>1382</v>
      </c>
      <c r="R29" s="2761"/>
      <c r="S29" s="2761"/>
      <c r="T29" s="2761"/>
      <c r="U29" s="2761"/>
      <c r="Z29" s="2413"/>
    </row>
    <row r="30" spans="2:26" s="2411" customFormat="1" ht="3.75" customHeight="1" thickBot="1">
      <c r="B30" s="2412"/>
      <c r="Z30" s="2413"/>
    </row>
    <row r="31" spans="2:26" s="2411" customFormat="1" ht="12.75" customHeight="1" thickBot="1">
      <c r="B31" s="5670" t="s">
        <v>5209</v>
      </c>
      <c r="C31" s="5671"/>
      <c r="D31" s="5671"/>
      <c r="E31" s="5671"/>
      <c r="F31" s="5671"/>
      <c r="G31" s="5671"/>
      <c r="H31" s="5671"/>
      <c r="I31" s="5671"/>
      <c r="J31" s="5671"/>
      <c r="K31" s="5671"/>
      <c r="L31" s="5671"/>
      <c r="M31" s="5671"/>
      <c r="N31" s="5671"/>
      <c r="O31" s="5671"/>
      <c r="P31" s="5671"/>
      <c r="Q31" s="5671"/>
      <c r="R31" s="5671"/>
      <c r="S31" s="5671"/>
      <c r="T31" s="5671"/>
      <c r="U31" s="5671"/>
      <c r="V31" s="5671"/>
      <c r="W31" s="5671"/>
      <c r="X31" s="5671"/>
      <c r="Y31" s="5671"/>
      <c r="Z31" s="5672"/>
    </row>
    <row r="32" spans="2:26" s="2411" customFormat="1" ht="4.05" customHeight="1">
      <c r="B32" s="2412"/>
      <c r="Z32" s="2413"/>
    </row>
    <row r="33" spans="2:32" s="2411" customFormat="1">
      <c r="B33" s="2412"/>
      <c r="I33" s="2432" t="s">
        <v>4977</v>
      </c>
      <c r="J33" s="2761"/>
      <c r="K33" s="2761"/>
      <c r="L33" s="2761"/>
      <c r="M33" s="2761"/>
      <c r="N33" s="2761"/>
      <c r="O33" s="2761"/>
      <c r="P33" s="2761"/>
      <c r="Q33" s="2436"/>
      <c r="Z33" s="2413"/>
    </row>
    <row r="34" spans="2:32" s="2411" customFormat="1" ht="4.05" customHeight="1">
      <c r="B34" s="2412"/>
      <c r="I34" s="2416"/>
      <c r="Z34" s="2413"/>
    </row>
    <row r="35" spans="2:32" s="2414" customFormat="1">
      <c r="B35" s="2415"/>
      <c r="I35" s="2432" t="s">
        <v>4978</v>
      </c>
      <c r="J35" s="2762"/>
      <c r="K35" s="2763"/>
      <c r="L35" s="2763"/>
      <c r="M35" s="2763"/>
      <c r="N35" s="2763"/>
      <c r="O35" s="2763"/>
      <c r="P35" s="2763"/>
      <c r="Q35" s="2763"/>
      <c r="R35" s="2763"/>
      <c r="S35" s="2763"/>
      <c r="T35" s="2763"/>
      <c r="U35" s="2763"/>
      <c r="V35" s="2763"/>
      <c r="W35" s="2763"/>
      <c r="X35" s="2763"/>
      <c r="Y35" s="2764"/>
      <c r="Z35" s="2418"/>
    </row>
    <row r="36" spans="2:32" s="2414" customFormat="1" ht="4.05" customHeight="1">
      <c r="B36" s="2415"/>
      <c r="I36" s="2432"/>
      <c r="Z36" s="2418"/>
    </row>
    <row r="37" spans="2:32" s="2414" customFormat="1">
      <c r="B37" s="2415"/>
      <c r="I37" s="2432"/>
      <c r="J37" s="2762"/>
      <c r="K37" s="2763"/>
      <c r="L37" s="2763"/>
      <c r="M37" s="2763"/>
      <c r="N37" s="2763"/>
      <c r="O37" s="2763"/>
      <c r="P37" s="2763"/>
      <c r="Q37" s="2763"/>
      <c r="R37" s="2763"/>
      <c r="S37" s="2763"/>
      <c r="T37" s="2763"/>
      <c r="U37" s="2763"/>
      <c r="V37" s="2763"/>
      <c r="W37" s="2763"/>
      <c r="X37" s="2763"/>
      <c r="Y37" s="2764"/>
      <c r="Z37" s="2418"/>
    </row>
    <row r="38" spans="2:32" s="2414" customFormat="1" ht="4.05" customHeight="1">
      <c r="B38" s="2415"/>
      <c r="I38" s="2432"/>
      <c r="Z38" s="2418"/>
    </row>
    <row r="39" spans="2:32" s="2414" customFormat="1">
      <c r="B39" s="2415"/>
      <c r="I39" s="2432"/>
      <c r="J39" s="2762"/>
      <c r="K39" s="2763"/>
      <c r="L39" s="2763"/>
      <c r="M39" s="2763"/>
      <c r="N39" s="2763"/>
      <c r="O39" s="2763"/>
      <c r="P39" s="2763"/>
      <c r="Q39" s="2763"/>
      <c r="R39" s="2763"/>
      <c r="S39" s="2763"/>
      <c r="T39" s="2763"/>
      <c r="U39" s="2763"/>
      <c r="V39" s="2763"/>
      <c r="W39" s="2763"/>
      <c r="X39" s="2763"/>
      <c r="Y39" s="2764"/>
      <c r="Z39" s="2418"/>
    </row>
    <row r="40" spans="2:32" s="2411" customFormat="1" ht="4.05" customHeight="1" thickBot="1">
      <c r="B40" s="2412"/>
      <c r="I40" s="2416"/>
      <c r="Z40" s="2413"/>
    </row>
    <row r="41" spans="2:32" s="2407" customFormat="1" ht="12.75" customHeight="1" thickBot="1">
      <c r="B41" s="5681" t="s">
        <v>5210</v>
      </c>
      <c r="C41" s="5682"/>
      <c r="D41" s="5682"/>
      <c r="E41" s="5682"/>
      <c r="F41" s="5682"/>
      <c r="G41" s="5682"/>
      <c r="H41" s="5682"/>
      <c r="I41" s="5682"/>
      <c r="J41" s="5682"/>
      <c r="K41" s="5682"/>
      <c r="L41" s="5682"/>
      <c r="M41" s="5682"/>
      <c r="N41" s="5682"/>
      <c r="O41" s="5682"/>
      <c r="P41" s="5682"/>
      <c r="Q41" s="5682"/>
      <c r="R41" s="5682"/>
      <c r="S41" s="5682"/>
      <c r="T41" s="5682"/>
      <c r="U41" s="5682"/>
      <c r="V41" s="5682"/>
      <c r="W41" s="5682"/>
      <c r="X41" s="5682"/>
      <c r="Y41" s="5682"/>
      <c r="Z41" s="5683"/>
    </row>
    <row r="42" spans="2:32" s="2406" customFormat="1" ht="4.05" customHeight="1">
      <c r="B42" s="2697"/>
      <c r="C42" s="2698"/>
      <c r="D42" s="2698"/>
      <c r="E42" s="2698"/>
      <c r="F42" s="2698"/>
      <c r="G42" s="2698"/>
      <c r="H42" s="2698"/>
      <c r="I42" s="2698"/>
      <c r="J42" s="2698"/>
      <c r="K42" s="2698"/>
      <c r="L42" s="2698"/>
      <c r="M42" s="2698"/>
      <c r="N42" s="2698"/>
      <c r="O42" s="2698"/>
      <c r="P42" s="2698"/>
      <c r="Q42" s="2698"/>
      <c r="R42" s="2698"/>
      <c r="S42" s="2698"/>
      <c r="T42" s="2698"/>
      <c r="U42" s="2698"/>
      <c r="V42" s="2698"/>
      <c r="W42" s="2698"/>
      <c r="X42" s="2698"/>
      <c r="Y42" s="2698"/>
      <c r="Z42" s="2699"/>
    </row>
    <row r="43" spans="2:32" s="2407" customFormat="1" ht="12" customHeight="1">
      <c r="B43" s="2450"/>
      <c r="C43" s="2406"/>
      <c r="D43" s="2406"/>
      <c r="E43" s="2406"/>
      <c r="F43" s="2406"/>
      <c r="G43" s="2406"/>
      <c r="H43" s="2498" t="s">
        <v>5211</v>
      </c>
      <c r="I43" s="2515" t="s">
        <v>1094</v>
      </c>
      <c r="J43" s="2771"/>
      <c r="K43" s="2771"/>
      <c r="L43" s="2516"/>
      <c r="M43" s="2772"/>
      <c r="N43" s="2772"/>
      <c r="O43" s="2772"/>
      <c r="P43" s="2516"/>
      <c r="Q43" s="2771"/>
      <c r="R43" s="2771"/>
      <c r="S43" s="2771"/>
      <c r="T43" s="2406"/>
      <c r="U43" s="2771"/>
      <c r="V43" s="2771"/>
      <c r="W43" s="2771"/>
      <c r="X43" s="2518" t="s">
        <v>5021</v>
      </c>
      <c r="Y43" s="2406"/>
      <c r="Z43" s="2451"/>
      <c r="AB43" s="5687"/>
      <c r="AC43" s="2406"/>
      <c r="AD43" s="2406"/>
      <c r="AE43" s="2406"/>
      <c r="AF43" s="2406"/>
    </row>
    <row r="44" spans="2:32" s="2407" customFormat="1" ht="4.05" customHeight="1">
      <c r="B44" s="2450"/>
      <c r="C44" s="2406"/>
      <c r="D44" s="2406"/>
      <c r="E44" s="2406"/>
      <c r="F44" s="2406"/>
      <c r="G44" s="2406"/>
      <c r="H44" s="2406"/>
      <c r="I44" s="2498"/>
      <c r="J44" s="2406"/>
      <c r="K44" s="2406"/>
      <c r="L44" s="2406"/>
      <c r="M44" s="2406"/>
      <c r="N44" s="2406"/>
      <c r="O44" s="2406"/>
      <c r="P44" s="2406"/>
      <c r="Q44" s="2406"/>
      <c r="R44" s="2406"/>
      <c r="S44" s="2406"/>
      <c r="T44" s="2406"/>
      <c r="U44" s="2406"/>
      <c r="V44" s="2406"/>
      <c r="W44" s="2406"/>
      <c r="X44" s="2406"/>
      <c r="Y44" s="2406"/>
      <c r="Z44" s="2451"/>
      <c r="AB44" s="5687"/>
      <c r="AC44" s="2406"/>
      <c r="AD44" s="2406"/>
      <c r="AE44" s="2406"/>
      <c r="AF44" s="2406"/>
    </row>
    <row r="45" spans="2:32" s="2407" customFormat="1">
      <c r="B45" s="2450"/>
      <c r="C45" s="2406"/>
      <c r="D45" s="2406"/>
      <c r="E45" s="2406"/>
      <c r="F45" s="2406"/>
      <c r="G45" s="2406"/>
      <c r="H45" s="2406"/>
      <c r="I45" s="2406"/>
      <c r="J45" s="2406"/>
      <c r="K45" s="2406"/>
      <c r="L45" s="2498" t="s">
        <v>5022</v>
      </c>
      <c r="M45" s="2771"/>
      <c r="N45" s="2771"/>
      <c r="O45" s="2406"/>
      <c r="P45" s="2406"/>
      <c r="Q45" s="2406"/>
      <c r="R45" s="2406"/>
      <c r="S45" s="2406"/>
      <c r="T45" s="2406"/>
      <c r="U45" s="2406"/>
      <c r="V45" s="2406"/>
      <c r="W45" s="2406"/>
      <c r="X45" s="2406"/>
      <c r="Y45" s="2406"/>
      <c r="Z45" s="2451"/>
      <c r="AB45" s="5687"/>
      <c r="AC45" s="2406"/>
      <c r="AD45" s="2406"/>
      <c r="AE45" s="2406"/>
      <c r="AF45" s="2406"/>
    </row>
    <row r="46" spans="2:32" s="2407" customFormat="1" ht="4.05" customHeight="1">
      <c r="B46" s="2450"/>
      <c r="C46" s="2406"/>
      <c r="D46" s="2406"/>
      <c r="E46" s="2406"/>
      <c r="F46" s="2406"/>
      <c r="G46" s="2406"/>
      <c r="H46" s="2406"/>
      <c r="I46" s="2498"/>
      <c r="J46" s="2406"/>
      <c r="K46" s="2406"/>
      <c r="L46" s="2406"/>
      <c r="M46" s="2406"/>
      <c r="N46" s="2406"/>
      <c r="O46" s="2406"/>
      <c r="P46" s="2406"/>
      <c r="Q46" s="2406"/>
      <c r="R46" s="2406"/>
      <c r="S46" s="2406"/>
      <c r="T46" s="2406"/>
      <c r="U46" s="2406"/>
      <c r="V46" s="2406"/>
      <c r="W46" s="2406"/>
      <c r="X46" s="2406"/>
      <c r="Y46" s="2406"/>
      <c r="Z46" s="2451"/>
      <c r="AB46" s="5687"/>
      <c r="AC46" s="2406"/>
      <c r="AD46" s="2406"/>
      <c r="AE46" s="2406"/>
      <c r="AF46" s="2406"/>
    </row>
    <row r="47" spans="2:32" s="2407" customFormat="1" ht="12">
      <c r="B47" s="2450"/>
      <c r="C47" s="2406"/>
      <c r="D47" s="2406"/>
      <c r="E47" s="2406"/>
      <c r="F47" s="2406"/>
      <c r="G47" s="2406"/>
      <c r="H47" s="2406"/>
      <c r="I47" s="2406"/>
      <c r="J47" s="2406"/>
      <c r="K47" s="2406"/>
      <c r="L47" s="2406"/>
      <c r="M47" s="2498" t="s">
        <v>5027</v>
      </c>
      <c r="N47" s="2518"/>
      <c r="O47" s="2771"/>
      <c r="P47" s="2771"/>
      <c r="Q47" s="2771"/>
      <c r="R47" s="2773"/>
      <c r="S47" s="2406"/>
      <c r="T47" s="2406"/>
      <c r="U47" s="2406"/>
      <c r="V47" s="2406"/>
      <c r="W47" s="2406"/>
      <c r="X47" s="2406"/>
      <c r="Y47" s="2406"/>
      <c r="Z47" s="2451"/>
      <c r="AB47" s="5687"/>
      <c r="AC47" s="2406"/>
      <c r="AD47" s="2406"/>
      <c r="AE47" s="2406"/>
      <c r="AF47" s="2406"/>
    </row>
    <row r="48" spans="2:32" s="2407" customFormat="1" ht="4.05" customHeight="1">
      <c r="B48" s="2450"/>
      <c r="C48" s="2406"/>
      <c r="D48" s="2406"/>
      <c r="E48" s="2406"/>
      <c r="F48" s="2406"/>
      <c r="G48" s="2406"/>
      <c r="H48" s="2406"/>
      <c r="I48" s="2406"/>
      <c r="J48" s="2406"/>
      <c r="K48" s="2406"/>
      <c r="L48" s="2406"/>
      <c r="M48" s="2406"/>
      <c r="N48" s="2406"/>
      <c r="O48" s="2406"/>
      <c r="P48" s="2406"/>
      <c r="Q48" s="2406"/>
      <c r="R48" s="2406"/>
      <c r="S48" s="2406"/>
      <c r="T48" s="2406"/>
      <c r="U48" s="2406"/>
      <c r="V48" s="2406"/>
      <c r="W48" s="2406"/>
      <c r="X48" s="2406"/>
      <c r="Y48" s="2406"/>
      <c r="Z48" s="2451"/>
      <c r="AB48" s="5687"/>
      <c r="AC48" s="2406"/>
      <c r="AD48" s="2406"/>
      <c r="AE48" s="2406"/>
      <c r="AF48" s="2406"/>
    </row>
    <row r="49" spans="1:32" s="2407" customFormat="1" ht="12">
      <c r="B49" s="2450"/>
      <c r="C49" s="2406"/>
      <c r="D49" s="2406"/>
      <c r="E49" s="2406"/>
      <c r="F49" s="2406"/>
      <c r="G49" s="2406"/>
      <c r="H49" s="2406"/>
      <c r="I49" s="2406"/>
      <c r="J49" s="2406"/>
      <c r="K49" s="2498" t="s">
        <v>5028</v>
      </c>
      <c r="L49" s="2515" t="s">
        <v>1094</v>
      </c>
      <c r="M49" s="2771"/>
      <c r="N49" s="2771"/>
      <c r="O49" s="2771"/>
      <c r="P49" s="2516"/>
      <c r="Q49" s="2772"/>
      <c r="R49" s="2772"/>
      <c r="S49" s="2772"/>
      <c r="T49" s="2516"/>
      <c r="U49" s="2771"/>
      <c r="V49" s="2771"/>
      <c r="W49" s="2771"/>
      <c r="X49" s="2518" t="s">
        <v>5021</v>
      </c>
      <c r="Y49" s="2406"/>
      <c r="Z49" s="2451"/>
      <c r="AB49" s="5687"/>
      <c r="AC49" s="2406"/>
      <c r="AD49" s="2406"/>
      <c r="AE49" s="2406"/>
      <c r="AF49" s="2406"/>
    </row>
    <row r="50" spans="1:32" s="2407" customFormat="1" ht="4.05" customHeight="1">
      <c r="B50" s="2450"/>
      <c r="C50" s="2406"/>
      <c r="D50" s="2406"/>
      <c r="E50" s="2406"/>
      <c r="F50" s="2406"/>
      <c r="G50" s="2406"/>
      <c r="H50" s="2406"/>
      <c r="I50" s="2406"/>
      <c r="J50" s="2406"/>
      <c r="K50" s="2406"/>
      <c r="L50" s="2406"/>
      <c r="M50" s="2406"/>
      <c r="N50" s="2406"/>
      <c r="O50" s="2406"/>
      <c r="P50" s="2406"/>
      <c r="Q50" s="2406"/>
      <c r="R50" s="2406"/>
      <c r="S50" s="2406"/>
      <c r="T50" s="2406"/>
      <c r="U50" s="2406"/>
      <c r="V50" s="2406"/>
      <c r="W50" s="2406"/>
      <c r="X50" s="2406"/>
      <c r="Y50" s="2406"/>
      <c r="Z50" s="2451"/>
      <c r="AB50" s="2406"/>
      <c r="AC50" s="2406"/>
      <c r="AD50" s="2406"/>
      <c r="AE50" s="2406"/>
      <c r="AF50" s="2406"/>
    </row>
    <row r="51" spans="1:32" s="2407" customFormat="1" ht="12">
      <c r="B51" s="2450"/>
      <c r="C51" s="2406"/>
      <c r="D51" s="2406"/>
      <c r="E51" s="2406"/>
      <c r="F51" s="2406"/>
      <c r="G51" s="2406"/>
      <c r="H51" s="2406"/>
      <c r="I51" s="2406"/>
      <c r="J51" s="2406"/>
      <c r="K51" s="2498" t="s">
        <v>5212</v>
      </c>
      <c r="L51" s="2515" t="s">
        <v>1094</v>
      </c>
      <c r="M51" s="2771"/>
      <c r="N51" s="2771"/>
      <c r="O51" s="2771"/>
      <c r="P51" s="2516"/>
      <c r="Q51" s="2772"/>
      <c r="R51" s="2772"/>
      <c r="S51" s="2772"/>
      <c r="T51" s="2516"/>
      <c r="U51" s="2771"/>
      <c r="V51" s="2771"/>
      <c r="W51" s="2771"/>
      <c r="X51" s="2518" t="s">
        <v>5021</v>
      </c>
      <c r="Y51" s="2406"/>
      <c r="Z51" s="2451"/>
      <c r="AB51" s="2406"/>
      <c r="AC51" s="2406"/>
      <c r="AD51" s="2406"/>
      <c r="AE51" s="2406"/>
      <c r="AF51" s="2406"/>
    </row>
    <row r="52" spans="1:32" s="2407" customFormat="1" ht="4.05" customHeight="1" thickBot="1">
      <c r="B52" s="2490"/>
      <c r="C52" s="2491"/>
      <c r="D52" s="2491"/>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2"/>
    </row>
    <row r="53" spans="1:32" ht="12.75" customHeight="1" thickBot="1">
      <c r="B53" s="5688" t="s">
        <v>5213</v>
      </c>
      <c r="C53" s="5677"/>
      <c r="D53" s="5677"/>
      <c r="E53" s="5677"/>
      <c r="F53" s="5677"/>
      <c r="G53" s="5677"/>
      <c r="H53" s="5677"/>
      <c r="I53" s="5677"/>
      <c r="J53" s="5677"/>
      <c r="K53" s="5677"/>
      <c r="L53" s="5677"/>
      <c r="M53" s="5677"/>
      <c r="N53" s="5677"/>
      <c r="O53" s="5677"/>
      <c r="P53" s="5677"/>
      <c r="Q53" s="5677"/>
      <c r="R53" s="5677"/>
      <c r="S53" s="5677"/>
      <c r="T53" s="5677"/>
      <c r="U53" s="5677"/>
      <c r="V53" s="5677"/>
      <c r="W53" s="5677"/>
      <c r="X53" s="5677"/>
      <c r="Y53" s="5677"/>
      <c r="Z53" s="5678"/>
    </row>
    <row r="54" spans="1:32" s="2411" customFormat="1" ht="4.05" customHeight="1">
      <c r="B54" s="2412"/>
      <c r="Z54" s="2413"/>
    </row>
    <row r="55" spans="1:32" s="2411" customFormat="1" ht="12" customHeight="1">
      <c r="A55" s="2412"/>
      <c r="B55" s="2412"/>
      <c r="C55" s="2774"/>
      <c r="D55" s="2432"/>
      <c r="E55" s="2414" t="s">
        <v>5214</v>
      </c>
      <c r="F55" s="2414"/>
      <c r="M55" s="2775"/>
      <c r="N55" s="2768"/>
      <c r="O55" s="2768"/>
      <c r="P55" s="2768"/>
      <c r="Q55" s="2768"/>
      <c r="R55" s="2761"/>
      <c r="S55" s="2761"/>
      <c r="T55" s="2761"/>
      <c r="U55" s="2439" t="s">
        <v>2089</v>
      </c>
      <c r="Z55" s="2413"/>
      <c r="AA55" s="2414"/>
    </row>
    <row r="56" spans="1:32" s="2411" customFormat="1" ht="4.05" customHeight="1">
      <c r="A56" s="2412"/>
      <c r="B56" s="2776"/>
      <c r="C56" s="2774"/>
      <c r="D56" s="2432"/>
      <c r="Z56" s="2413"/>
    </row>
    <row r="57" spans="1:32" s="2411" customFormat="1" ht="4.05" customHeight="1" thickBot="1">
      <c r="B57" s="2412"/>
      <c r="Z57" s="2413"/>
    </row>
    <row r="58" spans="1:32" ht="12.75" customHeight="1" thickBot="1">
      <c r="B58" s="5688" t="s">
        <v>5215</v>
      </c>
      <c r="C58" s="5677"/>
      <c r="D58" s="5677"/>
      <c r="E58" s="5677"/>
      <c r="F58" s="5677"/>
      <c r="G58" s="5677"/>
      <c r="H58" s="5677"/>
      <c r="I58" s="5677"/>
      <c r="J58" s="5677"/>
      <c r="K58" s="5677"/>
      <c r="L58" s="5677"/>
      <c r="M58" s="5677"/>
      <c r="N58" s="5677"/>
      <c r="O58" s="5677"/>
      <c r="P58" s="5677"/>
      <c r="Q58" s="5677"/>
      <c r="R58" s="5677"/>
      <c r="S58" s="5677"/>
      <c r="T58" s="5677"/>
      <c r="U58" s="5677"/>
      <c r="V58" s="5677"/>
      <c r="W58" s="5677"/>
      <c r="X58" s="5677"/>
      <c r="Y58" s="5677"/>
      <c r="Z58" s="5678"/>
    </row>
    <row r="59" spans="1:32" s="2411" customFormat="1" ht="4.05" customHeight="1">
      <c r="B59" s="2412" t="s">
        <v>580</v>
      </c>
      <c r="I59" s="2416"/>
      <c r="Z59" s="2413"/>
    </row>
    <row r="60" spans="1:32" s="2411" customFormat="1" ht="34.799999999999997" customHeight="1">
      <c r="B60" s="2412"/>
      <c r="C60" s="2414" t="s">
        <v>5168</v>
      </c>
      <c r="D60" s="2414"/>
      <c r="E60" s="2414"/>
      <c r="F60" s="2414"/>
      <c r="G60" s="2414"/>
      <c r="H60" s="2414"/>
      <c r="J60" s="5684" t="s">
        <v>5169</v>
      </c>
      <c r="K60" s="5684"/>
      <c r="L60" s="5684"/>
      <c r="M60" s="2702"/>
      <c r="N60" s="5684" t="s">
        <v>5170</v>
      </c>
      <c r="O60" s="5684"/>
      <c r="P60" s="2702"/>
      <c r="Q60" s="2702"/>
      <c r="R60" s="5684" t="s">
        <v>5171</v>
      </c>
      <c r="S60" s="5684"/>
      <c r="T60" s="2702"/>
      <c r="U60" s="2414"/>
      <c r="V60" s="5684" t="s">
        <v>5172</v>
      </c>
      <c r="W60" s="5684"/>
      <c r="X60" s="5684"/>
      <c r="Y60" s="5684"/>
      <c r="Z60" s="2413"/>
    </row>
    <row r="61" spans="1:32" s="2411" customFormat="1" ht="4.05" customHeight="1">
      <c r="B61" s="2412"/>
      <c r="I61" s="2414"/>
      <c r="J61" s="2438"/>
      <c r="K61" s="2414"/>
      <c r="L61" s="2414"/>
      <c r="M61" s="2435"/>
      <c r="N61" s="2414"/>
      <c r="O61" s="2414"/>
      <c r="P61" s="2414"/>
      <c r="Q61" s="2435"/>
      <c r="R61" s="2414"/>
      <c r="S61" s="2414"/>
      <c r="T61" s="2414"/>
      <c r="U61" s="2414"/>
      <c r="Z61" s="2413"/>
    </row>
    <row r="62" spans="1:32" s="2411" customFormat="1" ht="13.2" customHeight="1">
      <c r="B62" s="2412"/>
      <c r="C62" s="2411" t="s">
        <v>5173</v>
      </c>
      <c r="J62" s="2770"/>
      <c r="K62" s="2777"/>
      <c r="L62" s="2761"/>
      <c r="M62" s="2414"/>
      <c r="N62" s="2761"/>
      <c r="O62" s="2777"/>
      <c r="P62" s="2761"/>
      <c r="Q62" s="2414"/>
      <c r="R62" s="2768"/>
      <c r="S62" s="2768"/>
      <c r="T62" s="2761"/>
      <c r="U62" s="2414"/>
      <c r="V62" s="2414"/>
      <c r="W62" s="2778"/>
      <c r="X62" s="2770"/>
      <c r="Y62" s="2770"/>
      <c r="Z62" s="2413"/>
    </row>
    <row r="63" spans="1:32" s="2411" customFormat="1" ht="3.6" customHeight="1">
      <c r="B63" s="2412"/>
      <c r="C63" s="2432"/>
      <c r="D63" s="2414"/>
      <c r="E63" s="2414"/>
      <c r="J63" s="2416"/>
      <c r="K63" s="2437"/>
      <c r="L63" s="2414"/>
      <c r="M63" s="2414"/>
      <c r="N63" s="2414"/>
      <c r="O63" s="2437"/>
      <c r="P63" s="2414"/>
      <c r="Q63" s="2414"/>
      <c r="R63" s="2438"/>
      <c r="S63" s="2438"/>
      <c r="T63" s="2414"/>
      <c r="U63" s="2414"/>
      <c r="V63" s="2414"/>
      <c r="W63" s="2705"/>
      <c r="Z63" s="2413"/>
    </row>
    <row r="64" spans="1:32" s="2411" customFormat="1" ht="13.2" customHeight="1">
      <c r="B64" s="2412"/>
      <c r="C64" s="2414" t="s">
        <v>5174</v>
      </c>
      <c r="D64" s="2414"/>
      <c r="E64" s="2414"/>
      <c r="F64" s="2414"/>
      <c r="G64" s="2414"/>
      <c r="H64" s="2414"/>
      <c r="I64" s="2414"/>
      <c r="J64" s="2761"/>
      <c r="K64" s="2777"/>
      <c r="L64" s="2761"/>
      <c r="M64" s="2414"/>
      <c r="N64" s="2761"/>
      <c r="O64" s="2777"/>
      <c r="P64" s="2761"/>
      <c r="Q64" s="2414"/>
      <c r="R64" s="2768"/>
      <c r="S64" s="2768"/>
      <c r="T64" s="2761"/>
      <c r="U64" s="2414"/>
      <c r="V64" s="2414"/>
      <c r="W64" s="2778"/>
      <c r="X64" s="2770"/>
      <c r="Y64" s="2770"/>
      <c r="Z64" s="2413"/>
    </row>
    <row r="65" spans="1:106" s="2411" customFormat="1" ht="4.05" customHeight="1">
      <c r="B65" s="2412"/>
      <c r="I65" s="2414"/>
      <c r="J65" s="2438"/>
      <c r="K65" s="2414"/>
      <c r="L65" s="2414"/>
      <c r="M65" s="2435"/>
      <c r="N65" s="2414"/>
      <c r="O65" s="2414"/>
      <c r="P65" s="2414"/>
      <c r="Q65" s="2435"/>
      <c r="R65" s="2414"/>
      <c r="S65" s="2414"/>
      <c r="T65" s="2414"/>
      <c r="U65" s="2414"/>
      <c r="Z65" s="2413"/>
    </row>
    <row r="66" spans="1:106" s="2411" customFormat="1" ht="13.2" customHeight="1">
      <c r="B66" s="2412"/>
      <c r="C66" s="2414" t="s">
        <v>5175</v>
      </c>
      <c r="D66" s="2414"/>
      <c r="E66" s="2414"/>
      <c r="F66" s="2414"/>
      <c r="G66" s="2414"/>
      <c r="H66" s="2414"/>
      <c r="I66" s="2414"/>
      <c r="J66" s="2761"/>
      <c r="K66" s="2777"/>
      <c r="L66" s="2761"/>
      <c r="M66" s="2414"/>
      <c r="N66" s="2761"/>
      <c r="O66" s="2777"/>
      <c r="P66" s="2761"/>
      <c r="Q66" s="2414"/>
      <c r="R66" s="2768"/>
      <c r="S66" s="2768"/>
      <c r="T66" s="2761"/>
      <c r="U66" s="2414"/>
      <c r="V66" s="2414"/>
      <c r="W66" s="2778"/>
      <c r="X66" s="2770"/>
      <c r="Y66" s="2770"/>
      <c r="Z66" s="2413"/>
    </row>
    <row r="67" spans="1:106" s="2411" customFormat="1" ht="3.6" customHeight="1">
      <c r="B67" s="2412"/>
      <c r="C67" s="2432"/>
      <c r="D67" s="2414"/>
      <c r="E67" s="2414"/>
      <c r="J67" s="2416"/>
      <c r="K67" s="2437"/>
      <c r="L67" s="2414"/>
      <c r="M67" s="2414"/>
      <c r="N67" s="2414"/>
      <c r="O67" s="2437"/>
      <c r="P67" s="2414"/>
      <c r="Q67" s="2414"/>
      <c r="R67" s="2438"/>
      <c r="S67" s="2438"/>
      <c r="T67" s="2414"/>
      <c r="U67" s="2414"/>
      <c r="V67" s="2414"/>
      <c r="W67" s="2705"/>
      <c r="Z67" s="2413"/>
    </row>
    <row r="68" spans="1:106" s="2411" customFormat="1" ht="13.2" customHeight="1">
      <c r="B68" s="2412"/>
      <c r="C68" s="2414" t="s">
        <v>5176</v>
      </c>
      <c r="D68" s="2414"/>
      <c r="E68" s="2414"/>
      <c r="F68" s="2414"/>
      <c r="G68" s="2414"/>
      <c r="H68" s="2414"/>
      <c r="I68" s="2414"/>
      <c r="J68" s="2761"/>
      <c r="K68" s="2777"/>
      <c r="L68" s="2761"/>
      <c r="M68" s="2414"/>
      <c r="N68" s="2761"/>
      <c r="O68" s="2777"/>
      <c r="P68" s="2761"/>
      <c r="Q68" s="2414"/>
      <c r="R68" s="2768"/>
      <c r="S68" s="2768"/>
      <c r="T68" s="2761"/>
      <c r="U68" s="2414"/>
      <c r="V68" s="2414"/>
      <c r="W68" s="2778"/>
      <c r="X68" s="2770"/>
      <c r="Y68" s="2770"/>
      <c r="Z68" s="2413"/>
    </row>
    <row r="69" spans="1:106" s="2411" customFormat="1" ht="4.05" customHeight="1">
      <c r="B69" s="2412"/>
      <c r="I69" s="2432"/>
      <c r="J69" s="2438"/>
      <c r="K69" s="2414"/>
      <c r="L69" s="2414"/>
      <c r="M69" s="2435"/>
      <c r="N69" s="2414"/>
      <c r="O69" s="2414"/>
      <c r="P69" s="2414"/>
      <c r="Q69" s="2435"/>
      <c r="R69" s="2414"/>
      <c r="S69" s="2414"/>
      <c r="T69" s="2414"/>
      <c r="U69" s="2414"/>
      <c r="Z69" s="2413"/>
    </row>
    <row r="70" spans="1:106" s="2411" customFormat="1" ht="12">
      <c r="B70" s="2412"/>
      <c r="C70" s="2432"/>
      <c r="D70" s="2432"/>
      <c r="E70" s="2438"/>
      <c r="G70" s="2416"/>
      <c r="H70" s="2416"/>
      <c r="I70" s="2416"/>
      <c r="J70" s="2416"/>
      <c r="K70" s="2437"/>
      <c r="L70" s="2414"/>
      <c r="M70" s="2414"/>
      <c r="N70" s="2414"/>
      <c r="O70" s="2438"/>
      <c r="P70" s="2438"/>
      <c r="Q70" s="2438"/>
      <c r="R70" s="5686" t="s">
        <v>5177</v>
      </c>
      <c r="S70" s="5686"/>
      <c r="T70" s="5686"/>
      <c r="U70" s="2414"/>
      <c r="V70" s="2414"/>
      <c r="W70" s="2778"/>
      <c r="X70" s="2770"/>
      <c r="Y70" s="2770"/>
      <c r="Z70" s="2413"/>
    </row>
    <row r="71" spans="1:106" s="2411" customFormat="1" ht="3.6" customHeight="1">
      <c r="B71" s="2412"/>
      <c r="C71" s="2432"/>
      <c r="D71" s="2432"/>
      <c r="E71" s="2438"/>
      <c r="G71" s="2416"/>
      <c r="H71" s="2416"/>
      <c r="I71" s="2416"/>
      <c r="J71" s="2416"/>
      <c r="K71" s="2437"/>
      <c r="L71" s="2414"/>
      <c r="M71" s="2414"/>
      <c r="N71" s="2414"/>
      <c r="O71" s="2438"/>
      <c r="P71" s="2438"/>
      <c r="Q71" s="2438"/>
      <c r="R71" s="2438"/>
      <c r="S71" s="2438"/>
      <c r="T71" s="2414"/>
      <c r="U71" s="2414"/>
      <c r="V71" s="2414"/>
      <c r="W71" s="2705"/>
      <c r="Z71" s="2413"/>
    </row>
    <row r="72" spans="1:106" s="2411" customFormat="1" ht="12">
      <c r="B72" s="2412"/>
      <c r="C72" s="2432"/>
      <c r="D72" s="2432"/>
      <c r="E72" s="2438"/>
      <c r="G72" s="2416"/>
      <c r="H72" s="2416"/>
      <c r="I72" s="2416"/>
      <c r="J72" s="2416"/>
      <c r="K72" s="2437"/>
      <c r="L72" s="2414"/>
      <c r="M72" s="2414"/>
      <c r="N72" s="2414"/>
      <c r="O72" s="2438"/>
      <c r="P72" s="2438"/>
      <c r="Q72" s="2438"/>
      <c r="R72" s="2438"/>
      <c r="S72" s="2438"/>
      <c r="T72" s="2414"/>
      <c r="U72" s="2414"/>
      <c r="V72" s="2414"/>
      <c r="W72" s="2705"/>
      <c r="Z72" s="2413"/>
    </row>
    <row r="73" spans="1:106" s="2411" customFormat="1" ht="4.05" customHeight="1" thickBot="1">
      <c r="B73" s="2412"/>
      <c r="I73" s="2432"/>
      <c r="J73" s="2438"/>
      <c r="K73" s="2414"/>
      <c r="L73" s="2414"/>
      <c r="M73" s="2435"/>
      <c r="N73" s="2414"/>
      <c r="O73" s="2414"/>
      <c r="P73" s="2414"/>
      <c r="Q73" s="2435"/>
      <c r="R73" s="2414"/>
      <c r="S73" s="2414"/>
      <c r="T73" s="2414"/>
      <c r="U73" s="2414"/>
      <c r="Z73" s="2413"/>
    </row>
    <row r="74" spans="1:106" s="2407" customFormat="1" ht="12" customHeight="1" thickBot="1">
      <c r="A74" s="2406"/>
      <c r="B74" s="5670" t="s">
        <v>5194</v>
      </c>
      <c r="C74" s="5671"/>
      <c r="D74" s="5671"/>
      <c r="E74" s="5671"/>
      <c r="F74" s="5671"/>
      <c r="G74" s="5671"/>
      <c r="H74" s="5671"/>
      <c r="I74" s="5671"/>
      <c r="J74" s="5671"/>
      <c r="K74" s="5671"/>
      <c r="L74" s="5671"/>
      <c r="M74" s="5671"/>
      <c r="N74" s="5671"/>
      <c r="O74" s="5671"/>
      <c r="P74" s="5671"/>
      <c r="Q74" s="5671"/>
      <c r="R74" s="5671"/>
      <c r="S74" s="5671"/>
      <c r="T74" s="5671"/>
      <c r="U74" s="5671"/>
      <c r="V74" s="5671"/>
      <c r="W74" s="5671"/>
      <c r="X74" s="5671"/>
      <c r="Y74" s="5671"/>
      <c r="Z74" s="5672"/>
      <c r="AA74" s="2406"/>
      <c r="AB74" s="2406"/>
      <c r="AC74" s="2406"/>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6"/>
      <c r="BD74" s="2406"/>
      <c r="BE74" s="2406"/>
      <c r="BF74" s="2406"/>
      <c r="BG74" s="2406"/>
      <c r="BH74" s="2406"/>
      <c r="BI74" s="2406"/>
      <c r="BJ74" s="2406"/>
      <c r="BK74" s="2406"/>
      <c r="BL74" s="2406"/>
      <c r="BM74" s="2406"/>
      <c r="BN74" s="2406"/>
      <c r="BO74" s="2406"/>
      <c r="BP74" s="2406"/>
      <c r="BQ74" s="2406"/>
      <c r="BR74" s="2406"/>
      <c r="BS74" s="2406"/>
      <c r="BT74" s="2406"/>
      <c r="BU74" s="2406"/>
      <c r="BV74" s="2406"/>
      <c r="BW74" s="2406"/>
      <c r="BX74" s="2406"/>
      <c r="BY74" s="2406"/>
      <c r="BZ74" s="2406"/>
      <c r="CA74" s="2406"/>
      <c r="CB74" s="2406"/>
      <c r="CC74" s="2406"/>
      <c r="CD74" s="2406"/>
      <c r="CE74" s="2406"/>
      <c r="CF74" s="2406"/>
      <c r="CG74" s="2406"/>
      <c r="CH74" s="2406"/>
      <c r="CI74" s="2406"/>
      <c r="CJ74" s="2406"/>
      <c r="CK74" s="2406"/>
      <c r="CL74" s="2406"/>
      <c r="CM74" s="2406"/>
      <c r="CN74" s="2406"/>
      <c r="CO74" s="2406"/>
      <c r="CP74" s="2406"/>
      <c r="CQ74" s="2406"/>
      <c r="CR74" s="2406"/>
      <c r="CS74" s="2406"/>
      <c r="CT74" s="2406"/>
      <c r="CU74" s="2406"/>
      <c r="CV74" s="2406"/>
      <c r="CW74" s="2406"/>
      <c r="CX74" s="2406"/>
      <c r="CY74" s="2406"/>
      <c r="CZ74" s="2406"/>
      <c r="DA74" s="2406"/>
      <c r="DB74" s="2406"/>
    </row>
    <row r="75" spans="1:106" s="2407" customFormat="1" ht="4.05" customHeight="1">
      <c r="A75" s="2406"/>
      <c r="B75" s="2697"/>
      <c r="C75" s="2698"/>
      <c r="D75" s="2698"/>
      <c r="E75" s="2698"/>
      <c r="F75" s="2698"/>
      <c r="G75" s="2698"/>
      <c r="H75" s="2698"/>
      <c r="I75" s="2698"/>
      <c r="J75" s="2698"/>
      <c r="K75" s="2698"/>
      <c r="L75" s="2698"/>
      <c r="M75" s="2698"/>
      <c r="N75" s="2698"/>
      <c r="O75" s="2698"/>
      <c r="P75" s="2698"/>
      <c r="Q75" s="2698"/>
      <c r="R75" s="2698"/>
      <c r="S75" s="2698"/>
      <c r="T75" s="2698"/>
      <c r="U75" s="2698"/>
      <c r="V75" s="2698"/>
      <c r="W75" s="2698"/>
      <c r="X75" s="2698"/>
      <c r="Y75" s="2698"/>
      <c r="Z75" s="2699"/>
      <c r="AA75" s="2406"/>
      <c r="AB75" s="2406"/>
      <c r="AC75" s="2406"/>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6"/>
      <c r="BD75" s="2406"/>
      <c r="BE75" s="2406"/>
      <c r="BF75" s="2406"/>
      <c r="BG75" s="2406"/>
      <c r="BH75" s="2406"/>
      <c r="BI75" s="2406"/>
      <c r="BJ75" s="2406"/>
      <c r="BK75" s="2406"/>
      <c r="BL75" s="2406"/>
      <c r="BM75" s="2406"/>
      <c r="BN75" s="2406"/>
      <c r="BO75" s="2406"/>
      <c r="BP75" s="2406"/>
      <c r="BQ75" s="2406"/>
      <c r="BR75" s="2406"/>
      <c r="BS75" s="2406"/>
      <c r="BT75" s="2406"/>
      <c r="BU75" s="2406"/>
      <c r="BV75" s="2406"/>
      <c r="BW75" s="2406"/>
      <c r="BX75" s="2406"/>
      <c r="BY75" s="2406"/>
      <c r="BZ75" s="2406"/>
      <c r="CA75" s="2406"/>
      <c r="CB75" s="2406"/>
      <c r="CC75" s="2406"/>
      <c r="CD75" s="2406"/>
      <c r="CE75" s="2406"/>
      <c r="CF75" s="2406"/>
      <c r="CG75" s="2406"/>
      <c r="CH75" s="2406"/>
      <c r="CI75" s="2406"/>
      <c r="CJ75" s="2406"/>
      <c r="CK75" s="2406"/>
      <c r="CL75" s="2406"/>
      <c r="CM75" s="2406"/>
      <c r="CN75" s="2406"/>
      <c r="CO75" s="2406"/>
      <c r="CP75" s="2406"/>
      <c r="CQ75" s="2406"/>
      <c r="CR75" s="2406"/>
      <c r="CS75" s="2406"/>
      <c r="CT75" s="2406"/>
      <c r="CU75" s="2406"/>
      <c r="CV75" s="2406"/>
      <c r="CW75" s="2406"/>
      <c r="CX75" s="2406"/>
      <c r="CY75" s="2406"/>
      <c r="CZ75" s="2406"/>
      <c r="DA75" s="2406"/>
      <c r="DB75" s="2406"/>
    </row>
    <row r="76" spans="1:106" s="2407" customFormat="1" ht="12" customHeight="1">
      <c r="A76" s="2406"/>
      <c r="B76" s="2494"/>
      <c r="C76" s="2406"/>
      <c r="D76" s="2406" t="s">
        <v>5033</v>
      </c>
      <c r="F76" s="2406"/>
      <c r="G76" s="2406"/>
      <c r="H76" s="2406"/>
      <c r="I76" s="2406"/>
      <c r="J76" s="2416" t="s">
        <v>3649</v>
      </c>
      <c r="K76" s="2765"/>
      <c r="L76" s="2767"/>
      <c r="M76" s="2407" t="s">
        <v>5034</v>
      </c>
      <c r="O76" s="2770"/>
      <c r="P76" s="2770"/>
      <c r="Q76" s="2406"/>
      <c r="R76" s="2406" t="s">
        <v>5035</v>
      </c>
      <c r="T76" s="2765"/>
      <c r="U76" s="2766"/>
      <c r="V76" s="2766"/>
      <c r="W76" s="2766"/>
      <c r="X76" s="2766"/>
      <c r="Y76" s="2767"/>
      <c r="Z76" s="2470"/>
      <c r="AA76" s="2406"/>
      <c r="AB76" s="2406"/>
      <c r="AC76" s="2406"/>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6"/>
      <c r="BD76" s="2406"/>
      <c r="BE76" s="2406"/>
      <c r="BF76" s="2406"/>
      <c r="BG76" s="2406"/>
      <c r="BH76" s="2406"/>
      <c r="BI76" s="2406"/>
      <c r="BJ76" s="2406"/>
      <c r="BK76" s="2406"/>
      <c r="BL76" s="2406"/>
      <c r="BM76" s="2406"/>
      <c r="BN76" s="2406"/>
      <c r="BO76" s="2406"/>
      <c r="BP76" s="2406"/>
      <c r="BQ76" s="2406"/>
      <c r="BR76" s="2406"/>
      <c r="BS76" s="2406"/>
      <c r="BT76" s="2406"/>
      <c r="BU76" s="2406"/>
      <c r="BV76" s="2406"/>
      <c r="BW76" s="2406"/>
      <c r="BX76" s="2406"/>
      <c r="BY76" s="2406"/>
      <c r="BZ76" s="2406"/>
      <c r="CA76" s="2406"/>
      <c r="CB76" s="2406"/>
      <c r="CC76" s="2406"/>
      <c r="CD76" s="2406"/>
      <c r="CE76" s="2406"/>
      <c r="CF76" s="2406"/>
      <c r="CG76" s="2406"/>
      <c r="CH76" s="2406"/>
      <c r="CI76" s="2406"/>
      <c r="CJ76" s="2406"/>
      <c r="CK76" s="2406"/>
      <c r="CL76" s="2406"/>
      <c r="CM76" s="2406"/>
      <c r="CN76" s="2406"/>
      <c r="CO76" s="2406"/>
      <c r="CP76" s="2406"/>
      <c r="CQ76" s="2406"/>
      <c r="CR76" s="2406"/>
      <c r="CS76" s="2406"/>
      <c r="CT76" s="2406"/>
      <c r="CU76" s="2406"/>
      <c r="CV76" s="2406"/>
      <c r="CW76" s="2406"/>
      <c r="CX76" s="2406"/>
      <c r="CY76" s="2406"/>
      <c r="CZ76" s="2406"/>
      <c r="DA76" s="2406"/>
      <c r="DB76" s="2406"/>
    </row>
    <row r="77" spans="1:106" s="2407" customFormat="1" ht="4.05" customHeight="1">
      <c r="A77" s="2406"/>
      <c r="B77" s="2494"/>
      <c r="C77" s="2406"/>
      <c r="D77" s="2406"/>
      <c r="E77" s="2406"/>
      <c r="F77" s="2406"/>
      <c r="G77" s="2406"/>
      <c r="H77" s="2406"/>
      <c r="I77" s="2406"/>
      <c r="J77" s="2406"/>
      <c r="K77" s="2406"/>
      <c r="L77" s="2406"/>
      <c r="M77" s="2406"/>
      <c r="N77" s="2406"/>
      <c r="O77" s="2406"/>
      <c r="P77" s="2406"/>
      <c r="Q77" s="2406"/>
      <c r="R77" s="2406"/>
      <c r="S77" s="2406"/>
      <c r="T77" s="2406"/>
      <c r="U77" s="2406"/>
      <c r="V77" s="2406"/>
      <c r="W77" s="2406"/>
      <c r="X77" s="2406"/>
      <c r="Y77" s="2406"/>
      <c r="Z77" s="2470"/>
      <c r="AA77" s="2406"/>
      <c r="AB77" s="2406"/>
      <c r="AC77" s="2406"/>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6"/>
      <c r="BD77" s="2406"/>
      <c r="BE77" s="2406"/>
      <c r="BF77" s="2406"/>
      <c r="BG77" s="2406"/>
      <c r="BH77" s="2406"/>
      <c r="BI77" s="2406"/>
      <c r="BJ77" s="2406"/>
      <c r="BK77" s="2406"/>
      <c r="BL77" s="2406"/>
      <c r="BM77" s="2406"/>
      <c r="BN77" s="2406"/>
      <c r="BO77" s="2406"/>
      <c r="BP77" s="2406"/>
      <c r="BQ77" s="2406"/>
      <c r="BR77" s="2406"/>
      <c r="BS77" s="2406"/>
      <c r="BT77" s="2406"/>
      <c r="BU77" s="2406"/>
      <c r="BV77" s="2406"/>
      <c r="BW77" s="2406"/>
      <c r="BX77" s="2406"/>
      <c r="BY77" s="2406"/>
      <c r="BZ77" s="2406"/>
      <c r="CA77" s="2406"/>
      <c r="CB77" s="2406"/>
      <c r="CC77" s="2406"/>
      <c r="CD77" s="2406"/>
      <c r="CE77" s="2406"/>
      <c r="CF77" s="2406"/>
      <c r="CG77" s="2406"/>
      <c r="CH77" s="2406"/>
      <c r="CI77" s="2406"/>
      <c r="CJ77" s="2406"/>
      <c r="CK77" s="2406"/>
      <c r="CL77" s="2406"/>
      <c r="CM77" s="2406"/>
      <c r="CN77" s="2406"/>
      <c r="CO77" s="2406"/>
      <c r="CP77" s="2406"/>
      <c r="CQ77" s="2406"/>
      <c r="CR77" s="2406"/>
      <c r="CS77" s="2406"/>
      <c r="CT77" s="2406"/>
      <c r="CU77" s="2406"/>
      <c r="CV77" s="2406"/>
      <c r="CW77" s="2406"/>
      <c r="CX77" s="2406"/>
      <c r="CY77" s="2406"/>
      <c r="CZ77" s="2406"/>
      <c r="DA77" s="2406"/>
      <c r="DB77" s="2406"/>
    </row>
    <row r="78" spans="1:106" s="2407" customFormat="1" ht="12" customHeight="1">
      <c r="A78" s="2406"/>
      <c r="B78" s="2494"/>
      <c r="C78" s="2406"/>
      <c r="D78" s="2406"/>
      <c r="E78" s="2406"/>
      <c r="F78" s="2406"/>
      <c r="G78" s="2406"/>
      <c r="H78" s="2406"/>
      <c r="I78" s="2406" t="s">
        <v>5036</v>
      </c>
      <c r="J78" s="2406"/>
      <c r="K78" s="2773"/>
      <c r="L78" s="2773"/>
      <c r="M78" s="2773"/>
      <c r="N78" s="2773"/>
      <c r="O78" s="2773"/>
      <c r="P78" s="2773"/>
      <c r="Q78" s="2773"/>
      <c r="R78" s="2773"/>
      <c r="S78" s="2773"/>
      <c r="T78" s="2773"/>
      <c r="U78" s="2773"/>
      <c r="V78" s="2773"/>
      <c r="W78" s="2773"/>
      <c r="X78" s="2773"/>
      <c r="Y78" s="2773"/>
      <c r="Z78" s="2470"/>
      <c r="AA78" s="2406"/>
      <c r="AB78" s="2406"/>
      <c r="AC78" s="2406"/>
      <c r="AD78" s="2406"/>
      <c r="AE78" s="2406"/>
      <c r="AF78" s="2406"/>
      <c r="AG78" s="2406"/>
      <c r="AH78" s="2406"/>
      <c r="AI78" s="2406"/>
      <c r="AJ78" s="2406"/>
      <c r="AK78" s="2406"/>
      <c r="AL78" s="2406"/>
      <c r="AM78" s="2406"/>
      <c r="AN78" s="2406"/>
      <c r="AO78" s="2406"/>
      <c r="AP78" s="2406"/>
      <c r="AQ78" s="2406"/>
      <c r="AR78" s="2406"/>
      <c r="AS78" s="2406"/>
      <c r="AT78" s="2406"/>
      <c r="AU78" s="2406"/>
      <c r="AV78" s="2406"/>
      <c r="AW78" s="2406"/>
      <c r="AX78" s="2406"/>
      <c r="AY78" s="2406"/>
      <c r="AZ78" s="2406"/>
      <c r="BA78" s="2406"/>
      <c r="BB78" s="2406"/>
      <c r="BC78" s="2406"/>
      <c r="BD78" s="2406"/>
      <c r="BE78" s="2406"/>
      <c r="BF78" s="2406"/>
      <c r="BG78" s="2406"/>
      <c r="BH78" s="2406"/>
      <c r="BI78" s="2406"/>
      <c r="BJ78" s="2406"/>
      <c r="BK78" s="2406"/>
      <c r="BL78" s="2406"/>
      <c r="BM78" s="2406"/>
      <c r="BN78" s="2406"/>
      <c r="BO78" s="2406"/>
      <c r="BP78" s="2406"/>
      <c r="BQ78" s="2406"/>
      <c r="BR78" s="2406"/>
      <c r="BS78" s="2406"/>
      <c r="BT78" s="2406"/>
      <c r="BU78" s="2406"/>
      <c r="BV78" s="2406"/>
      <c r="BW78" s="2406"/>
      <c r="BX78" s="2406"/>
      <c r="BY78" s="2406"/>
      <c r="BZ78" s="2406"/>
      <c r="CA78" s="2406"/>
      <c r="CB78" s="2406"/>
      <c r="CC78" s="2406"/>
      <c r="CD78" s="2406"/>
      <c r="CE78" s="2406"/>
      <c r="CF78" s="2406"/>
      <c r="CG78" s="2406"/>
      <c r="CH78" s="2406"/>
      <c r="CI78" s="2406"/>
      <c r="CJ78" s="2406"/>
      <c r="CK78" s="2406"/>
      <c r="CL78" s="2406"/>
      <c r="CM78" s="2406"/>
      <c r="CN78" s="2406"/>
      <c r="CO78" s="2406"/>
      <c r="CP78" s="2406"/>
      <c r="CQ78" s="2406"/>
      <c r="CR78" s="2406"/>
      <c r="CS78" s="2406"/>
      <c r="CT78" s="2406"/>
      <c r="CU78" s="2406"/>
      <c r="CV78" s="2406"/>
      <c r="CW78" s="2406"/>
      <c r="CX78" s="2406"/>
      <c r="CY78" s="2406"/>
      <c r="CZ78" s="2406"/>
      <c r="DA78" s="2406"/>
      <c r="DB78" s="2406"/>
    </row>
    <row r="79" spans="1:106" s="2407" customFormat="1" ht="4.05" customHeight="1">
      <c r="A79" s="2406"/>
      <c r="B79" s="2494"/>
      <c r="C79" s="2406"/>
      <c r="D79" s="2406"/>
      <c r="E79" s="2406"/>
      <c r="F79" s="2406"/>
      <c r="G79" s="2406"/>
      <c r="H79" s="2406"/>
      <c r="I79" s="2406"/>
      <c r="J79" s="2406"/>
      <c r="K79" s="2406"/>
      <c r="L79" s="2406"/>
      <c r="M79" s="2406"/>
      <c r="N79" s="2406"/>
      <c r="O79" s="2406"/>
      <c r="P79" s="2406"/>
      <c r="Q79" s="2406"/>
      <c r="R79" s="2406"/>
      <c r="S79" s="2406"/>
      <c r="T79" s="2406"/>
      <c r="U79" s="2406"/>
      <c r="V79" s="2406"/>
      <c r="W79" s="2406"/>
      <c r="X79" s="2406"/>
      <c r="Y79" s="2406"/>
      <c r="Z79" s="2470"/>
      <c r="AA79" s="2406"/>
      <c r="AB79" s="2406"/>
      <c r="AC79" s="2406"/>
      <c r="AD79" s="2406"/>
      <c r="AE79" s="2406"/>
      <c r="AF79" s="2406"/>
      <c r="AG79" s="2406"/>
      <c r="AH79" s="2406"/>
      <c r="AI79" s="2406"/>
      <c r="AJ79" s="2406"/>
      <c r="AK79" s="2406"/>
      <c r="AL79" s="2406"/>
      <c r="AM79" s="2406"/>
      <c r="AN79" s="2406"/>
      <c r="AO79" s="2406"/>
      <c r="AP79" s="2406"/>
      <c r="AQ79" s="2406"/>
      <c r="AR79" s="2406"/>
      <c r="AS79" s="2406"/>
      <c r="AT79" s="2406"/>
      <c r="AU79" s="2406"/>
      <c r="AV79" s="2406"/>
      <c r="AW79" s="2406"/>
      <c r="AX79" s="2406"/>
      <c r="AY79" s="2406"/>
      <c r="AZ79" s="2406"/>
      <c r="BA79" s="2406"/>
      <c r="BB79" s="2406"/>
      <c r="BC79" s="2406"/>
      <c r="BD79" s="2406"/>
      <c r="BE79" s="2406"/>
      <c r="BF79" s="2406"/>
      <c r="BG79" s="2406"/>
      <c r="BH79" s="2406"/>
      <c r="BI79" s="2406"/>
      <c r="BJ79" s="2406"/>
      <c r="BK79" s="2406"/>
      <c r="BL79" s="2406"/>
      <c r="BM79" s="2406"/>
      <c r="BN79" s="2406"/>
      <c r="BO79" s="2406"/>
      <c r="BP79" s="2406"/>
      <c r="BQ79" s="2406"/>
      <c r="BR79" s="2406"/>
      <c r="BS79" s="2406"/>
      <c r="BT79" s="2406"/>
      <c r="BU79" s="2406"/>
      <c r="BV79" s="2406"/>
      <c r="BW79" s="2406"/>
      <c r="BX79" s="2406"/>
      <c r="BY79" s="2406"/>
      <c r="BZ79" s="2406"/>
      <c r="CA79" s="2406"/>
      <c r="CB79" s="2406"/>
      <c r="CC79" s="2406"/>
      <c r="CD79" s="2406"/>
      <c r="CE79" s="2406"/>
      <c r="CF79" s="2406"/>
      <c r="CG79" s="2406"/>
      <c r="CH79" s="2406"/>
      <c r="CI79" s="2406"/>
      <c r="CJ79" s="2406"/>
      <c r="CK79" s="2406"/>
      <c r="CL79" s="2406"/>
      <c r="CM79" s="2406"/>
      <c r="CN79" s="2406"/>
      <c r="CO79" s="2406"/>
      <c r="CP79" s="2406"/>
      <c r="CQ79" s="2406"/>
      <c r="CR79" s="2406"/>
      <c r="CS79" s="2406"/>
      <c r="CT79" s="2406"/>
      <c r="CU79" s="2406"/>
      <c r="CV79" s="2406"/>
      <c r="CW79" s="2406"/>
      <c r="CX79" s="2406"/>
      <c r="CY79" s="2406"/>
      <c r="CZ79" s="2406"/>
      <c r="DA79" s="2406"/>
      <c r="DB79" s="2406"/>
    </row>
    <row r="80" spans="1:106" s="2407" customFormat="1" ht="12" customHeight="1">
      <c r="A80" s="2406"/>
      <c r="B80" s="2494"/>
      <c r="C80" s="2406"/>
      <c r="D80" s="2406"/>
      <c r="E80" s="2406"/>
      <c r="F80" s="2406"/>
      <c r="G80" s="2406"/>
      <c r="H80" s="2406"/>
      <c r="I80" s="2406"/>
      <c r="J80" s="2406"/>
      <c r="K80" s="2773"/>
      <c r="L80" s="2773"/>
      <c r="M80" s="2773"/>
      <c r="N80" s="2773"/>
      <c r="O80" s="2773"/>
      <c r="P80" s="2773"/>
      <c r="Q80" s="2773"/>
      <c r="R80" s="2773"/>
      <c r="S80" s="2773"/>
      <c r="T80" s="2773"/>
      <c r="U80" s="2773"/>
      <c r="V80" s="2773"/>
      <c r="W80" s="2773"/>
      <c r="X80" s="2773"/>
      <c r="Y80" s="2773"/>
      <c r="Z80" s="2470"/>
      <c r="AA80" s="2406"/>
      <c r="AB80" s="2406"/>
      <c r="AC80" s="2406"/>
      <c r="AD80" s="2406"/>
      <c r="AE80" s="2406"/>
      <c r="AF80" s="2406"/>
      <c r="AG80" s="2406"/>
      <c r="AH80" s="2406"/>
      <c r="AI80" s="2406"/>
      <c r="AJ80" s="2406"/>
      <c r="AK80" s="2406"/>
      <c r="AL80" s="2406"/>
      <c r="AM80" s="2406"/>
      <c r="AN80" s="2406"/>
      <c r="AO80" s="2406"/>
      <c r="AP80" s="2406"/>
      <c r="AQ80" s="2406"/>
      <c r="AR80" s="2406"/>
      <c r="AS80" s="2406"/>
      <c r="AT80" s="2406"/>
      <c r="AU80" s="2406"/>
      <c r="AV80" s="2406"/>
      <c r="AW80" s="2406"/>
      <c r="AX80" s="2406"/>
      <c r="AY80" s="2406"/>
      <c r="AZ80" s="2406"/>
      <c r="BA80" s="2406"/>
      <c r="BB80" s="2406"/>
      <c r="BC80" s="2406"/>
      <c r="BD80" s="2406"/>
      <c r="BE80" s="2406"/>
      <c r="BF80" s="2406"/>
      <c r="BG80" s="2406"/>
      <c r="BH80" s="2406"/>
      <c r="BI80" s="2406"/>
      <c r="BJ80" s="2406"/>
      <c r="BK80" s="2406"/>
      <c r="BL80" s="2406"/>
      <c r="BM80" s="2406"/>
      <c r="BN80" s="2406"/>
      <c r="BO80" s="2406"/>
      <c r="BP80" s="2406"/>
      <c r="BQ80" s="2406"/>
      <c r="BR80" s="2406"/>
      <c r="BS80" s="2406"/>
      <c r="BT80" s="2406"/>
      <c r="BU80" s="2406"/>
      <c r="BV80" s="2406"/>
      <c r="BW80" s="2406"/>
      <c r="BX80" s="2406"/>
      <c r="BY80" s="2406"/>
      <c r="BZ80" s="2406"/>
      <c r="CA80" s="2406"/>
      <c r="CB80" s="2406"/>
      <c r="CC80" s="2406"/>
      <c r="CD80" s="2406"/>
      <c r="CE80" s="2406"/>
      <c r="CF80" s="2406"/>
      <c r="CG80" s="2406"/>
      <c r="CH80" s="2406"/>
      <c r="CI80" s="2406"/>
      <c r="CJ80" s="2406"/>
      <c r="CK80" s="2406"/>
      <c r="CL80" s="2406"/>
      <c r="CM80" s="2406"/>
      <c r="CN80" s="2406"/>
      <c r="CO80" s="2406"/>
      <c r="CP80" s="2406"/>
      <c r="CQ80" s="2406"/>
      <c r="CR80" s="2406"/>
      <c r="CS80" s="2406"/>
      <c r="CT80" s="2406"/>
      <c r="CU80" s="2406"/>
      <c r="CV80" s="2406"/>
      <c r="CW80" s="2406"/>
      <c r="CX80" s="2406"/>
      <c r="CY80" s="2406"/>
      <c r="CZ80" s="2406"/>
      <c r="DA80" s="2406"/>
      <c r="DB80" s="2406"/>
    </row>
    <row r="81" spans="1:106" s="2407" customFormat="1" ht="4.05" customHeight="1">
      <c r="A81" s="2406"/>
      <c r="B81" s="2494"/>
      <c r="C81" s="2406"/>
      <c r="D81" s="2406"/>
      <c r="E81" s="2406"/>
      <c r="F81" s="2406"/>
      <c r="G81" s="2406"/>
      <c r="H81" s="2406"/>
      <c r="J81" s="2406"/>
      <c r="K81" s="2406"/>
      <c r="L81" s="2406"/>
      <c r="M81" s="2406"/>
      <c r="N81" s="2406"/>
      <c r="O81" s="2406"/>
      <c r="P81" s="2406"/>
      <c r="Q81" s="2406"/>
      <c r="R81" s="2406"/>
      <c r="S81" s="2406"/>
      <c r="T81" s="2406"/>
      <c r="U81" s="2406"/>
      <c r="V81" s="2406"/>
      <c r="W81" s="2406"/>
      <c r="X81" s="2406"/>
      <c r="Y81" s="2406"/>
      <c r="Z81" s="2470"/>
      <c r="AA81" s="2406"/>
      <c r="AB81" s="2406"/>
      <c r="AC81" s="2406"/>
      <c r="AD81" s="2406"/>
      <c r="AE81" s="2406"/>
      <c r="AF81" s="2406"/>
      <c r="AG81" s="2406"/>
      <c r="AH81" s="2406"/>
      <c r="AI81" s="2406"/>
      <c r="AJ81" s="2406"/>
      <c r="AK81" s="2406"/>
      <c r="AL81" s="2406"/>
      <c r="AM81" s="2406"/>
      <c r="AN81" s="2406"/>
      <c r="AO81" s="2406"/>
      <c r="AP81" s="2406"/>
      <c r="AQ81" s="2406"/>
      <c r="AR81" s="2406"/>
      <c r="AS81" s="2406"/>
      <c r="AT81" s="2406"/>
      <c r="AU81" s="2406"/>
      <c r="AV81" s="2406"/>
      <c r="AW81" s="2406"/>
      <c r="AX81" s="2406"/>
      <c r="AY81" s="2406"/>
      <c r="AZ81" s="2406"/>
      <c r="BA81" s="2406"/>
      <c r="BB81" s="2406"/>
      <c r="BC81" s="2406"/>
      <c r="BD81" s="2406"/>
      <c r="BE81" s="2406"/>
      <c r="BF81" s="2406"/>
      <c r="BG81" s="2406"/>
      <c r="BH81" s="2406"/>
      <c r="BI81" s="2406"/>
      <c r="BJ81" s="2406"/>
      <c r="BK81" s="2406"/>
      <c r="BL81" s="2406"/>
      <c r="BM81" s="2406"/>
      <c r="BN81" s="2406"/>
      <c r="BO81" s="2406"/>
      <c r="BP81" s="2406"/>
      <c r="BQ81" s="2406"/>
      <c r="BR81" s="2406"/>
      <c r="BS81" s="2406"/>
      <c r="BT81" s="2406"/>
      <c r="BU81" s="2406"/>
      <c r="BV81" s="2406"/>
      <c r="BW81" s="2406"/>
      <c r="BX81" s="2406"/>
      <c r="BY81" s="2406"/>
      <c r="BZ81" s="2406"/>
      <c r="CA81" s="2406"/>
      <c r="CB81" s="2406"/>
      <c r="CC81" s="2406"/>
      <c r="CD81" s="2406"/>
      <c r="CE81" s="2406"/>
      <c r="CF81" s="2406"/>
      <c r="CG81" s="2406"/>
      <c r="CH81" s="2406"/>
      <c r="CI81" s="2406"/>
      <c r="CJ81" s="2406"/>
      <c r="CK81" s="2406"/>
      <c r="CL81" s="2406"/>
      <c r="CM81" s="2406"/>
      <c r="CN81" s="2406"/>
      <c r="CO81" s="2406"/>
      <c r="CP81" s="2406"/>
      <c r="CQ81" s="2406"/>
      <c r="CR81" s="2406"/>
      <c r="CS81" s="2406"/>
      <c r="CT81" s="2406"/>
      <c r="CU81" s="2406"/>
      <c r="CV81" s="2406"/>
      <c r="CW81" s="2406"/>
      <c r="CX81" s="2406"/>
      <c r="CY81" s="2406"/>
      <c r="CZ81" s="2406"/>
      <c r="DA81" s="2406"/>
      <c r="DB81" s="2406"/>
    </row>
    <row r="82" spans="1:106" s="2407" customFormat="1" ht="12" customHeight="1">
      <c r="A82" s="2406"/>
      <c r="B82" s="2494"/>
      <c r="C82" s="2406"/>
      <c r="D82" s="2406"/>
      <c r="E82" s="2406"/>
      <c r="F82" s="2406"/>
      <c r="G82" s="2406"/>
      <c r="H82" s="2406"/>
      <c r="I82" s="5549" t="s">
        <v>5195</v>
      </c>
      <c r="J82" s="5673"/>
      <c r="K82" s="2779">
        <v>0</v>
      </c>
      <c r="L82" s="2770"/>
      <c r="M82" s="2770"/>
      <c r="N82" s="2723" t="s">
        <v>1382</v>
      </c>
      <c r="O82" s="2770"/>
      <c r="P82" s="2770"/>
      <c r="Q82" s="2770"/>
      <c r="R82" s="2723" t="s">
        <v>1382</v>
      </c>
      <c r="S82" s="2770"/>
      <c r="T82" s="2770"/>
      <c r="U82" s="2770"/>
      <c r="V82" s="2770"/>
      <c r="W82" s="2406"/>
      <c r="X82" s="2406"/>
      <c r="Y82" s="2406"/>
      <c r="Z82" s="2470"/>
      <c r="AA82" s="2406"/>
      <c r="AB82" s="2406"/>
      <c r="AC82" s="2406"/>
      <c r="AD82" s="2406"/>
      <c r="AE82" s="2406"/>
      <c r="AF82" s="2406"/>
      <c r="AG82" s="2406"/>
      <c r="AH82" s="2406"/>
      <c r="AI82" s="2406"/>
      <c r="AJ82" s="2406"/>
      <c r="AK82" s="2406"/>
      <c r="AL82" s="2406"/>
      <c r="AM82" s="2406"/>
      <c r="AN82" s="2406"/>
      <c r="AO82" s="2406"/>
      <c r="AP82" s="2406"/>
      <c r="AQ82" s="2406"/>
      <c r="AR82" s="2406"/>
      <c r="AS82" s="2406"/>
      <c r="AT82" s="2406"/>
      <c r="AU82" s="2406"/>
      <c r="AV82" s="2406"/>
      <c r="AW82" s="2406"/>
      <c r="AX82" s="2406"/>
      <c r="AY82" s="2406"/>
      <c r="AZ82" s="2406"/>
      <c r="BA82" s="2406"/>
      <c r="BB82" s="2406"/>
      <c r="BC82" s="2406"/>
      <c r="BD82" s="2406"/>
      <c r="BE82" s="2406"/>
      <c r="BF82" s="2406"/>
      <c r="BG82" s="2406"/>
      <c r="BH82" s="2406"/>
      <c r="BI82" s="2406"/>
      <c r="BJ82" s="2406"/>
      <c r="BK82" s="2406"/>
      <c r="BL82" s="2406"/>
      <c r="BM82" s="2406"/>
      <c r="BN82" s="2406"/>
      <c r="BO82" s="2406"/>
      <c r="BP82" s="2406"/>
      <c r="BQ82" s="2406"/>
      <c r="BR82" s="2406"/>
      <c r="BS82" s="2406"/>
      <c r="BT82" s="2406"/>
      <c r="BU82" s="2406"/>
      <c r="BV82" s="2406"/>
      <c r="BW82" s="2406"/>
      <c r="BX82" s="2406"/>
      <c r="BY82" s="2406"/>
      <c r="BZ82" s="2406"/>
      <c r="CA82" s="2406"/>
      <c r="CB82" s="2406"/>
      <c r="CC82" s="2406"/>
      <c r="CD82" s="2406"/>
      <c r="CE82" s="2406"/>
      <c r="CF82" s="2406"/>
      <c r="CG82" s="2406"/>
      <c r="CH82" s="2406"/>
      <c r="CI82" s="2406"/>
      <c r="CJ82" s="2406"/>
      <c r="CK82" s="2406"/>
      <c r="CL82" s="2406"/>
      <c r="CM82" s="2406"/>
      <c r="CN82" s="2406"/>
      <c r="CO82" s="2406"/>
      <c r="CP82" s="2406"/>
      <c r="CQ82" s="2406"/>
      <c r="CR82" s="2406"/>
      <c r="CS82" s="2406"/>
      <c r="CT82" s="2406"/>
      <c r="CU82" s="2406"/>
      <c r="CV82" s="2406"/>
      <c r="CW82" s="2406"/>
      <c r="CX82" s="2406"/>
      <c r="CY82" s="2406"/>
      <c r="CZ82" s="2406"/>
      <c r="DA82" s="2406"/>
      <c r="DB82" s="2406"/>
    </row>
    <row r="83" spans="1:106" s="2407" customFormat="1" ht="4.05" customHeight="1">
      <c r="A83" s="2406"/>
      <c r="B83" s="2494"/>
      <c r="C83" s="2406"/>
      <c r="D83" s="2406"/>
      <c r="E83" s="2406"/>
      <c r="F83" s="2406"/>
      <c r="J83" s="2406"/>
      <c r="K83" s="2724"/>
      <c r="L83" s="2411"/>
      <c r="M83" s="2411"/>
      <c r="N83" s="2723"/>
      <c r="O83" s="2411"/>
      <c r="P83" s="2411"/>
      <c r="Q83" s="2411"/>
      <c r="R83" s="2723"/>
      <c r="S83" s="2411"/>
      <c r="T83" s="2411"/>
      <c r="U83" s="2411"/>
      <c r="V83" s="2411"/>
      <c r="W83" s="2406"/>
      <c r="X83" s="2406"/>
      <c r="Y83" s="2406"/>
      <c r="Z83" s="2470"/>
      <c r="AA83" s="2406"/>
      <c r="AB83" s="2406"/>
      <c r="AC83" s="2406"/>
      <c r="AD83" s="2406"/>
      <c r="AE83" s="2406"/>
      <c r="AF83" s="2406"/>
      <c r="AG83" s="2406"/>
      <c r="AH83" s="2406"/>
      <c r="AI83" s="2406"/>
      <c r="AJ83" s="2406"/>
      <c r="AK83" s="2406"/>
      <c r="AL83" s="2406"/>
      <c r="AM83" s="2406"/>
      <c r="AN83" s="2406"/>
      <c r="AO83" s="2406"/>
      <c r="AP83" s="2406"/>
      <c r="AQ83" s="2406"/>
      <c r="AR83" s="2406"/>
      <c r="AS83" s="2406"/>
      <c r="AT83" s="2406"/>
      <c r="AU83" s="2406"/>
      <c r="AV83" s="2406"/>
      <c r="AW83" s="2406"/>
      <c r="AX83" s="2406"/>
      <c r="AY83" s="2406"/>
      <c r="AZ83" s="2406"/>
      <c r="BA83" s="2406"/>
      <c r="BB83" s="2406"/>
      <c r="BC83" s="2406"/>
      <c r="BD83" s="2406"/>
      <c r="BE83" s="2406"/>
      <c r="BF83" s="2406"/>
      <c r="BG83" s="2406"/>
      <c r="BH83" s="2406"/>
      <c r="BI83" s="2406"/>
      <c r="BJ83" s="2406"/>
      <c r="BK83" s="2406"/>
      <c r="BL83" s="2406"/>
      <c r="BM83" s="2406"/>
      <c r="BN83" s="2406"/>
      <c r="BO83" s="2406"/>
      <c r="BP83" s="2406"/>
      <c r="BQ83" s="2406"/>
      <c r="BR83" s="2406"/>
      <c r="BS83" s="2406"/>
      <c r="BT83" s="2406"/>
      <c r="BU83" s="2406"/>
      <c r="BV83" s="2406"/>
      <c r="BW83" s="2406"/>
      <c r="BX83" s="2406"/>
      <c r="BY83" s="2406"/>
      <c r="BZ83" s="2406"/>
      <c r="CA83" s="2406"/>
      <c r="CB83" s="2406"/>
      <c r="CC83" s="2406"/>
      <c r="CD83" s="2406"/>
      <c r="CE83" s="2406"/>
      <c r="CF83" s="2406"/>
      <c r="CG83" s="2406"/>
      <c r="CH83" s="2406"/>
      <c r="CI83" s="2406"/>
      <c r="CJ83" s="2406"/>
      <c r="CK83" s="2406"/>
      <c r="CL83" s="2406"/>
      <c r="CM83" s="2406"/>
      <c r="CN83" s="2406"/>
      <c r="CO83" s="2406"/>
      <c r="CP83" s="2406"/>
      <c r="CQ83" s="2406"/>
      <c r="CR83" s="2406"/>
      <c r="CS83" s="2406"/>
      <c r="CT83" s="2406"/>
      <c r="CU83" s="2406"/>
      <c r="CV83" s="2406"/>
      <c r="CW83" s="2406"/>
      <c r="CX83" s="2406"/>
      <c r="CY83" s="2406"/>
      <c r="CZ83" s="2406"/>
      <c r="DA83" s="2406"/>
      <c r="DB83" s="2406"/>
    </row>
    <row r="84" spans="1:106" s="2407" customFormat="1" ht="12" customHeight="1">
      <c r="A84" s="2406"/>
      <c r="B84" s="2494"/>
      <c r="C84" s="2406"/>
      <c r="D84" s="2406"/>
      <c r="E84" s="2406"/>
      <c r="F84" s="2406"/>
      <c r="G84" s="5674" t="s">
        <v>5196</v>
      </c>
      <c r="H84" s="5674"/>
      <c r="I84" s="5674"/>
      <c r="J84" s="5675"/>
      <c r="K84" s="2779">
        <v>0</v>
      </c>
      <c r="L84" s="2770"/>
      <c r="M84" s="2770"/>
      <c r="N84" s="2723" t="s">
        <v>1382</v>
      </c>
      <c r="O84" s="2770"/>
      <c r="P84" s="2770"/>
      <c r="Q84" s="2770"/>
      <c r="R84" s="2723" t="s">
        <v>1382</v>
      </c>
      <c r="S84" s="2770"/>
      <c r="T84" s="2770"/>
      <c r="U84" s="2770"/>
      <c r="V84" s="2770"/>
      <c r="W84" s="2406"/>
      <c r="X84" s="2406"/>
      <c r="Y84" s="2406"/>
      <c r="Z84" s="2470"/>
      <c r="AA84" s="2406"/>
      <c r="AB84" s="2406"/>
      <c r="AC84" s="2406"/>
      <c r="AD84" s="2406"/>
      <c r="AE84" s="2406"/>
      <c r="AF84" s="2406"/>
      <c r="AG84" s="2406"/>
      <c r="AH84" s="2406"/>
      <c r="AI84" s="2406"/>
      <c r="AJ84" s="2406"/>
      <c r="AK84" s="2406"/>
      <c r="AL84" s="2406"/>
      <c r="AM84" s="2406"/>
      <c r="AN84" s="2406"/>
      <c r="AO84" s="2406"/>
      <c r="AP84" s="2406"/>
      <c r="AQ84" s="2406"/>
      <c r="AR84" s="2406"/>
      <c r="AS84" s="2406"/>
      <c r="AT84" s="2406"/>
      <c r="AU84" s="2406"/>
      <c r="AV84" s="2406"/>
      <c r="AW84" s="2406"/>
      <c r="AX84" s="2406"/>
      <c r="AY84" s="2406"/>
      <c r="AZ84" s="2406"/>
      <c r="BA84" s="2406"/>
      <c r="BB84" s="2406"/>
      <c r="BC84" s="2406"/>
      <c r="BD84" s="2406"/>
      <c r="BE84" s="2406"/>
      <c r="BF84" s="2406"/>
      <c r="BG84" s="2406"/>
      <c r="BH84" s="2406"/>
      <c r="BI84" s="2406"/>
      <c r="BJ84" s="2406"/>
      <c r="BK84" s="2406"/>
      <c r="BL84" s="2406"/>
      <c r="BM84" s="2406"/>
      <c r="BN84" s="2406"/>
      <c r="BO84" s="2406"/>
      <c r="BP84" s="2406"/>
      <c r="BQ84" s="2406"/>
      <c r="BR84" s="2406"/>
      <c r="BS84" s="2406"/>
      <c r="BT84" s="2406"/>
      <c r="BU84" s="2406"/>
      <c r="BV84" s="2406"/>
      <c r="BW84" s="2406"/>
      <c r="BX84" s="2406"/>
      <c r="BY84" s="2406"/>
      <c r="BZ84" s="2406"/>
      <c r="CA84" s="2406"/>
      <c r="CB84" s="2406"/>
      <c r="CC84" s="2406"/>
      <c r="CD84" s="2406"/>
      <c r="CE84" s="2406"/>
      <c r="CF84" s="2406"/>
      <c r="CG84" s="2406"/>
      <c r="CH84" s="2406"/>
      <c r="CI84" s="2406"/>
      <c r="CJ84" s="2406"/>
      <c r="CK84" s="2406"/>
      <c r="CL84" s="2406"/>
      <c r="CM84" s="2406"/>
      <c r="CN84" s="2406"/>
      <c r="CO84" s="2406"/>
      <c r="CP84" s="2406"/>
      <c r="CQ84" s="2406"/>
      <c r="CR84" s="2406"/>
      <c r="CS84" s="2406"/>
      <c r="CT84" s="2406"/>
      <c r="CU84" s="2406"/>
      <c r="CV84" s="2406"/>
      <c r="CW84" s="2406"/>
      <c r="CX84" s="2406"/>
      <c r="CY84" s="2406"/>
      <c r="CZ84" s="2406"/>
      <c r="DA84" s="2406"/>
      <c r="DB84" s="2406"/>
    </row>
    <row r="85" spans="1:106" s="2411" customFormat="1" ht="4.05" customHeight="1" thickBot="1">
      <c r="B85" s="2442"/>
      <c r="C85" s="2443"/>
      <c r="D85" s="2443"/>
      <c r="E85" s="2443"/>
      <c r="F85" s="2443"/>
      <c r="G85" s="2443"/>
      <c r="H85" s="2443"/>
      <c r="I85" s="2443"/>
      <c r="J85" s="2443"/>
      <c r="K85" s="2443"/>
      <c r="L85" s="2443"/>
      <c r="M85" s="2443"/>
      <c r="N85" s="2443"/>
      <c r="O85" s="2443"/>
      <c r="P85" s="2443"/>
      <c r="Q85" s="2443"/>
      <c r="R85" s="2443"/>
      <c r="S85" s="2443"/>
      <c r="T85" s="2443"/>
      <c r="U85" s="2443"/>
      <c r="V85" s="2443"/>
      <c r="W85" s="2443"/>
      <c r="X85" s="2443"/>
      <c r="Y85" s="2443"/>
      <c r="Z85" s="2444"/>
    </row>
    <row r="86" spans="1:106" s="2411" customFormat="1" ht="12.75" customHeight="1" thickBot="1">
      <c r="B86" s="5670" t="s">
        <v>5014</v>
      </c>
      <c r="C86" s="5671"/>
      <c r="D86" s="5671"/>
      <c r="E86" s="5671"/>
      <c r="F86" s="5671"/>
      <c r="G86" s="5671"/>
      <c r="H86" s="5671"/>
      <c r="I86" s="5671"/>
      <c r="J86" s="5671"/>
      <c r="K86" s="5671"/>
      <c r="L86" s="5671"/>
      <c r="M86" s="5671"/>
      <c r="N86" s="5671"/>
      <c r="O86" s="5671"/>
      <c r="P86" s="5671"/>
      <c r="Q86" s="5671"/>
      <c r="R86" s="5671"/>
      <c r="S86" s="5671"/>
      <c r="T86" s="5671"/>
      <c r="U86" s="5671"/>
      <c r="V86" s="5671"/>
      <c r="W86" s="5671"/>
      <c r="X86" s="5671"/>
      <c r="Y86" s="5671"/>
      <c r="Z86" s="5672"/>
    </row>
    <row r="87" spans="1:106" s="2411" customFormat="1" ht="4.05" customHeight="1">
      <c r="B87" s="2412"/>
      <c r="Z87" s="2413"/>
    </row>
    <row r="88" spans="1:106" s="2411" customFormat="1">
      <c r="B88" s="2412"/>
      <c r="I88" s="2432" t="s">
        <v>5007</v>
      </c>
      <c r="J88" s="2432" t="s">
        <v>3649</v>
      </c>
      <c r="K88" s="2762"/>
      <c r="L88" s="2764"/>
      <c r="M88" s="2414"/>
      <c r="N88" s="2432" t="s">
        <v>3650</v>
      </c>
      <c r="O88" s="2761"/>
      <c r="P88" s="2761"/>
      <c r="R88" s="2414"/>
      <c r="S88" s="2432" t="s">
        <v>3652</v>
      </c>
      <c r="T88" s="2762"/>
      <c r="U88" s="2763"/>
      <c r="V88" s="2763"/>
      <c r="W88" s="2763"/>
      <c r="X88" s="2763"/>
      <c r="Y88" s="2764"/>
      <c r="Z88" s="2413"/>
    </row>
    <row r="89" spans="1:106" s="2411" customFormat="1" ht="4.05" customHeight="1">
      <c r="B89" s="2412"/>
      <c r="Z89" s="2413"/>
    </row>
    <row r="90" spans="1:106" s="2411" customFormat="1">
      <c r="B90" s="2412"/>
      <c r="I90" s="2432" t="s">
        <v>1316</v>
      </c>
      <c r="J90" s="2765"/>
      <c r="K90" s="2766"/>
      <c r="L90" s="2766"/>
      <c r="M90" s="2766"/>
      <c r="N90" s="2766"/>
      <c r="O90" s="2766"/>
      <c r="P90" s="2766"/>
      <c r="Q90" s="2766"/>
      <c r="R90" s="2766"/>
      <c r="S90" s="2766"/>
      <c r="T90" s="2766"/>
      <c r="U90" s="2766"/>
      <c r="V90" s="2766"/>
      <c r="W90" s="2766"/>
      <c r="X90" s="2766"/>
      <c r="Y90" s="2767"/>
      <c r="Z90" s="2413"/>
    </row>
    <row r="91" spans="1:106" s="2411" customFormat="1" ht="4.05" customHeight="1">
      <c r="B91" s="2412"/>
      <c r="Z91" s="2413"/>
    </row>
    <row r="92" spans="1:106" s="2411" customFormat="1">
      <c r="B92" s="2412"/>
      <c r="I92" s="2432" t="s">
        <v>4973</v>
      </c>
      <c r="J92" s="2768"/>
      <c r="K92" s="2761"/>
      <c r="L92" s="2761"/>
      <c r="M92" s="2769"/>
      <c r="N92" s="2761"/>
      <c r="O92" s="2761"/>
      <c r="P92" s="2761"/>
      <c r="Q92" s="2769"/>
      <c r="R92" s="2761"/>
      <c r="S92" s="2761"/>
      <c r="T92" s="2761"/>
      <c r="U92" s="2761"/>
      <c r="V92" s="2770"/>
      <c r="W92" s="2770"/>
      <c r="X92" s="2770"/>
      <c r="Y92" s="2770"/>
      <c r="Z92" s="2413"/>
    </row>
    <row r="93" spans="1:106" s="2411" customFormat="1" ht="4.05" customHeight="1">
      <c r="B93" s="2412"/>
      <c r="Z93" s="2413"/>
    </row>
    <row r="94" spans="1:106" s="2411" customFormat="1">
      <c r="B94" s="2412"/>
      <c r="I94" s="2432"/>
      <c r="J94" s="2768"/>
      <c r="K94" s="2761"/>
      <c r="L94" s="2761"/>
      <c r="M94" s="2769"/>
      <c r="N94" s="2761"/>
      <c r="O94" s="2761"/>
      <c r="P94" s="2761"/>
      <c r="Q94" s="2769"/>
      <c r="R94" s="2761"/>
      <c r="S94" s="2761"/>
      <c r="T94" s="2761"/>
      <c r="U94" s="2761"/>
      <c r="V94" s="2770"/>
      <c r="W94" s="2770"/>
      <c r="X94" s="2770"/>
      <c r="Y94" s="2770"/>
      <c r="Z94" s="2413"/>
    </row>
    <row r="95" spans="1:106" s="2411" customFormat="1" ht="4.05" customHeight="1">
      <c r="B95" s="2412"/>
      <c r="Z95" s="2413"/>
    </row>
    <row r="96" spans="1:106" s="2411" customFormat="1">
      <c r="B96" s="2412"/>
      <c r="I96" s="2432" t="s">
        <v>4974</v>
      </c>
      <c r="J96" s="2768">
        <v>0</v>
      </c>
      <c r="K96" s="2761"/>
      <c r="L96" s="2761"/>
      <c r="M96" s="2435" t="s">
        <v>1382</v>
      </c>
      <c r="N96" s="2761"/>
      <c r="O96" s="2761"/>
      <c r="P96" s="2761"/>
      <c r="Q96" s="2435" t="s">
        <v>1382</v>
      </c>
      <c r="R96" s="2761"/>
      <c r="S96" s="2761"/>
      <c r="T96" s="2761"/>
      <c r="U96" s="2761"/>
      <c r="Z96" s="2413"/>
    </row>
    <row r="97" spans="2:26" s="2411" customFormat="1" ht="4.05" customHeight="1">
      <c r="B97" s="2412"/>
      <c r="Z97" s="2413"/>
    </row>
    <row r="98" spans="2:26" s="2411" customFormat="1">
      <c r="B98" s="2412"/>
      <c r="I98" s="2432" t="s">
        <v>4975</v>
      </c>
      <c r="J98" s="2768">
        <v>0</v>
      </c>
      <c r="K98" s="2761"/>
      <c r="L98" s="2761"/>
      <c r="M98" s="2435" t="s">
        <v>1382</v>
      </c>
      <c r="N98" s="2761"/>
      <c r="O98" s="2761"/>
      <c r="P98" s="2761"/>
      <c r="Q98" s="2435" t="s">
        <v>1382</v>
      </c>
      <c r="R98" s="2761"/>
      <c r="S98" s="2761"/>
      <c r="T98" s="2761"/>
      <c r="U98" s="2761"/>
      <c r="Z98" s="2413"/>
    </row>
    <row r="99" spans="2:26" s="2411" customFormat="1" ht="4.05" customHeight="1">
      <c r="B99" s="2412"/>
      <c r="I99" s="2432"/>
      <c r="J99" s="2438"/>
      <c r="K99" s="2414"/>
      <c r="L99" s="2414"/>
      <c r="M99" s="2435"/>
      <c r="N99" s="2414"/>
      <c r="O99" s="2414"/>
      <c r="P99" s="2414"/>
      <c r="Q99" s="2435"/>
      <c r="R99" s="2414"/>
      <c r="S99" s="2414"/>
      <c r="T99" s="2414"/>
      <c r="U99" s="2414"/>
      <c r="Z99" s="2413"/>
    </row>
    <row r="100" spans="2:26" s="2411" customFormat="1" ht="12">
      <c r="B100" s="2412"/>
      <c r="I100" s="2432" t="s">
        <v>370</v>
      </c>
      <c r="J100" s="2780" t="s">
        <v>5004</v>
      </c>
      <c r="K100" s="2780" t="s">
        <v>5004</v>
      </c>
      <c r="L100" s="2780" t="s">
        <v>5004</v>
      </c>
      <c r="M100" s="2780" t="s">
        <v>5004</v>
      </c>
      <c r="N100" s="2521" t="s">
        <v>1382</v>
      </c>
      <c r="O100" s="2780" t="s">
        <v>4193</v>
      </c>
      <c r="P100" s="2780" t="s">
        <v>4193</v>
      </c>
      <c r="Q100" s="2521" t="s">
        <v>1382</v>
      </c>
      <c r="R100" s="2780" t="s">
        <v>5005</v>
      </c>
      <c r="S100" s="2780" t="s">
        <v>5005</v>
      </c>
      <c r="T100" s="2414"/>
      <c r="U100" s="2414"/>
      <c r="Z100" s="2413"/>
    </row>
    <row r="101" spans="2:26" s="2411" customFormat="1" ht="4.05" customHeight="1">
      <c r="B101" s="2412"/>
      <c r="I101" s="2432"/>
      <c r="J101" s="2438"/>
      <c r="K101" s="2414"/>
      <c r="L101" s="2414"/>
      <c r="M101" s="2435"/>
      <c r="N101" s="2414"/>
      <c r="O101" s="2414"/>
      <c r="P101" s="2414"/>
      <c r="Q101" s="2435"/>
      <c r="R101" s="2414"/>
      <c r="S101" s="2414"/>
      <c r="T101" s="2414"/>
      <c r="U101" s="2414"/>
      <c r="Z101" s="2413"/>
    </row>
    <row r="102" spans="2:26" s="2411" customFormat="1" ht="48" customHeight="1">
      <c r="B102" s="2412"/>
      <c r="C102" s="5538" t="s">
        <v>5040</v>
      </c>
      <c r="D102" s="5538"/>
      <c r="E102" s="5538"/>
      <c r="F102" s="5538"/>
      <c r="G102" s="5538"/>
      <c r="H102" s="5538"/>
      <c r="I102" s="5538"/>
      <c r="J102" s="5538"/>
      <c r="K102" s="5538"/>
      <c r="L102" s="5538"/>
      <c r="M102" s="5538"/>
      <c r="N102" s="5538"/>
      <c r="O102" s="5538"/>
      <c r="P102" s="5538"/>
      <c r="Q102" s="5538"/>
      <c r="R102" s="5538"/>
      <c r="S102" s="5538"/>
      <c r="T102" s="5538"/>
      <c r="U102" s="5538"/>
      <c r="V102" s="5538"/>
      <c r="W102" s="5538"/>
      <c r="X102" s="5538"/>
      <c r="Y102" s="5538"/>
      <c r="Z102" s="2413"/>
    </row>
    <row r="103" spans="2:26" s="2411" customFormat="1" ht="4.05" customHeight="1">
      <c r="B103" s="2412"/>
      <c r="Z103" s="2413"/>
    </row>
    <row r="104" spans="2:26" s="2411" customFormat="1">
      <c r="B104" s="2412"/>
      <c r="I104" s="2416" t="s">
        <v>369</v>
      </c>
      <c r="J104" s="2781"/>
      <c r="K104" s="2782"/>
      <c r="L104" s="2782"/>
      <c r="M104" s="2782"/>
      <c r="N104" s="2782"/>
      <c r="O104" s="2782"/>
      <c r="P104" s="2782"/>
      <c r="Q104" s="2782"/>
      <c r="R104" s="2782"/>
      <c r="S104" s="2783"/>
      <c r="T104" s="2531"/>
      <c r="U104" s="2531"/>
      <c r="V104" s="2531"/>
      <c r="W104" s="2531"/>
      <c r="X104" s="2531"/>
      <c r="Y104" s="2531"/>
      <c r="Z104" s="2413"/>
    </row>
    <row r="105" spans="2:26" s="2411" customFormat="1" ht="4.05" customHeight="1">
      <c r="B105" s="2412"/>
      <c r="J105" s="2681"/>
      <c r="S105" s="2726"/>
      <c r="T105" s="2531"/>
      <c r="U105" s="2531"/>
      <c r="V105" s="2531"/>
      <c r="W105" s="2531"/>
      <c r="X105" s="2531"/>
      <c r="Y105" s="2531"/>
      <c r="Z105" s="2413"/>
    </row>
    <row r="106" spans="2:26" s="2411" customFormat="1">
      <c r="B106" s="2412"/>
      <c r="J106" s="2681"/>
      <c r="S106" s="2726"/>
      <c r="T106" s="2531"/>
      <c r="U106" s="2531"/>
      <c r="V106" s="2531"/>
      <c r="W106" s="2531"/>
      <c r="X106" s="2531"/>
      <c r="Y106" s="2531"/>
      <c r="Z106" s="2413"/>
    </row>
    <row r="107" spans="2:26" s="2411" customFormat="1" ht="4.05" customHeight="1">
      <c r="B107" s="2412"/>
      <c r="J107" s="2681"/>
      <c r="S107" s="2726"/>
      <c r="T107" s="2531"/>
      <c r="U107" s="2531"/>
      <c r="V107" s="2531"/>
      <c r="W107" s="2531"/>
      <c r="X107" s="2531"/>
      <c r="Y107" s="2531"/>
      <c r="Z107" s="2413"/>
    </row>
    <row r="108" spans="2:26" s="2411" customFormat="1">
      <c r="B108" s="2412"/>
      <c r="J108" s="2528"/>
      <c r="K108" s="2529"/>
      <c r="L108" s="2529"/>
      <c r="M108" s="2529"/>
      <c r="N108" s="2529"/>
      <c r="O108" s="2529"/>
      <c r="P108" s="2529"/>
      <c r="Q108" s="2529"/>
      <c r="R108" s="2529"/>
      <c r="S108" s="2727"/>
      <c r="T108" s="2531"/>
      <c r="U108" s="2531"/>
      <c r="V108" s="2531"/>
      <c r="W108" s="2531"/>
      <c r="X108" s="2531"/>
      <c r="Y108" s="2531"/>
      <c r="Z108" s="2413"/>
    </row>
    <row r="109" spans="2:26" s="2411" customFormat="1" ht="4.05" customHeight="1">
      <c r="B109" s="2412"/>
      <c r="P109" s="2531"/>
      <c r="Q109" s="2531"/>
      <c r="R109" s="2531"/>
      <c r="S109" s="2531"/>
      <c r="T109" s="2531"/>
      <c r="U109" s="2531"/>
      <c r="V109" s="2531"/>
      <c r="W109" s="2531"/>
      <c r="X109" s="2531"/>
      <c r="Y109" s="2531"/>
      <c r="Z109" s="2413"/>
    </row>
    <row r="110" spans="2:26" s="2411" customFormat="1" ht="12">
      <c r="B110" s="2412"/>
      <c r="I110" s="2416" t="s">
        <v>1022</v>
      </c>
      <c r="J110" s="2780" t="s">
        <v>5004</v>
      </c>
      <c r="K110" s="2780" t="s">
        <v>5004</v>
      </c>
      <c r="L110" s="2780" t="s">
        <v>5004</v>
      </c>
      <c r="M110" s="2780" t="s">
        <v>5004</v>
      </c>
      <c r="N110" s="2521" t="s">
        <v>1382</v>
      </c>
      <c r="O110" s="2780" t="s">
        <v>4193</v>
      </c>
      <c r="P110" s="2780" t="s">
        <v>4193</v>
      </c>
      <c r="Q110" s="2521" t="s">
        <v>1382</v>
      </c>
      <c r="R110" s="2780" t="s">
        <v>5005</v>
      </c>
      <c r="S110" s="2780" t="s">
        <v>5005</v>
      </c>
      <c r="Z110" s="2413"/>
    </row>
    <row r="111" spans="2:26" s="2411" customFormat="1" ht="12">
      <c r="B111" s="2412"/>
      <c r="I111" s="2416"/>
      <c r="J111" s="2532"/>
      <c r="K111" s="2532"/>
      <c r="L111" s="2532"/>
      <c r="M111" s="2532"/>
      <c r="N111" s="2521"/>
      <c r="O111" s="2532"/>
      <c r="P111" s="2532"/>
      <c r="Q111" s="2521"/>
      <c r="R111" s="2532"/>
      <c r="S111" s="2532"/>
      <c r="Z111" s="2413"/>
    </row>
    <row r="112" spans="2:26" s="2411" customFormat="1" ht="12" customHeight="1">
      <c r="B112" s="2412"/>
      <c r="C112" s="5662" t="s">
        <v>5216</v>
      </c>
      <c r="D112" s="5663"/>
      <c r="E112" s="5663"/>
      <c r="F112" s="5663"/>
      <c r="G112" s="5663"/>
      <c r="H112" s="5663"/>
      <c r="I112" s="5663"/>
      <c r="J112" s="5663"/>
      <c r="K112" s="5663"/>
      <c r="L112" s="5663"/>
      <c r="M112" s="5663"/>
      <c r="N112" s="5663"/>
      <c r="O112" s="5663"/>
      <c r="P112" s="5663"/>
      <c r="Q112" s="5663"/>
      <c r="R112" s="5663"/>
      <c r="S112" s="5663"/>
      <c r="T112" s="5663"/>
      <c r="U112" s="5663"/>
      <c r="V112" s="5663"/>
      <c r="W112" s="5663"/>
      <c r="X112" s="5663"/>
      <c r="Y112" s="5663"/>
      <c r="Z112" s="2413"/>
    </row>
    <row r="113" spans="2:26" s="2411" customFormat="1" ht="4.05" customHeight="1" thickBot="1">
      <c r="B113" s="2442"/>
      <c r="C113" s="2443"/>
      <c r="D113" s="2443"/>
      <c r="E113" s="2443"/>
      <c r="F113" s="2443"/>
      <c r="G113" s="2443"/>
      <c r="H113" s="2443"/>
      <c r="I113" s="2443"/>
      <c r="J113" s="2443"/>
      <c r="K113" s="2443"/>
      <c r="L113" s="2443"/>
      <c r="M113" s="2443"/>
      <c r="N113" s="2443"/>
      <c r="O113" s="2443"/>
      <c r="P113" s="2443"/>
      <c r="Q113" s="2443"/>
      <c r="R113" s="2443"/>
      <c r="S113" s="2443"/>
      <c r="T113" s="2443"/>
      <c r="U113" s="2443"/>
      <c r="V113" s="2443"/>
      <c r="W113" s="2443"/>
      <c r="X113" s="2443"/>
      <c r="Y113" s="2443"/>
      <c r="Z113" s="2444"/>
    </row>
    <row r="114" spans="2:26" s="2411" customFormat="1">
      <c r="I114" s="2432"/>
      <c r="J114" s="2438"/>
      <c r="K114" s="2414"/>
      <c r="L114" s="2414"/>
      <c r="M114" s="2435"/>
      <c r="N114" s="2414"/>
      <c r="O114" s="2414"/>
      <c r="P114" s="2414"/>
      <c r="Q114" s="2435"/>
      <c r="R114" s="2414"/>
      <c r="S114" s="2414"/>
      <c r="T114" s="2414"/>
      <c r="U114" s="2414"/>
    </row>
    <row r="115" spans="2:26" s="2411" customFormat="1" ht="4.05" customHeight="1"/>
    <row r="116" spans="2:26" s="2411" customFormat="1">
      <c r="I116" s="2432"/>
      <c r="J116" s="2438"/>
      <c r="K116" s="2414"/>
      <c r="L116" s="2414"/>
      <c r="M116" s="2435"/>
      <c r="N116" s="2414"/>
      <c r="O116" s="2414"/>
      <c r="P116" s="2414"/>
      <c r="Q116" s="2435"/>
      <c r="R116" s="2414"/>
      <c r="S116" s="2414"/>
      <c r="T116" s="2414"/>
      <c r="U116" s="2414"/>
    </row>
    <row r="117" spans="2:26" s="2411" customFormat="1" ht="4.05" customHeight="1">
      <c r="I117" s="2432"/>
      <c r="J117" s="2438"/>
      <c r="K117" s="2414"/>
      <c r="L117" s="2414"/>
      <c r="M117" s="2435"/>
      <c r="N117" s="2414"/>
      <c r="O117" s="2414"/>
      <c r="P117" s="2414"/>
      <c r="Q117" s="2435"/>
      <c r="R117" s="2414"/>
      <c r="S117" s="2414"/>
      <c r="T117" s="2414"/>
      <c r="U117" s="2414"/>
    </row>
    <row r="118" spans="2:26" s="2411" customFormat="1">
      <c r="I118" s="2432"/>
      <c r="J118" s="2438"/>
      <c r="K118" s="2414"/>
      <c r="L118" s="2414"/>
      <c r="M118" s="2435"/>
      <c r="N118" s="2414"/>
      <c r="O118" s="2414"/>
      <c r="P118" s="2414"/>
      <c r="Q118" s="2435"/>
      <c r="R118" s="2414"/>
      <c r="S118" s="2414"/>
      <c r="T118" s="2414"/>
      <c r="U118" s="2414"/>
    </row>
    <row r="119" spans="2:26" s="2411" customFormat="1" ht="4.05" customHeight="1"/>
    <row r="120" spans="2:26" s="2411" customFormat="1">
      <c r="I120" s="2432"/>
      <c r="J120" s="2438"/>
      <c r="K120" s="2414"/>
      <c r="L120" s="2414"/>
      <c r="M120" s="2435"/>
      <c r="N120" s="2414"/>
      <c r="O120" s="2414"/>
      <c r="P120" s="2414"/>
      <c r="Q120" s="2435"/>
      <c r="R120" s="2414"/>
      <c r="S120" s="2414"/>
      <c r="T120" s="2414"/>
      <c r="U120" s="2414"/>
    </row>
    <row r="121" spans="2:26" s="2411" customFormat="1" ht="4.05" customHeight="1"/>
    <row r="122" spans="2:26" s="2411" customFormat="1">
      <c r="I122" s="2432"/>
      <c r="J122" s="2438"/>
      <c r="K122" s="2414"/>
      <c r="L122" s="2414"/>
      <c r="M122" s="2435"/>
      <c r="N122" s="2414"/>
      <c r="O122" s="2414"/>
      <c r="P122" s="2414"/>
      <c r="Q122" s="2435"/>
      <c r="R122" s="2414"/>
      <c r="S122" s="2414"/>
      <c r="T122" s="2414"/>
      <c r="U122" s="2414"/>
    </row>
    <row r="123" spans="2:26" s="2411" customFormat="1" ht="4.05" customHeight="1"/>
    <row r="124" spans="2:26" s="2411" customFormat="1">
      <c r="I124" s="2432"/>
      <c r="J124" s="2438"/>
      <c r="K124" s="2414"/>
      <c r="L124" s="2414"/>
      <c r="M124" s="2435"/>
      <c r="N124" s="2414"/>
      <c r="O124" s="2414"/>
      <c r="P124" s="2414"/>
      <c r="Q124" s="2435"/>
      <c r="R124" s="2414"/>
      <c r="S124" s="2414"/>
      <c r="T124" s="2414"/>
      <c r="U124" s="2414"/>
    </row>
    <row r="125" spans="2:26" s="2411" customFormat="1" ht="4.05" customHeight="1">
      <c r="I125" s="2432"/>
      <c r="J125" s="2438"/>
      <c r="K125" s="2414"/>
      <c r="L125" s="2414"/>
      <c r="M125" s="2435"/>
      <c r="N125" s="2414"/>
      <c r="O125" s="2414"/>
      <c r="P125" s="2414"/>
      <c r="Q125" s="2435"/>
      <c r="R125" s="2414"/>
      <c r="S125" s="2414"/>
      <c r="T125" s="2414"/>
      <c r="U125" s="2414"/>
    </row>
    <row r="126" spans="2:26" s="2411" customFormat="1">
      <c r="I126" s="2432"/>
      <c r="J126" s="2438"/>
      <c r="K126" s="2414"/>
      <c r="L126" s="2414"/>
      <c r="M126" s="2435"/>
      <c r="N126" s="2414"/>
      <c r="O126" s="2414"/>
      <c r="P126" s="2414"/>
      <c r="Q126" s="2435"/>
      <c r="R126" s="2414"/>
      <c r="S126" s="2414"/>
      <c r="T126" s="2414"/>
      <c r="U126" s="2414"/>
    </row>
    <row r="127" spans="2:26" s="2411" customFormat="1" ht="4.05" customHeight="1"/>
    <row r="128" spans="2:26" s="2411" customFormat="1">
      <c r="I128" s="2432"/>
      <c r="J128" s="2438"/>
      <c r="K128" s="2414"/>
      <c r="L128" s="2414"/>
      <c r="M128" s="2435"/>
      <c r="N128" s="2414"/>
      <c r="O128" s="2414"/>
      <c r="P128" s="2414"/>
      <c r="Q128" s="2435"/>
      <c r="R128" s="2414"/>
      <c r="S128" s="2414"/>
      <c r="T128" s="2414"/>
      <c r="U128" s="2414"/>
    </row>
    <row r="129" spans="9:21" s="2411" customFormat="1" ht="4.05" customHeight="1"/>
    <row r="130" spans="9:21" s="2411" customFormat="1">
      <c r="I130" s="2432"/>
      <c r="J130" s="2438"/>
      <c r="K130" s="2414"/>
      <c r="L130" s="2414"/>
      <c r="M130" s="2435"/>
      <c r="N130" s="2414"/>
      <c r="O130" s="2414"/>
      <c r="P130" s="2414"/>
      <c r="Q130" s="2435"/>
      <c r="R130" s="2414"/>
      <c r="S130" s="2414"/>
      <c r="T130" s="2414"/>
      <c r="U130" s="2414"/>
    </row>
    <row r="131" spans="9:21" s="2411" customFormat="1" ht="4.05" customHeight="1"/>
    <row r="132" spans="9:21" s="2411" customFormat="1">
      <c r="I132" s="2432"/>
      <c r="J132" s="2438"/>
      <c r="K132" s="2414"/>
      <c r="L132" s="2414"/>
      <c r="M132" s="2435"/>
      <c r="N132" s="2414"/>
      <c r="O132" s="2414"/>
      <c r="P132" s="2414"/>
      <c r="Q132" s="2435"/>
      <c r="R132" s="2414"/>
      <c r="S132" s="2414"/>
      <c r="T132" s="2414"/>
      <c r="U132" s="2414"/>
    </row>
    <row r="133" spans="9:21" s="2411" customFormat="1" ht="4.05" customHeight="1">
      <c r="I133" s="2432"/>
      <c r="J133" s="2438"/>
      <c r="K133" s="2414"/>
      <c r="L133" s="2414"/>
      <c r="M133" s="2435"/>
      <c r="N133" s="2414"/>
      <c r="O133" s="2414"/>
      <c r="P133" s="2414"/>
      <c r="Q133" s="2435"/>
      <c r="R133" s="2414"/>
      <c r="S133" s="2414"/>
      <c r="T133" s="2414"/>
      <c r="U133" s="2414"/>
    </row>
    <row r="134" spans="9:21" s="2411" customFormat="1">
      <c r="I134" s="2432"/>
      <c r="J134" s="2438"/>
      <c r="K134" s="2414"/>
      <c r="L134" s="2414"/>
      <c r="M134" s="2435"/>
      <c r="N134" s="2414"/>
      <c r="O134" s="2414"/>
      <c r="P134" s="2414"/>
      <c r="Q134" s="2435"/>
      <c r="R134" s="2414"/>
      <c r="S134" s="2414"/>
      <c r="T134" s="2414"/>
      <c r="U134" s="2414"/>
    </row>
    <row r="135" spans="9:21" s="2411" customFormat="1" ht="4.05" customHeight="1"/>
    <row r="136" spans="9:21" s="2411" customFormat="1">
      <c r="I136" s="2432"/>
      <c r="J136" s="2438"/>
      <c r="K136" s="2414"/>
      <c r="L136" s="2414"/>
      <c r="M136" s="2435"/>
      <c r="N136" s="2414"/>
      <c r="O136" s="2414"/>
      <c r="P136" s="2414"/>
      <c r="Q136" s="2435"/>
      <c r="R136" s="2414"/>
      <c r="S136" s="2414"/>
      <c r="T136" s="2414"/>
      <c r="U136" s="2414"/>
    </row>
    <row r="137" spans="9:21" s="2411" customFormat="1" ht="4.05" customHeight="1"/>
    <row r="138" spans="9:21" s="2411" customFormat="1">
      <c r="I138" s="2432"/>
      <c r="J138" s="2438"/>
      <c r="K138" s="2414"/>
      <c r="L138" s="2414"/>
      <c r="M138" s="2435"/>
      <c r="N138" s="2414"/>
      <c r="O138" s="2414"/>
      <c r="P138" s="2414"/>
      <c r="Q138" s="2435"/>
      <c r="R138" s="2414"/>
      <c r="S138" s="2414"/>
      <c r="T138" s="2414"/>
      <c r="U138" s="2414"/>
    </row>
    <row r="139" spans="9:21" s="2411" customFormat="1" ht="4.05" customHeight="1"/>
    <row r="140" spans="9:21" s="2411" customFormat="1">
      <c r="I140" s="2432"/>
      <c r="J140" s="2438"/>
      <c r="K140" s="2414"/>
      <c r="L140" s="2414"/>
      <c r="M140" s="2435"/>
      <c r="N140" s="2414"/>
      <c r="O140" s="2414"/>
      <c r="P140" s="2414"/>
      <c r="Q140" s="2435"/>
      <c r="R140" s="2414"/>
      <c r="S140" s="2414"/>
      <c r="T140" s="2414"/>
      <c r="U140" s="2414"/>
    </row>
    <row r="141" spans="9:21" s="2411" customFormat="1" ht="4.05" customHeight="1">
      <c r="I141" s="2432"/>
      <c r="J141" s="2438"/>
      <c r="K141" s="2414"/>
      <c r="L141" s="2414"/>
      <c r="M141" s="2435"/>
      <c r="N141" s="2414"/>
      <c r="O141" s="2414"/>
      <c r="P141" s="2414"/>
      <c r="Q141" s="2435"/>
      <c r="R141" s="2414"/>
      <c r="S141" s="2414"/>
      <c r="T141" s="2414"/>
      <c r="U141" s="2414"/>
    </row>
    <row r="142" spans="9:21" s="2411" customFormat="1">
      <c r="I142" s="2432"/>
      <c r="J142" s="2438"/>
      <c r="K142" s="2414"/>
      <c r="L142" s="2414"/>
      <c r="M142" s="2435"/>
      <c r="N142" s="2414"/>
      <c r="O142" s="2414"/>
      <c r="P142" s="2414"/>
      <c r="Q142" s="2435"/>
      <c r="R142" s="2414"/>
      <c r="S142" s="2414"/>
      <c r="T142" s="2414"/>
      <c r="U142" s="2414"/>
    </row>
    <row r="143" spans="9:21" s="2411" customFormat="1" ht="4.05" customHeight="1"/>
    <row r="144" spans="9:21" s="2411" customFormat="1">
      <c r="I144" s="2432"/>
      <c r="J144" s="2438"/>
      <c r="K144" s="2414"/>
      <c r="L144" s="2414"/>
      <c r="M144" s="2435"/>
      <c r="N144" s="2414"/>
      <c r="O144" s="2414"/>
      <c r="P144" s="2414"/>
      <c r="Q144" s="2435"/>
      <c r="R144" s="2414"/>
      <c r="S144" s="2414"/>
      <c r="T144" s="2414"/>
      <c r="U144" s="2414"/>
    </row>
    <row r="145" spans="9:21" s="2411" customFormat="1" ht="4.05" customHeight="1"/>
    <row r="146" spans="9:21" s="2411" customFormat="1">
      <c r="I146" s="2432"/>
      <c r="J146" s="2438"/>
      <c r="K146" s="2414"/>
      <c r="L146" s="2414"/>
      <c r="M146" s="2435"/>
      <c r="N146" s="2414"/>
      <c r="O146" s="2414"/>
      <c r="P146" s="2414"/>
      <c r="Q146" s="2435"/>
      <c r="R146" s="2414"/>
      <c r="S146" s="2414"/>
      <c r="T146" s="2414"/>
      <c r="U146" s="2414"/>
    </row>
    <row r="147" spans="9:21" s="2411" customFormat="1" ht="4.05" customHeight="1"/>
    <row r="148" spans="9:21" s="2411" customFormat="1">
      <c r="I148" s="2432"/>
      <c r="J148" s="2438"/>
      <c r="K148" s="2414"/>
      <c r="L148" s="2414"/>
      <c r="M148" s="2435"/>
      <c r="N148" s="2414"/>
      <c r="O148" s="2414"/>
      <c r="P148" s="2414"/>
      <c r="Q148" s="2435"/>
      <c r="R148" s="2414"/>
      <c r="S148" s="2414"/>
      <c r="T148" s="2414"/>
      <c r="U148" s="2414"/>
    </row>
    <row r="149" spans="9:21" s="2411" customFormat="1" ht="4.05" customHeight="1">
      <c r="I149" s="2432"/>
      <c r="J149" s="2438"/>
      <c r="K149" s="2414"/>
      <c r="L149" s="2414"/>
      <c r="M149" s="2435"/>
      <c r="N149" s="2414"/>
      <c r="O149" s="2414"/>
      <c r="P149" s="2414"/>
      <c r="Q149" s="2435"/>
      <c r="R149" s="2414"/>
      <c r="S149" s="2414"/>
      <c r="T149" s="2414"/>
      <c r="U149" s="2414"/>
    </row>
    <row r="150" spans="9:21" s="2411" customFormat="1">
      <c r="I150" s="2432"/>
      <c r="J150" s="2438"/>
      <c r="K150" s="2414"/>
      <c r="L150" s="2414"/>
      <c r="M150" s="2435"/>
      <c r="N150" s="2414"/>
      <c r="O150" s="2414"/>
      <c r="P150" s="2414"/>
      <c r="Q150" s="2435"/>
      <c r="R150" s="2414"/>
      <c r="S150" s="2414"/>
      <c r="T150" s="2414"/>
      <c r="U150" s="2414"/>
    </row>
    <row r="151" spans="9:21" s="2411" customFormat="1" ht="4.05" customHeight="1"/>
  </sheetData>
  <mergeCells count="20">
    <mergeCell ref="B41:Z41"/>
    <mergeCell ref="B2:Z4"/>
    <mergeCell ref="B5:Z5"/>
    <mergeCell ref="B13:Z13"/>
    <mergeCell ref="C15:I15"/>
    <mergeCell ref="B31:Z31"/>
    <mergeCell ref="AB43:AB49"/>
    <mergeCell ref="B53:Z53"/>
    <mergeCell ref="B58:Z58"/>
    <mergeCell ref="J60:L60"/>
    <mergeCell ref="N60:O60"/>
    <mergeCell ref="R60:S60"/>
    <mergeCell ref="V60:Y60"/>
    <mergeCell ref="C112:Y112"/>
    <mergeCell ref="R70:T70"/>
    <mergeCell ref="B74:Z74"/>
    <mergeCell ref="I82:J82"/>
    <mergeCell ref="G84:J84"/>
    <mergeCell ref="B86:Z86"/>
    <mergeCell ref="C102:Y102"/>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B1:F39"/>
  <sheetViews>
    <sheetView workbookViewId="0">
      <selection activeCell="F22" sqref="F22"/>
    </sheetView>
  </sheetViews>
  <sheetFormatPr defaultRowHeight="13.2"/>
  <cols>
    <col min="2" max="2" width="50.5546875" bestFit="1" customWidth="1"/>
    <col min="3" max="3" width="10.6640625" customWidth="1"/>
    <col min="4" max="4" width="18.6640625" customWidth="1"/>
    <col min="5" max="6" width="16.88671875" customWidth="1"/>
  </cols>
  <sheetData>
    <row r="1" spans="2:6" ht="13.8" thickBot="1"/>
    <row r="2" spans="2:6" ht="29.25" customHeight="1">
      <c r="B2" s="372" t="s">
        <v>1314</v>
      </c>
      <c r="C2" s="358"/>
    </row>
    <row r="3" spans="2:6" ht="48.75" customHeight="1" thickBot="1">
      <c r="B3" s="373">
        <f>'Master Data'!E19</f>
        <v>20000000</v>
      </c>
      <c r="C3" s="358"/>
      <c r="D3" s="29" t="s">
        <v>4956</v>
      </c>
    </row>
    <row r="4" spans="2:6" ht="22.5" customHeight="1">
      <c r="B4" s="374" t="s">
        <v>1315</v>
      </c>
      <c r="C4" s="368" t="s">
        <v>1316</v>
      </c>
      <c r="D4" s="359" t="s">
        <v>1317</v>
      </c>
      <c r="E4" s="360" t="s">
        <v>1318</v>
      </c>
    </row>
    <row r="5" spans="2:6" ht="33.75" customHeight="1">
      <c r="B5" s="375">
        <f>IF(AND(B3&gt;=0,B3&lt;=500000),1,IF(AND(B3&gt;=500000,B3&lt;=D5),C5,IF(AND(B3&gt;=D5,B3&lt;=D6),C6,IF(AND(B3&gt;=D6,B3&lt;=D7),C7,IF(AND(B3&gt;=D7,B3&lt;=D8),C8,IF(AND(B3&gt;=D8,B3&lt;=D9),C9,IF(AND(B3&gt;=D9,B3&lt;=D10),C10,IF(AND(B3&gt;=D10,B3&lt;=D11),C11,9))))))))</f>
        <v>6</v>
      </c>
      <c r="C5" s="369">
        <v>2</v>
      </c>
      <c r="D5" s="361">
        <v>1000000</v>
      </c>
      <c r="E5" s="362">
        <f>+D5*120%</f>
        <v>1200000</v>
      </c>
      <c r="F5" s="363">
        <v>780001</v>
      </c>
    </row>
    <row r="6" spans="2:6">
      <c r="B6" s="376" t="s">
        <v>580</v>
      </c>
      <c r="C6" s="369">
        <v>3</v>
      </c>
      <c r="D6" s="361">
        <v>3000000</v>
      </c>
      <c r="E6" s="362">
        <f t="shared" ref="E6:E11" si="0">+D6*120%</f>
        <v>3600000</v>
      </c>
      <c r="F6" s="363">
        <v>2400001</v>
      </c>
    </row>
    <row r="7" spans="2:6">
      <c r="B7" s="376" t="s">
        <v>580</v>
      </c>
      <c r="C7" s="369">
        <v>4</v>
      </c>
      <c r="D7" s="361">
        <v>6000000</v>
      </c>
      <c r="E7" s="362">
        <f t="shared" si="0"/>
        <v>7200000</v>
      </c>
      <c r="F7" s="363">
        <v>4800001</v>
      </c>
    </row>
    <row r="8" spans="2:6">
      <c r="B8" s="376" t="s">
        <v>580</v>
      </c>
      <c r="C8" s="369">
        <v>5</v>
      </c>
      <c r="D8" s="361">
        <v>10000000</v>
      </c>
      <c r="E8" s="362">
        <f t="shared" si="0"/>
        <v>12000000</v>
      </c>
      <c r="F8" s="363">
        <v>7800001</v>
      </c>
    </row>
    <row r="9" spans="2:6">
      <c r="B9" s="376" t="s">
        <v>580</v>
      </c>
      <c r="C9" s="369">
        <v>6</v>
      </c>
      <c r="D9" s="361">
        <v>20000000</v>
      </c>
      <c r="E9" s="362">
        <f t="shared" si="0"/>
        <v>24000000</v>
      </c>
      <c r="F9" s="363">
        <v>15600001</v>
      </c>
    </row>
    <row r="10" spans="2:6">
      <c r="B10" s="376" t="s">
        <v>580</v>
      </c>
      <c r="C10" s="369">
        <v>7</v>
      </c>
      <c r="D10" s="361">
        <v>60000000</v>
      </c>
      <c r="E10" s="362">
        <f t="shared" si="0"/>
        <v>72000000</v>
      </c>
      <c r="F10" s="363">
        <v>48000001</v>
      </c>
    </row>
    <row r="11" spans="2:6">
      <c r="B11" s="377" t="s">
        <v>580</v>
      </c>
      <c r="C11" s="370">
        <v>8</v>
      </c>
      <c r="D11" s="364">
        <v>200000000</v>
      </c>
      <c r="E11" s="362">
        <f t="shared" si="0"/>
        <v>240000000</v>
      </c>
      <c r="F11" s="365">
        <v>156000001</v>
      </c>
    </row>
    <row r="12" spans="2:6" ht="13.8" thickBot="1">
      <c r="B12" s="378" t="s">
        <v>580</v>
      </c>
      <c r="C12" s="371">
        <v>9</v>
      </c>
      <c r="D12" s="366" t="s">
        <v>1319</v>
      </c>
      <c r="E12" s="367" t="s">
        <v>1319</v>
      </c>
      <c r="F12" s="85"/>
    </row>
    <row r="16" spans="2:6">
      <c r="B16" s="520" t="s">
        <v>1396</v>
      </c>
      <c r="C16" s="509">
        <f>B5</f>
        <v>6</v>
      </c>
    </row>
    <row r="18" spans="2:4">
      <c r="B18" s="568" t="str">
        <f ca="1">ClassDropdown!E3</f>
        <v>SF</v>
      </c>
    </row>
    <row r="19" spans="2:4">
      <c r="B19" s="567" t="str">
        <f ca="1">CONCATENATE('GB Rating'!B5,ClassDropdown!E3)</f>
        <v>6SF</v>
      </c>
    </row>
    <row r="24" spans="2:4" ht="13.8" thickBot="1">
      <c r="B24" s="521">
        <f>B5</f>
        <v>6</v>
      </c>
    </row>
    <row r="29" spans="2:4">
      <c r="B29" s="3394" t="s">
        <v>1397</v>
      </c>
      <c r="C29" s="3394"/>
      <c r="D29" s="3394"/>
    </row>
    <row r="30" spans="2:4">
      <c r="B30" s="3394" t="s">
        <v>1398</v>
      </c>
      <c r="C30" s="3394"/>
      <c r="D30" s="3394"/>
    </row>
    <row r="31" spans="2:4">
      <c r="B31" s="522" t="s">
        <v>1399</v>
      </c>
      <c r="C31" s="410">
        <f>IF('[8]Master Data'!$G$27=90,10,20)</f>
        <v>20</v>
      </c>
      <c r="D31" s="410">
        <f t="shared" ref="D31:D39" si="1">+C31</f>
        <v>20</v>
      </c>
    </row>
    <row r="32" spans="2:4">
      <c r="B32" s="522" t="s">
        <v>1400</v>
      </c>
      <c r="C32" s="410">
        <f>IF('[8]Master Data'!$G$27=90,9,18)</f>
        <v>18</v>
      </c>
      <c r="D32" s="410">
        <f t="shared" si="1"/>
        <v>18</v>
      </c>
    </row>
    <row r="33" spans="2:4">
      <c r="B33" s="522" t="s">
        <v>1401</v>
      </c>
      <c r="C33" s="410">
        <f>IF('[8]Master Data'!$G$27=90,6,14)</f>
        <v>14</v>
      </c>
      <c r="D33" s="410">
        <f t="shared" si="1"/>
        <v>14</v>
      </c>
    </row>
    <row r="34" spans="2:4">
      <c r="B34" s="522" t="s">
        <v>1402</v>
      </c>
      <c r="C34" s="410">
        <f>IF('[8]Master Data'!$G$27=90,5,12)</f>
        <v>12</v>
      </c>
      <c r="D34" s="410">
        <f t="shared" si="1"/>
        <v>12</v>
      </c>
    </row>
    <row r="35" spans="2:4">
      <c r="B35" s="522" t="s">
        <v>1403</v>
      </c>
      <c r="C35" s="410">
        <f>IF('[8]Master Data'!$G$27=90,4,8)</f>
        <v>8</v>
      </c>
      <c r="D35" s="410">
        <f t="shared" si="1"/>
        <v>8</v>
      </c>
    </row>
    <row r="36" spans="2:4">
      <c r="B36" s="522" t="s">
        <v>1404</v>
      </c>
      <c r="C36" s="410">
        <f>IF('[8]Master Data'!$G$27=90,3,6)</f>
        <v>6</v>
      </c>
      <c r="D36" s="410">
        <f t="shared" si="1"/>
        <v>6</v>
      </c>
    </row>
    <row r="37" spans="2:4">
      <c r="B37" s="522" t="s">
        <v>1405</v>
      </c>
      <c r="C37" s="410">
        <f>IF('[8]Master Data'!$G$27=90,2,4)</f>
        <v>4</v>
      </c>
      <c r="D37" s="410">
        <f t="shared" si="1"/>
        <v>4</v>
      </c>
    </row>
    <row r="38" spans="2:4">
      <c r="B38" s="523" t="s">
        <v>1406</v>
      </c>
      <c r="C38" s="410">
        <f>IF('[8]Master Data'!$G$27=90,1,2)</f>
        <v>2</v>
      </c>
      <c r="D38" s="410">
        <f t="shared" si="1"/>
        <v>2</v>
      </c>
    </row>
    <row r="39" spans="2:4">
      <c r="B39" s="522" t="s">
        <v>1470</v>
      </c>
      <c r="C39" s="507">
        <f>IF('[8]Master Data'!$G$27=90,0,0)</f>
        <v>0</v>
      </c>
      <c r="D39" s="507">
        <f t="shared" si="1"/>
        <v>0</v>
      </c>
    </row>
  </sheetData>
  <mergeCells count="2">
    <mergeCell ref="B30:D30"/>
    <mergeCell ref="B29:D29"/>
  </mergeCells>
  <dataValidations count="2">
    <dataValidation allowBlank="1" showInputMessage="1" showErrorMessage="1" promptTitle="CIDB Grading" prompt="The CIDB Grading will automatically display here when you put the estimated amount in above." sqref="B19" xr:uid="{00000000-0002-0000-0A00-000000000000}"/>
    <dataValidation type="decimal" allowBlank="1" showInputMessage="1" showErrorMessage="1" errorTitle="Wrong Percentage" error="Please type in a percentage between 1 and 100." sqref="C31:C39" xr:uid="{00000000-0002-0000-0A00-000001000000}">
      <formula1>0</formula1>
      <formula2>100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5">
    <tabColor rgb="FF002060"/>
  </sheetPr>
  <dimension ref="B1:F17"/>
  <sheetViews>
    <sheetView workbookViewId="0">
      <selection activeCell="C13" sqref="C13"/>
    </sheetView>
  </sheetViews>
  <sheetFormatPr defaultRowHeight="13.2"/>
  <cols>
    <col min="2" max="2" width="50.5546875" bestFit="1" customWidth="1"/>
    <col min="3" max="3" width="10.6640625" customWidth="1"/>
    <col min="4" max="4" width="18.6640625" customWidth="1"/>
    <col min="5" max="6" width="16.88671875" customWidth="1"/>
  </cols>
  <sheetData>
    <row r="1" spans="2:6" ht="13.8" thickBot="1"/>
    <row r="2" spans="2:6" ht="29.25" customHeight="1">
      <c r="B2" s="372" t="s">
        <v>1571</v>
      </c>
      <c r="C2" s="358"/>
    </row>
    <row r="3" spans="2:6" ht="48.75" customHeight="1" thickBot="1">
      <c r="B3" s="373">
        <f>+'Master Data'!E19</f>
        <v>20000000</v>
      </c>
      <c r="C3" s="358"/>
    </row>
    <row r="4" spans="2:6" ht="22.5" customHeight="1">
      <c r="B4" s="374" t="s">
        <v>1315</v>
      </c>
      <c r="C4" s="368" t="s">
        <v>1316</v>
      </c>
      <c r="D4" s="359" t="s">
        <v>1317</v>
      </c>
      <c r="E4" s="360" t="s">
        <v>1318</v>
      </c>
    </row>
    <row r="5" spans="2:6" ht="33.75" customHeight="1">
      <c r="B5" s="1320">
        <f>IF(AND(B3&gt;=0,B3&lt;=E5),C5,IF(AND(B3&gt;=D6,B3&lt;=E6),C6,IF(AND(B3&gt;=D7,B3&lt;=E7),C7,IF(AND(B3&gt;=D8,B3&lt;=E8),C8,IF(AND(B3&gt;=D9,B3&lt;=E9),C9,IF(AND(B3&gt;=D10,B3&lt;=E10),C10,IF(AND(B3&gt;=D11,B3&lt;=E11),C11,IF(AND(B3&gt;=D12,B3&lt;=E12),C12,IF(AND(B3&gt;D13),C13,C13)))))))))</f>
        <v>450</v>
      </c>
      <c r="C5" s="369">
        <v>0</v>
      </c>
      <c r="D5" s="361">
        <v>1</v>
      </c>
      <c r="E5" s="362">
        <v>500000</v>
      </c>
      <c r="F5" s="363"/>
    </row>
    <row r="6" spans="2:6">
      <c r="B6" s="376" t="s">
        <v>580</v>
      </c>
      <c r="C6" s="369">
        <v>190</v>
      </c>
      <c r="D6" s="361">
        <v>500001</v>
      </c>
      <c r="E6" s="362">
        <v>1000000</v>
      </c>
      <c r="F6" s="363"/>
    </row>
    <row r="7" spans="2:6">
      <c r="B7" s="376" t="s">
        <v>580</v>
      </c>
      <c r="C7" s="369">
        <v>270</v>
      </c>
      <c r="D7" s="361">
        <v>1000001</v>
      </c>
      <c r="E7" s="362">
        <v>2000000</v>
      </c>
      <c r="F7" s="363"/>
    </row>
    <row r="8" spans="2:6">
      <c r="B8" s="376" t="s">
        <v>580</v>
      </c>
      <c r="C8" s="369">
        <v>330</v>
      </c>
      <c r="D8" s="361">
        <v>2000001</v>
      </c>
      <c r="E8" s="362">
        <v>5000000</v>
      </c>
      <c r="F8" s="363"/>
    </row>
    <row r="9" spans="2:6">
      <c r="B9" s="376" t="s">
        <v>580</v>
      </c>
      <c r="C9" s="369">
        <v>380</v>
      </c>
      <c r="D9" s="361">
        <v>5000001</v>
      </c>
      <c r="E9" s="362">
        <v>10000000</v>
      </c>
      <c r="F9" s="363"/>
    </row>
    <row r="10" spans="2:6">
      <c r="B10" s="376" t="s">
        <v>580</v>
      </c>
      <c r="C10" s="369">
        <v>450</v>
      </c>
      <c r="D10" s="361">
        <v>10000001</v>
      </c>
      <c r="E10" s="362">
        <v>20000000</v>
      </c>
      <c r="F10" s="363"/>
    </row>
    <row r="11" spans="2:6">
      <c r="B11" s="376"/>
      <c r="C11" s="369">
        <v>500</v>
      </c>
      <c r="D11" s="361">
        <v>20000001</v>
      </c>
      <c r="E11" s="362">
        <v>40000000</v>
      </c>
      <c r="F11" s="363"/>
    </row>
    <row r="12" spans="2:6">
      <c r="B12" s="376"/>
      <c r="C12" s="369">
        <v>610</v>
      </c>
      <c r="D12" s="361">
        <v>40000001</v>
      </c>
      <c r="E12" s="362">
        <v>130000000</v>
      </c>
      <c r="F12" s="363"/>
    </row>
    <row r="13" spans="2:6">
      <c r="B13" s="376"/>
      <c r="C13" s="369">
        <v>820</v>
      </c>
      <c r="D13" s="874" t="s">
        <v>2131</v>
      </c>
      <c r="E13" s="362"/>
      <c r="F13" s="363"/>
    </row>
    <row r="14" spans="2:6">
      <c r="B14" s="377" t="s">
        <v>580</v>
      </c>
      <c r="C14" s="370" t="s">
        <v>580</v>
      </c>
      <c r="D14" s="364"/>
      <c r="E14" s="362"/>
      <c r="F14" s="365"/>
    </row>
    <row r="15" spans="2:6" ht="13.8" thickBot="1">
      <c r="B15" s="378" t="s">
        <v>580</v>
      </c>
      <c r="C15" s="371" t="s">
        <v>580</v>
      </c>
      <c r="D15" s="366"/>
      <c r="E15" s="367"/>
      <c r="F15" s="85"/>
    </row>
    <row r="17" spans="3:5">
      <c r="C17" s="29" t="s">
        <v>2130</v>
      </c>
      <c r="E17" s="875">
        <v>42826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8" tint="0.59999389629810485"/>
  </sheetPr>
  <dimension ref="A1:Q72"/>
  <sheetViews>
    <sheetView showGridLines="0" showRuler="0" zoomScaleNormal="100" zoomScaleSheetLayoutView="100" zoomScalePageLayoutView="80" workbookViewId="0">
      <selection activeCell="V14" sqref="V14"/>
    </sheetView>
  </sheetViews>
  <sheetFormatPr defaultRowHeight="13.2"/>
  <cols>
    <col min="1" max="1" width="42.44140625" style="5" customWidth="1"/>
    <col min="2" max="2" width="24" customWidth="1"/>
    <col min="3" max="3" width="19.44140625" customWidth="1"/>
    <col min="4" max="4" width="30.88671875" customWidth="1"/>
  </cols>
  <sheetData>
    <row r="1" spans="1:8" ht="22.8">
      <c r="A1" s="3397" t="s">
        <v>372</v>
      </c>
      <c r="B1" s="3397"/>
      <c r="C1" s="3397"/>
      <c r="D1" s="3397"/>
    </row>
    <row r="2" spans="1:8" ht="22.8">
      <c r="A2" s="3397" t="str">
        <f>+'Master Data'!D3</f>
        <v>DEPARTMENT OF PUBLIC WORKS &amp; INFRASTRUCTURE</v>
      </c>
      <c r="B2" s="3397"/>
      <c r="C2" s="3397"/>
      <c r="D2" s="3397"/>
    </row>
    <row r="3" spans="1:8" ht="20.25" customHeight="1">
      <c r="A3" s="13"/>
      <c r="D3" s="516" t="s">
        <v>580</v>
      </c>
    </row>
    <row r="4" spans="1:8" ht="24" customHeight="1">
      <c r="A4" s="13"/>
      <c r="D4" s="516"/>
      <c r="F4" s="3404" t="s">
        <v>273</v>
      </c>
      <c r="G4" s="3404"/>
      <c r="H4" s="3404"/>
    </row>
    <row r="5" spans="1:8" ht="21">
      <c r="A5" s="13"/>
      <c r="D5" s="516"/>
    </row>
    <row r="6" spans="1:8" ht="21">
      <c r="A6" s="13"/>
      <c r="D6" s="516"/>
    </row>
    <row r="7" spans="1:8" ht="21">
      <c r="A7" s="13"/>
      <c r="D7" s="516"/>
    </row>
    <row r="8" spans="1:8" ht="21">
      <c r="A8" s="13"/>
      <c r="D8" s="516"/>
    </row>
    <row r="9" spans="1:8" ht="39.75" customHeight="1">
      <c r="A9" s="13"/>
      <c r="D9" s="516"/>
    </row>
    <row r="10" spans="1:8" ht="28.2">
      <c r="A10" s="3398" t="s">
        <v>1121</v>
      </c>
      <c r="B10" s="3398"/>
      <c r="C10" s="3398"/>
      <c r="D10" s="3398"/>
    </row>
    <row r="12" spans="1:8" ht="17.399999999999999">
      <c r="A12" s="3405" t="s">
        <v>1567</v>
      </c>
      <c r="B12" s="3405"/>
      <c r="C12" s="3405"/>
      <c r="D12" s="3405"/>
    </row>
    <row r="14" spans="1:8" s="112" customFormat="1" ht="27.6">
      <c r="A14" s="3399" t="s">
        <v>158</v>
      </c>
      <c r="B14" s="3399"/>
      <c r="C14" s="3399"/>
      <c r="D14" s="3399"/>
    </row>
    <row r="15" spans="1:8" s="112" customFormat="1" ht="21" customHeight="1">
      <c r="A15" s="3400" t="s">
        <v>1259</v>
      </c>
      <c r="B15" s="3400"/>
      <c r="C15" s="3400"/>
      <c r="D15" s="3400"/>
    </row>
    <row r="16" spans="1:8" ht="24.75" customHeight="1">
      <c r="A16" s="13"/>
    </row>
    <row r="17" spans="1:12" ht="75.75" customHeight="1">
      <c r="A17" s="3408" t="str">
        <f>+'Master Data'!E18</f>
        <v>KZN Public Works: 191 Prince Alfred Street</v>
      </c>
      <c r="B17" s="3408"/>
      <c r="C17" s="3408"/>
      <c r="D17" s="3408"/>
    </row>
    <row r="18" spans="1:12" ht="30" customHeight="1" thickBot="1">
      <c r="A18" s="3407"/>
      <c r="B18" s="3407"/>
      <c r="C18" s="3407"/>
      <c r="D18" s="3407"/>
    </row>
    <row r="19" spans="1:12" ht="8.4" customHeight="1" thickTop="1">
      <c r="A19" s="3409"/>
      <c r="B19" s="3409"/>
      <c r="C19" s="3409"/>
      <c r="D19" s="3409"/>
    </row>
    <row r="20" spans="1:12" s="112" customFormat="1" ht="19.95" customHeight="1">
      <c r="A20" s="3406" t="str">
        <f>IF('Master Data'!E234=1,"Engineer/Principal Agent",IF('Master Data'!E234=2,"Project Leader","Project Manager"))</f>
        <v>Engineer/Principal Agent</v>
      </c>
      <c r="B20" s="3406"/>
      <c r="C20" s="3406" t="str">
        <f>+'Master Data'!E263</f>
        <v>[Identify Agent's Service, eg. Engineer]</v>
      </c>
      <c r="D20" s="3406"/>
      <c r="I20" s="29"/>
    </row>
    <row r="21" spans="1:12" s="85" customFormat="1" ht="15">
      <c r="A21" s="3401" t="str">
        <f>+'Master Data'!E233</f>
        <v>[Identify the Company or person]</v>
      </c>
      <c r="B21" s="3401"/>
      <c r="C21" s="3401" t="str">
        <f>+'Master Data'!E264</f>
        <v>[Agents Name]</v>
      </c>
      <c r="D21" s="3401"/>
      <c r="I21" s="48"/>
    </row>
    <row r="22" spans="1:12" s="85" customFormat="1" ht="15">
      <c r="A22" s="3401" t="str">
        <f>+'Master Data'!E235</f>
        <v>[P.O. Box number]</v>
      </c>
      <c r="B22" s="3401"/>
      <c r="C22" s="3401" t="str">
        <f>+'Master Data'!E265</f>
        <v>[P.O. Box number]</v>
      </c>
      <c r="D22" s="3401"/>
      <c r="I22" s="842"/>
    </row>
    <row r="23" spans="1:12" s="85" customFormat="1" ht="15">
      <c r="A23" s="3401" t="str">
        <f>+'Master Data'!E236</f>
        <v>[Name of town]</v>
      </c>
      <c r="B23" s="3401"/>
      <c r="C23" s="3401" t="str">
        <f>+'Master Data'!E266</f>
        <v>[Name of town]</v>
      </c>
      <c r="D23" s="3401"/>
    </row>
    <row r="24" spans="1:12" s="85" customFormat="1" ht="15">
      <c r="A24" s="3401" t="str">
        <f>+'Master Data'!E237</f>
        <v>[Name of City]</v>
      </c>
      <c r="B24" s="3401"/>
      <c r="C24" s="3401" t="str">
        <f>+'Master Data'!E267</f>
        <v>[Code]</v>
      </c>
      <c r="D24" s="3401"/>
    </row>
    <row r="25" spans="1:12" s="85" customFormat="1" ht="15">
      <c r="A25" s="3401" t="str">
        <f>+'Master Data'!E238</f>
        <v>[Code]</v>
      </c>
      <c r="B25" s="3401"/>
      <c r="C25" s="842"/>
      <c r="D25" s="842"/>
      <c r="E25" s="1754"/>
      <c r="F25" s="1754"/>
      <c r="G25" s="1754"/>
      <c r="H25" s="1754"/>
      <c r="I25" s="1754"/>
      <c r="J25" s="1754"/>
      <c r="K25" s="1754"/>
      <c r="L25" s="1754"/>
    </row>
    <row r="26" spans="1:12" s="85" customFormat="1" ht="15" customHeight="1">
      <c r="A26" s="3401" t="str">
        <f>+""&amp;'Master Data'!E242&amp;" - Tel Number"</f>
        <v>[Telephone Number including Area Code] - Tel Number</v>
      </c>
      <c r="B26" s="3401"/>
      <c r="C26" s="3401" t="str">
        <f>+'Master Data'!E268&amp;" - Tel Number"</f>
        <v>[Tel Number including Area Code] - Tel Number</v>
      </c>
      <c r="D26" s="3401"/>
    </row>
    <row r="27" spans="1:12" s="85" customFormat="1" ht="15" customHeight="1">
      <c r="A27" s="3401" t="str">
        <f>+""&amp;'Master Data'!E244&amp;" - Fax Number"</f>
        <v>[Fax Number including Area Code] - Fax Number</v>
      </c>
      <c r="B27" s="3401"/>
      <c r="C27" s="3401" t="str">
        <f>+'Master Data'!E269&amp;" - Fax Number"</f>
        <v>[Fax Number including Area Code] - Fax Number</v>
      </c>
      <c r="D27" s="3401"/>
    </row>
    <row r="28" spans="1:12" s="85" customFormat="1" ht="20.25" customHeight="1">
      <c r="A28" s="3414" t="str">
        <f>+'Master Data'!E245</f>
        <v>[Email Address]</v>
      </c>
      <c r="B28" s="3414"/>
      <c r="C28" s="3403" t="str">
        <f>+'Master Data'!E270</f>
        <v>[Email Address]</v>
      </c>
      <c r="D28" s="3403"/>
    </row>
    <row r="29" spans="1:12" ht="6" customHeight="1">
      <c r="A29" s="300"/>
      <c r="B29" s="1"/>
      <c r="C29" s="1"/>
      <c r="D29" s="1"/>
    </row>
    <row r="30" spans="1:12" ht="15.6">
      <c r="A30" s="301" t="s">
        <v>969</v>
      </c>
      <c r="B30" s="1"/>
      <c r="C30" s="3402" t="s">
        <v>157</v>
      </c>
      <c r="D30" s="3402"/>
    </row>
    <row r="31" spans="1:12" ht="15.75" customHeight="1">
      <c r="A31" s="10" t="s">
        <v>1215</v>
      </c>
      <c r="B31" s="1"/>
      <c r="C31" s="3413" t="str">
        <f>+'Master Data'!E248</f>
        <v>Regional Manager</v>
      </c>
      <c r="D31" s="3413"/>
    </row>
    <row r="32" spans="1:12" ht="15.75" customHeight="1">
      <c r="A32" s="10" t="str">
        <f>+'Master Data'!E12</f>
        <v>KZN Department of Public Works</v>
      </c>
      <c r="B32" s="1"/>
      <c r="C32" s="3413" t="str">
        <f>+'Master Data'!E247</f>
        <v>KZN Department of Public Works</v>
      </c>
      <c r="D32" s="3413"/>
    </row>
    <row r="33" spans="1:17" ht="15.75" customHeight="1">
      <c r="A33" s="10" t="str">
        <f>+'Master Data'!E226</f>
        <v>Private Bag X 9041</v>
      </c>
      <c r="B33" s="1"/>
      <c r="C33" s="3413" t="str">
        <f>+'Master Data'!E249</f>
        <v>X9041</v>
      </c>
      <c r="D33" s="3413"/>
    </row>
    <row r="34" spans="1:17" ht="15.75" customHeight="1">
      <c r="A34" s="11" t="str">
        <f>+'Master Data'!E227</f>
        <v>PIETERMARITZBURG</v>
      </c>
      <c r="B34" s="1"/>
      <c r="C34" s="3353" t="str">
        <f>+'Master Data'!E250</f>
        <v>Pietermarizburg</v>
      </c>
      <c r="D34" s="3353"/>
    </row>
    <row r="35" spans="1:17" ht="15" customHeight="1">
      <c r="A35" s="65">
        <f>+'Master Data'!E228</f>
        <v>3200</v>
      </c>
      <c r="B35" s="1"/>
      <c r="C35" s="3413" t="str">
        <f>+'Master Data'!E251</f>
        <v>3200</v>
      </c>
      <c r="D35" s="3413"/>
    </row>
    <row r="36" spans="1:17" ht="18.75" customHeight="1">
      <c r="A36" s="10" t="str">
        <f>+"Tel Number:     "&amp;'Master Data'!E229&amp;""</f>
        <v>Tel Number:     033 - 8971300</v>
      </c>
      <c r="B36" s="1"/>
      <c r="C36" s="65" t="s">
        <v>1262</v>
      </c>
      <c r="D36" s="1811" t="str">
        <f>+'Master Data'!E252</f>
        <v>033-897 1421/1422</v>
      </c>
    </row>
    <row r="37" spans="1:17" ht="18.75" customHeight="1">
      <c r="A37" s="570" t="str">
        <f>+"Fax Number:    "&amp;'Master Data'!E230&amp;""</f>
        <v>Fax Number:    033 - 8971399</v>
      </c>
      <c r="B37" s="570"/>
      <c r="C37" s="570" t="s">
        <v>817</v>
      </c>
      <c r="D37" s="572" t="str">
        <f>+'Master Data'!E253</f>
        <v>033-897 1399</v>
      </c>
    </row>
    <row r="38" spans="1:17" ht="7.2" customHeight="1" thickBot="1">
      <c r="A38" s="573"/>
      <c r="B38" s="573"/>
      <c r="C38" s="573"/>
      <c r="D38" s="573"/>
    </row>
    <row r="39" spans="1:17" ht="15" customHeight="1" thickTop="1">
      <c r="A39" s="828" t="str">
        <f>+"Tender Number:           "&amp;'Master Data'!OLE_LINK5&amp;""</f>
        <v>Tender Number:           ZNTM012345W</v>
      </c>
      <c r="B39" s="829"/>
      <c r="C39" s="828" t="s">
        <v>4004</v>
      </c>
      <c r="D39" s="828" t="str">
        <f>+'Master Data'!WimsNo</f>
        <v>012345</v>
      </c>
    </row>
    <row r="40" spans="1:17" ht="15" customHeight="1">
      <c r="A40" s="828" t="str">
        <f ca="1">+"CIDB Grading:        "&amp;'Master Data'!OLE_LINK2&amp;""</f>
        <v>CIDB Grading:        6SF</v>
      </c>
      <c r="B40" s="829"/>
      <c r="C40" s="830" t="s">
        <v>907</v>
      </c>
      <c r="D40" s="832" t="str">
        <f>+'Master Data'!ClosingDate</f>
        <v>As Per Tender Advert</v>
      </c>
    </row>
    <row r="41" spans="1:17" ht="15">
      <c r="A41" s="828" t="str">
        <f>+"ECDP Number:        "&amp;'Master Data'!G15&amp;""</f>
        <v>ECDP Number:        N/A</v>
      </c>
      <c r="B41" s="831"/>
      <c r="C41" s="1874" t="s">
        <v>3955</v>
      </c>
      <c r="D41" s="1874" t="str">
        <f>CONCATENATE('Master Data'!L21," ",'Master Data'!O21)</f>
        <v>19 Calendar Months</v>
      </c>
    </row>
    <row r="42" spans="1:17" ht="4.5" customHeight="1">
      <c r="A42" s="14"/>
    </row>
    <row r="43" spans="1:17" ht="33" customHeight="1">
      <c r="A43" s="3410" t="s">
        <v>3135</v>
      </c>
      <c r="B43" s="3411"/>
      <c r="C43" s="3411"/>
      <c r="D43" s="3412"/>
    </row>
    <row r="44" spans="1:17" ht="21.75" customHeight="1">
      <c r="A44" s="826" t="s">
        <v>1485</v>
      </c>
      <c r="B44" s="12"/>
      <c r="C44" s="3395" t="s">
        <v>2013</v>
      </c>
      <c r="D44" s="3396"/>
    </row>
    <row r="45" spans="1:17" ht="21.75" customHeight="1">
      <c r="A45" s="826" t="s">
        <v>4006</v>
      </c>
      <c r="B45" s="12"/>
      <c r="C45" s="3395" t="s">
        <v>2013</v>
      </c>
      <c r="D45" s="3396"/>
    </row>
    <row r="46" spans="1:17" ht="4.95" customHeight="1">
      <c r="A46" s="827"/>
      <c r="B46" s="390"/>
      <c r="C46" s="390"/>
      <c r="D46" s="391"/>
    </row>
    <row r="47" spans="1:17" ht="12.75" customHeight="1">
      <c r="E47" s="161"/>
      <c r="F47" s="161"/>
      <c r="G47" s="161"/>
      <c r="H47" s="161"/>
      <c r="I47" s="161"/>
      <c r="J47" s="161"/>
      <c r="K47" s="161"/>
      <c r="L47" s="161"/>
      <c r="M47" s="161"/>
      <c r="N47" s="161"/>
      <c r="O47" s="161"/>
      <c r="P47" s="161"/>
      <c r="Q47" s="161"/>
    </row>
    <row r="48" spans="1:17">
      <c r="E48" s="161"/>
      <c r="F48" s="161"/>
      <c r="G48" s="161"/>
      <c r="H48" s="161"/>
      <c r="I48" s="161"/>
      <c r="J48" s="161"/>
      <c r="K48" s="161"/>
      <c r="L48" s="161"/>
      <c r="M48" s="161"/>
      <c r="N48" s="161"/>
      <c r="O48" s="161"/>
      <c r="P48" s="161"/>
      <c r="Q48" s="161"/>
    </row>
    <row r="49" spans="5:17">
      <c r="E49" s="161"/>
      <c r="F49" s="161"/>
      <c r="G49" s="161"/>
      <c r="H49" s="161"/>
      <c r="I49" s="161"/>
      <c r="J49" s="161"/>
      <c r="K49" s="161"/>
      <c r="L49" s="161"/>
      <c r="M49" s="161"/>
      <c r="N49" s="161"/>
      <c r="O49" s="161"/>
      <c r="P49" s="161"/>
      <c r="Q49" s="161"/>
    </row>
    <row r="50" spans="5:17">
      <c r="E50" s="161"/>
      <c r="F50" s="161"/>
      <c r="G50" s="161"/>
      <c r="H50" s="161"/>
      <c r="I50" s="161"/>
      <c r="J50" s="161"/>
      <c r="K50" s="161"/>
      <c r="L50" s="161"/>
      <c r="M50" s="161"/>
      <c r="N50" s="161"/>
      <c r="O50" s="161"/>
      <c r="P50" s="161"/>
      <c r="Q50" s="161"/>
    </row>
    <row r="51" spans="5:17">
      <c r="E51" s="161"/>
      <c r="F51" s="161"/>
      <c r="G51" s="161"/>
      <c r="H51" s="161"/>
      <c r="I51" s="161"/>
      <c r="J51" s="161"/>
      <c r="K51" s="161"/>
      <c r="L51" s="161"/>
      <c r="M51" s="161"/>
      <c r="N51" s="161"/>
      <c r="O51" s="161"/>
      <c r="P51" s="161"/>
      <c r="Q51" s="161"/>
    </row>
    <row r="52" spans="5:17">
      <c r="E52" s="161"/>
      <c r="F52" s="161"/>
      <c r="G52" s="161"/>
      <c r="H52" s="161"/>
      <c r="I52" s="161"/>
      <c r="J52" s="161"/>
      <c r="K52" s="161"/>
      <c r="L52" s="161"/>
      <c r="M52" s="161"/>
      <c r="N52" s="161"/>
      <c r="O52" s="161"/>
      <c r="P52" s="161"/>
      <c r="Q52" s="161"/>
    </row>
    <row r="53" spans="5:17">
      <c r="E53" s="161"/>
      <c r="F53" s="161"/>
      <c r="G53" s="161"/>
      <c r="H53" s="161"/>
      <c r="I53" s="161"/>
      <c r="J53" s="161"/>
      <c r="K53" s="161"/>
      <c r="L53" s="161"/>
      <c r="M53" s="161"/>
      <c r="N53" s="161"/>
      <c r="O53" s="161"/>
      <c r="P53" s="161"/>
      <c r="Q53" s="161"/>
    </row>
    <row r="54" spans="5:17">
      <c r="E54" s="161"/>
      <c r="F54" s="161"/>
      <c r="G54" s="161"/>
      <c r="H54" s="161"/>
      <c r="I54" s="161"/>
      <c r="J54" s="161"/>
      <c r="K54" s="161"/>
      <c r="L54" s="161"/>
      <c r="M54" s="161"/>
      <c r="N54" s="161"/>
      <c r="O54" s="161"/>
      <c r="P54" s="161"/>
      <c r="Q54" s="161"/>
    </row>
    <row r="55" spans="5:17">
      <c r="E55" s="161"/>
      <c r="F55" s="161"/>
      <c r="G55" s="161"/>
      <c r="H55" s="161"/>
      <c r="I55" s="161"/>
      <c r="J55" s="161"/>
      <c r="K55" s="161"/>
      <c r="L55" s="161"/>
      <c r="M55" s="161"/>
      <c r="N55" s="161"/>
      <c r="O55" s="161"/>
      <c r="P55" s="161"/>
      <c r="Q55" s="161"/>
    </row>
    <row r="56" spans="5:17">
      <c r="E56" s="161"/>
      <c r="F56" s="161"/>
      <c r="G56" s="161"/>
      <c r="H56" s="161"/>
      <c r="I56" s="161"/>
      <c r="J56" s="161"/>
      <c r="K56" s="161"/>
      <c r="L56" s="161"/>
      <c r="M56" s="161"/>
      <c r="N56" s="161"/>
      <c r="O56" s="161"/>
      <c r="P56" s="161"/>
      <c r="Q56" s="161"/>
    </row>
    <row r="57" spans="5:17">
      <c r="E57" s="161"/>
      <c r="F57" s="161"/>
      <c r="G57" s="161"/>
      <c r="H57" s="161"/>
      <c r="I57" s="161"/>
      <c r="J57" s="161"/>
      <c r="K57" s="161"/>
      <c r="L57" s="161"/>
      <c r="M57" s="161"/>
      <c r="N57" s="161"/>
      <c r="O57" s="161"/>
      <c r="P57" s="161"/>
      <c r="Q57" s="161"/>
    </row>
    <row r="58" spans="5:17">
      <c r="E58" s="161"/>
      <c r="F58" s="161"/>
      <c r="G58" s="161"/>
      <c r="H58" s="161"/>
      <c r="I58" s="161"/>
      <c r="J58" s="161"/>
      <c r="K58" s="161"/>
      <c r="L58" s="161"/>
      <c r="M58" s="161"/>
      <c r="N58" s="161"/>
      <c r="O58" s="161"/>
      <c r="P58" s="161"/>
      <c r="Q58" s="161"/>
    </row>
    <row r="59" spans="5:17">
      <c r="E59" s="161"/>
      <c r="F59" s="161"/>
      <c r="G59" s="161"/>
      <c r="H59" s="161"/>
      <c r="I59" s="161"/>
      <c r="J59" s="161"/>
      <c r="K59" s="161"/>
      <c r="L59" s="161"/>
      <c r="M59" s="161"/>
      <c r="N59" s="161"/>
      <c r="O59" s="161"/>
      <c r="P59" s="161"/>
      <c r="Q59" s="161"/>
    </row>
    <row r="60" spans="5:17">
      <c r="E60" s="161"/>
      <c r="F60" s="161"/>
      <c r="G60" s="161"/>
      <c r="H60" s="161"/>
      <c r="I60" s="161"/>
      <c r="J60" s="161"/>
      <c r="K60" s="161"/>
      <c r="L60" s="161"/>
      <c r="M60" s="161"/>
      <c r="N60" s="161"/>
      <c r="O60" s="161"/>
      <c r="P60" s="161"/>
      <c r="Q60" s="161"/>
    </row>
    <row r="61" spans="5:17">
      <c r="E61" s="161"/>
      <c r="F61" s="161"/>
      <c r="G61" s="161"/>
      <c r="H61" s="161"/>
      <c r="I61" s="161"/>
      <c r="J61" s="161"/>
      <c r="K61" s="161"/>
      <c r="L61" s="161"/>
      <c r="M61" s="161"/>
      <c r="N61" s="161"/>
      <c r="O61" s="161"/>
      <c r="P61" s="161"/>
      <c r="Q61" s="161"/>
    </row>
    <row r="62" spans="5:17">
      <c r="E62" s="161"/>
      <c r="F62" s="161"/>
      <c r="G62" s="161"/>
      <c r="H62" s="161"/>
      <c r="I62" s="161"/>
      <c r="J62" s="161"/>
      <c r="K62" s="161"/>
      <c r="L62" s="161"/>
      <c r="M62" s="161"/>
      <c r="N62" s="161"/>
      <c r="O62" s="161"/>
      <c r="P62" s="161"/>
      <c r="Q62" s="161"/>
    </row>
    <row r="63" spans="5:17">
      <c r="E63" s="161"/>
      <c r="F63" s="161"/>
      <c r="G63" s="161"/>
      <c r="H63" s="161"/>
      <c r="I63" s="161"/>
      <c r="J63" s="161"/>
      <c r="K63" s="161"/>
      <c r="L63" s="161"/>
      <c r="M63" s="161"/>
      <c r="N63" s="161"/>
      <c r="O63" s="161"/>
      <c r="P63" s="161"/>
      <c r="Q63" s="161"/>
    </row>
    <row r="64" spans="5:17">
      <c r="E64" s="161"/>
      <c r="F64" s="161"/>
      <c r="G64" s="161"/>
      <c r="H64" s="161"/>
      <c r="I64" s="161"/>
      <c r="J64" s="161"/>
      <c r="K64" s="161"/>
      <c r="L64" s="161"/>
      <c r="M64" s="161"/>
      <c r="N64" s="161"/>
      <c r="O64" s="161"/>
      <c r="P64" s="161"/>
      <c r="Q64" s="161"/>
    </row>
    <row r="65" spans="5:17">
      <c r="E65" s="161"/>
      <c r="F65" s="161"/>
      <c r="G65" s="161"/>
      <c r="H65" s="161"/>
      <c r="I65" s="161"/>
      <c r="J65" s="161"/>
      <c r="K65" s="161"/>
      <c r="L65" s="161"/>
      <c r="M65" s="161"/>
      <c r="N65" s="161"/>
      <c r="O65" s="161"/>
      <c r="P65" s="161"/>
      <c r="Q65" s="161"/>
    </row>
    <row r="66" spans="5:17">
      <c r="E66" s="161"/>
      <c r="F66" s="161"/>
      <c r="G66" s="161"/>
      <c r="H66" s="161"/>
      <c r="I66" s="161"/>
      <c r="J66" s="161"/>
      <c r="K66" s="161"/>
      <c r="L66" s="161"/>
      <c r="M66" s="161"/>
      <c r="N66" s="161"/>
      <c r="O66" s="161"/>
      <c r="P66" s="161"/>
      <c r="Q66" s="161"/>
    </row>
    <row r="67" spans="5:17">
      <c r="E67" s="161"/>
      <c r="F67" s="161"/>
      <c r="G67" s="161"/>
      <c r="H67" s="161"/>
      <c r="I67" s="161"/>
      <c r="J67" s="161"/>
      <c r="K67" s="161"/>
      <c r="L67" s="161"/>
      <c r="M67" s="161"/>
      <c r="N67" s="161"/>
      <c r="O67" s="161"/>
      <c r="P67" s="161"/>
      <c r="Q67" s="161"/>
    </row>
    <row r="68" spans="5:17">
      <c r="E68" s="161"/>
      <c r="F68" s="161"/>
      <c r="G68" s="161"/>
      <c r="H68" s="161"/>
      <c r="I68" s="161"/>
      <c r="J68" s="161"/>
      <c r="K68" s="161"/>
      <c r="L68" s="161"/>
      <c r="M68" s="161"/>
      <c r="N68" s="161"/>
      <c r="O68" s="161"/>
      <c r="P68" s="161"/>
      <c r="Q68" s="161"/>
    </row>
    <row r="69" spans="5:17">
      <c r="E69" s="161"/>
      <c r="F69" s="161"/>
      <c r="G69" s="161"/>
      <c r="H69" s="161"/>
      <c r="I69" s="161"/>
      <c r="J69" s="161"/>
      <c r="K69" s="161"/>
      <c r="L69" s="161"/>
      <c r="M69" s="161"/>
      <c r="N69" s="161"/>
      <c r="O69" s="161"/>
      <c r="P69" s="161"/>
      <c r="Q69" s="161"/>
    </row>
    <row r="70" spans="5:17">
      <c r="E70" s="161"/>
      <c r="F70" s="161"/>
      <c r="G70" s="161"/>
      <c r="H70" s="161"/>
      <c r="I70" s="161"/>
      <c r="J70" s="161"/>
      <c r="K70" s="161"/>
      <c r="L70" s="161"/>
      <c r="M70" s="161"/>
      <c r="N70" s="161"/>
      <c r="O70" s="161"/>
      <c r="P70" s="161"/>
      <c r="Q70" s="161"/>
    </row>
    <row r="71" spans="5:17">
      <c r="E71" s="161"/>
      <c r="F71" s="161"/>
      <c r="G71" s="161"/>
      <c r="H71" s="161"/>
      <c r="I71" s="161"/>
      <c r="J71" s="161"/>
      <c r="K71" s="161"/>
      <c r="L71" s="161"/>
      <c r="M71" s="161"/>
      <c r="N71" s="161"/>
      <c r="O71" s="161"/>
      <c r="P71" s="161"/>
      <c r="Q71" s="161"/>
    </row>
    <row r="72" spans="5:17">
      <c r="E72" s="161"/>
      <c r="F72" s="161"/>
      <c r="G72" s="161"/>
      <c r="H72" s="161"/>
      <c r="I72" s="161"/>
      <c r="J72" s="161"/>
      <c r="K72" s="161"/>
      <c r="L72" s="161"/>
      <c r="M72" s="161"/>
      <c r="N72" s="161"/>
      <c r="O72" s="161"/>
      <c r="P72" s="161"/>
      <c r="Q72" s="161"/>
    </row>
  </sheetData>
  <sheetProtection formatRows="0" selectLockedCells="1"/>
  <mergeCells count="36">
    <mergeCell ref="C22:D22"/>
    <mergeCell ref="C23:D23"/>
    <mergeCell ref="A23:B23"/>
    <mergeCell ref="A43:D43"/>
    <mergeCell ref="C34:D34"/>
    <mergeCell ref="C31:D31"/>
    <mergeCell ref="C32:D32"/>
    <mergeCell ref="C33:D33"/>
    <mergeCell ref="C35:D35"/>
    <mergeCell ref="A28:B28"/>
    <mergeCell ref="A27:B27"/>
    <mergeCell ref="A26:B26"/>
    <mergeCell ref="F4:H4"/>
    <mergeCell ref="A12:D12"/>
    <mergeCell ref="C20:D20"/>
    <mergeCell ref="A2:D2"/>
    <mergeCell ref="A18:D18"/>
    <mergeCell ref="A17:D17"/>
    <mergeCell ref="A19:D19"/>
    <mergeCell ref="A20:B20"/>
    <mergeCell ref="C44:D44"/>
    <mergeCell ref="C45:D45"/>
    <mergeCell ref="A1:D1"/>
    <mergeCell ref="A10:D10"/>
    <mergeCell ref="A14:D14"/>
    <mergeCell ref="A15:D15"/>
    <mergeCell ref="C21:D21"/>
    <mergeCell ref="A21:B21"/>
    <mergeCell ref="C30:D30"/>
    <mergeCell ref="A22:B22"/>
    <mergeCell ref="A25:B25"/>
    <mergeCell ref="C28:D28"/>
    <mergeCell ref="C27:D27"/>
    <mergeCell ref="C24:D24"/>
    <mergeCell ref="C26:D26"/>
    <mergeCell ref="A24:B24"/>
  </mergeCells>
  <phoneticPr fontId="34"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96" r:id="rId4" name="Button 148">
              <controlPr defaultSize="0" print="0" autoFill="0" autoPict="0" macro="[0]!ToMainMenu">
                <anchor>
                  <from>
                    <xdr:col>5</xdr:col>
                    <xdr:colOff>137160</xdr:colOff>
                    <xdr:row>0</xdr:row>
                    <xdr:rowOff>0</xdr:rowOff>
                  </from>
                  <to>
                    <xdr:col>7</xdr:col>
                    <xdr:colOff>274320</xdr:colOff>
                    <xdr:row>1</xdr:row>
                    <xdr:rowOff>60960</xdr:rowOff>
                  </to>
                </anchor>
              </controlPr>
            </control>
          </mc:Choice>
        </mc:AlternateContent>
        <mc:AlternateContent xmlns:mc="http://schemas.openxmlformats.org/markup-compatibility/2006">
          <mc:Choice Requires="x14">
            <control shapeId="2197" r:id="rId5" name="Button 149">
              <controlPr defaultSize="0" print="0" autoFill="0" autoPict="0" macro="[0]!PrintCoverPGSec1" altText="Please do a Print Preview before printing.">
                <anchor>
                  <from>
                    <xdr:col>5</xdr:col>
                    <xdr:colOff>152400</xdr:colOff>
                    <xdr:row>4</xdr:row>
                    <xdr:rowOff>7620</xdr:rowOff>
                  </from>
                  <to>
                    <xdr:col>7</xdr:col>
                    <xdr:colOff>297180</xdr:colOff>
                    <xdr:row>5</xdr:row>
                    <xdr:rowOff>99060</xdr:rowOff>
                  </to>
                </anchor>
              </controlPr>
            </control>
          </mc:Choice>
        </mc:AlternateContent>
        <mc:AlternateContent xmlns:mc="http://schemas.openxmlformats.org/markup-compatibility/2006">
          <mc:Choice Requires="x14">
            <control shapeId="2198" r:id="rId6" name="Button 150">
              <controlPr defaultSize="0" print="0" autoFill="0" autoPict="0" macro="[0]!PrintPreview">
                <anchor>
                  <from>
                    <xdr:col>5</xdr:col>
                    <xdr:colOff>137160</xdr:colOff>
                    <xdr:row>1</xdr:row>
                    <xdr:rowOff>76200</xdr:rowOff>
                  </from>
                  <to>
                    <xdr:col>7</xdr:col>
                    <xdr:colOff>274320</xdr:colOff>
                    <xdr:row>2</xdr:row>
                    <xdr:rowOff>99060</xdr:rowOff>
                  </to>
                </anchor>
              </controlPr>
            </control>
          </mc:Choice>
        </mc:AlternateContent>
        <mc:AlternateContent xmlns:mc="http://schemas.openxmlformats.org/markup-compatibility/2006">
          <mc:Choice Requires="x14">
            <control shapeId="2263" r:id="rId7" name="Button 215">
              <controlPr defaultSize="0" print="0" autoFill="0" autoPict="0" macro="[0]!ToDataEntry">
                <anchor>
                  <from>
                    <xdr:col>5</xdr:col>
                    <xdr:colOff>152400</xdr:colOff>
                    <xdr:row>5</xdr:row>
                    <xdr:rowOff>99060</xdr:rowOff>
                  </from>
                  <to>
                    <xdr:col>7</xdr:col>
                    <xdr:colOff>297180</xdr:colOff>
                    <xdr:row>6</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8" tint="0.59999389629810485"/>
  </sheetPr>
  <dimension ref="A1:H44"/>
  <sheetViews>
    <sheetView showGridLines="0" zoomScaleNormal="100" zoomScalePageLayoutView="80" workbookViewId="0">
      <selection activeCell="V14" sqref="V14"/>
    </sheetView>
  </sheetViews>
  <sheetFormatPr defaultRowHeight="13.2"/>
  <cols>
    <col min="1" max="1" width="42.44140625" style="5" customWidth="1"/>
    <col min="2" max="2" width="29" customWidth="1"/>
    <col min="3" max="3" width="19.44140625" customWidth="1"/>
    <col min="4" max="4" width="23.5546875" customWidth="1"/>
  </cols>
  <sheetData>
    <row r="1" spans="1:8" ht="22.8">
      <c r="A1" s="3397" t="s">
        <v>372</v>
      </c>
      <c r="B1" s="3397"/>
      <c r="C1" s="3397"/>
      <c r="D1" s="3397"/>
    </row>
    <row r="2" spans="1:8" ht="22.8">
      <c r="A2" s="3397" t="str">
        <f>+'Master Data'!D3</f>
        <v>DEPARTMENT OF PUBLIC WORKS &amp; INFRASTRUCTURE</v>
      </c>
      <c r="B2" s="3397"/>
      <c r="C2" s="3397"/>
      <c r="D2" s="3397"/>
    </row>
    <row r="3" spans="1:8" ht="21">
      <c r="A3" s="13"/>
    </row>
    <row r="4" spans="1:8" ht="21">
      <c r="A4" s="13"/>
    </row>
    <row r="5" spans="1:8" ht="21">
      <c r="A5" s="13"/>
    </row>
    <row r="6" spans="1:8" ht="28.2">
      <c r="A6" s="3398" t="s">
        <v>1121</v>
      </c>
      <c r="B6" s="3398"/>
      <c r="C6" s="3398"/>
      <c r="D6" s="3398"/>
    </row>
    <row r="7" spans="1:8" ht="28.2">
      <c r="A7" s="3398"/>
      <c r="B7" s="3398"/>
      <c r="C7" s="3398"/>
      <c r="D7" s="3398"/>
      <c r="F7" s="3404" t="s">
        <v>273</v>
      </c>
      <c r="G7" s="3404"/>
      <c r="H7" s="3404"/>
    </row>
    <row r="8" spans="1:8" ht="28.2">
      <c r="A8" s="3398" t="s">
        <v>792</v>
      </c>
      <c r="B8" s="3398"/>
      <c r="C8" s="3398"/>
      <c r="D8" s="3398"/>
    </row>
    <row r="9" spans="1:8" ht="28.2">
      <c r="A9" s="3398"/>
      <c r="B9" s="3398"/>
      <c r="C9" s="3398"/>
      <c r="D9" s="3398"/>
    </row>
    <row r="10" spans="1:8" ht="97.5" customHeight="1">
      <c r="A10" s="3408" t="str">
        <f>+'Master Data'!E18</f>
        <v>KZN Public Works: 191 Prince Alfred Street</v>
      </c>
      <c r="B10" s="3408"/>
      <c r="C10" s="3408"/>
      <c r="D10" s="3408"/>
    </row>
    <row r="13" spans="1:8" ht="22.8">
      <c r="A13" s="307"/>
      <c r="B13" s="307"/>
      <c r="C13" s="307"/>
      <c r="D13" s="307"/>
    </row>
    <row r="14" spans="1:8" ht="27.6">
      <c r="A14" s="3417" t="s">
        <v>580</v>
      </c>
      <c r="B14" s="3417"/>
      <c r="C14" s="3417"/>
      <c r="D14" s="3417"/>
    </row>
    <row r="15" spans="1:8" ht="15" customHeight="1">
      <c r="A15" s="13"/>
    </row>
    <row r="16" spans="1:8" ht="18.75" customHeight="1"/>
    <row r="17" spans="1:4" ht="14.25" customHeight="1" thickBot="1">
      <c r="A17" s="3407"/>
      <c r="B17" s="3407"/>
      <c r="C17" s="3407"/>
      <c r="D17" s="3407"/>
    </row>
    <row r="18" spans="1:4" ht="15.6" thickTop="1">
      <c r="A18" s="3409"/>
      <c r="B18" s="3409"/>
      <c r="C18" s="3409"/>
      <c r="D18" s="3409"/>
    </row>
    <row r="19" spans="1:4" ht="31.5" customHeight="1">
      <c r="A19" s="3416" t="str">
        <f>+'Master Data'!E273</f>
        <v>[Identify Agent's Service, eg. Engineer]</v>
      </c>
      <c r="B19" s="3416"/>
      <c r="C19" s="3416" t="str">
        <f>+'Master Data'!E283</f>
        <v>[Identify Agent's Service, eg. Engineer]</v>
      </c>
      <c r="D19" s="3416"/>
    </row>
    <row r="20" spans="1:4" ht="12.75" customHeight="1">
      <c r="A20" s="65" t="str">
        <f>+'Master Data'!E274</f>
        <v>[Agents Name]</v>
      </c>
      <c r="B20" s="1"/>
      <c r="C20" s="3413" t="str">
        <f>+'Master Data'!E284</f>
        <v>[Agents Name]</v>
      </c>
      <c r="D20" s="3413"/>
    </row>
    <row r="21" spans="1:4" ht="15">
      <c r="A21" s="65" t="str">
        <f>+'Master Data'!E275</f>
        <v>[P.O. Box number]</v>
      </c>
      <c r="B21" s="1"/>
      <c r="C21" s="3413" t="str">
        <f>+'Master Data'!E285</f>
        <v>[P.O. Box number]</v>
      </c>
      <c r="D21" s="3413"/>
    </row>
    <row r="22" spans="1:4" ht="15">
      <c r="A22" s="65" t="str">
        <f>+'Master Data'!E276</f>
        <v>[Name of town]</v>
      </c>
      <c r="B22" s="1"/>
      <c r="C22" s="3413" t="str">
        <f>+'Master Data'!E286</f>
        <v>[Name of town]</v>
      </c>
      <c r="D22" s="3413"/>
    </row>
    <row r="23" spans="1:4" ht="15">
      <c r="A23" s="65" t="str">
        <f>+'Master Data'!E277</f>
        <v>[Code]</v>
      </c>
      <c r="B23" s="1"/>
      <c r="C23" s="3413" t="str">
        <f>+'Master Data'!E287</f>
        <v>[Code]</v>
      </c>
      <c r="D23" s="3413"/>
    </row>
    <row r="24" spans="1:4" ht="15" customHeight="1">
      <c r="A24" s="10" t="str">
        <f>+"Tel Number    "&amp;'Master Data'!E278&amp;""</f>
        <v>Tel Number    [Tel Number including Area Code]</v>
      </c>
      <c r="B24" s="10"/>
      <c r="C24" s="3415" t="str">
        <f>+"Tel Number    "&amp;'Master Data'!E288&amp;""</f>
        <v>Tel Number    [Tel Number including Area Code]</v>
      </c>
      <c r="D24" s="3415"/>
    </row>
    <row r="25" spans="1:4" ht="30">
      <c r="A25" s="10" t="str">
        <f>+"Fax Number   "&amp;'Master Data'!E279&amp;""</f>
        <v>Fax Number   [Fax Number including Area Code]</v>
      </c>
      <c r="B25" s="10"/>
      <c r="C25" s="3415" t="str">
        <f>+"Fax Number   "&amp;'Master Data'!E289&amp;""</f>
        <v>Fax Number   [Fax Number including Area Code]</v>
      </c>
      <c r="D25" s="3415"/>
    </row>
    <row r="26" spans="1:4" ht="15">
      <c r="A26" s="10" t="str">
        <f>+'Master Data'!E280</f>
        <v>[Email Address]</v>
      </c>
      <c r="B26" s="10"/>
      <c r="C26" s="3415" t="str">
        <f>+'Master Data'!E290</f>
        <v>[Email Address]</v>
      </c>
      <c r="D26" s="3415"/>
    </row>
    <row r="27" spans="1:4" ht="15.6">
      <c r="A27" s="300"/>
      <c r="B27" s="1"/>
      <c r="C27" s="1"/>
      <c r="D27" s="1"/>
    </row>
    <row r="28" spans="1:4" ht="15.6">
      <c r="A28" s="301" t="s">
        <v>758</v>
      </c>
      <c r="B28" s="1"/>
      <c r="C28" s="301" t="s">
        <v>906</v>
      </c>
      <c r="D28" s="10"/>
    </row>
    <row r="29" spans="1:4" ht="15.75" customHeight="1">
      <c r="A29" s="10" t="str">
        <f>+'Cover Page-Section 1 of 2'!A31</f>
        <v>Head: Public Works</v>
      </c>
      <c r="B29" s="1"/>
      <c r="C29" s="3413" t="str">
        <f>+'Cover Page-Section 1 of 2'!C31</f>
        <v>Regional Manager</v>
      </c>
      <c r="D29" s="3413"/>
    </row>
    <row r="30" spans="1:4" ht="15.75" customHeight="1">
      <c r="A30" s="10" t="str">
        <f>+'Cover Page-Section 1 of 2'!A32</f>
        <v>KZN Department of Public Works</v>
      </c>
      <c r="B30" s="1"/>
      <c r="C30" s="3413" t="str">
        <f>+'Cover Page-Section 1 of 2'!C32</f>
        <v>KZN Department of Public Works</v>
      </c>
      <c r="D30" s="3413"/>
    </row>
    <row r="31" spans="1:4" ht="15.75" customHeight="1">
      <c r="A31" s="10" t="str">
        <f>+'Cover Page-Section 1 of 2'!A33</f>
        <v>Private Bag X 9041</v>
      </c>
      <c r="B31" s="1"/>
      <c r="C31" s="3413" t="str">
        <f>+'Cover Page-Section 1 of 2'!C33</f>
        <v>X9041</v>
      </c>
      <c r="D31" s="3413"/>
    </row>
    <row r="32" spans="1:4" ht="15.75" customHeight="1">
      <c r="A32" s="11" t="str">
        <f>+'Cover Page-Section 1 of 2'!A34</f>
        <v>PIETERMARITZBURG</v>
      </c>
      <c r="B32" s="1"/>
      <c r="C32" s="3353" t="str">
        <f>+'Cover Page-Section 1 of 2'!C34</f>
        <v>Pietermarizburg</v>
      </c>
      <c r="D32" s="3353"/>
    </row>
    <row r="33" spans="1:4" ht="15" customHeight="1">
      <c r="A33" s="65">
        <f>+'Cover Page-Section 1 of 2'!A35</f>
        <v>3200</v>
      </c>
      <c r="B33" s="1"/>
      <c r="C33" s="3413" t="str">
        <f>+'Cover Page-Section 1 of 2'!C35</f>
        <v>3200</v>
      </c>
      <c r="D33" s="3413"/>
    </row>
    <row r="34" spans="1:4" ht="15" customHeight="1">
      <c r="A34" s="65" t="str">
        <f>+'Cover Page-Section 1 of 2'!A36</f>
        <v>Tel Number:     033 - 8971300</v>
      </c>
      <c r="B34" s="1"/>
      <c r="C34" s="65" t="str">
        <f>+'Cover Page-Section 1 of 2'!C36</f>
        <v>Tel Number:</v>
      </c>
      <c r="D34" s="1811" t="str">
        <f>+'Cover Page-Section 1 of 2'!D36</f>
        <v>033-897 1421/1422</v>
      </c>
    </row>
    <row r="35" spans="1:4" ht="15" customHeight="1">
      <c r="A35" s="65" t="str">
        <f>+'Cover Page-Section 1 of 2'!A37</f>
        <v>Fax Number:    033 - 8971399</v>
      </c>
      <c r="B35" s="1"/>
      <c r="C35" s="65" t="str">
        <f>+'Cover Page-Section 1 of 2'!C37</f>
        <v>Fax Number:</v>
      </c>
      <c r="D35" s="1811" t="str">
        <f>+'Cover Page-Section 1 of 2'!D37</f>
        <v>033-897 1399</v>
      </c>
    </row>
    <row r="36" spans="1:4" ht="15.6" thickBot="1">
      <c r="A36" s="3418"/>
      <c r="B36" s="3418"/>
      <c r="C36" s="3418"/>
      <c r="D36" s="3418"/>
    </row>
    <row r="37" spans="1:4" ht="23.25" customHeight="1">
      <c r="A37" s="103" t="str">
        <f>+'Cover Page-Section 1 of 2'!A39</f>
        <v>Tender Number:           ZNTM012345W</v>
      </c>
      <c r="B37" s="817" t="s">
        <v>580</v>
      </c>
      <c r="C37" s="74" t="str">
        <f>+'Cover Page-Section 1 of 2'!OLE_LINK1</f>
        <v>Project Code:</v>
      </c>
      <c r="D37" s="1812" t="str">
        <f>+'Cover Page-Section 1 of 2'!D39</f>
        <v>012345</v>
      </c>
    </row>
    <row r="38" spans="1:4" ht="30.75" customHeight="1">
      <c r="A38" s="103" t="str">
        <f ca="1">+'Cover Page-Section 1 of 2'!A40</f>
        <v>CIDB Grading:        6SF</v>
      </c>
      <c r="B38" s="817" t="s">
        <v>580</v>
      </c>
      <c r="C38" s="74" t="str">
        <f>+'Cover Page-Section 1 of 2'!C40</f>
        <v>Document Date:</v>
      </c>
      <c r="D38" s="1812" t="str">
        <f>+'Cover Page-Section 1 of 2'!D40</f>
        <v>As Per Tender Advert</v>
      </c>
    </row>
    <row r="39" spans="1:4" ht="18.75" customHeight="1">
      <c r="A39" s="103" t="str">
        <f>+'Cover Page-Section 1 of 2'!A41</f>
        <v>ECDP Number:        N/A</v>
      </c>
      <c r="B39" s="817"/>
      <c r="C39" s="74"/>
      <c r="D39" s="105"/>
    </row>
    <row r="40" spans="1:4">
      <c r="A40" s="302" t="s">
        <v>580</v>
      </c>
      <c r="B40" s="29"/>
      <c r="C40" s="29"/>
      <c r="D40" s="29"/>
    </row>
    <row r="41" spans="1:4">
      <c r="A41" s="14"/>
    </row>
    <row r="42" spans="1:4" ht="15.6">
      <c r="A42" s="3419"/>
      <c r="B42" s="3419"/>
      <c r="C42" s="3419"/>
      <c r="D42" s="3419"/>
    </row>
    <row r="43" spans="1:4" ht="21">
      <c r="A43" s="13"/>
    </row>
    <row r="44" spans="1:4">
      <c r="A44" s="306"/>
    </row>
  </sheetData>
  <sheetProtection formatRows="0" selectLockedCells="1"/>
  <mergeCells count="27">
    <mergeCell ref="A36:D36"/>
    <mergeCell ref="A9:D9"/>
    <mergeCell ref="A10:D10"/>
    <mergeCell ref="A42:D42"/>
    <mergeCell ref="C32:D32"/>
    <mergeCell ref="C22:D22"/>
    <mergeCell ref="C29:D29"/>
    <mergeCell ref="C30:D30"/>
    <mergeCell ref="C33:D33"/>
    <mergeCell ref="C23:D23"/>
    <mergeCell ref="A19:B19"/>
    <mergeCell ref="A1:D1"/>
    <mergeCell ref="A6:D6"/>
    <mergeCell ref="A14:D14"/>
    <mergeCell ref="A7:D7"/>
    <mergeCell ref="A8:D8"/>
    <mergeCell ref="A2:D2"/>
    <mergeCell ref="F7:H7"/>
    <mergeCell ref="C31:D31"/>
    <mergeCell ref="C20:D20"/>
    <mergeCell ref="C21:D21"/>
    <mergeCell ref="A18:D18"/>
    <mergeCell ref="A17:D17"/>
    <mergeCell ref="C24:D24"/>
    <mergeCell ref="C25:D25"/>
    <mergeCell ref="C26:D26"/>
    <mergeCell ref="C19:D19"/>
  </mergeCells>
  <phoneticPr fontId="34" type="noConversion"/>
  <pageMargins left="0.51181102362204722" right="0.23622047244094491" top="0.74803149606299213" bottom="0.23622047244094491" header="0.27559055118110237" footer="0.15748031496062992"/>
  <pageSetup paperSize="9" scale="83" fitToHeight="99"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40" r:id="rId4" name="Button 8">
              <controlPr defaultSize="0" print="0" autoFill="0" autoPict="0" macro="[0]!ToMainMenu">
                <anchor>
                  <from>
                    <xdr:col>4</xdr:col>
                    <xdr:colOff>518160</xdr:colOff>
                    <xdr:row>3</xdr:row>
                    <xdr:rowOff>121920</xdr:rowOff>
                  </from>
                  <to>
                    <xdr:col>7</xdr:col>
                    <xdr:colOff>175260</xdr:colOff>
                    <xdr:row>4</xdr:row>
                    <xdr:rowOff>220980</xdr:rowOff>
                  </to>
                </anchor>
              </controlPr>
            </control>
          </mc:Choice>
        </mc:AlternateContent>
        <mc:AlternateContent xmlns:mc="http://schemas.openxmlformats.org/markup-compatibility/2006">
          <mc:Choice Requires="x14">
            <control shapeId="44041" r:id="rId5" name="Button 9">
              <controlPr defaultSize="0" print="0" autoFill="0" autoPict="0" macro="[0]!PrintCoverPGSec1" altText="Please do a Print Preview before printing.">
                <anchor>
                  <from>
                    <xdr:col>4</xdr:col>
                    <xdr:colOff>525780</xdr:colOff>
                    <xdr:row>7</xdr:row>
                    <xdr:rowOff>114300</xdr:rowOff>
                  </from>
                  <to>
                    <xdr:col>7</xdr:col>
                    <xdr:colOff>182880</xdr:colOff>
                    <xdr:row>8</xdr:row>
                    <xdr:rowOff>114300</xdr:rowOff>
                  </to>
                </anchor>
              </controlPr>
            </control>
          </mc:Choice>
        </mc:AlternateContent>
        <mc:AlternateContent xmlns:mc="http://schemas.openxmlformats.org/markup-compatibility/2006">
          <mc:Choice Requires="x14">
            <control shapeId="44042" r:id="rId6" name="Button 10">
              <controlPr defaultSize="0" print="0" autoFill="0" autoPict="0" macro="[0]!PrintPreview">
                <anchor>
                  <from>
                    <xdr:col>4</xdr:col>
                    <xdr:colOff>518160</xdr:colOff>
                    <xdr:row>4</xdr:row>
                    <xdr:rowOff>251460</xdr:rowOff>
                  </from>
                  <to>
                    <xdr:col>7</xdr:col>
                    <xdr:colOff>175260</xdr:colOff>
                    <xdr:row>5</xdr:row>
                    <xdr:rowOff>342900</xdr:rowOff>
                  </to>
                </anchor>
              </controlPr>
            </control>
          </mc:Choice>
        </mc:AlternateContent>
        <mc:AlternateContent xmlns:mc="http://schemas.openxmlformats.org/markup-compatibility/2006">
          <mc:Choice Requires="x14">
            <control shapeId="44043" r:id="rId7" name="Button 11">
              <controlPr defaultSize="0" print="0" autoFill="0" autoPict="0" macro="[0]!ToDataEntry">
                <anchor>
                  <from>
                    <xdr:col>4</xdr:col>
                    <xdr:colOff>525780</xdr:colOff>
                    <xdr:row>8</xdr:row>
                    <xdr:rowOff>121920</xdr:rowOff>
                  </from>
                  <to>
                    <xdr:col>7</xdr:col>
                    <xdr:colOff>182880</xdr:colOff>
                    <xdr:row>9</xdr:row>
                    <xdr:rowOff>121920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theme="8" tint="0.59999389629810485"/>
  </sheetPr>
  <dimension ref="A1:AC109"/>
  <sheetViews>
    <sheetView showGridLines="0" showRuler="0" zoomScaleNormal="100" workbookViewId="0">
      <selection activeCell="C53" sqref="C53:I53"/>
    </sheetView>
  </sheetViews>
  <sheetFormatPr defaultRowHeight="13.2" outlineLevelRow="1" outlineLevelCol="1"/>
  <cols>
    <col min="1" max="1" width="4.5546875" customWidth="1"/>
    <col min="2" max="2" width="6" customWidth="1"/>
    <col min="3" max="3" width="8" customWidth="1"/>
    <col min="7" max="7" width="26.44140625" customWidth="1"/>
    <col min="8" max="8" width="6" style="314" customWidth="1"/>
    <col min="9" max="9" width="9.6640625" customWidth="1"/>
    <col min="12" max="12" width="9.109375"/>
    <col min="14" max="14" width="13.109375" customWidth="1"/>
    <col min="17" max="28" width="0" hidden="1" customWidth="1" outlineLevel="1"/>
    <col min="29" max="29" width="8.88671875" collapsed="1"/>
  </cols>
  <sheetData>
    <row r="1" spans="1:21" ht="26.25" customHeight="1">
      <c r="A1" s="7"/>
    </row>
    <row r="2" spans="1:21" ht="78" customHeight="1">
      <c r="A2" s="3447" t="str">
        <f>+'Master Data'!E18</f>
        <v>KZN Public Works: 191 Prince Alfred Street</v>
      </c>
      <c r="B2" s="3448"/>
      <c r="C2" s="3448"/>
      <c r="D2" s="3448"/>
      <c r="E2" s="3448"/>
      <c r="F2" s="3448"/>
      <c r="G2" s="3448"/>
      <c r="H2" s="3448"/>
      <c r="I2" s="3448"/>
      <c r="J2" s="3449"/>
      <c r="K2" s="3404"/>
      <c r="L2" s="3404"/>
      <c r="M2" s="3404"/>
    </row>
    <row r="3" spans="1:21">
      <c r="A3" s="15"/>
    </row>
    <row r="4" spans="1:21" ht="21">
      <c r="A4" s="124"/>
    </row>
    <row r="5" spans="1:21" ht="21">
      <c r="A5" s="3442"/>
      <c r="B5" s="3442"/>
      <c r="C5" s="3442"/>
      <c r="D5" s="3442"/>
      <c r="E5" s="3442"/>
      <c r="F5" s="3442"/>
      <c r="G5" s="3442"/>
      <c r="H5" s="3442"/>
      <c r="I5" s="3442"/>
    </row>
    <row r="6" spans="1:21" ht="12.75" customHeight="1">
      <c r="A6" s="7"/>
      <c r="K6" s="3424" t="s">
        <v>3903</v>
      </c>
      <c r="L6" s="3425"/>
      <c r="M6" s="3425"/>
      <c r="N6" s="3425"/>
      <c r="O6" s="3426"/>
    </row>
    <row r="7" spans="1:21" ht="21">
      <c r="A7" s="308"/>
      <c r="B7" s="3444" t="s">
        <v>4528</v>
      </c>
      <c r="C7" s="3444"/>
      <c r="D7" s="3444"/>
      <c r="E7" s="3444"/>
      <c r="F7" s="308"/>
      <c r="G7" s="308"/>
      <c r="H7" s="839"/>
      <c r="I7" s="308"/>
      <c r="K7" s="3427"/>
      <c r="L7" s="3428"/>
      <c r="M7" s="3428"/>
      <c r="N7" s="3428"/>
      <c r="O7" s="3429"/>
    </row>
    <row r="8" spans="1:21">
      <c r="A8" s="7"/>
      <c r="K8" s="3430"/>
      <c r="L8" s="3431"/>
      <c r="M8" s="3431"/>
      <c r="N8" s="3431"/>
      <c r="O8" s="3432"/>
    </row>
    <row r="9" spans="1:21" ht="15.6">
      <c r="A9" s="1" t="s">
        <v>793</v>
      </c>
      <c r="B9" s="309" t="s">
        <v>4531</v>
      </c>
      <c r="J9" s="1816" t="s">
        <v>838</v>
      </c>
      <c r="L9" t="s">
        <v>918</v>
      </c>
    </row>
    <row r="10" spans="1:21" ht="15">
      <c r="A10" s="1"/>
    </row>
    <row r="11" spans="1:21" s="29" customFormat="1" ht="12.75" customHeight="1">
      <c r="B11" s="693" t="s">
        <v>102</v>
      </c>
      <c r="C11" s="3445" t="s">
        <v>4529</v>
      </c>
      <c r="D11" s="3446"/>
      <c r="E11" s="3446"/>
      <c r="F11" s="3446"/>
      <c r="G11" s="3446"/>
      <c r="H11" s="693"/>
      <c r="J11" s="855">
        <v>9</v>
      </c>
      <c r="L11" s="29" t="s">
        <v>919</v>
      </c>
      <c r="R11" s="840">
        <v>8</v>
      </c>
      <c r="U11" s="112" t="str">
        <f>IF(J11&gt;1,"Pages","Page")</f>
        <v>Pages</v>
      </c>
    </row>
    <row r="12" spans="1:21" ht="12.75" customHeight="1">
      <c r="B12" s="693" t="s">
        <v>103</v>
      </c>
      <c r="C12" s="3441" t="s">
        <v>101</v>
      </c>
      <c r="D12" s="2856"/>
      <c r="E12" s="2856"/>
      <c r="F12" s="2856"/>
      <c r="G12" s="2856"/>
      <c r="H12" s="208"/>
      <c r="J12" s="208">
        <v>14</v>
      </c>
      <c r="L12" t="s">
        <v>920</v>
      </c>
      <c r="R12" s="841">
        <v>13</v>
      </c>
      <c r="U12" s="112" t="str">
        <f>IF(J12&gt;1,"Pages","Page")</f>
        <v>Pages</v>
      </c>
    </row>
    <row r="13" spans="1:21" ht="12.75" customHeight="1">
      <c r="B13" s="693" t="s">
        <v>104</v>
      </c>
      <c r="C13" s="3441" t="s">
        <v>4530</v>
      </c>
      <c r="D13" s="2856"/>
      <c r="E13" s="2856"/>
      <c r="F13" s="2856"/>
      <c r="G13" s="2856"/>
      <c r="H13" s="208"/>
      <c r="J13" s="208">
        <v>19</v>
      </c>
      <c r="L13" t="s">
        <v>919</v>
      </c>
      <c r="R13" s="841">
        <v>18</v>
      </c>
      <c r="U13" s="112" t="str">
        <f>IF(J13&gt;1,"Pages","Page")</f>
        <v>Pages</v>
      </c>
    </row>
    <row r="14" spans="1:21" ht="12.75" customHeight="1">
      <c r="B14" s="310"/>
      <c r="C14" s="5"/>
      <c r="D14" s="311"/>
      <c r="E14" s="311"/>
      <c r="F14" s="311"/>
      <c r="G14" s="311"/>
      <c r="J14" s="110"/>
      <c r="R14" s="314"/>
    </row>
    <row r="15" spans="1:21" ht="15" customHeight="1">
      <c r="A15" s="1" t="s">
        <v>908</v>
      </c>
      <c r="B15" s="309" t="s">
        <v>909</v>
      </c>
      <c r="C15" s="311"/>
      <c r="D15" s="311"/>
      <c r="E15" s="311"/>
      <c r="F15" s="311"/>
      <c r="G15" s="311"/>
      <c r="J15" s="110"/>
      <c r="R15" s="314"/>
    </row>
    <row r="16" spans="1:21" ht="15">
      <c r="A16" s="312"/>
      <c r="B16" s="29"/>
      <c r="C16" s="29"/>
      <c r="D16" s="29"/>
      <c r="E16" s="29"/>
      <c r="F16" s="29"/>
      <c r="G16" s="29"/>
      <c r="H16" s="1409"/>
      <c r="J16" s="1443"/>
      <c r="R16" s="314"/>
      <c r="U16" s="29"/>
    </row>
    <row r="17" spans="1:21" ht="15" customHeight="1">
      <c r="A17" s="1"/>
      <c r="B17" s="693" t="s">
        <v>853</v>
      </c>
      <c r="C17" s="3441" t="s">
        <v>1195</v>
      </c>
      <c r="D17" s="2856"/>
      <c r="E17" s="2856"/>
      <c r="F17" s="2856"/>
      <c r="G17" s="2856"/>
      <c r="H17" s="855"/>
      <c r="J17" s="1409" t="s">
        <v>2258</v>
      </c>
      <c r="P17" s="855">
        <f>+'Master Data'!G73</f>
        <v>3</v>
      </c>
      <c r="R17" s="841">
        <v>30</v>
      </c>
      <c r="U17" s="693" t="str">
        <f t="shared" ref="U17:U31" si="0">IF(P17&gt;1,"Pages","Page")</f>
        <v>Pages</v>
      </c>
    </row>
    <row r="18" spans="1:21" ht="15" customHeight="1">
      <c r="A18" s="1"/>
      <c r="B18" s="693" t="s">
        <v>854</v>
      </c>
      <c r="C18" s="3441" t="str">
        <f>+'Master Data'!D94</f>
        <v>Authority to Sign Tender (T2.2)</v>
      </c>
      <c r="D18" s="2856"/>
      <c r="E18" s="2856"/>
      <c r="F18" s="2856"/>
      <c r="G18" s="2856"/>
      <c r="H18" s="855"/>
      <c r="J18" s="1409" t="s">
        <v>2258</v>
      </c>
      <c r="P18" s="855">
        <f>+'Master Data'!G84</f>
        <v>1</v>
      </c>
      <c r="R18" s="841">
        <v>32</v>
      </c>
      <c r="U18" s="693" t="str">
        <f t="shared" si="0"/>
        <v>Page</v>
      </c>
    </row>
    <row r="19" spans="1:21" ht="15" customHeight="1">
      <c r="A19" s="1"/>
      <c r="B19" s="693" t="s">
        <v>855</v>
      </c>
      <c r="C19" s="3441" t="str">
        <f>+'Master Data'!D95</f>
        <v>Authority for Consortia or Joint Venture’s to Sign Tender (T2.3)</v>
      </c>
      <c r="D19" s="2856"/>
      <c r="E19" s="2856"/>
      <c r="F19" s="2856"/>
      <c r="G19" s="2856"/>
      <c r="H19" s="855"/>
      <c r="J19" s="1409" t="s">
        <v>2258</v>
      </c>
      <c r="P19" s="855">
        <f>+'Master Data'!G95</f>
        <v>2</v>
      </c>
      <c r="R19" s="841">
        <v>33</v>
      </c>
      <c r="U19" s="693" t="str">
        <f t="shared" si="0"/>
        <v>Pages</v>
      </c>
    </row>
    <row r="20" spans="1:21" ht="15" customHeight="1">
      <c r="A20" s="1"/>
      <c r="B20" s="693" t="s">
        <v>856</v>
      </c>
      <c r="C20" s="3441" t="str">
        <f>+'Master Data'!D96</f>
        <v>Special Resolution of Consortia or Joint Venture’s (T2.4)</v>
      </c>
      <c r="D20" s="2856"/>
      <c r="E20" s="2856"/>
      <c r="F20" s="2856"/>
      <c r="G20" s="2856"/>
      <c r="H20" s="855"/>
      <c r="J20" s="1409" t="s">
        <v>2258</v>
      </c>
      <c r="P20" s="855">
        <f>+'Master Data'!G96</f>
        <v>3</v>
      </c>
      <c r="R20" s="841">
        <v>35</v>
      </c>
      <c r="U20" s="693" t="str">
        <f t="shared" si="0"/>
        <v>Pages</v>
      </c>
    </row>
    <row r="21" spans="1:21" ht="15" customHeight="1">
      <c r="A21" s="1"/>
      <c r="B21" s="693" t="s">
        <v>857</v>
      </c>
      <c r="C21" s="3441" t="str">
        <f>+'Master Data'!D97</f>
        <v>Joint Venture Involvement Declaration (T2.5)</v>
      </c>
      <c r="D21" s="2856"/>
      <c r="E21" s="2856"/>
      <c r="F21" s="2856"/>
      <c r="G21" s="2856"/>
      <c r="H21" s="855"/>
      <c r="J21" s="1409" t="s">
        <v>2258</v>
      </c>
      <c r="P21" s="855">
        <f>+'Master Data'!G97</f>
        <v>2</v>
      </c>
      <c r="R21" s="841">
        <v>38</v>
      </c>
      <c r="U21" s="693" t="str">
        <f t="shared" si="0"/>
        <v>Pages</v>
      </c>
    </row>
    <row r="22" spans="1:21" ht="15" customHeight="1">
      <c r="A22" s="1"/>
      <c r="B22" s="693" t="s">
        <v>858</v>
      </c>
      <c r="C22" s="3441" t="str">
        <f>+'Master Data'!D98</f>
        <v>Schedule of Proposed Sub-Contractors (T2.6)</v>
      </c>
      <c r="D22" s="2856"/>
      <c r="E22" s="2856"/>
      <c r="F22" s="2856"/>
      <c r="G22" s="2856"/>
      <c r="H22" s="855"/>
      <c r="J22" s="1409" t="s">
        <v>2258</v>
      </c>
      <c r="P22" s="855">
        <f>+'Master Data'!G98</f>
        <v>1</v>
      </c>
      <c r="R22" s="841">
        <v>40</v>
      </c>
      <c r="U22" s="693" t="str">
        <f t="shared" si="0"/>
        <v>Page</v>
      </c>
    </row>
    <row r="23" spans="1:21" ht="15" customHeight="1">
      <c r="A23" s="1"/>
      <c r="B23" s="693" t="s">
        <v>859</v>
      </c>
      <c r="C23" s="3441" t="str">
        <f>+'Master Data'!D99</f>
        <v>Capacity of Tenderer (T2.7)</v>
      </c>
      <c r="D23" s="2856"/>
      <c r="E23" s="2856"/>
      <c r="F23" s="2856"/>
      <c r="G23" s="2856"/>
      <c r="H23" s="855"/>
      <c r="J23" s="1409" t="s">
        <v>2258</v>
      </c>
      <c r="P23" s="855">
        <f>+'Master Data'!G99</f>
        <v>6</v>
      </c>
      <c r="R23" s="841">
        <v>41</v>
      </c>
      <c r="U23" s="693" t="str">
        <f t="shared" si="0"/>
        <v>Pages</v>
      </c>
    </row>
    <row r="24" spans="1:21" ht="15" customHeight="1">
      <c r="A24" s="1"/>
      <c r="B24" s="693" t="s">
        <v>860</v>
      </c>
      <c r="C24" s="3443" t="str">
        <f>+'Master Data'!D101</f>
        <v>Financial Standing and other resources of Business Declaration (T2.8)</v>
      </c>
      <c r="D24" s="2810"/>
      <c r="E24" s="2810"/>
      <c r="F24" s="2810"/>
      <c r="G24" s="2810"/>
      <c r="H24" s="855"/>
      <c r="J24" s="1409" t="s">
        <v>2258</v>
      </c>
      <c r="P24" s="855">
        <f>+'Master Data'!G101</f>
        <v>1</v>
      </c>
      <c r="R24" s="841">
        <v>47</v>
      </c>
      <c r="U24" s="693" t="str">
        <f t="shared" si="0"/>
        <v>Page</v>
      </c>
    </row>
    <row r="25" spans="1:21" ht="15" customHeight="1">
      <c r="A25" s="1"/>
      <c r="B25" s="693" t="s">
        <v>861</v>
      </c>
      <c r="C25" s="3441" t="str">
        <f>+'Master Data'!D104</f>
        <v>Preference Points Claim Form (T2.9)</v>
      </c>
      <c r="D25" s="2856"/>
      <c r="E25" s="2856"/>
      <c r="F25" s="2856"/>
      <c r="G25" s="2856"/>
      <c r="H25" s="855"/>
      <c r="J25" s="1409" t="s">
        <v>2258</v>
      </c>
      <c r="P25" s="855">
        <f>+'Master Data'!G81</f>
        <v>5</v>
      </c>
      <c r="R25" s="841">
        <v>48</v>
      </c>
      <c r="U25" s="693" t="str">
        <f t="shared" si="0"/>
        <v>Pages</v>
      </c>
    </row>
    <row r="26" spans="1:21" ht="15" customHeight="1">
      <c r="A26" s="1"/>
      <c r="B26" s="693" t="s">
        <v>862</v>
      </c>
      <c r="C26" s="3443" t="str">
        <f>+'Master Data'!D102</f>
        <v>Site Inspection Certificate as proof for attendance of compulsory  briefing meeting (T2.10)</v>
      </c>
      <c r="D26" s="2810"/>
      <c r="E26" s="2810"/>
      <c r="F26" s="2810"/>
      <c r="G26" s="2810"/>
      <c r="H26" s="2810"/>
      <c r="I26" s="2810"/>
      <c r="J26" s="1409" t="s">
        <v>2258</v>
      </c>
      <c r="P26" s="855">
        <f>+'Master Data'!G74</f>
        <v>1</v>
      </c>
      <c r="R26" s="841">
        <v>53</v>
      </c>
      <c r="U26" s="693" t="str">
        <f t="shared" si="0"/>
        <v>Page</v>
      </c>
    </row>
    <row r="27" spans="1:21" ht="15" customHeight="1">
      <c r="A27" s="1"/>
      <c r="B27" s="693" t="s">
        <v>863</v>
      </c>
      <c r="C27" s="3441" t="str">
        <f>+'Master Data'!D93</f>
        <v>Bidder's Disclosure - SBD 4 (T2.11)</v>
      </c>
      <c r="D27" s="2856"/>
      <c r="E27" s="2856"/>
      <c r="F27" s="2856"/>
      <c r="G27" s="2856"/>
      <c r="H27" s="855"/>
      <c r="J27" s="1409" t="s">
        <v>2258</v>
      </c>
      <c r="P27" s="855">
        <f>+'Master Data'!G72</f>
        <v>3</v>
      </c>
      <c r="R27" s="841">
        <v>54</v>
      </c>
      <c r="U27" s="693" t="str">
        <f t="shared" si="0"/>
        <v>Pages</v>
      </c>
    </row>
    <row r="28" spans="1:21" ht="15" customHeight="1">
      <c r="A28" s="1"/>
      <c r="B28" s="693" t="s">
        <v>864</v>
      </c>
      <c r="C28" s="3441" t="str">
        <f>+'Master Data'!D121</f>
        <v>Record of Addenda to Tender Documents (T2.12)</v>
      </c>
      <c r="D28" s="2856"/>
      <c r="E28" s="2856"/>
      <c r="F28" s="2856"/>
      <c r="G28" s="2856"/>
      <c r="H28" s="855"/>
      <c r="J28" s="1409" t="s">
        <v>2258</v>
      </c>
      <c r="P28" s="855">
        <f>+'Master Data'!G121</f>
        <v>1</v>
      </c>
      <c r="R28" s="841">
        <v>57</v>
      </c>
      <c r="U28" s="693" t="str">
        <f t="shared" si="0"/>
        <v>Page</v>
      </c>
    </row>
    <row r="29" spans="1:21" ht="15" customHeight="1">
      <c r="A29" s="1"/>
      <c r="B29" s="693" t="s">
        <v>865</v>
      </c>
      <c r="C29" s="3443" t="str">
        <f>+'Master Data'!D122</f>
        <v>Particulars of Electrical Contractor (T2.13)</v>
      </c>
      <c r="D29" s="2810"/>
      <c r="E29" s="2810"/>
      <c r="F29" s="2810"/>
      <c r="G29" s="2810"/>
      <c r="H29" s="855"/>
      <c r="J29" s="1409" t="s">
        <v>2258</v>
      </c>
      <c r="P29" s="855">
        <f>+'Master Data'!G122</f>
        <v>1</v>
      </c>
      <c r="R29" s="841">
        <v>58</v>
      </c>
      <c r="U29" s="693" t="str">
        <f t="shared" si="0"/>
        <v>Page</v>
      </c>
    </row>
    <row r="30" spans="1:21" ht="15" customHeight="1">
      <c r="A30" s="1"/>
      <c r="B30" s="693" t="s">
        <v>866</v>
      </c>
      <c r="C30" s="3443" t="str">
        <f>+'Master Data'!D124</f>
        <v>Schedule of Imported Materials and Equipment (T2.14)</v>
      </c>
      <c r="D30" s="2810"/>
      <c r="E30" s="2810"/>
      <c r="F30" s="2810"/>
      <c r="G30" s="2810"/>
      <c r="H30" s="855"/>
      <c r="J30" s="1409" t="s">
        <v>2258</v>
      </c>
      <c r="P30" s="855">
        <f>+'Master Data'!G124</f>
        <v>5</v>
      </c>
      <c r="R30" s="841">
        <v>59</v>
      </c>
      <c r="U30" s="693" t="str">
        <f t="shared" si="0"/>
        <v>Pages</v>
      </c>
    </row>
    <row r="31" spans="1:21" ht="15" customHeight="1">
      <c r="A31" s="1"/>
      <c r="B31" s="693" t="s">
        <v>1966</v>
      </c>
      <c r="C31" s="3441" t="str">
        <f>+'Master Data'!D100</f>
        <v>Annual Financial Statement for past financial year (2.15)</v>
      </c>
      <c r="D31" s="2856"/>
      <c r="E31" s="2856"/>
      <c r="F31" s="2856"/>
      <c r="G31" s="2856"/>
      <c r="H31" s="855"/>
      <c r="J31" s="1409" t="s">
        <v>2258</v>
      </c>
      <c r="P31" s="855" t="e">
        <f>+'Master Data'!#REF!</f>
        <v>#REF!</v>
      </c>
      <c r="R31" s="841">
        <v>60</v>
      </c>
      <c r="U31" s="693" t="e">
        <f t="shared" si="0"/>
        <v>#REF!</v>
      </c>
    </row>
    <row r="32" spans="1:21" ht="15" customHeight="1">
      <c r="A32" s="1"/>
      <c r="B32" s="693" t="s">
        <v>852</v>
      </c>
      <c r="C32" s="3443" t="s">
        <v>4926</v>
      </c>
      <c r="D32" s="2810"/>
      <c r="E32" s="2810"/>
      <c r="F32" s="2810"/>
      <c r="G32" s="2810"/>
      <c r="H32" s="2810"/>
      <c r="I32" s="2810"/>
      <c r="J32" s="1409" t="s">
        <v>2258</v>
      </c>
      <c r="P32" s="855">
        <f>+'Master Data'!G123</f>
        <v>1</v>
      </c>
      <c r="R32" s="841">
        <v>63</v>
      </c>
      <c r="U32" s="693" t="str">
        <f t="shared" ref="U32:U37" si="1">IF(P32&gt;1,"Pages","Page")</f>
        <v>Page</v>
      </c>
    </row>
    <row r="33" spans="1:21" ht="15" customHeight="1">
      <c r="A33" s="1"/>
      <c r="B33" s="693" t="s">
        <v>851</v>
      </c>
      <c r="C33" s="3441" t="s">
        <v>4891</v>
      </c>
      <c r="D33" s="2856"/>
      <c r="E33" s="2856"/>
      <c r="F33" s="2856"/>
      <c r="G33" s="2856"/>
      <c r="H33" s="2856"/>
      <c r="I33" s="2856"/>
      <c r="J33" s="1409" t="s">
        <v>2258</v>
      </c>
      <c r="P33" s="855">
        <f>+'Master Data'!G75</f>
        <v>1</v>
      </c>
      <c r="R33" s="841">
        <v>68</v>
      </c>
      <c r="U33" s="693" t="str">
        <f t="shared" si="1"/>
        <v>Page</v>
      </c>
    </row>
    <row r="34" spans="1:21" ht="19.2" customHeight="1">
      <c r="A34" s="1"/>
      <c r="B34" s="693" t="s">
        <v>850</v>
      </c>
      <c r="C34" s="3443" t="s">
        <v>4927</v>
      </c>
      <c r="D34" s="2810"/>
      <c r="E34" s="2810"/>
      <c r="F34" s="2810"/>
      <c r="G34" s="2810"/>
      <c r="H34" s="2810"/>
      <c r="I34" s="2810"/>
      <c r="J34" s="2810"/>
      <c r="P34" s="855">
        <f>+'Master Data'!G80</f>
        <v>2</v>
      </c>
      <c r="R34" s="841">
        <v>69</v>
      </c>
      <c r="U34" s="693" t="str">
        <f t="shared" si="1"/>
        <v>Pages</v>
      </c>
    </row>
    <row r="35" spans="1:21" ht="31.2" customHeight="1">
      <c r="A35" s="1"/>
      <c r="B35" s="693" t="s">
        <v>849</v>
      </c>
      <c r="C35" s="3443" t="str">
        <f>+'Master Data'!D112</f>
        <v>Tax Compliance Status (TCS) PIN to verify on line Compliance Supplier Status via e-Filing (T2.19)</v>
      </c>
      <c r="D35" s="2810"/>
      <c r="E35" s="2810"/>
      <c r="F35" s="2810"/>
      <c r="G35" s="2810"/>
      <c r="H35" s="2810"/>
      <c r="I35" s="2810"/>
      <c r="J35" s="1409" t="s">
        <v>2258</v>
      </c>
      <c r="P35" s="855">
        <f>+'Master Data'!G82</f>
        <v>1</v>
      </c>
      <c r="R35" s="841">
        <v>71</v>
      </c>
      <c r="U35" s="693" t="str">
        <f t="shared" si="1"/>
        <v>Page</v>
      </c>
    </row>
    <row r="36" spans="1:21" ht="22.2" customHeight="1">
      <c r="A36" s="1"/>
      <c r="B36" s="693" t="s">
        <v>848</v>
      </c>
      <c r="C36" s="3441" t="s">
        <v>4928</v>
      </c>
      <c r="D36" s="2856"/>
      <c r="E36" s="2856"/>
      <c r="F36" s="2856"/>
      <c r="G36" s="2856"/>
      <c r="H36" s="2856"/>
      <c r="I36" s="2856"/>
      <c r="J36" s="1409" t="s">
        <v>2258</v>
      </c>
      <c r="P36" s="855">
        <f>+'Master Data'!G76</f>
        <v>1</v>
      </c>
      <c r="R36" s="841">
        <v>72</v>
      </c>
      <c r="U36" s="693" t="str">
        <f t="shared" si="1"/>
        <v>Page</v>
      </c>
    </row>
    <row r="37" spans="1:21" ht="15" customHeight="1">
      <c r="A37" s="1"/>
      <c r="B37" s="693" t="s">
        <v>847</v>
      </c>
      <c r="C37" s="615" t="str">
        <f>+'Master Data'!D85</f>
        <v>Form of Offer and Acceptance (Bound into Section 1 of 2) (T2.21)</v>
      </c>
      <c r="D37" s="948"/>
      <c r="E37" s="948"/>
      <c r="F37" s="948"/>
      <c r="G37" s="948"/>
      <c r="H37" s="855"/>
      <c r="J37" s="1409" t="s">
        <v>2258</v>
      </c>
      <c r="P37" s="855">
        <f>+'Master Data'!G85</f>
        <v>5</v>
      </c>
      <c r="R37" s="841">
        <v>73</v>
      </c>
      <c r="U37" s="693" t="str">
        <f t="shared" si="1"/>
        <v>Pages</v>
      </c>
    </row>
    <row r="38" spans="1:21" ht="13.8" customHeight="1">
      <c r="A38" s="1"/>
      <c r="B38" s="693" t="s">
        <v>1967</v>
      </c>
      <c r="C38" s="3456" t="s">
        <v>4922</v>
      </c>
      <c r="D38" s="3457"/>
      <c r="E38" s="3457"/>
      <c r="F38" s="3457"/>
      <c r="G38" s="3457"/>
      <c r="H38" s="3457"/>
      <c r="I38" s="3457"/>
      <c r="J38" s="1409"/>
      <c r="P38" s="855"/>
      <c r="R38" s="841"/>
      <c r="U38" s="693"/>
    </row>
    <row r="39" spans="1:21" ht="15" customHeight="1">
      <c r="A39" s="1"/>
      <c r="B39" s="693" t="s">
        <v>846</v>
      </c>
      <c r="C39" s="3443" t="s">
        <v>4929</v>
      </c>
      <c r="D39" s="2810"/>
      <c r="E39" s="2810"/>
      <c r="F39" s="2810"/>
      <c r="G39" s="2810"/>
      <c r="H39" s="2810"/>
      <c r="I39" s="2810"/>
      <c r="J39" s="1409" t="s">
        <v>2258</v>
      </c>
      <c r="P39" s="855">
        <f>+'Master Data'!G105</f>
        <v>1</v>
      </c>
      <c r="R39" s="841">
        <v>79</v>
      </c>
      <c r="U39" s="693" t="str">
        <f t="shared" ref="U39:U52" si="2">IF(P39&gt;1,"Pages","Page")</f>
        <v>Page</v>
      </c>
    </row>
    <row r="40" spans="1:21" ht="15" customHeight="1">
      <c r="A40" s="1"/>
      <c r="B40" s="693" t="s">
        <v>1247</v>
      </c>
      <c r="C40" s="2342" t="str">
        <f>+'Master Data'!D77</f>
        <v>Certified Proof of Paid Municipal Rates and Taxes  (Attach) (T2.23)</v>
      </c>
      <c r="D40" s="948"/>
      <c r="E40" s="948"/>
      <c r="F40" s="948"/>
      <c r="G40" s="948"/>
      <c r="H40" s="855"/>
      <c r="J40" s="1409" t="s">
        <v>2258</v>
      </c>
      <c r="P40" s="855">
        <f>+'Master Data'!G77</f>
        <v>1</v>
      </c>
      <c r="R40" s="841">
        <v>80</v>
      </c>
      <c r="U40" s="693" t="str">
        <f t="shared" si="2"/>
        <v>Page</v>
      </c>
    </row>
    <row r="41" spans="1:21" ht="15" customHeight="1">
      <c r="A41" s="1"/>
      <c r="B41" s="693" t="s">
        <v>1324</v>
      </c>
      <c r="C41" s="3441" t="s">
        <v>4930</v>
      </c>
      <c r="D41" s="2856"/>
      <c r="E41" s="2856"/>
      <c r="F41" s="2856"/>
      <c r="G41" s="2856"/>
      <c r="H41" s="2856"/>
      <c r="I41" s="2856"/>
      <c r="J41" s="1409" t="s">
        <v>2258</v>
      </c>
      <c r="P41" s="855">
        <f>+'Master Data'!G78</f>
        <v>1</v>
      </c>
      <c r="R41" s="841">
        <v>81</v>
      </c>
      <c r="U41" s="693" t="str">
        <f t="shared" si="2"/>
        <v>Page</v>
      </c>
    </row>
    <row r="42" spans="1:21" ht="15" customHeight="1">
      <c r="A42" s="1"/>
      <c r="B42" s="693" t="s">
        <v>1325</v>
      </c>
      <c r="C42" s="3441" t="str">
        <f>+'Master Data'!D109</f>
        <v>The National Industrial Participation Programme (T2.25)</v>
      </c>
      <c r="D42" s="2856"/>
      <c r="E42" s="2856"/>
      <c r="F42" s="2856"/>
      <c r="G42" s="2856"/>
      <c r="H42" s="2856"/>
      <c r="I42" s="2856"/>
      <c r="J42" s="1409" t="s">
        <v>2258</v>
      </c>
      <c r="P42" s="855">
        <f>+'Master Data'!G109</f>
        <v>2</v>
      </c>
      <c r="R42" s="841">
        <v>82</v>
      </c>
      <c r="U42" s="693" t="str">
        <f t="shared" si="2"/>
        <v>Pages</v>
      </c>
    </row>
    <row r="43" spans="1:21" ht="15" customHeight="1">
      <c r="A43" s="1"/>
      <c r="B43" s="693" t="s">
        <v>1464</v>
      </c>
      <c r="C43" s="3458" t="s">
        <v>4931</v>
      </c>
      <c r="D43" s="3459"/>
      <c r="E43" s="3459"/>
      <c r="F43" s="3459"/>
      <c r="G43" s="3459"/>
      <c r="H43" s="3459"/>
      <c r="I43" s="3459"/>
      <c r="J43" s="1409" t="s">
        <v>2258</v>
      </c>
      <c r="P43" s="855">
        <f>'Master Data'!G110</f>
        <v>2</v>
      </c>
      <c r="R43" s="841">
        <v>84</v>
      </c>
      <c r="U43" s="693" t="str">
        <f t="shared" si="2"/>
        <v>Pages</v>
      </c>
    </row>
    <row r="44" spans="1:21" ht="15" customHeight="1">
      <c r="A44" s="1"/>
      <c r="B44" s="693" t="s">
        <v>1465</v>
      </c>
      <c r="C44" s="3420" t="str">
        <f>+'Master Data'!D106</f>
        <v>Certified Proof of CIDB Registration Number (T2.27)</v>
      </c>
      <c r="D44" s="3421"/>
      <c r="E44" s="3421"/>
      <c r="F44" s="3421"/>
      <c r="G44" s="3421"/>
      <c r="H44" s="3421"/>
      <c r="I44" s="3421"/>
      <c r="J44" s="1409" t="s">
        <v>2258</v>
      </c>
      <c r="P44" s="855">
        <f>+'Master Data'!G110</f>
        <v>2</v>
      </c>
      <c r="R44" s="841">
        <v>86</v>
      </c>
      <c r="U44" s="693" t="str">
        <f t="shared" si="2"/>
        <v>Pages</v>
      </c>
    </row>
    <row r="45" spans="1:21" ht="15" customHeight="1" outlineLevel="1">
      <c r="A45" s="1"/>
      <c r="B45" s="693" t="s">
        <v>1466</v>
      </c>
      <c r="C45" s="3420" t="s">
        <v>4932</v>
      </c>
      <c r="D45" s="3421"/>
      <c r="E45" s="3421"/>
      <c r="F45" s="3421"/>
      <c r="G45" s="3421"/>
      <c r="H45" s="1409"/>
      <c r="J45" s="1409" t="s">
        <v>2258</v>
      </c>
      <c r="P45" s="1409">
        <f>+'Master Data'!G106</f>
        <v>1</v>
      </c>
      <c r="R45" s="314"/>
      <c r="U45" s="842" t="str">
        <f t="shared" si="2"/>
        <v>Page</v>
      </c>
    </row>
    <row r="46" spans="1:21" ht="15" customHeight="1">
      <c r="A46" s="2" t="s">
        <v>580</v>
      </c>
      <c r="B46" s="693" t="s">
        <v>2039</v>
      </c>
      <c r="C46" s="929" t="str">
        <f>+'Master Data'!D107</f>
        <v>Contract Form - Purchase of Goods/Works - Part 1 (T2.29)</v>
      </c>
      <c r="D46" s="29"/>
      <c r="E46" s="29"/>
      <c r="F46" s="29"/>
      <c r="G46" s="29"/>
      <c r="J46" s="1409" t="s">
        <v>2258</v>
      </c>
      <c r="P46" s="1409">
        <f>+'Master Data'!G114</f>
        <v>1</v>
      </c>
      <c r="R46" s="314"/>
      <c r="U46" s="842" t="str">
        <f t="shared" si="2"/>
        <v>Page</v>
      </c>
    </row>
    <row r="47" spans="1:21" ht="15" customHeight="1">
      <c r="A47" s="2"/>
      <c r="B47" s="693" t="s">
        <v>2198</v>
      </c>
      <c r="C47" s="929" t="str">
        <f>+'Master Data'!D108</f>
        <v>Contract Form - Purchase of Goods/Works - Part 2 (T2.30)</v>
      </c>
      <c r="D47" s="29"/>
      <c r="E47" s="29"/>
      <c r="F47" s="29"/>
      <c r="G47" s="29"/>
      <c r="H47" s="1409"/>
      <c r="J47" s="1409" t="s">
        <v>2258</v>
      </c>
      <c r="P47" s="1409">
        <f>+'Master Data'!G107</f>
        <v>1</v>
      </c>
      <c r="R47" s="314"/>
      <c r="U47" s="842" t="str">
        <f t="shared" si="2"/>
        <v>Page</v>
      </c>
    </row>
    <row r="48" spans="1:21" ht="15" customHeight="1">
      <c r="A48" s="2"/>
      <c r="B48" s="693" t="s">
        <v>2199</v>
      </c>
      <c r="C48" s="3420" t="s">
        <v>4933</v>
      </c>
      <c r="D48" s="3421"/>
      <c r="E48" s="3421"/>
      <c r="F48" s="3421"/>
      <c r="G48" s="3421"/>
      <c r="H48" s="1409"/>
      <c r="J48" s="1409" t="s">
        <v>2258</v>
      </c>
      <c r="P48" s="1409">
        <f>'Master Data'!F132</f>
        <v>2</v>
      </c>
      <c r="R48" s="314"/>
      <c r="U48" s="842" t="str">
        <f t="shared" si="2"/>
        <v>Pages</v>
      </c>
    </row>
    <row r="49" spans="1:21" ht="15" customHeight="1">
      <c r="A49" s="2"/>
      <c r="B49" s="693" t="s">
        <v>2468</v>
      </c>
      <c r="C49" s="3420" t="s">
        <v>4924</v>
      </c>
      <c r="D49" s="3421"/>
      <c r="E49" s="3421"/>
      <c r="F49" s="3421"/>
      <c r="G49" s="3421"/>
      <c r="H49" s="3421"/>
      <c r="I49" s="3421"/>
      <c r="J49" s="1409" t="s">
        <v>2258</v>
      </c>
      <c r="P49" s="1409">
        <f>'Master Data'!F133</f>
        <v>8</v>
      </c>
      <c r="R49" s="314"/>
      <c r="U49" s="842" t="str">
        <f t="shared" si="2"/>
        <v>Pages</v>
      </c>
    </row>
    <row r="50" spans="1:21" ht="15" customHeight="1">
      <c r="A50" s="2"/>
      <c r="B50" s="693" t="s">
        <v>2469</v>
      </c>
      <c r="C50" s="3420" t="s">
        <v>4934</v>
      </c>
      <c r="D50" s="3421"/>
      <c r="E50" s="3421"/>
      <c r="F50" s="3421"/>
      <c r="G50" s="3421"/>
      <c r="H50" s="3421"/>
      <c r="I50" s="3421"/>
      <c r="J50" s="1409" t="s">
        <v>2258</v>
      </c>
      <c r="P50" s="1409">
        <f>'Master Data'!F134</f>
        <v>1</v>
      </c>
      <c r="R50" s="314"/>
      <c r="U50" s="842" t="str">
        <f t="shared" si="2"/>
        <v>Page</v>
      </c>
    </row>
    <row r="51" spans="1:21" ht="15" customHeight="1">
      <c r="A51" s="2"/>
      <c r="B51" s="693" t="s">
        <v>2470</v>
      </c>
      <c r="C51" s="3420" t="s">
        <v>4902</v>
      </c>
      <c r="D51" s="3455"/>
      <c r="E51" s="3455"/>
      <c r="F51" s="3455"/>
      <c r="G51" s="3455"/>
      <c r="H51" s="3455"/>
      <c r="I51" s="3455"/>
      <c r="J51" s="1409" t="s">
        <v>2258</v>
      </c>
      <c r="P51" s="1409">
        <f>'Master Data'!G86</f>
        <v>3</v>
      </c>
      <c r="R51" s="314"/>
      <c r="U51" s="842" t="str">
        <f t="shared" si="2"/>
        <v>Pages</v>
      </c>
    </row>
    <row r="52" spans="1:21" ht="15" customHeight="1">
      <c r="A52" s="2"/>
      <c r="B52" s="693" t="s">
        <v>3244</v>
      </c>
      <c r="C52" s="3420" t="s">
        <v>4903</v>
      </c>
      <c r="D52" s="3421"/>
      <c r="E52" s="3421"/>
      <c r="F52" s="3421"/>
      <c r="G52" s="3421"/>
      <c r="H52" s="3421"/>
      <c r="I52" s="3421"/>
      <c r="J52" s="1409" t="s">
        <v>2258</v>
      </c>
      <c r="K52" s="1637"/>
      <c r="P52" s="1409">
        <f>'Master Data'!G88</f>
        <v>3</v>
      </c>
      <c r="R52" s="314"/>
      <c r="U52" s="1637" t="str">
        <f t="shared" si="2"/>
        <v>Pages</v>
      </c>
    </row>
    <row r="53" spans="1:21" ht="15" customHeight="1">
      <c r="A53" s="2"/>
      <c r="B53" s="2795" t="s">
        <v>5227</v>
      </c>
      <c r="C53" s="3421" t="s">
        <v>5226</v>
      </c>
      <c r="D53" s="3421"/>
      <c r="E53" s="3421"/>
      <c r="F53" s="3421"/>
      <c r="G53" s="3421"/>
      <c r="H53" s="3421"/>
      <c r="I53" s="3421"/>
      <c r="J53" s="1409" t="s">
        <v>2258</v>
      </c>
      <c r="K53" s="1637"/>
      <c r="P53" s="1409">
        <f>'Master Data'!G88</f>
        <v>3</v>
      </c>
      <c r="R53" s="314"/>
      <c r="U53" s="1637"/>
    </row>
    <row r="54" spans="1:21" ht="44.4" customHeight="1">
      <c r="A54" s="1"/>
      <c r="B54" s="3444" t="s">
        <v>1124</v>
      </c>
      <c r="C54" s="3444"/>
      <c r="D54" s="3444"/>
      <c r="E54" s="3444"/>
      <c r="F54" s="210"/>
      <c r="G54" s="210"/>
      <c r="P54" s="208"/>
      <c r="R54" s="314"/>
      <c r="U54" s="112"/>
    </row>
    <row r="55" spans="1:21" ht="15">
      <c r="A55" s="1"/>
      <c r="P55" s="110"/>
      <c r="R55" s="314"/>
    </row>
    <row r="56" spans="1:21" ht="15.6">
      <c r="A56" s="2" t="s">
        <v>910</v>
      </c>
      <c r="B56" s="309" t="s">
        <v>911</v>
      </c>
      <c r="P56" s="110"/>
      <c r="R56" s="314"/>
    </row>
    <row r="57" spans="1:21" ht="15">
      <c r="A57" s="1"/>
      <c r="P57" s="110"/>
      <c r="R57" s="314"/>
    </row>
    <row r="58" spans="1:21" ht="15" customHeight="1">
      <c r="B58" s="842" t="s">
        <v>867</v>
      </c>
      <c r="C58" s="843" t="s">
        <v>1254</v>
      </c>
      <c r="D58" s="85"/>
      <c r="E58" s="85"/>
      <c r="F58" s="85"/>
      <c r="G58" s="85"/>
      <c r="J58" s="1409" t="s">
        <v>2258</v>
      </c>
      <c r="P58" s="314">
        <f>+'Master Data'!G85</f>
        <v>5</v>
      </c>
      <c r="R58" s="314">
        <v>91</v>
      </c>
      <c r="U58" s="85" t="str">
        <f>IF(P58&gt;1,"Pages","Page")</f>
        <v>Pages</v>
      </c>
    </row>
    <row r="59" spans="1:21" ht="15" customHeight="1">
      <c r="B59" s="842" t="s">
        <v>1249</v>
      </c>
      <c r="C59" s="3435" t="s">
        <v>868</v>
      </c>
      <c r="D59" s="3436"/>
      <c r="E59" s="3436"/>
      <c r="F59" s="3436"/>
      <c r="G59" s="3436"/>
      <c r="J59" s="1409" t="s">
        <v>2258</v>
      </c>
      <c r="L59" t="s">
        <v>919</v>
      </c>
      <c r="P59" s="314">
        <v>7</v>
      </c>
      <c r="R59" s="314">
        <v>93</v>
      </c>
      <c r="U59" s="85" t="str">
        <f>IF(P59&gt;1,"Pages","Page")</f>
        <v>Pages</v>
      </c>
    </row>
    <row r="60" spans="1:21">
      <c r="B60" s="842" t="s">
        <v>1253</v>
      </c>
      <c r="C60" s="3435" t="str">
        <f>+'Master Data'!D128</f>
        <v>Form of Guarantee (C1.3)</v>
      </c>
      <c r="D60" s="3436"/>
      <c r="E60" s="3436"/>
      <c r="F60" s="3436"/>
      <c r="G60" s="3436"/>
      <c r="J60" s="1409" t="s">
        <v>2258</v>
      </c>
      <c r="P60" s="314">
        <f>+'Master Data'!F128</f>
        <v>2</v>
      </c>
      <c r="R60" s="314">
        <v>99</v>
      </c>
      <c r="U60" s="85" t="str">
        <f>IF(P60&gt;1,"Pages","Page")</f>
        <v>Pages</v>
      </c>
    </row>
    <row r="61" spans="1:21" ht="15.6">
      <c r="A61" s="315"/>
      <c r="P61" s="110"/>
      <c r="R61" s="314"/>
    </row>
    <row r="62" spans="1:21" ht="15.6">
      <c r="A62" s="2" t="s">
        <v>913</v>
      </c>
      <c r="B62" s="309" t="s">
        <v>912</v>
      </c>
      <c r="P62" s="110"/>
      <c r="R62" s="314"/>
    </row>
    <row r="63" spans="1:21" ht="15.6">
      <c r="A63" s="315"/>
      <c r="B63" s="2"/>
      <c r="P63" s="110"/>
      <c r="R63" s="314"/>
    </row>
    <row r="64" spans="1:21" ht="15" customHeight="1">
      <c r="B64" s="842" t="s">
        <v>870</v>
      </c>
      <c r="C64" s="3453" t="s">
        <v>1125</v>
      </c>
      <c r="D64" s="3454"/>
      <c r="E64" s="3454"/>
      <c r="F64" s="3454"/>
      <c r="G64" s="3454"/>
      <c r="J64" s="1409" t="s">
        <v>2258</v>
      </c>
      <c r="P64" s="574">
        <v>4</v>
      </c>
      <c r="R64" s="314">
        <v>103</v>
      </c>
      <c r="U64" s="85" t="str">
        <f>IF(P64&gt;1,"Pages","Page")</f>
        <v>Pages</v>
      </c>
    </row>
    <row r="65" spans="1:21" ht="15" customHeight="1">
      <c r="B65" s="842" t="s">
        <v>871</v>
      </c>
      <c r="C65" s="3453" t="s">
        <v>1126</v>
      </c>
      <c r="D65" s="3454"/>
      <c r="E65" s="3454"/>
      <c r="F65" s="3454"/>
      <c r="G65" s="3454"/>
      <c r="J65" s="1409" t="s">
        <v>2258</v>
      </c>
      <c r="P65" s="574">
        <f>+'Master Data'!F127</f>
        <v>70</v>
      </c>
      <c r="R65" s="314">
        <v>119</v>
      </c>
      <c r="U65" s="85" t="str">
        <f>IF(P65&gt;1,"Pages","Page")</f>
        <v>Pages</v>
      </c>
    </row>
    <row r="66" spans="1:21" ht="15">
      <c r="A66" s="312"/>
      <c r="P66" s="110"/>
      <c r="R66" s="314"/>
    </row>
    <row r="67" spans="1:21" ht="15.6">
      <c r="A67" s="2" t="s">
        <v>914</v>
      </c>
      <c r="B67" s="309" t="s">
        <v>869</v>
      </c>
      <c r="P67" s="110"/>
      <c r="R67" s="314"/>
    </row>
    <row r="68" spans="1:21" ht="15.6">
      <c r="A68" s="2"/>
      <c r="B68" s="309"/>
      <c r="P68" s="110"/>
      <c r="R68" s="314"/>
    </row>
    <row r="69" spans="1:21" ht="15" customHeight="1">
      <c r="B69" s="842" t="s">
        <v>872</v>
      </c>
      <c r="C69" s="3435" t="s">
        <v>873</v>
      </c>
      <c r="D69" s="3436"/>
      <c r="E69" s="3436"/>
      <c r="F69" s="3436"/>
      <c r="G69" s="3436"/>
      <c r="J69" s="1409" t="s">
        <v>2258</v>
      </c>
      <c r="P69" s="314">
        <v>8</v>
      </c>
      <c r="R69" s="314">
        <v>121</v>
      </c>
      <c r="U69" s="85" t="str">
        <f>IF(P69&gt;1,"Pages","Page")</f>
        <v>Pages</v>
      </c>
    </row>
    <row r="70" spans="1:21" ht="15" customHeight="1">
      <c r="B70" s="842" t="s">
        <v>874</v>
      </c>
      <c r="C70" s="3435" t="s">
        <v>601</v>
      </c>
      <c r="D70" s="3436"/>
      <c r="E70" s="3436"/>
      <c r="F70" s="3436"/>
      <c r="G70" s="3436"/>
      <c r="J70" s="1409" t="s">
        <v>2258</v>
      </c>
      <c r="P70" s="314">
        <v>3</v>
      </c>
      <c r="R70" s="314">
        <v>128</v>
      </c>
      <c r="U70" s="85" t="str">
        <f>IF(P70&gt;1,"Pages","Page")</f>
        <v>Pages</v>
      </c>
    </row>
    <row r="71" spans="1:21" ht="15" customHeight="1">
      <c r="B71" s="842" t="s">
        <v>875</v>
      </c>
      <c r="C71" s="3435" t="s">
        <v>602</v>
      </c>
      <c r="D71" s="3436"/>
      <c r="E71" s="3436"/>
      <c r="F71" s="3436"/>
      <c r="G71" s="3436"/>
      <c r="J71" s="1409" t="s">
        <v>2258</v>
      </c>
      <c r="P71" s="314">
        <v>2</v>
      </c>
      <c r="R71" s="314">
        <v>131</v>
      </c>
      <c r="U71" s="85" t="str">
        <f>IF(P71&gt;1,"Pages","Page")</f>
        <v>Pages</v>
      </c>
    </row>
    <row r="72" spans="1:21" ht="15" customHeight="1">
      <c r="B72" s="842"/>
      <c r="C72" s="169"/>
      <c r="D72" s="169"/>
      <c r="E72" s="169"/>
      <c r="F72" s="169"/>
      <c r="G72" s="169"/>
      <c r="P72" s="314"/>
      <c r="R72" s="314"/>
      <c r="U72" s="85"/>
    </row>
    <row r="73" spans="1:21" ht="15">
      <c r="A73" s="312"/>
      <c r="P73" s="110"/>
      <c r="R73" s="314"/>
    </row>
    <row r="74" spans="1:21" ht="15.6">
      <c r="A74" s="2" t="s">
        <v>915</v>
      </c>
      <c r="B74" s="309" t="s">
        <v>916</v>
      </c>
      <c r="P74" s="110"/>
      <c r="R74" s="314"/>
    </row>
    <row r="75" spans="1:21" ht="15.6">
      <c r="A75" s="315"/>
      <c r="B75" s="2"/>
      <c r="P75" s="110"/>
      <c r="R75" s="314"/>
    </row>
    <row r="76" spans="1:21" ht="15" customHeight="1">
      <c r="B76" s="842" t="s">
        <v>716</v>
      </c>
      <c r="C76" s="3435" t="s">
        <v>877</v>
      </c>
      <c r="D76" s="3436"/>
      <c r="E76" s="3436"/>
      <c r="F76" s="3436"/>
      <c r="G76" s="3436"/>
      <c r="J76" s="1409" t="s">
        <v>2258</v>
      </c>
      <c r="P76" s="314">
        <v>1</v>
      </c>
      <c r="R76" s="314">
        <v>134</v>
      </c>
      <c r="U76" s="85" t="str">
        <f>IF(P76&gt;1,"Pages","Page")</f>
        <v>Page</v>
      </c>
    </row>
    <row r="77" spans="1:21" ht="15" customHeight="1">
      <c r="P77" s="110"/>
      <c r="R77" s="314"/>
    </row>
    <row r="78" spans="1:21" ht="15.6">
      <c r="A78" s="2" t="s">
        <v>917</v>
      </c>
      <c r="B78" s="309" t="s">
        <v>1159</v>
      </c>
      <c r="P78" s="110"/>
      <c r="R78" s="314"/>
    </row>
    <row r="79" spans="1:21">
      <c r="P79" s="110"/>
      <c r="R79" s="314"/>
    </row>
    <row r="80" spans="1:21" ht="15" customHeight="1">
      <c r="B80" s="842" t="s">
        <v>715</v>
      </c>
      <c r="C80" s="3438" t="s">
        <v>719</v>
      </c>
      <c r="D80" s="3436"/>
      <c r="E80" s="3436"/>
      <c r="F80" s="3436"/>
      <c r="G80" s="3436"/>
      <c r="J80" s="1409" t="s">
        <v>2258</v>
      </c>
      <c r="P80" s="110">
        <f>+'Master Data'!F129</f>
        <v>2</v>
      </c>
      <c r="R80" s="314">
        <v>136</v>
      </c>
      <c r="U80" s="85" t="str">
        <f>IF(P80&gt;1,"Pages","Page")</f>
        <v>Pages</v>
      </c>
    </row>
    <row r="81" spans="1:28" ht="15" customHeight="1">
      <c r="B81" s="313"/>
      <c r="C81" s="169"/>
      <c r="D81" s="169"/>
      <c r="E81" s="169"/>
      <c r="F81" s="169"/>
      <c r="G81" s="169"/>
      <c r="R81" s="314"/>
    </row>
    <row r="82" spans="1:28" ht="15" customHeight="1">
      <c r="A82" s="2" t="s">
        <v>1995</v>
      </c>
      <c r="B82" s="309" t="s">
        <v>714</v>
      </c>
      <c r="F82" s="169"/>
      <c r="G82" s="169"/>
      <c r="R82" s="314">
        <v>137</v>
      </c>
    </row>
    <row r="83" spans="1:28" ht="15" customHeight="1">
      <c r="A83" s="2"/>
      <c r="B83" s="309"/>
      <c r="F83" s="169"/>
      <c r="G83" s="169"/>
    </row>
    <row r="84" spans="1:28" ht="15" customHeight="1">
      <c r="A84" s="2"/>
      <c r="B84" s="3433" t="str">
        <f>+'Master Data'!F729</f>
        <v>Annexure 1</v>
      </c>
      <c r="C84" s="3434"/>
      <c r="D84" s="845" t="str">
        <f>+'Master Data'!D729</f>
        <v>Standard Preambles for all Trades (Rev 3) - DOH 2009</v>
      </c>
      <c r="E84" s="169"/>
      <c r="F84" s="169"/>
      <c r="G84" s="169"/>
      <c r="I84" s="3433" t="str">
        <f>+'Master Data'!G449</f>
        <v>1 to 95</v>
      </c>
      <c r="J84" s="3433"/>
      <c r="R84" t="s">
        <v>2078</v>
      </c>
      <c r="T84" s="844" t="s">
        <v>603</v>
      </c>
      <c r="AA84" s="1651" t="s">
        <v>1250</v>
      </c>
      <c r="AB84" s="1651"/>
    </row>
    <row r="85" spans="1:28" ht="15" customHeight="1">
      <c r="A85" s="2"/>
      <c r="B85" s="3433" t="str">
        <f>+'Master Data'!F730</f>
        <v>Annexure 2</v>
      </c>
      <c r="C85" s="3434"/>
      <c r="D85" s="845" t="str">
        <f>+'Master Data'!D730</f>
        <v>General Electrical Specifications</v>
      </c>
      <c r="E85" s="169"/>
      <c r="F85" s="169"/>
      <c r="G85" s="169"/>
      <c r="I85" s="3433" t="s">
        <v>949</v>
      </c>
      <c r="J85" s="3433"/>
    </row>
    <row r="86" spans="1:28" ht="15" customHeight="1">
      <c r="A86" s="2"/>
      <c r="B86" s="3433" t="str">
        <f>+'Master Data'!F731</f>
        <v>Annexure 3</v>
      </c>
      <c r="C86" s="3434"/>
      <c r="D86" s="845" t="str">
        <f>+'Master Data'!D731</f>
        <v>Lightning Protection Specifications</v>
      </c>
      <c r="E86" s="169"/>
      <c r="F86" s="169"/>
      <c r="G86" s="169"/>
      <c r="I86" s="3433" t="s">
        <v>950</v>
      </c>
      <c r="J86" s="3433"/>
      <c r="R86" s="313" t="s">
        <v>876</v>
      </c>
      <c r="S86" s="169" t="s">
        <v>604</v>
      </c>
      <c r="T86" s="169"/>
      <c r="U86" s="169"/>
      <c r="V86" s="169"/>
      <c r="W86" s="169"/>
      <c r="X86" s="788" t="s">
        <v>947</v>
      </c>
      <c r="Y86" s="461"/>
    </row>
    <row r="87" spans="1:28" ht="15" customHeight="1">
      <c r="A87" s="2"/>
      <c r="B87" s="3433" t="str">
        <f>+'Master Data'!F732</f>
        <v>Annexure 4</v>
      </c>
      <c r="C87" s="3434"/>
      <c r="D87" s="845" t="str">
        <f>+'Master Data'!D732</f>
        <v>Map of Tender submission location</v>
      </c>
      <c r="E87" s="169"/>
      <c r="F87" s="169"/>
      <c r="G87" s="169"/>
    </row>
    <row r="88" spans="1:28" ht="15" customHeight="1">
      <c r="A88" s="2"/>
      <c r="B88" s="3433" t="str">
        <f>+'Master Data'!F733</f>
        <v>Annexure 5</v>
      </c>
      <c r="C88" s="3434"/>
      <c r="D88" s="845" t="str">
        <f>+'Master Data'!D733</f>
        <v>Joint Venture Agreement</v>
      </c>
      <c r="E88" s="85"/>
      <c r="F88" s="85"/>
      <c r="G88" s="85"/>
    </row>
    <row r="89" spans="1:28" ht="15" customHeight="1">
      <c r="A89" s="2"/>
      <c r="B89" s="3433" t="str">
        <f>+'Master Data'!F734</f>
        <v>Annexure 6</v>
      </c>
      <c r="C89" s="3434"/>
      <c r="D89" s="845" t="str">
        <f>+'Master Data'!D734</f>
        <v>Health and Safety Specification</v>
      </c>
    </row>
    <row r="90" spans="1:28" ht="15" customHeight="1">
      <c r="A90" s="2"/>
      <c r="B90" s="3433" t="str">
        <f>+'Master Data'!F735</f>
        <v>Annexure 7</v>
      </c>
      <c r="C90" s="3434"/>
      <c r="D90" s="845" t="str">
        <f>+'Master Data'!D735</f>
        <v>Health and Safety Bill of Quantities</v>
      </c>
    </row>
    <row r="91" spans="1:28" ht="15" customHeight="1">
      <c r="A91" s="2"/>
      <c r="B91" s="3433" t="str">
        <f>+'Master Data'!F736</f>
        <v>Annexure 8</v>
      </c>
      <c r="C91" s="3434"/>
      <c r="D91" s="845" t="str">
        <f>+'Master Data'!D736</f>
        <v>Builders Lien Agreement</v>
      </c>
      <c r="S91" s="314">
        <v>7</v>
      </c>
      <c r="T91" t="s">
        <v>161</v>
      </c>
    </row>
    <row r="92" spans="1:28" ht="15" customHeight="1">
      <c r="A92" s="2"/>
      <c r="B92" s="3433" t="str">
        <f>+'Master Data'!F737</f>
        <v>Annexure 9</v>
      </c>
      <c r="C92" s="3434"/>
      <c r="D92" s="845" t="str">
        <f>+'Master Data'!D737</f>
        <v>Geotechnical Investigation Report (If applicable)</v>
      </c>
      <c r="S92" s="314">
        <v>3</v>
      </c>
      <c r="T92" t="s">
        <v>161</v>
      </c>
    </row>
    <row r="93" spans="1:28" ht="15" customHeight="1">
      <c r="A93" s="2"/>
      <c r="B93" s="3433" t="str">
        <f>+'Master Data'!F738</f>
        <v>Annexure 10</v>
      </c>
      <c r="C93" s="3434"/>
      <c r="D93" s="845" t="str">
        <f>+'Master Data'!D738</f>
        <v>EPWP Employment Contract</v>
      </c>
      <c r="O93" s="314"/>
    </row>
    <row r="94" spans="1:28" ht="15" customHeight="1">
      <c r="A94" s="2"/>
      <c r="B94" s="3433" t="str">
        <f>+'Master Data'!F739</f>
        <v>Annexure 11</v>
      </c>
      <c r="C94" s="3434"/>
      <c r="D94" s="845" t="str">
        <f>+'Master Data'!D739</f>
        <v>Attendance Register - Infrastructure and Other projects</v>
      </c>
      <c r="E94" s="29"/>
      <c r="F94" s="29"/>
      <c r="G94" s="29"/>
      <c r="O94" s="314"/>
    </row>
    <row r="95" spans="1:28" ht="15" customHeight="1">
      <c r="A95" s="2"/>
      <c r="B95" s="3433" t="str">
        <f>+'Master Data'!F740</f>
        <v>Annexure 12</v>
      </c>
      <c r="C95" s="3434"/>
      <c r="D95" s="845" t="str">
        <f>+'Master Data'!D740</f>
        <v>EPWP Data Collection tool for Phase 3 system</v>
      </c>
      <c r="E95" s="29"/>
      <c r="F95" s="29"/>
      <c r="G95" s="29"/>
      <c r="O95" s="314"/>
    </row>
    <row r="96" spans="1:28" ht="15" customHeight="1">
      <c r="A96" s="2"/>
      <c r="B96" s="3433" t="str">
        <f>+'Master Data'!F741</f>
        <v>Annexure 13</v>
      </c>
      <c r="C96" s="3434"/>
      <c r="E96" s="29"/>
      <c r="F96" s="29"/>
      <c r="G96" s="29"/>
      <c r="O96" s="314"/>
    </row>
    <row r="97" spans="1:15" ht="15" customHeight="1">
      <c r="A97" s="2"/>
      <c r="B97" s="3433" t="str">
        <f>+'Master Data'!F742</f>
        <v xml:space="preserve"> </v>
      </c>
      <c r="C97" s="3434"/>
      <c r="D97" s="845" t="str">
        <f>+'Master Data'!D742</f>
        <v xml:space="preserve"> </v>
      </c>
      <c r="E97" s="29"/>
      <c r="F97" s="29"/>
      <c r="G97" s="29"/>
      <c r="O97" s="314"/>
    </row>
    <row r="98" spans="1:15" ht="15" customHeight="1">
      <c r="A98" s="2"/>
      <c r="B98" s="3439" t="str">
        <f>+'Master Data'!F743</f>
        <v xml:space="preserve"> </v>
      </c>
      <c r="C98" s="3440"/>
      <c r="D98" s="1639" t="str">
        <f>+'Master Data'!D743</f>
        <v xml:space="preserve"> </v>
      </c>
      <c r="O98" s="314"/>
    </row>
    <row r="99" spans="1:15" ht="15" customHeight="1">
      <c r="A99" s="2"/>
      <c r="D99" s="788"/>
      <c r="O99" s="314"/>
    </row>
    <row r="100" spans="1:15" ht="15" customHeight="1">
      <c r="A100" s="3452" t="s">
        <v>4547</v>
      </c>
      <c r="B100" s="3452"/>
      <c r="C100" s="3452"/>
      <c r="D100" s="3452"/>
      <c r="E100" s="3452"/>
      <c r="F100" s="3452"/>
      <c r="G100" s="3452"/>
      <c r="H100" s="3452"/>
      <c r="I100" s="3452"/>
    </row>
    <row r="102" spans="1:15" ht="53.25" customHeight="1">
      <c r="A102" s="2851" t="str">
        <f>+"Any reference to words Tender or Tenderder herein and/or in any other documentation shall be construed to have the same meaning as the words Tender or Tenderer. These forms are for internal and external use for the "&amp;'Master Data'!E12&amp;", Provincial Administration of KwaZulu-Natal."</f>
        <v>Any reference to words Tender or Tenderder herein and/or in any other documentation shall be construed to have the same meaning as the words Tender or Tenderer. These forms are for internal and external use for the KZN Department of Public Works, Provincial Administration of KwaZulu-Natal.</v>
      </c>
      <c r="B102" s="3437"/>
      <c r="C102" s="3437"/>
      <c r="D102" s="3437"/>
      <c r="E102" s="3437"/>
      <c r="F102" s="3437"/>
      <c r="G102" s="3437"/>
      <c r="H102" s="3437"/>
      <c r="I102" s="3437"/>
    </row>
    <row r="103" spans="1:15" ht="33" customHeight="1">
      <c r="A103" s="2810" t="s">
        <v>4029</v>
      </c>
      <c r="B103" s="2851"/>
      <c r="C103" s="2851"/>
      <c r="D103" s="2851"/>
      <c r="E103" s="2851"/>
      <c r="F103" s="2851"/>
      <c r="G103" s="2851"/>
      <c r="H103" s="2851"/>
      <c r="I103" s="2851"/>
    </row>
    <row r="104" spans="1:15" ht="148.5" customHeight="1">
      <c r="A104" s="3450" t="s">
        <v>4722</v>
      </c>
      <c r="B104" s="3451"/>
      <c r="C104" s="3451"/>
      <c r="D104" s="3451"/>
      <c r="E104" s="3451"/>
      <c r="F104" s="3451"/>
      <c r="G104" s="3451"/>
      <c r="H104" s="3451"/>
      <c r="I104" s="3451"/>
    </row>
    <row r="105" spans="1:15" ht="39" customHeight="1">
      <c r="A105" s="3330"/>
      <c r="B105" s="3330"/>
      <c r="C105" s="3330"/>
      <c r="D105" s="3330"/>
      <c r="E105" s="3330"/>
      <c r="F105" s="3330"/>
      <c r="G105" s="3330"/>
      <c r="H105" s="3330"/>
      <c r="I105" s="3330"/>
    </row>
    <row r="106" spans="1:15" ht="19.5" customHeight="1">
      <c r="A106" s="29"/>
    </row>
    <row r="107" spans="1:15" ht="26.25" customHeight="1">
      <c r="A107" s="3422"/>
      <c r="B107" s="3423"/>
      <c r="C107" s="3423"/>
      <c r="D107" s="3423"/>
      <c r="E107" s="3423"/>
      <c r="F107" s="3423"/>
      <c r="G107" s="3423"/>
      <c r="H107" s="3423"/>
      <c r="I107" s="3423"/>
    </row>
    <row r="109" spans="1:15">
      <c r="A109" s="29"/>
    </row>
  </sheetData>
  <sheetProtection formatRows="0" selectLockedCells="1"/>
  <mergeCells count="75">
    <mergeCell ref="C53:I53"/>
    <mergeCell ref="C51:I51"/>
    <mergeCell ref="C26:I26"/>
    <mergeCell ref="C33:I33"/>
    <mergeCell ref="C50:I50"/>
    <mergeCell ref="C49:I49"/>
    <mergeCell ref="C38:I38"/>
    <mergeCell ref="C41:I41"/>
    <mergeCell ref="C42:I42"/>
    <mergeCell ref="C43:I43"/>
    <mergeCell ref="C44:I44"/>
    <mergeCell ref="C32:I32"/>
    <mergeCell ref="C34:J34"/>
    <mergeCell ref="C35:I35"/>
    <mergeCell ref="C36:I36"/>
    <mergeCell ref="C39:I39"/>
    <mergeCell ref="C45:G45"/>
    <mergeCell ref="A105:I105"/>
    <mergeCell ref="A103:I103"/>
    <mergeCell ref="A2:J2"/>
    <mergeCell ref="A104:I104"/>
    <mergeCell ref="A100:I100"/>
    <mergeCell ref="B54:E54"/>
    <mergeCell ref="C65:G65"/>
    <mergeCell ref="C76:G76"/>
    <mergeCell ref="C64:G64"/>
    <mergeCell ref="C59:G59"/>
    <mergeCell ref="C23:G23"/>
    <mergeCell ref="C30:G30"/>
    <mergeCell ref="C31:G31"/>
    <mergeCell ref="C29:G29"/>
    <mergeCell ref="C28:G28"/>
    <mergeCell ref="I85:J85"/>
    <mergeCell ref="K2:M2"/>
    <mergeCell ref="C12:G12"/>
    <mergeCell ref="C18:G18"/>
    <mergeCell ref="A5:I5"/>
    <mergeCell ref="C27:G27"/>
    <mergeCell ref="C24:G24"/>
    <mergeCell ref="B7:E7"/>
    <mergeCell ref="C13:G13"/>
    <mergeCell ref="C17:G17"/>
    <mergeCell ref="C11:G11"/>
    <mergeCell ref="C25:G25"/>
    <mergeCell ref="C19:G19"/>
    <mergeCell ref="C20:G20"/>
    <mergeCell ref="C21:G21"/>
    <mergeCell ref="C22:G22"/>
    <mergeCell ref="B98:C98"/>
    <mergeCell ref="B87:C87"/>
    <mergeCell ref="B88:C88"/>
    <mergeCell ref="B92:C92"/>
    <mergeCell ref="B93:C93"/>
    <mergeCell ref="B94:C94"/>
    <mergeCell ref="C69:G69"/>
    <mergeCell ref="C80:G80"/>
    <mergeCell ref="B95:C95"/>
    <mergeCell ref="B96:C96"/>
    <mergeCell ref="B97:C97"/>
    <mergeCell ref="C48:G48"/>
    <mergeCell ref="C52:I52"/>
    <mergeCell ref="A107:I107"/>
    <mergeCell ref="K6:O8"/>
    <mergeCell ref="B84:C84"/>
    <mergeCell ref="B85:C85"/>
    <mergeCell ref="B86:C86"/>
    <mergeCell ref="I86:J86"/>
    <mergeCell ref="I84:J84"/>
    <mergeCell ref="C71:G71"/>
    <mergeCell ref="C60:G60"/>
    <mergeCell ref="C70:G70"/>
    <mergeCell ref="B89:C89"/>
    <mergeCell ref="B90:C90"/>
    <mergeCell ref="B91:C91"/>
    <mergeCell ref="A102:I10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2" manualBreakCount="2">
    <brk id="43" max="9" man="1"/>
    <brk id="8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macro="[0]!ToMainMenu">
                <anchor>
                  <from>
                    <xdr:col>12</xdr:col>
                    <xdr:colOff>304800</xdr:colOff>
                    <xdr:row>0</xdr:row>
                    <xdr:rowOff>190500</xdr:rowOff>
                  </from>
                  <to>
                    <xdr:col>14</xdr:col>
                    <xdr:colOff>304800</xdr:colOff>
                    <xdr:row>1</xdr:row>
                    <xdr:rowOff>160020</xdr:rowOff>
                  </to>
                </anchor>
              </controlPr>
            </control>
          </mc:Choice>
        </mc:AlternateContent>
        <mc:AlternateContent xmlns:mc="http://schemas.openxmlformats.org/markup-compatibility/2006">
          <mc:Choice Requires="x14">
            <control shapeId="3075" r:id="rId5" name="Button 3">
              <controlPr defaultSize="0" print="0" autoFill="0" autoPict="0" macro="[0]!PrintCoverPGSec1">
                <anchor>
                  <from>
                    <xdr:col>12</xdr:col>
                    <xdr:colOff>304800</xdr:colOff>
                    <xdr:row>1</xdr:row>
                    <xdr:rowOff>861060</xdr:rowOff>
                  </from>
                  <to>
                    <xdr:col>14</xdr:col>
                    <xdr:colOff>304800</xdr:colOff>
                    <xdr:row>2</xdr:row>
                    <xdr:rowOff>152400</xdr:rowOff>
                  </to>
                </anchor>
              </controlPr>
            </control>
          </mc:Choice>
        </mc:AlternateContent>
        <mc:AlternateContent xmlns:mc="http://schemas.openxmlformats.org/markup-compatibility/2006">
          <mc:Choice Requires="x14">
            <control shapeId="3214" r:id="rId6" name="Button 142">
              <controlPr defaultSize="0" print="0" autoFill="0" autoPict="0" macro="[0]!PrintPreview">
                <anchor>
                  <from>
                    <xdr:col>12</xdr:col>
                    <xdr:colOff>304800</xdr:colOff>
                    <xdr:row>1</xdr:row>
                    <xdr:rowOff>190500</xdr:rowOff>
                  </from>
                  <to>
                    <xdr:col>14</xdr:col>
                    <xdr:colOff>304800</xdr:colOff>
                    <xdr:row>1</xdr:row>
                    <xdr:rowOff>487680</xdr:rowOff>
                  </to>
                </anchor>
              </controlPr>
            </control>
          </mc:Choice>
        </mc:AlternateContent>
        <mc:AlternateContent xmlns:mc="http://schemas.openxmlformats.org/markup-compatibility/2006">
          <mc:Choice Requires="x14">
            <control shapeId="3344" r:id="rId7" name="Button 272">
              <controlPr defaultSize="0" print="0" autoFill="0" autoPict="0" macro="[0]!ToDataEntry">
                <anchor>
                  <from>
                    <xdr:col>12</xdr:col>
                    <xdr:colOff>304800</xdr:colOff>
                    <xdr:row>3</xdr:row>
                    <xdr:rowOff>7620</xdr:rowOff>
                  </from>
                  <to>
                    <xdr:col>14</xdr:col>
                    <xdr:colOff>304800</xdr:colOff>
                    <xdr:row>4</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theme="8" tint="0.59999389629810485"/>
  </sheetPr>
  <dimension ref="A1:K19"/>
  <sheetViews>
    <sheetView showGridLines="0" showRowColHeaders="0" zoomScaleNormal="100" zoomScalePageLayoutView="80" workbookViewId="0">
      <selection activeCell="V14" sqref="V14"/>
    </sheetView>
  </sheetViews>
  <sheetFormatPr defaultColWidth="9.109375" defaultRowHeight="13.2"/>
  <cols>
    <col min="1" max="10" width="9" customWidth="1"/>
    <col min="11" max="11" width="10.3320312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3442" t="s">
        <v>580</v>
      </c>
      <c r="B13" s="3442"/>
      <c r="C13" s="3442"/>
      <c r="D13" s="3442"/>
      <c r="E13" s="3442"/>
      <c r="F13" s="3442"/>
      <c r="G13" s="3442"/>
      <c r="H13" s="3442"/>
      <c r="I13" s="3442"/>
      <c r="J13" s="3442"/>
    </row>
    <row r="14" spans="1:11" ht="21">
      <c r="A14" s="124"/>
    </row>
    <row r="15" spans="1:11" ht="21">
      <c r="A15" s="124"/>
    </row>
    <row r="16" spans="1:11" ht="21">
      <c r="A16" s="3442" t="s">
        <v>4528</v>
      </c>
      <c r="B16" s="3442"/>
      <c r="C16" s="3442"/>
      <c r="D16" s="3442"/>
      <c r="E16" s="3442"/>
      <c r="F16" s="3442"/>
      <c r="G16" s="3442"/>
      <c r="H16" s="3442"/>
      <c r="I16" s="3442"/>
      <c r="J16" s="3442"/>
    </row>
    <row r="17" spans="1:1">
      <c r="A17" s="7"/>
    </row>
    <row r="18" spans="1:1">
      <c r="A18" s="7"/>
    </row>
    <row r="19" spans="1:1">
      <c r="A19" s="7"/>
    </row>
  </sheetData>
  <sheetProtection formatRows="0" selectLockedCells="1"/>
  <mergeCells count="3">
    <mergeCell ref="A16:J16"/>
    <mergeCell ref="A13:J13"/>
    <mergeCell ref="A2:K2"/>
  </mergeCells>
  <phoneticPr fontId="34" type="noConversion"/>
  <pageMargins left="0.51181102362204722" right="0.23622047244094491" top="0.74803149606299213" bottom="0.23622047244094491" header="0.27559055118110237" footer="0.15748031496062992"/>
  <pageSetup paperSize="9" scale="83" fitToHeight="9"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9" r:id="rId4" name="Button 3">
              <controlPr defaultSize="0" print="0" autoFill="0" autoPict="0" macro="[0]!ToMainMenu">
                <anchor>
                  <from>
                    <xdr:col>13</xdr:col>
                    <xdr:colOff>152400</xdr:colOff>
                    <xdr:row>0</xdr:row>
                    <xdr:rowOff>190500</xdr:rowOff>
                  </from>
                  <to>
                    <xdr:col>15</xdr:col>
                    <xdr:colOff>0</xdr:colOff>
                    <xdr:row>0</xdr:row>
                    <xdr:rowOff>457200</xdr:rowOff>
                  </to>
                </anchor>
              </controlPr>
            </control>
          </mc:Choice>
        </mc:AlternateContent>
        <mc:AlternateContent xmlns:mc="http://schemas.openxmlformats.org/markup-compatibility/2006">
          <mc:Choice Requires="x14">
            <control shapeId="4100" r:id="rId5" name="Button 4">
              <controlPr defaultSize="0" print="0" autoFill="0" autoPict="0" macro="[0]!PrintCoverPGSec1">
                <anchor>
                  <from>
                    <xdr:col>13</xdr:col>
                    <xdr:colOff>152400</xdr:colOff>
                    <xdr:row>1</xdr:row>
                    <xdr:rowOff>541020</xdr:rowOff>
                  </from>
                  <to>
                    <xdr:col>15</xdr:col>
                    <xdr:colOff>0</xdr:colOff>
                    <xdr:row>1</xdr:row>
                    <xdr:rowOff>807720</xdr:rowOff>
                  </to>
                </anchor>
              </controlPr>
            </control>
          </mc:Choice>
        </mc:AlternateContent>
        <mc:AlternateContent xmlns:mc="http://schemas.openxmlformats.org/markup-compatibility/2006">
          <mc:Choice Requires="x14">
            <control shapeId="4239" r:id="rId6" name="Button 143">
              <controlPr defaultSize="0" print="0" autoFill="0" autoPict="0" macro="[0]!PrintPreview">
                <anchor>
                  <from>
                    <xdr:col>13</xdr:col>
                    <xdr:colOff>152400</xdr:colOff>
                    <xdr:row>0</xdr:row>
                    <xdr:rowOff>525780</xdr:rowOff>
                  </from>
                  <to>
                    <xdr:col>15</xdr:col>
                    <xdr:colOff>0</xdr:colOff>
                    <xdr:row>1</xdr:row>
                    <xdr:rowOff>0</xdr:rowOff>
                  </to>
                </anchor>
              </controlPr>
            </control>
          </mc:Choice>
        </mc:AlternateContent>
        <mc:AlternateContent xmlns:mc="http://schemas.openxmlformats.org/markup-compatibility/2006">
          <mc:Choice Requires="x14">
            <control shapeId="4369" r:id="rId7" name="Button 273">
              <controlPr defaultSize="0" print="0" autoFill="0" autoPict="0" macro="[0]!ToDataEntry">
                <anchor>
                  <from>
                    <xdr:col>13</xdr:col>
                    <xdr:colOff>152400</xdr:colOff>
                    <xdr:row>1</xdr:row>
                    <xdr:rowOff>876300</xdr:rowOff>
                  </from>
                  <to>
                    <xdr:col>15</xdr:col>
                    <xdr:colOff>0</xdr:colOff>
                    <xdr:row>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sheetPr>
  <dimension ref="A1:K19"/>
  <sheetViews>
    <sheetView showGridLines="0" showRowColHeaders="0" zoomScaleNormal="100" zoomScalePageLayoutView="80" workbookViewId="0">
      <selection activeCell="V14" sqref="V14"/>
    </sheetView>
  </sheetViews>
  <sheetFormatPr defaultColWidth="9.109375" defaultRowHeight="13.2"/>
  <cols>
    <col min="1" max="1" width="8.109375" customWidth="1"/>
    <col min="2" max="2" width="7.88671875" customWidth="1"/>
    <col min="3" max="3" width="7.44140625" customWidth="1"/>
    <col min="4" max="4" width="7.5546875" customWidth="1"/>
    <col min="7" max="7" width="14.3320312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4548</v>
      </c>
      <c r="B16" s="3442"/>
      <c r="C16" s="3442"/>
      <c r="D16" s="3442"/>
      <c r="E16" s="3442"/>
      <c r="F16" s="3442"/>
      <c r="G16" s="3442"/>
      <c r="H16" s="3442"/>
      <c r="I16" s="3442"/>
      <c r="J16" s="3442"/>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9" r:id="rId4" name="Button 3">
              <controlPr defaultSize="0" print="0" autoFill="0" autoPict="0" macro="[0]!ToMainMenu">
                <anchor>
                  <from>
                    <xdr:col>13</xdr:col>
                    <xdr:colOff>7620</xdr:colOff>
                    <xdr:row>0</xdr:row>
                    <xdr:rowOff>335280</xdr:rowOff>
                  </from>
                  <to>
                    <xdr:col>15</xdr:col>
                    <xdr:colOff>0</xdr:colOff>
                    <xdr:row>0</xdr:row>
                    <xdr:rowOff>579120</xdr:rowOff>
                  </to>
                </anchor>
              </controlPr>
            </control>
          </mc:Choice>
        </mc:AlternateContent>
        <mc:AlternateContent xmlns:mc="http://schemas.openxmlformats.org/markup-compatibility/2006">
          <mc:Choice Requires="x14">
            <control shapeId="45060" r:id="rId5" name="Button 4">
              <controlPr defaultSize="0" print="0" autoFill="0" autoPict="0" macro="[0]!PrintCoverPGSec1">
                <anchor>
                  <from>
                    <xdr:col>13</xdr:col>
                    <xdr:colOff>7620</xdr:colOff>
                    <xdr:row>1</xdr:row>
                    <xdr:rowOff>541020</xdr:rowOff>
                  </from>
                  <to>
                    <xdr:col>15</xdr:col>
                    <xdr:colOff>0</xdr:colOff>
                    <xdr:row>1</xdr:row>
                    <xdr:rowOff>792480</xdr:rowOff>
                  </to>
                </anchor>
              </controlPr>
            </control>
          </mc:Choice>
        </mc:AlternateContent>
        <mc:AlternateContent xmlns:mc="http://schemas.openxmlformats.org/markup-compatibility/2006">
          <mc:Choice Requires="x14">
            <control shapeId="45199" r:id="rId6" name="Button 143">
              <controlPr defaultSize="0" print="0" autoFill="0" autoPict="0" macro="[0]!PrintPreview">
                <anchor>
                  <from>
                    <xdr:col>13</xdr:col>
                    <xdr:colOff>7620</xdr:colOff>
                    <xdr:row>0</xdr:row>
                    <xdr:rowOff>655320</xdr:rowOff>
                  </from>
                  <to>
                    <xdr:col>15</xdr:col>
                    <xdr:colOff>0</xdr:colOff>
                    <xdr:row>1</xdr:row>
                    <xdr:rowOff>45720</xdr:rowOff>
                  </to>
                </anchor>
              </controlPr>
            </control>
          </mc:Choice>
        </mc:AlternateContent>
        <mc:AlternateContent xmlns:mc="http://schemas.openxmlformats.org/markup-compatibility/2006">
          <mc:Choice Requires="x14">
            <control shapeId="45329" r:id="rId7" name="Button 273">
              <controlPr defaultSize="0" print="0" autoFill="0" autoPict="0" macro="[0]!ToDataEntry">
                <anchor>
                  <from>
                    <xdr:col>13</xdr:col>
                    <xdr:colOff>7620</xdr:colOff>
                    <xdr:row>1</xdr:row>
                    <xdr:rowOff>868680</xdr:rowOff>
                  </from>
                  <to>
                    <xdr:col>15</xdr:col>
                    <xdr:colOff>0</xdr:colOff>
                    <xdr:row>2</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theme="8" tint="0.59999389629810485"/>
  </sheetPr>
  <dimension ref="A1:K19"/>
  <sheetViews>
    <sheetView showGridLines="0" showRowColHeaders="0" zoomScaleNormal="100" zoomScalePageLayoutView="80" workbookViewId="0">
      <selection activeCell="V14" sqref="V14"/>
    </sheetView>
  </sheetViews>
  <sheetFormatPr defaultColWidth="9.109375" defaultRowHeight="13.2"/>
  <cols>
    <col min="1" max="1" width="8" customWidth="1"/>
    <col min="2" max="2" width="8.33203125" customWidth="1"/>
    <col min="4" max="4" width="8.33203125" customWidth="1"/>
    <col min="5" max="5" width="8.44140625" customWidth="1"/>
    <col min="6" max="6" width="8" customWidth="1"/>
    <col min="7" max="7" width="13.6640625" customWidth="1"/>
    <col min="8" max="8" width="8.6640625" customWidth="1"/>
    <col min="10" max="10" width="6.33203125" customWidth="1"/>
    <col min="11" max="11" width="13.664062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4549</v>
      </c>
      <c r="B16" s="3442"/>
      <c r="C16" s="3442"/>
      <c r="D16" s="3442"/>
      <c r="E16" s="3442"/>
      <c r="F16" s="3442"/>
      <c r="G16" s="3442"/>
      <c r="H16" s="3442"/>
      <c r="I16" s="3442"/>
      <c r="J16" s="3442"/>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5" r:id="rId4" name="Button 5">
              <controlPr defaultSize="0" print="0" autoFill="0" autoPict="0" macro="[0]!ToMainMenu">
                <anchor>
                  <from>
                    <xdr:col>13</xdr:col>
                    <xdr:colOff>68580</xdr:colOff>
                    <xdr:row>0</xdr:row>
                    <xdr:rowOff>144780</xdr:rowOff>
                  </from>
                  <to>
                    <xdr:col>15</xdr:col>
                    <xdr:colOff>563880</xdr:colOff>
                    <xdr:row>0</xdr:row>
                    <xdr:rowOff>449580</xdr:rowOff>
                  </to>
                </anchor>
              </controlPr>
            </control>
          </mc:Choice>
        </mc:AlternateContent>
        <mc:AlternateContent xmlns:mc="http://schemas.openxmlformats.org/markup-compatibility/2006">
          <mc:Choice Requires="x14">
            <control shapeId="46086" r:id="rId5" name="Button 6">
              <controlPr defaultSize="0" print="0" autoFill="0" autoPict="0" macro="[0]!PrintCoverPGSec1">
                <anchor>
                  <from>
                    <xdr:col>13</xdr:col>
                    <xdr:colOff>68580</xdr:colOff>
                    <xdr:row>1</xdr:row>
                    <xdr:rowOff>411480</xdr:rowOff>
                  </from>
                  <to>
                    <xdr:col>15</xdr:col>
                    <xdr:colOff>601980</xdr:colOff>
                    <xdr:row>1</xdr:row>
                    <xdr:rowOff>632460</xdr:rowOff>
                  </to>
                </anchor>
              </controlPr>
            </control>
          </mc:Choice>
        </mc:AlternateContent>
        <mc:AlternateContent xmlns:mc="http://schemas.openxmlformats.org/markup-compatibility/2006">
          <mc:Choice Requires="x14">
            <control shapeId="46225" r:id="rId6" name="Button 145">
              <controlPr defaultSize="0" print="0" autoFill="0" autoPict="0" macro="[0]!PrintPreview">
                <anchor>
                  <from>
                    <xdr:col>13</xdr:col>
                    <xdr:colOff>99060</xdr:colOff>
                    <xdr:row>0</xdr:row>
                    <xdr:rowOff>502920</xdr:rowOff>
                  </from>
                  <to>
                    <xdr:col>15</xdr:col>
                    <xdr:colOff>579120</xdr:colOff>
                    <xdr:row>1</xdr:row>
                    <xdr:rowOff>0</xdr:rowOff>
                  </to>
                </anchor>
              </controlPr>
            </control>
          </mc:Choice>
        </mc:AlternateContent>
        <mc:AlternateContent xmlns:mc="http://schemas.openxmlformats.org/markup-compatibility/2006">
          <mc:Choice Requires="x14">
            <control shapeId="46355" r:id="rId7" name="Button 275">
              <controlPr defaultSize="0" print="0" autoFill="0" autoPict="0" macro="[0]!ToDataEntry">
                <anchor>
                  <from>
                    <xdr:col>13</xdr:col>
                    <xdr:colOff>76200</xdr:colOff>
                    <xdr:row>1</xdr:row>
                    <xdr:rowOff>723900</xdr:rowOff>
                  </from>
                  <to>
                    <xdr:col>16</xdr:col>
                    <xdr:colOff>7620</xdr:colOff>
                    <xdr:row>1</xdr:row>
                    <xdr:rowOff>960120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5"/>
    <pageSetUpPr autoPageBreaks="0"/>
  </sheetPr>
  <dimension ref="A1:T34"/>
  <sheetViews>
    <sheetView showGridLines="0" showRowColHeaders="0" showZeros="0" zoomScaleNormal="100" workbookViewId="0">
      <selection activeCell="V13" sqref="V13"/>
    </sheetView>
  </sheetViews>
  <sheetFormatPr defaultColWidth="9.109375" defaultRowHeight="13.2"/>
  <cols>
    <col min="1" max="7" width="9.109375" style="49"/>
    <col min="8" max="8" width="5.109375" style="49" customWidth="1"/>
    <col min="9" max="16384" width="9.109375" style="49"/>
  </cols>
  <sheetData>
    <row r="1" spans="1:20" customFormat="1" ht="35.25" customHeight="1">
      <c r="A1" s="2808" t="s">
        <v>1216</v>
      </c>
      <c r="B1" s="2808"/>
      <c r="C1" s="2808"/>
      <c r="D1" s="2808"/>
      <c r="E1" s="2808"/>
      <c r="F1" s="2808"/>
      <c r="G1" s="2808"/>
      <c r="H1" s="2808"/>
      <c r="I1" s="2808"/>
      <c r="J1" s="2808"/>
      <c r="K1" s="2808"/>
      <c r="L1" s="2808"/>
      <c r="M1" s="2808"/>
      <c r="N1" s="2808"/>
      <c r="O1" s="2808"/>
      <c r="P1" s="2808"/>
      <c r="Q1" s="2808"/>
      <c r="R1" s="2808"/>
      <c r="S1" s="2808"/>
      <c r="T1" s="2808"/>
    </row>
    <row r="2" spans="1:20" customFormat="1" ht="6" customHeight="1">
      <c r="A2" s="2808"/>
      <c r="B2" s="2808"/>
      <c r="C2" s="2808"/>
      <c r="D2" s="2808"/>
      <c r="E2" s="2808"/>
      <c r="F2" s="2808"/>
      <c r="G2" s="2808"/>
      <c r="H2" s="2808"/>
      <c r="I2" s="2808"/>
      <c r="J2" s="2808"/>
      <c r="K2" s="2808"/>
      <c r="L2" s="2808"/>
      <c r="M2" s="2808"/>
      <c r="N2" s="2808"/>
      <c r="O2" s="2808"/>
      <c r="P2" s="2808"/>
      <c r="Q2" s="2808"/>
      <c r="R2" s="2808"/>
      <c r="S2" s="2808"/>
      <c r="T2" s="2808"/>
    </row>
    <row r="3" spans="1:20" customFormat="1" ht="21">
      <c r="A3" s="2809" t="s">
        <v>3250</v>
      </c>
      <c r="B3" s="2809"/>
      <c r="C3" s="2809"/>
      <c r="D3" s="2809"/>
      <c r="E3" s="2809"/>
      <c r="F3" s="2809"/>
      <c r="G3" s="2809"/>
      <c r="H3" s="2809"/>
      <c r="I3" s="2809"/>
      <c r="J3" s="2809"/>
      <c r="K3" s="2809"/>
      <c r="L3" s="2809"/>
      <c r="M3" s="2809"/>
      <c r="N3" s="2809"/>
      <c r="O3" s="2809"/>
      <c r="P3" s="2809"/>
      <c r="Q3" s="2809"/>
      <c r="R3" s="2809"/>
      <c r="S3" s="2809"/>
      <c r="T3" s="2809"/>
    </row>
    <row r="4" spans="1:20" customFormat="1" ht="6.75" customHeight="1">
      <c r="A4" s="49"/>
      <c r="B4" s="49"/>
      <c r="C4" s="49"/>
      <c r="D4" s="49"/>
      <c r="E4" s="49"/>
      <c r="F4" s="49"/>
      <c r="G4" s="49"/>
      <c r="H4" s="49"/>
      <c r="I4" s="49"/>
      <c r="J4" s="49"/>
      <c r="K4" s="49"/>
      <c r="L4" s="49"/>
      <c r="M4" s="49"/>
      <c r="N4" s="49"/>
      <c r="O4" s="49"/>
      <c r="P4" s="49"/>
      <c r="Q4" s="49"/>
      <c r="R4" s="49"/>
      <c r="S4" s="49"/>
      <c r="T4" s="49"/>
    </row>
    <row r="5" spans="1:20" customFormat="1">
      <c r="A5" s="50" t="s">
        <v>812</v>
      </c>
      <c r="B5" s="49"/>
      <c r="C5" s="49"/>
      <c r="D5" s="49"/>
      <c r="E5" s="49"/>
      <c r="F5" s="49"/>
      <c r="G5" s="49"/>
      <c r="H5" s="49"/>
      <c r="I5" s="49"/>
      <c r="J5" s="49"/>
      <c r="K5" s="49"/>
      <c r="L5" s="49"/>
      <c r="M5" s="49"/>
      <c r="N5" s="49"/>
      <c r="O5" s="49"/>
      <c r="P5" s="49"/>
      <c r="Q5" s="49"/>
      <c r="R5" s="49"/>
      <c r="S5" s="49"/>
      <c r="T5" s="49"/>
    </row>
    <row r="6" spans="1:20" customFormat="1">
      <c r="A6" s="429"/>
      <c r="B6" s="429"/>
      <c r="C6" s="429"/>
      <c r="D6" s="429"/>
      <c r="E6" s="429"/>
      <c r="F6" s="429"/>
      <c r="G6" s="429"/>
      <c r="H6" s="429"/>
      <c r="I6" s="429"/>
      <c r="J6" s="429"/>
      <c r="K6" s="429"/>
      <c r="L6" s="429"/>
      <c r="M6" s="429"/>
      <c r="N6" s="429"/>
      <c r="O6" s="429"/>
      <c r="P6" s="429"/>
      <c r="Q6" s="429"/>
      <c r="R6" s="429"/>
      <c r="S6" s="429"/>
      <c r="T6" s="429"/>
    </row>
    <row r="7" spans="1:20" customFormat="1">
      <c r="A7" s="429"/>
      <c r="B7" s="429"/>
      <c r="C7" s="429"/>
      <c r="D7" s="429"/>
      <c r="E7" s="429"/>
      <c r="F7" s="429"/>
      <c r="G7" s="429"/>
      <c r="H7" s="429"/>
      <c r="I7" s="429"/>
      <c r="J7" s="429"/>
      <c r="K7" s="429"/>
      <c r="L7" s="429"/>
      <c r="M7" s="429"/>
      <c r="N7" s="429"/>
      <c r="O7" s="429"/>
      <c r="P7" s="429"/>
      <c r="Q7" s="429"/>
      <c r="R7" s="429"/>
      <c r="S7" s="429"/>
      <c r="T7" s="429"/>
    </row>
    <row r="8" spans="1:20" customFormat="1">
      <c r="A8" s="429"/>
      <c r="B8" s="429"/>
      <c r="C8" s="429"/>
      <c r="D8" s="429"/>
      <c r="E8" s="429"/>
      <c r="F8" s="429"/>
      <c r="G8" s="429"/>
      <c r="H8" s="429"/>
      <c r="I8" s="429"/>
      <c r="J8" s="429"/>
      <c r="K8" s="429"/>
      <c r="L8" s="429"/>
      <c r="M8" s="429"/>
      <c r="N8" s="429"/>
      <c r="O8" s="429"/>
      <c r="P8" s="429"/>
      <c r="Q8" s="429"/>
      <c r="R8" s="429"/>
      <c r="S8" s="429"/>
      <c r="T8" s="429"/>
    </row>
    <row r="9" spans="1:20" customFormat="1">
      <c r="A9" s="429"/>
      <c r="B9" s="429"/>
      <c r="C9" s="429"/>
      <c r="D9" s="429"/>
      <c r="E9" s="429"/>
      <c r="F9" s="429"/>
      <c r="G9" s="429"/>
      <c r="H9" s="429"/>
      <c r="I9" s="429"/>
      <c r="J9" s="429"/>
      <c r="K9" s="429"/>
      <c r="L9" s="429"/>
      <c r="M9" s="429"/>
      <c r="N9" s="429"/>
      <c r="O9" s="429"/>
      <c r="Q9" s="429"/>
      <c r="R9" s="429"/>
      <c r="S9" s="429"/>
      <c r="T9" s="429"/>
    </row>
    <row r="10" spans="1:20" customFormat="1">
      <c r="A10" s="429"/>
      <c r="B10" s="429"/>
      <c r="C10" s="429"/>
      <c r="D10" s="429"/>
      <c r="E10" s="429"/>
      <c r="F10" s="429"/>
      <c r="G10" s="429"/>
      <c r="H10" s="429"/>
      <c r="I10" s="429"/>
      <c r="J10" s="429"/>
      <c r="K10" s="429"/>
      <c r="L10" s="429"/>
      <c r="M10" s="429"/>
      <c r="N10" s="429"/>
      <c r="O10" s="429"/>
      <c r="P10" s="429"/>
      <c r="Q10" s="429"/>
      <c r="R10" s="429"/>
      <c r="S10" s="429"/>
      <c r="T10" s="429"/>
    </row>
    <row r="11" spans="1:20" customFormat="1">
      <c r="A11" s="2806" t="s">
        <v>4944</v>
      </c>
      <c r="B11" s="2806"/>
      <c r="C11" s="2806"/>
      <c r="D11" s="2806"/>
      <c r="E11" s="2806"/>
      <c r="F11" s="2806"/>
      <c r="G11" s="2806"/>
      <c r="H11" s="2806"/>
      <c r="I11" s="2806"/>
      <c r="J11" s="2806"/>
      <c r="K11" s="2806"/>
      <c r="L11" s="2806"/>
      <c r="M11" s="2806"/>
      <c r="N11" s="2806"/>
      <c r="O11" s="2806"/>
      <c r="P11" s="429"/>
      <c r="Q11" s="429"/>
      <c r="R11" s="429"/>
      <c r="S11" s="429"/>
      <c r="T11" s="429"/>
    </row>
    <row r="12" spans="1:20" customFormat="1" ht="8.25" customHeight="1">
      <c r="A12" s="429"/>
      <c r="B12" s="429"/>
      <c r="C12" s="429"/>
      <c r="D12" s="429"/>
      <c r="E12" s="429"/>
      <c r="F12" s="429"/>
      <c r="G12" s="429"/>
      <c r="H12" s="429"/>
      <c r="I12" s="429"/>
      <c r="J12" s="429"/>
      <c r="K12" s="429"/>
      <c r="L12" s="429"/>
      <c r="M12" s="429"/>
      <c r="N12" s="429"/>
      <c r="O12" s="429"/>
      <c r="P12" s="429"/>
      <c r="Q12" s="429"/>
      <c r="R12" s="429"/>
      <c r="S12" s="429"/>
      <c r="T12" s="429"/>
    </row>
    <row r="13" spans="1:20" customFormat="1" ht="21">
      <c r="A13" s="430" t="s">
        <v>1213</v>
      </c>
      <c r="B13" s="429"/>
      <c r="C13" s="429"/>
      <c r="D13" s="429"/>
      <c r="E13" s="429"/>
      <c r="F13" s="429"/>
      <c r="G13" s="429"/>
      <c r="H13" s="429"/>
      <c r="I13" s="430" t="s">
        <v>1214</v>
      </c>
      <c r="J13" s="431"/>
      <c r="K13" s="429"/>
      <c r="L13" s="429"/>
      <c r="M13" s="429"/>
      <c r="N13" s="429"/>
      <c r="O13" s="429"/>
      <c r="P13" s="429"/>
      <c r="Q13" s="429"/>
      <c r="R13" s="429"/>
      <c r="S13" s="429"/>
      <c r="T13" s="429"/>
    </row>
    <row r="14" spans="1:20" customFormat="1">
      <c r="A14" s="429"/>
      <c r="B14" s="429"/>
      <c r="C14" s="429"/>
      <c r="D14" s="429"/>
      <c r="E14" s="432"/>
      <c r="F14" s="432"/>
      <c r="G14" s="432"/>
      <c r="H14" s="429"/>
      <c r="I14" s="429"/>
      <c r="J14" s="429"/>
      <c r="K14" s="429"/>
      <c r="L14" s="429"/>
      <c r="M14" s="432"/>
      <c r="N14" s="432"/>
      <c r="O14" s="432"/>
      <c r="P14" s="429"/>
      <c r="Q14" s="429"/>
      <c r="R14" s="429"/>
      <c r="S14" s="429"/>
      <c r="T14" s="429"/>
    </row>
    <row r="15" spans="1:20" customFormat="1">
      <c r="A15" s="429"/>
      <c r="B15" s="429"/>
      <c r="C15" s="429"/>
      <c r="D15" s="429"/>
      <c r="E15" s="429"/>
      <c r="F15" s="429"/>
      <c r="G15" s="429"/>
      <c r="H15" s="429"/>
      <c r="I15" s="429"/>
      <c r="J15" s="429"/>
      <c r="K15" s="429"/>
      <c r="L15" s="429"/>
      <c r="M15" s="429"/>
      <c r="N15" s="429"/>
      <c r="O15" s="429"/>
      <c r="P15" s="429"/>
      <c r="Q15" s="429"/>
      <c r="R15" s="429"/>
      <c r="S15" s="429"/>
      <c r="T15" s="429"/>
    </row>
    <row r="16" spans="1:20" customFormat="1">
      <c r="A16" s="429"/>
      <c r="B16" s="429"/>
      <c r="C16" s="429"/>
      <c r="D16" s="429"/>
      <c r="E16" s="429"/>
      <c r="F16" s="429"/>
      <c r="G16" s="429"/>
      <c r="H16" s="429"/>
      <c r="I16" s="429"/>
      <c r="J16" s="429"/>
      <c r="K16" s="429"/>
      <c r="L16" s="429"/>
      <c r="M16" s="429"/>
      <c r="N16" s="429"/>
      <c r="O16" s="429"/>
      <c r="P16" s="429"/>
      <c r="Q16" s="429"/>
      <c r="R16" s="429"/>
      <c r="S16" s="429"/>
      <c r="T16" s="429"/>
    </row>
    <row r="17" spans="1:20" customFormat="1">
      <c r="A17" s="429"/>
      <c r="B17" s="429"/>
      <c r="C17" s="429"/>
      <c r="D17" s="429"/>
      <c r="E17" s="429"/>
      <c r="F17" s="429"/>
      <c r="G17" s="429"/>
      <c r="H17" s="429"/>
      <c r="I17" s="429"/>
      <c r="J17" s="429"/>
      <c r="K17" s="429"/>
      <c r="L17" s="429"/>
      <c r="M17" s="429"/>
      <c r="N17" s="429"/>
      <c r="O17" s="429"/>
      <c r="P17" s="429"/>
      <c r="Q17" s="429"/>
      <c r="R17" s="429"/>
      <c r="S17" s="429"/>
      <c r="T17" s="429"/>
    </row>
    <row r="18" spans="1:20" customFormat="1">
      <c r="A18" s="429"/>
      <c r="B18" s="429"/>
      <c r="C18" s="429"/>
      <c r="D18" s="429"/>
      <c r="E18" s="429"/>
      <c r="F18" s="429"/>
      <c r="G18" s="429"/>
      <c r="H18" s="429"/>
      <c r="I18" s="429"/>
      <c r="J18" s="429"/>
      <c r="K18" s="429"/>
      <c r="L18" s="429"/>
      <c r="M18" s="429"/>
      <c r="N18" s="429"/>
      <c r="O18" s="429"/>
      <c r="P18" s="429"/>
      <c r="Q18" s="429"/>
      <c r="R18" s="429"/>
      <c r="S18" s="429"/>
      <c r="T18" s="429"/>
    </row>
    <row r="19" spans="1:20" customFormat="1">
      <c r="A19" s="429"/>
      <c r="B19" s="429"/>
      <c r="C19" s="429"/>
      <c r="D19" s="429"/>
      <c r="E19" s="429"/>
      <c r="F19" s="429"/>
      <c r="G19" s="429"/>
      <c r="H19" s="429"/>
      <c r="I19" s="429"/>
      <c r="J19" s="429"/>
      <c r="K19" s="429"/>
      <c r="L19" s="429"/>
      <c r="M19" s="429"/>
      <c r="N19" s="429"/>
      <c r="O19" s="429"/>
      <c r="P19" s="429"/>
      <c r="Q19" s="429"/>
      <c r="R19" s="429"/>
      <c r="S19" s="429"/>
      <c r="T19" s="429"/>
    </row>
    <row r="20" spans="1:20" customFormat="1">
      <c r="A20" s="429"/>
      <c r="B20" s="429"/>
      <c r="C20" s="429"/>
      <c r="D20" s="429"/>
      <c r="E20" s="429"/>
      <c r="F20" s="429"/>
      <c r="G20" s="429"/>
      <c r="H20" s="429"/>
      <c r="I20" s="429"/>
      <c r="J20" s="429"/>
      <c r="K20" s="429"/>
      <c r="L20" s="429"/>
      <c r="M20" s="429"/>
      <c r="N20" s="429"/>
      <c r="O20" s="429"/>
      <c r="P20" s="429"/>
      <c r="Q20" s="429"/>
      <c r="R20" s="429"/>
      <c r="S20" s="429"/>
      <c r="T20" s="429"/>
    </row>
    <row r="21" spans="1:20" customFormat="1">
      <c r="A21" s="429"/>
      <c r="B21" s="429"/>
      <c r="C21" s="429"/>
      <c r="D21" s="429"/>
      <c r="E21" s="429"/>
      <c r="F21" s="429"/>
      <c r="G21" s="429"/>
      <c r="H21" s="429"/>
      <c r="I21" s="429"/>
      <c r="J21" s="429"/>
      <c r="K21" s="429"/>
      <c r="L21" s="429"/>
      <c r="M21" s="429"/>
      <c r="N21" s="429"/>
      <c r="O21" s="429"/>
      <c r="P21" s="429"/>
      <c r="Q21" s="429"/>
      <c r="R21" s="429"/>
      <c r="S21" s="429"/>
      <c r="T21" s="429"/>
    </row>
    <row r="22" spans="1:20" customFormat="1">
      <c r="A22" s="429"/>
      <c r="B22" s="429"/>
      <c r="C22" s="429"/>
      <c r="D22" s="429"/>
      <c r="E22" s="429"/>
      <c r="F22" s="429"/>
      <c r="G22" s="429"/>
      <c r="H22" s="429"/>
      <c r="I22" s="429"/>
      <c r="J22" s="429"/>
      <c r="K22" s="429"/>
      <c r="L22" s="429"/>
      <c r="M22" s="429"/>
      <c r="N22" s="429"/>
      <c r="O22" s="429"/>
      <c r="P22" s="429"/>
      <c r="Q22" s="429"/>
      <c r="R22" s="429"/>
      <c r="S22" s="429"/>
      <c r="T22" s="429"/>
    </row>
    <row r="23" spans="1:20" customFormat="1">
      <c r="A23" s="429"/>
      <c r="B23" s="429"/>
      <c r="C23" s="429"/>
      <c r="D23" s="429"/>
      <c r="E23" s="429"/>
      <c r="F23" s="429"/>
      <c r="G23" s="429"/>
      <c r="H23" s="429"/>
      <c r="I23" s="429"/>
      <c r="J23" s="429"/>
      <c r="K23" s="429"/>
      <c r="L23" s="429"/>
      <c r="M23" s="429"/>
      <c r="N23" s="429"/>
      <c r="O23" s="429"/>
      <c r="P23" s="429"/>
      <c r="Q23" s="429"/>
      <c r="R23" s="429"/>
      <c r="S23" s="429"/>
      <c r="T23" s="429"/>
    </row>
    <row r="24" spans="1:20" customFormat="1">
      <c r="A24" s="429"/>
      <c r="B24" s="429"/>
      <c r="C24" s="429"/>
      <c r="D24" s="429"/>
      <c r="E24" s="429"/>
      <c r="F24" s="429"/>
      <c r="G24" s="429"/>
      <c r="H24" s="429"/>
      <c r="I24" s="429"/>
      <c r="J24" s="429"/>
      <c r="K24" s="429"/>
      <c r="L24" s="429"/>
      <c r="M24" s="429"/>
      <c r="N24" s="429"/>
      <c r="O24" s="429"/>
      <c r="P24" s="429"/>
      <c r="Q24" s="429"/>
      <c r="R24" s="429"/>
      <c r="S24" s="429"/>
      <c r="T24" s="429"/>
    </row>
    <row r="25" spans="1:20" customFormat="1">
      <c r="A25" s="429"/>
      <c r="B25" s="429"/>
      <c r="C25" s="429"/>
      <c r="D25" s="429"/>
      <c r="E25" s="429"/>
      <c r="F25" s="429"/>
      <c r="G25" s="429"/>
      <c r="H25" s="429"/>
      <c r="I25" s="429"/>
      <c r="J25" s="429"/>
      <c r="K25" s="429"/>
      <c r="L25" s="429"/>
      <c r="M25" s="429"/>
      <c r="N25" s="429"/>
      <c r="O25" s="429"/>
      <c r="P25" s="429"/>
      <c r="Q25" s="429"/>
      <c r="R25" s="429"/>
      <c r="S25" s="429"/>
      <c r="T25" s="429"/>
    </row>
    <row r="26" spans="1:20" customFormat="1">
      <c r="A26" s="429"/>
      <c r="B26" s="429"/>
      <c r="C26" s="429"/>
      <c r="D26" s="429"/>
      <c r="E26" s="429"/>
      <c r="F26" s="429"/>
      <c r="G26" s="429"/>
      <c r="H26" s="429"/>
      <c r="I26" s="429"/>
      <c r="J26" s="429"/>
      <c r="K26" s="429"/>
      <c r="L26" s="429"/>
      <c r="M26" s="429"/>
      <c r="N26" s="429"/>
      <c r="O26" s="429"/>
      <c r="P26" s="429"/>
      <c r="Q26" s="429"/>
      <c r="R26" s="429"/>
      <c r="S26" s="429"/>
      <c r="T26" s="429"/>
    </row>
    <row r="27" spans="1:20" customFormat="1" ht="27" customHeight="1">
      <c r="A27" s="429"/>
      <c r="B27" s="429"/>
      <c r="C27" s="429"/>
      <c r="D27" s="429"/>
      <c r="E27" s="429"/>
      <c r="F27" s="429"/>
      <c r="G27" s="429"/>
      <c r="H27" s="429"/>
      <c r="I27" s="429"/>
      <c r="J27" s="429"/>
      <c r="K27" s="429"/>
      <c r="L27" s="429"/>
      <c r="M27" s="429"/>
      <c r="N27" s="429"/>
      <c r="O27" s="429"/>
      <c r="P27" s="429"/>
      <c r="Q27" s="429"/>
      <c r="R27" s="429"/>
      <c r="S27" s="429"/>
      <c r="T27" s="429"/>
    </row>
    <row r="28" spans="1:20" customFormat="1">
      <c r="A28" s="350"/>
      <c r="B28" s="350"/>
      <c r="C28" s="350"/>
      <c r="D28" s="350"/>
      <c r="E28" s="350"/>
      <c r="F28" s="350"/>
      <c r="G28" s="350"/>
      <c r="H28" s="350"/>
      <c r="I28" s="350"/>
      <c r="J28" s="350"/>
      <c r="K28" s="350"/>
      <c r="L28" s="350"/>
      <c r="M28" s="350"/>
      <c r="N28" s="350"/>
      <c r="O28" s="350"/>
      <c r="P28" s="350"/>
      <c r="Q28" s="350"/>
      <c r="R28" s="350"/>
      <c r="S28" s="350"/>
      <c r="T28" s="350"/>
    </row>
    <row r="29" spans="1:20" customFormat="1">
      <c r="A29" s="350"/>
      <c r="B29" s="350"/>
      <c r="C29" s="350"/>
      <c r="D29" s="350"/>
      <c r="E29" s="350"/>
      <c r="F29" s="350"/>
      <c r="G29" s="350"/>
      <c r="H29" s="350"/>
      <c r="I29" s="350"/>
      <c r="J29" s="350"/>
      <c r="K29" s="350"/>
      <c r="L29" s="350"/>
      <c r="M29" s="350"/>
      <c r="N29" s="350"/>
      <c r="O29" s="350"/>
      <c r="P29" s="350"/>
      <c r="Q29" s="350"/>
      <c r="R29" s="350"/>
      <c r="S29" s="350"/>
      <c r="T29" s="350"/>
    </row>
    <row r="30" spans="1:20" customFormat="1">
      <c r="A30" s="350"/>
      <c r="B30" s="350"/>
      <c r="C30" s="350"/>
      <c r="D30" s="350"/>
      <c r="E30" s="350"/>
      <c r="F30" s="350"/>
      <c r="G30" s="350"/>
      <c r="H30" s="350"/>
      <c r="I30" s="350"/>
      <c r="J30" s="350"/>
      <c r="K30" s="350"/>
      <c r="L30" s="350"/>
      <c r="M30" s="350"/>
      <c r="N30" s="350"/>
      <c r="O30" s="350"/>
      <c r="P30" s="350"/>
      <c r="Q30" s="350"/>
      <c r="R30" s="350"/>
      <c r="S30" s="350"/>
      <c r="T30" s="350"/>
    </row>
    <row r="31" spans="1:20" customFormat="1" ht="59.4" customHeight="1">
      <c r="A31" s="2807" t="s">
        <v>1469</v>
      </c>
      <c r="B31" s="2807"/>
      <c r="C31" s="2807"/>
      <c r="D31" s="2807"/>
      <c r="E31" s="2807"/>
      <c r="F31" s="2807"/>
      <c r="G31" s="2807"/>
      <c r="H31" s="2807"/>
      <c r="I31" s="2807"/>
      <c r="J31" s="2807"/>
      <c r="K31" s="2807"/>
      <c r="L31" s="2807"/>
      <c r="M31" s="2807"/>
      <c r="N31" s="2807"/>
      <c r="O31" s="2807"/>
      <c r="P31" s="2807"/>
      <c r="Q31" s="2807"/>
      <c r="R31" s="2807"/>
      <c r="S31" s="2807"/>
      <c r="T31" s="2807"/>
    </row>
    <row r="32" spans="1:20" s="428" customFormat="1" ht="18" customHeight="1">
      <c r="A32" s="2805"/>
      <c r="B32" s="2805"/>
      <c r="C32" s="2805"/>
      <c r="D32" s="2805"/>
      <c r="E32" s="2805"/>
      <c r="F32" s="2805"/>
      <c r="G32" s="2805"/>
      <c r="H32" s="2805"/>
      <c r="I32" s="2805"/>
      <c r="J32" s="2805"/>
      <c r="K32" s="2805"/>
      <c r="L32" s="2805"/>
      <c r="M32" s="2805"/>
      <c r="N32" s="2805"/>
      <c r="O32" s="2805"/>
      <c r="P32" s="2805"/>
      <c r="Q32" s="2805"/>
      <c r="R32" s="2805"/>
      <c r="S32" s="427"/>
      <c r="T32" s="427"/>
    </row>
    <row r="34" spans="7:7">
      <c r="G34" s="424"/>
    </row>
  </sheetData>
  <mergeCells count="5">
    <mergeCell ref="A32:R32"/>
    <mergeCell ref="A11:O11"/>
    <mergeCell ref="A31:T31"/>
    <mergeCell ref="A1:T2"/>
    <mergeCell ref="A3:T3"/>
  </mergeCells>
  <phoneticPr fontId="34"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ToDataEntry">
                <anchor moveWithCells="1" sizeWithCells="1">
                  <from>
                    <xdr:col>0</xdr:col>
                    <xdr:colOff>457200</xdr:colOff>
                    <xdr:row>5</xdr:row>
                    <xdr:rowOff>121920</xdr:rowOff>
                  </from>
                  <to>
                    <xdr:col>13</xdr:col>
                    <xdr:colOff>449580</xdr:colOff>
                    <xdr:row>9</xdr:row>
                    <xdr:rowOff>106680</xdr:rowOff>
                  </to>
                </anchor>
              </controlPr>
            </control>
          </mc:Choice>
        </mc:AlternateContent>
        <mc:AlternateContent xmlns:mc="http://schemas.openxmlformats.org/markup-compatibility/2006">
          <mc:Choice Requires="x14">
            <control shapeId="19598" r:id="rId5" name="Button 142">
              <controlPr defaultSize="0" print="0" autoFill="0" autoPict="0" macro="[0]!PrintPart1">
                <anchor moveWithCells="1" sizeWithCells="1">
                  <from>
                    <xdr:col>0</xdr:col>
                    <xdr:colOff>121920</xdr:colOff>
                    <xdr:row>13</xdr:row>
                    <xdr:rowOff>60960</xdr:rowOff>
                  </from>
                  <to>
                    <xdr:col>6</xdr:col>
                    <xdr:colOff>441960</xdr:colOff>
                    <xdr:row>15</xdr:row>
                    <xdr:rowOff>7620</xdr:rowOff>
                  </to>
                </anchor>
              </controlPr>
            </control>
          </mc:Choice>
        </mc:AlternateContent>
        <mc:AlternateContent xmlns:mc="http://schemas.openxmlformats.org/markup-compatibility/2006">
          <mc:Choice Requires="x14">
            <control shapeId="19599" r:id="rId6" name="Button 143">
              <controlPr defaultSize="0" print="0" autoFill="0" autoPict="0" macro="[0]!PrintPart2">
                <anchor moveWithCells="1" sizeWithCells="1">
                  <from>
                    <xdr:col>0</xdr:col>
                    <xdr:colOff>121920</xdr:colOff>
                    <xdr:row>15</xdr:row>
                    <xdr:rowOff>45720</xdr:rowOff>
                  </from>
                  <to>
                    <xdr:col>6</xdr:col>
                    <xdr:colOff>441960</xdr:colOff>
                    <xdr:row>17</xdr:row>
                    <xdr:rowOff>0</xdr:rowOff>
                  </to>
                </anchor>
              </controlPr>
            </control>
          </mc:Choice>
        </mc:AlternateContent>
        <mc:AlternateContent xmlns:mc="http://schemas.openxmlformats.org/markup-compatibility/2006">
          <mc:Choice Requires="x14">
            <control shapeId="19600" r:id="rId7" name="Button 144">
              <controlPr defaultSize="0" print="0" autoFill="0" autoPict="0" macro="[0]!PartC1Print">
                <anchor moveWithCells="1" sizeWithCells="1">
                  <from>
                    <xdr:col>0</xdr:col>
                    <xdr:colOff>121920</xdr:colOff>
                    <xdr:row>17</xdr:row>
                    <xdr:rowOff>45720</xdr:rowOff>
                  </from>
                  <to>
                    <xdr:col>6</xdr:col>
                    <xdr:colOff>441960</xdr:colOff>
                    <xdr:row>19</xdr:row>
                    <xdr:rowOff>0</xdr:rowOff>
                  </to>
                </anchor>
              </controlPr>
            </control>
          </mc:Choice>
        </mc:AlternateContent>
        <mc:AlternateContent xmlns:mc="http://schemas.openxmlformats.org/markup-compatibility/2006">
          <mc:Choice Requires="x14">
            <control shapeId="19601" r:id="rId8" name="Button 145">
              <controlPr defaultSize="0" print="0" autoFill="0" autoPict="0" macro="[0]!PartC2Print">
                <anchor moveWithCells="1" sizeWithCells="1">
                  <from>
                    <xdr:col>0</xdr:col>
                    <xdr:colOff>121920</xdr:colOff>
                    <xdr:row>19</xdr:row>
                    <xdr:rowOff>38100</xdr:rowOff>
                  </from>
                  <to>
                    <xdr:col>6</xdr:col>
                    <xdr:colOff>441960</xdr:colOff>
                    <xdr:row>20</xdr:row>
                    <xdr:rowOff>152400</xdr:rowOff>
                  </to>
                </anchor>
              </controlPr>
            </control>
          </mc:Choice>
        </mc:AlternateContent>
        <mc:AlternateContent xmlns:mc="http://schemas.openxmlformats.org/markup-compatibility/2006">
          <mc:Choice Requires="x14">
            <control shapeId="19602" r:id="rId9" name="Button 146">
              <controlPr defaultSize="0" print="0" autoFill="0" autoPict="0" macro="[0]!PartC3Print">
                <anchor moveWithCells="1" sizeWithCells="1">
                  <from>
                    <xdr:col>0</xdr:col>
                    <xdr:colOff>121920</xdr:colOff>
                    <xdr:row>21</xdr:row>
                    <xdr:rowOff>38100</xdr:rowOff>
                  </from>
                  <to>
                    <xdr:col>6</xdr:col>
                    <xdr:colOff>441960</xdr:colOff>
                    <xdr:row>22</xdr:row>
                    <xdr:rowOff>152400</xdr:rowOff>
                  </to>
                </anchor>
              </controlPr>
            </control>
          </mc:Choice>
        </mc:AlternateContent>
        <mc:AlternateContent xmlns:mc="http://schemas.openxmlformats.org/markup-compatibility/2006">
          <mc:Choice Requires="x14">
            <control shapeId="19603" r:id="rId10" name="Button 147">
              <controlPr defaultSize="0" print="0" autoFill="0" autoPict="0" macro="[0]!PartC4Print">
                <anchor moveWithCells="1" sizeWithCells="1">
                  <from>
                    <xdr:col>0</xdr:col>
                    <xdr:colOff>121920</xdr:colOff>
                    <xdr:row>23</xdr:row>
                    <xdr:rowOff>38100</xdr:rowOff>
                  </from>
                  <to>
                    <xdr:col>6</xdr:col>
                    <xdr:colOff>441960</xdr:colOff>
                    <xdr:row>24</xdr:row>
                    <xdr:rowOff>121920</xdr:rowOff>
                  </to>
                </anchor>
              </controlPr>
            </control>
          </mc:Choice>
        </mc:AlternateContent>
        <mc:AlternateContent xmlns:mc="http://schemas.openxmlformats.org/markup-compatibility/2006">
          <mc:Choice Requires="x14">
            <control shapeId="19604" r:id="rId11" name="Button 148">
              <controlPr defaultSize="0" print="0" autoFill="0" autoPict="0" macro="[0]!PrintDrawingsPartC5">
                <anchor moveWithCells="1" sizeWithCells="1">
                  <from>
                    <xdr:col>0</xdr:col>
                    <xdr:colOff>121920</xdr:colOff>
                    <xdr:row>27</xdr:row>
                    <xdr:rowOff>106680</xdr:rowOff>
                  </from>
                  <to>
                    <xdr:col>6</xdr:col>
                    <xdr:colOff>441960</xdr:colOff>
                    <xdr:row>29</xdr:row>
                    <xdr:rowOff>45720</xdr:rowOff>
                  </to>
                </anchor>
              </controlPr>
            </control>
          </mc:Choice>
        </mc:AlternateContent>
        <mc:AlternateContent xmlns:mc="http://schemas.openxmlformats.org/markup-compatibility/2006">
          <mc:Choice Requires="x14">
            <control shapeId="19731" r:id="rId12" name="Button 275">
              <controlPr defaultSize="0" print="0" autoFill="0" autoPict="0" macro="[0]!PrintTenderDataPag">
                <anchor moveWithCells="1" sizeWithCells="1">
                  <from>
                    <xdr:col>8</xdr:col>
                    <xdr:colOff>160020</xdr:colOff>
                    <xdr:row>13</xdr:row>
                    <xdr:rowOff>60960</xdr:rowOff>
                  </from>
                  <to>
                    <xdr:col>14</xdr:col>
                    <xdr:colOff>388620</xdr:colOff>
                    <xdr:row>15</xdr:row>
                    <xdr:rowOff>7620</xdr:rowOff>
                  </to>
                </anchor>
              </controlPr>
            </control>
          </mc:Choice>
        </mc:AlternateContent>
        <mc:AlternateContent xmlns:mc="http://schemas.openxmlformats.org/markup-compatibility/2006">
          <mc:Choice Requires="x14">
            <control shapeId="19732" r:id="rId13" name="Button 276">
              <controlPr defaultSize="0" print="0" autoFill="0" autoPict="0" macro="[0]!PrintRetDocsTitlepg">
                <anchor moveWithCells="1" sizeWithCells="1">
                  <from>
                    <xdr:col>8</xdr:col>
                    <xdr:colOff>160020</xdr:colOff>
                    <xdr:row>15</xdr:row>
                    <xdr:rowOff>30480</xdr:rowOff>
                  </from>
                  <to>
                    <xdr:col>14</xdr:col>
                    <xdr:colOff>403860</xdr:colOff>
                    <xdr:row>16</xdr:row>
                    <xdr:rowOff>121920</xdr:rowOff>
                  </to>
                </anchor>
              </controlPr>
            </control>
          </mc:Choice>
        </mc:AlternateContent>
        <mc:AlternateContent xmlns:mc="http://schemas.openxmlformats.org/markup-compatibility/2006">
          <mc:Choice Requires="x14">
            <control shapeId="19733" r:id="rId14" name="Button 277">
              <controlPr defaultSize="0" print="0" autoFill="0" autoPict="0" macro="[0]!PrinC1Title">
                <anchor moveWithCells="1" sizeWithCells="1">
                  <from>
                    <xdr:col>8</xdr:col>
                    <xdr:colOff>160020</xdr:colOff>
                    <xdr:row>17</xdr:row>
                    <xdr:rowOff>22860</xdr:rowOff>
                  </from>
                  <to>
                    <xdr:col>14</xdr:col>
                    <xdr:colOff>403860</xdr:colOff>
                    <xdr:row>19</xdr:row>
                    <xdr:rowOff>45720</xdr:rowOff>
                  </to>
                </anchor>
              </controlPr>
            </control>
          </mc:Choice>
        </mc:AlternateContent>
        <mc:AlternateContent xmlns:mc="http://schemas.openxmlformats.org/markup-compatibility/2006">
          <mc:Choice Requires="x14">
            <control shapeId="19734" r:id="rId15" name="Button 278">
              <controlPr defaultSize="0" print="0" autoFill="0" autoPict="0" macro="[0]!PrintPricingData">
                <anchor moveWithCells="1" sizeWithCells="1">
                  <from>
                    <xdr:col>8</xdr:col>
                    <xdr:colOff>160020</xdr:colOff>
                    <xdr:row>19</xdr:row>
                    <xdr:rowOff>68580</xdr:rowOff>
                  </from>
                  <to>
                    <xdr:col>14</xdr:col>
                    <xdr:colOff>403860</xdr:colOff>
                    <xdr:row>21</xdr:row>
                    <xdr:rowOff>22860</xdr:rowOff>
                  </to>
                </anchor>
              </controlPr>
            </control>
          </mc:Choice>
        </mc:AlternateContent>
        <mc:AlternateContent xmlns:mc="http://schemas.openxmlformats.org/markup-compatibility/2006">
          <mc:Choice Requires="x14">
            <control shapeId="19735" r:id="rId16" name="Button 279">
              <controlPr defaultSize="0" print="0" autoFill="0" autoPict="0" macro="[0]!PrintScopeTitle">
                <anchor moveWithCells="1" sizeWithCells="1">
                  <from>
                    <xdr:col>8</xdr:col>
                    <xdr:colOff>160020</xdr:colOff>
                    <xdr:row>21</xdr:row>
                    <xdr:rowOff>60960</xdr:rowOff>
                  </from>
                  <to>
                    <xdr:col>14</xdr:col>
                    <xdr:colOff>403860</xdr:colOff>
                    <xdr:row>23</xdr:row>
                    <xdr:rowOff>7620</xdr:rowOff>
                  </to>
                </anchor>
              </controlPr>
            </control>
          </mc:Choice>
        </mc:AlternateContent>
        <mc:AlternateContent xmlns:mc="http://schemas.openxmlformats.org/markup-compatibility/2006">
          <mc:Choice Requires="x14">
            <control shapeId="19736" r:id="rId17" name="Button 280">
              <controlPr defaultSize="0" print="0" autoFill="0" autoPict="0" macro="[0]!PrintSITitle">
                <anchor moveWithCells="1" sizeWithCells="1">
                  <from>
                    <xdr:col>8</xdr:col>
                    <xdr:colOff>160020</xdr:colOff>
                    <xdr:row>23</xdr:row>
                    <xdr:rowOff>38100</xdr:rowOff>
                  </from>
                  <to>
                    <xdr:col>14</xdr:col>
                    <xdr:colOff>403860</xdr:colOff>
                    <xdr:row>24</xdr:row>
                    <xdr:rowOff>121920</xdr:rowOff>
                  </to>
                </anchor>
              </controlPr>
            </control>
          </mc:Choice>
        </mc:AlternateContent>
        <mc:AlternateContent xmlns:mc="http://schemas.openxmlformats.org/markup-compatibility/2006">
          <mc:Choice Requires="x14">
            <control shapeId="19737" r:id="rId18" name="Button 281">
              <controlPr defaultSize="0" print="0" autoFill="0" autoPict="0" macro="[0]!ToGoToPg">
                <anchor moveWithCells="1" sizeWithCells="1">
                  <from>
                    <xdr:col>13</xdr:col>
                    <xdr:colOff>160020</xdr:colOff>
                    <xdr:row>27</xdr:row>
                    <xdr:rowOff>106680</xdr:rowOff>
                  </from>
                  <to>
                    <xdr:col>19</xdr:col>
                    <xdr:colOff>480060</xdr:colOff>
                    <xdr:row>29</xdr:row>
                    <xdr:rowOff>45720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theme="8" tint="0.59999389629810485"/>
  </sheetPr>
  <dimension ref="A1:X133"/>
  <sheetViews>
    <sheetView showGridLines="0" zoomScaleNormal="100" zoomScaleSheetLayoutView="100" workbookViewId="0">
      <selection activeCell="B23" sqref="B23:L24"/>
    </sheetView>
  </sheetViews>
  <sheetFormatPr defaultColWidth="9.109375" defaultRowHeight="13.2" outlineLevelRow="1"/>
  <cols>
    <col min="1" max="1" width="5.6640625" style="8" customWidth="1"/>
    <col min="2" max="2" width="3.88671875" style="8" customWidth="1"/>
    <col min="3" max="3" width="13.44140625" style="8" customWidth="1"/>
    <col min="4" max="4" width="9.6640625" style="8" customWidth="1"/>
    <col min="5" max="5" width="10.44140625" style="8" customWidth="1"/>
    <col min="6" max="6" width="5.33203125" style="8" customWidth="1"/>
    <col min="7" max="7" width="2.5546875" style="8" customWidth="1"/>
    <col min="8" max="8" width="12.5546875" style="8" customWidth="1"/>
    <col min="9" max="9" width="3.44140625" style="8" customWidth="1"/>
    <col min="10" max="10" width="4.44140625" style="8" customWidth="1"/>
    <col min="11" max="11" width="9.109375" style="8"/>
    <col min="12" max="12" width="18.88671875" style="8" customWidth="1"/>
    <col min="13" max="16384" width="9.109375" style="8"/>
  </cols>
  <sheetData>
    <row r="1" spans="1:24" ht="17.399999999999999">
      <c r="A1" s="3551" t="s">
        <v>4197</v>
      </c>
      <c r="B1" s="3552"/>
      <c r="C1" s="3552"/>
      <c r="D1" s="3552"/>
      <c r="E1" s="3552"/>
      <c r="F1" s="3552"/>
      <c r="G1" s="3552"/>
      <c r="H1" s="3552"/>
      <c r="I1" s="3552"/>
      <c r="J1" s="3552"/>
      <c r="K1" s="3552"/>
      <c r="L1" s="3553"/>
    </row>
    <row r="2" spans="1:24" ht="6" customHeight="1">
      <c r="A2" s="575"/>
      <c r="B2" s="576"/>
      <c r="C2" s="576"/>
      <c r="D2" s="576"/>
      <c r="E2" s="576"/>
      <c r="F2" s="576"/>
      <c r="G2" s="576"/>
      <c r="H2" s="576"/>
      <c r="I2" s="576"/>
      <c r="J2" s="576"/>
      <c r="K2" s="576"/>
      <c r="L2" s="577"/>
    </row>
    <row r="3" spans="1:24" ht="13.8">
      <c r="A3" s="3554" t="str">
        <f>+"THE KZN "&amp;'Master Data'!D3&amp;" INVITES TENDERS FOR THE PROVISION OF:"</f>
        <v>THE KZN DEPARTMENT OF PUBLIC WORKS &amp; INFRASTRUCTURE INVITES TENDERS FOR THE PROVISION OF:</v>
      </c>
      <c r="B3" s="3555"/>
      <c r="C3" s="3555"/>
      <c r="D3" s="3555"/>
      <c r="E3" s="3555"/>
      <c r="F3" s="3555"/>
      <c r="G3" s="3555"/>
      <c r="H3" s="3555"/>
      <c r="I3" s="3555"/>
      <c r="J3" s="3555"/>
      <c r="K3" s="3555"/>
      <c r="L3" s="3556"/>
    </row>
    <row r="4" spans="1:24" ht="79.5" customHeight="1">
      <c r="A4" s="3557" t="s">
        <v>415</v>
      </c>
      <c r="B4" s="3558"/>
      <c r="C4" s="3559"/>
      <c r="D4" s="3562" t="str">
        <f>+'Master Data'!E18</f>
        <v>KZN Public Works: 191 Prince Alfred Street</v>
      </c>
      <c r="E4" s="3563"/>
      <c r="F4" s="3563"/>
      <c r="G4" s="3563"/>
      <c r="H4" s="3563"/>
      <c r="I4" s="3563"/>
      <c r="J4" s="3563"/>
      <c r="K4" s="3563"/>
      <c r="L4" s="3564"/>
    </row>
    <row r="5" spans="1:24" ht="18.75" customHeight="1">
      <c r="A5" s="3522" t="s">
        <v>4543</v>
      </c>
      <c r="B5" s="3522"/>
      <c r="C5" s="3522"/>
      <c r="D5" s="3569" t="str">
        <f>+'Master Data'!E13</f>
        <v>ZNTM012345W</v>
      </c>
      <c r="E5" s="3570"/>
      <c r="F5" s="3570"/>
      <c r="G5" s="3570"/>
      <c r="H5" s="3517" t="s">
        <v>4004</v>
      </c>
      <c r="I5" s="3474"/>
      <c r="J5" s="3518"/>
      <c r="K5" s="3560" t="str">
        <f>+'Master Data'!G13</f>
        <v>012345</v>
      </c>
      <c r="L5" s="3561"/>
    </row>
    <row r="6" spans="1:24" ht="5.25" customHeight="1">
      <c r="A6" s="578"/>
      <c r="B6" s="578"/>
      <c r="C6" s="578"/>
      <c r="D6" s="578"/>
      <c r="E6" s="578"/>
      <c r="F6" s="578"/>
      <c r="G6" s="542"/>
      <c r="H6" s="542"/>
      <c r="I6" s="542"/>
      <c r="J6" s="542"/>
      <c r="K6" s="542"/>
      <c r="L6" s="542"/>
    </row>
    <row r="7" spans="1:24" ht="31.5" customHeight="1">
      <c r="A7" s="3522" t="s">
        <v>1237</v>
      </c>
      <c r="B7" s="3522"/>
      <c r="C7" s="3522"/>
      <c r="D7" s="3566" t="str">
        <f>+'Master Data'!E25</f>
        <v>To be determined</v>
      </c>
      <c r="E7" s="3567"/>
      <c r="F7" s="3567"/>
      <c r="G7" s="3568"/>
      <c r="H7" s="3517" t="s">
        <v>1134</v>
      </c>
      <c r="I7" s="3474"/>
      <c r="J7" s="3518"/>
      <c r="K7" s="3565" t="str">
        <f>+'Master Data'!E24</f>
        <v>As Per Tender Advert</v>
      </c>
      <c r="L7" s="3565"/>
    </row>
    <row r="8" spans="1:24" ht="20.25" customHeight="1">
      <c r="A8" s="3522" t="s">
        <v>1135</v>
      </c>
      <c r="B8" s="3522"/>
      <c r="C8" s="3522"/>
      <c r="D8" s="3537">
        <f>+'Master Data'!G24</f>
        <v>0.45833333333333331</v>
      </c>
      <c r="E8" s="3538"/>
      <c r="F8" s="3538"/>
      <c r="G8" s="3538"/>
      <c r="H8" s="3517" t="s">
        <v>189</v>
      </c>
      <c r="I8" s="3474"/>
      <c r="J8" s="3518"/>
      <c r="K8" s="2317">
        <f>+'Master Data'!G25</f>
        <v>84</v>
      </c>
      <c r="L8" s="2318" t="s">
        <v>4282</v>
      </c>
    </row>
    <row r="9" spans="1:24" ht="8.4" customHeight="1">
      <c r="A9" s="579"/>
      <c r="B9" s="542"/>
      <c r="C9" s="542"/>
      <c r="D9" s="542"/>
      <c r="E9" s="542"/>
      <c r="F9" s="542"/>
      <c r="G9" s="542"/>
      <c r="H9" s="542"/>
      <c r="I9" s="542"/>
      <c r="J9" s="542"/>
      <c r="K9" s="542"/>
      <c r="L9" s="542"/>
    </row>
    <row r="10" spans="1:24" ht="33.6" customHeight="1">
      <c r="A10" s="3492" t="str">
        <f ca="1">+"It is estimated that tenderers must have a CIDB contractor grading designation of "&amp;'GB Rating'!B19&amp;" or higher. No alternative Class of work, as refered to in Clause 25(3)(a)(i) of the CIDB Regulations, as amended, is anticipated for this project."</f>
        <v>It is estimated that tenderers must have a CIDB contractor grading designation of 6SF or higher. No alternative Class of work, as refered to in Clause 25(3)(a)(i) of the CIDB Regulations, as amended, is anticipated for this project.</v>
      </c>
      <c r="B10" s="3492"/>
      <c r="C10" s="3492"/>
      <c r="D10" s="3492"/>
      <c r="E10" s="3492"/>
      <c r="F10" s="3492"/>
      <c r="G10" s="3492"/>
      <c r="H10" s="3492"/>
      <c r="I10" s="3492"/>
      <c r="J10" s="3492"/>
      <c r="K10" s="3492"/>
      <c r="L10" s="3492"/>
      <c r="M10" s="3525" t="s">
        <v>580</v>
      </c>
      <c r="N10" s="3525"/>
      <c r="O10" s="3525"/>
      <c r="P10" s="3525"/>
      <c r="Q10" s="3525"/>
      <c r="R10" s="3525"/>
      <c r="S10" s="3525"/>
      <c r="T10" s="3525"/>
      <c r="U10" s="3525"/>
      <c r="V10" s="3525"/>
      <c r="W10" s="3525"/>
      <c r="X10" s="3525"/>
    </row>
    <row r="11" spans="1:24" ht="83.4" customHeight="1" outlineLevel="1">
      <c r="A11" s="580" t="str">
        <f>IF('Master Data'!I68=TRUE,"X","  ")</f>
        <v xml:space="preserve">  </v>
      </c>
      <c r="B11" s="3529" t="s">
        <v>1913</v>
      </c>
      <c r="C11" s="3530"/>
      <c r="D11" s="3530"/>
      <c r="E11" s="3530"/>
      <c r="F11" s="3530"/>
      <c r="G11" s="3530"/>
      <c r="H11" s="3530"/>
      <c r="I11" s="3530"/>
      <c r="J11" s="3530"/>
      <c r="K11" s="3530"/>
      <c r="L11" s="3531"/>
      <c r="M11" s="3527" t="s">
        <v>110</v>
      </c>
      <c r="N11" s="3528"/>
      <c r="O11" s="3528"/>
      <c r="P11" s="3528"/>
    </row>
    <row r="12" spans="1:24" ht="3.75" customHeight="1">
      <c r="A12" s="581"/>
      <c r="B12" s="542"/>
      <c r="C12" s="542"/>
      <c r="D12" s="542"/>
      <c r="E12" s="542"/>
      <c r="F12" s="542"/>
      <c r="G12" s="542"/>
      <c r="H12" s="542"/>
      <c r="I12" s="542"/>
      <c r="J12" s="542"/>
      <c r="K12" s="542"/>
      <c r="L12" s="542"/>
    </row>
    <row r="13" spans="1:24" ht="16.95" customHeight="1">
      <c r="A13" s="3519" t="s">
        <v>4674</v>
      </c>
      <c r="B13" s="3520"/>
      <c r="C13" s="3520"/>
      <c r="D13" s="3520"/>
      <c r="E13" s="3520"/>
      <c r="F13" s="3520"/>
      <c r="G13" s="3520"/>
      <c r="H13" s="3520"/>
      <c r="I13" s="3520"/>
      <c r="J13" s="3520"/>
      <c r="K13" s="3520"/>
      <c r="L13" s="3521"/>
      <c r="M13" s="3550" t="s">
        <v>548</v>
      </c>
      <c r="N13" s="3550"/>
      <c r="O13" s="3550"/>
      <c r="P13" s="3550"/>
      <c r="Q13" s="3550"/>
      <c r="R13" s="3550"/>
      <c r="S13" s="3550"/>
      <c r="T13" s="3550"/>
    </row>
    <row r="14" spans="1:24" ht="3.75" customHeight="1">
      <c r="A14" s="582"/>
      <c r="B14" s="542"/>
      <c r="C14" s="542"/>
      <c r="D14" s="542"/>
      <c r="E14" s="542"/>
      <c r="F14" s="542"/>
      <c r="G14" s="542"/>
      <c r="H14" s="542"/>
      <c r="I14" s="542"/>
      <c r="J14" s="542"/>
      <c r="K14" s="542"/>
      <c r="L14" s="542"/>
    </row>
    <row r="15" spans="1:24" ht="51.75" customHeight="1">
      <c r="A15" s="3545" t="s">
        <v>164</v>
      </c>
      <c r="B15" s="3547" t="s">
        <v>4406</v>
      </c>
      <c r="C15" s="3548"/>
      <c r="D15" s="3548"/>
      <c r="E15" s="3548"/>
      <c r="F15" s="3548"/>
      <c r="G15" s="3548"/>
      <c r="H15" s="3548"/>
      <c r="I15" s="3548"/>
      <c r="J15" s="3548"/>
      <c r="K15" s="3548"/>
      <c r="L15" s="3549"/>
    </row>
    <row r="16" spans="1:24" ht="15.75" customHeight="1">
      <c r="A16" s="3546"/>
      <c r="B16" s="3594" t="str">
        <f ca="1">+'Master Data'!OLE_LINK2&amp;" or higher, class of construction work, are eligible to have their Tenders evaluated."</f>
        <v>6SF or higher, class of construction work, are eligible to have their Tenders evaluated.</v>
      </c>
      <c r="C16" s="3492"/>
      <c r="D16" s="3492"/>
      <c r="E16" s="3492"/>
      <c r="F16" s="3492"/>
      <c r="G16" s="3492"/>
      <c r="H16" s="3492"/>
      <c r="I16" s="3492"/>
      <c r="J16" s="3492"/>
      <c r="K16" s="3492"/>
      <c r="L16" s="3526"/>
    </row>
    <row r="17" spans="1:15" ht="18" customHeight="1">
      <c r="A17" s="3604" t="s">
        <v>165</v>
      </c>
      <c r="B17" s="3532" t="s">
        <v>4407</v>
      </c>
      <c r="C17" s="3533"/>
      <c r="D17" s="3533"/>
      <c r="E17" s="3533"/>
      <c r="F17" s="3533"/>
      <c r="G17" s="3533"/>
      <c r="H17" s="3533"/>
      <c r="I17" s="3533"/>
      <c r="J17" s="3533"/>
      <c r="K17" s="3533"/>
      <c r="L17" s="3534"/>
    </row>
    <row r="18" spans="1:15" ht="14.25" customHeight="1">
      <c r="A18" s="3605"/>
      <c r="B18" s="2310">
        <v>1</v>
      </c>
      <c r="C18" s="3468" t="s">
        <v>4408</v>
      </c>
      <c r="D18" s="3468"/>
      <c r="E18" s="3468"/>
      <c r="F18" s="3468"/>
      <c r="G18" s="3468"/>
      <c r="H18" s="3468"/>
      <c r="I18" s="3468"/>
      <c r="J18" s="3468"/>
      <c r="K18" s="3468"/>
      <c r="L18" s="3524"/>
    </row>
    <row r="19" spans="1:15" ht="26.25" customHeight="1">
      <c r="A19" s="3605"/>
      <c r="B19" s="2311">
        <v>2</v>
      </c>
      <c r="C19" s="3501" t="str">
        <f ca="1">+"the lead  partner has a contractor grading  designation in the "&amp;'GB Rating'!B19&amp;" or higher, class of construction work; or"</f>
        <v>the lead  partner has a contractor grading  designation in the 6SF or higher, class of construction work; or</v>
      </c>
      <c r="D19" s="3501"/>
      <c r="E19" s="3501"/>
      <c r="F19" s="3501"/>
      <c r="G19" s="3501"/>
      <c r="H19" s="3501"/>
      <c r="I19" s="3501"/>
      <c r="J19" s="3501"/>
      <c r="K19" s="3501"/>
      <c r="L19" s="3523"/>
    </row>
    <row r="20" spans="1:15" ht="29.25" customHeight="1">
      <c r="A20" s="3605"/>
      <c r="B20" s="2311"/>
      <c r="C20" s="3501" t="s">
        <v>4409</v>
      </c>
      <c r="D20" s="3501"/>
      <c r="E20" s="3501"/>
      <c r="F20" s="3501"/>
      <c r="G20" s="3501"/>
      <c r="H20" s="3501"/>
      <c r="I20" s="3501"/>
      <c r="J20" s="3501"/>
      <c r="K20" s="3501"/>
      <c r="L20" s="3523"/>
    </row>
    <row r="21" spans="1:15" ht="39" customHeight="1">
      <c r="A21" s="3605"/>
      <c r="B21" s="2310">
        <v>3</v>
      </c>
      <c r="C21" s="3492" t="s">
        <v>4410</v>
      </c>
      <c r="D21" s="3492"/>
      <c r="E21" s="3492"/>
      <c r="F21" s="3492"/>
      <c r="G21" s="3492"/>
      <c r="H21" s="3492"/>
      <c r="I21" s="3492"/>
      <c r="J21" s="3492"/>
      <c r="K21" s="3492"/>
      <c r="L21" s="3526"/>
      <c r="M21" s="9"/>
    </row>
    <row r="22" spans="1:15" ht="28.5" customHeight="1" thickBot="1">
      <c r="A22" s="583"/>
      <c r="B22" s="2310"/>
      <c r="C22" s="125" t="str">
        <f ca="1">'Master Data'!G19</f>
        <v>6SF</v>
      </c>
      <c r="D22" s="3468" t="s">
        <v>4411</v>
      </c>
      <c r="E22" s="3468"/>
      <c r="F22" s="3468"/>
      <c r="G22" s="3468"/>
      <c r="H22" s="3468"/>
      <c r="I22" s="3468"/>
      <c r="J22" s="3468"/>
      <c r="K22" s="3468"/>
      <c r="L22" s="3524"/>
    </row>
    <row r="23" spans="1:15" ht="30" customHeight="1" thickTop="1">
      <c r="A23" s="2400"/>
      <c r="B23" s="3588" t="str">
        <f>IF('Master Data'!G59="Yes",'Master Data'!Text11,IF('Master Data'!G60="Yes",'Master Data'!E60,""))</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C23" s="3589"/>
      <c r="D23" s="3589"/>
      <c r="E23" s="3589"/>
      <c r="F23" s="3589"/>
      <c r="G23" s="3589"/>
      <c r="H23" s="3589"/>
      <c r="I23" s="3589"/>
      <c r="J23" s="3589"/>
      <c r="K23" s="3589"/>
      <c r="L23" s="3590"/>
      <c r="M23" s="3461"/>
      <c r="N23" s="3462"/>
      <c r="O23" s="3462"/>
    </row>
    <row r="24" spans="1:15" ht="30" customHeight="1" thickBot="1">
      <c r="A24" s="2400"/>
      <c r="B24" s="3591"/>
      <c r="C24" s="3592"/>
      <c r="D24" s="3592"/>
      <c r="E24" s="3592"/>
      <c r="F24" s="3592"/>
      <c r="G24" s="3592"/>
      <c r="H24" s="3592"/>
      <c r="I24" s="3592"/>
      <c r="J24" s="3592"/>
      <c r="K24" s="3592"/>
      <c r="L24" s="3593"/>
      <c r="M24" s="3461"/>
      <c r="N24" s="3462"/>
      <c r="O24" s="3462"/>
    </row>
    <row r="25" spans="1:15" ht="28.5" customHeight="1" thickTop="1">
      <c r="A25" s="580" t="str">
        <f>IF('Master Data'!I70=TRUE,"X","  ")</f>
        <v>X</v>
      </c>
      <c r="B25" s="3606" t="s">
        <v>4665</v>
      </c>
      <c r="C25" s="3606"/>
      <c r="D25" s="3606"/>
      <c r="E25" s="3606"/>
      <c r="F25" s="3606"/>
      <c r="G25" s="3606"/>
      <c r="H25" s="3606"/>
      <c r="I25" s="3606"/>
      <c r="J25" s="3606"/>
      <c r="K25" s="3606"/>
      <c r="L25" s="3606"/>
    </row>
    <row r="26" spans="1:15" ht="18.600000000000001" customHeight="1">
      <c r="A26" s="580" t="str">
        <f>IF('Master Data'!I73=TRUE,"X","  ")</f>
        <v>X</v>
      </c>
      <c r="B26" s="3607" t="s">
        <v>1264</v>
      </c>
      <c r="C26" s="3608"/>
      <c r="D26" s="3608"/>
      <c r="E26" s="3608"/>
      <c r="F26" s="3608"/>
      <c r="G26" s="3608"/>
      <c r="H26" s="3608"/>
      <c r="I26" s="3608"/>
      <c r="J26" s="3608"/>
      <c r="K26" s="3608"/>
      <c r="L26" s="3609"/>
    </row>
    <row r="27" spans="1:15" ht="18.600000000000001" customHeight="1">
      <c r="A27" s="580" t="str">
        <f>IF('Master Data'!I115=TRUE,"X","  ")</f>
        <v>X</v>
      </c>
      <c r="B27" s="3595" t="s">
        <v>4666</v>
      </c>
      <c r="C27" s="3596"/>
      <c r="D27" s="3596"/>
      <c r="E27" s="3596"/>
      <c r="F27" s="3596"/>
      <c r="G27" s="3596"/>
      <c r="H27" s="3596"/>
      <c r="I27" s="3596"/>
      <c r="J27" s="3596"/>
      <c r="K27" s="3596"/>
      <c r="L27" s="3597"/>
    </row>
    <row r="28" spans="1:15" ht="18.600000000000001" customHeight="1">
      <c r="A28" s="580" t="str">
        <f>IF('Master Data'!I75=TRUE,"X","  ")</f>
        <v>X</v>
      </c>
      <c r="B28" s="3535" t="s">
        <v>27</v>
      </c>
      <c r="C28" s="3535"/>
      <c r="D28" s="3535"/>
      <c r="E28" s="3535"/>
      <c r="F28" s="3535"/>
      <c r="G28" s="3535"/>
      <c r="H28" s="3535"/>
      <c r="I28" s="3535"/>
      <c r="J28" s="3535"/>
      <c r="K28" s="3535"/>
      <c r="L28" s="3535"/>
    </row>
    <row r="29" spans="1:15" ht="18.600000000000001" customHeight="1" outlineLevel="1">
      <c r="A29" s="580" t="str">
        <f>IF('Master Data'!I81=TRUE,"X","  ")</f>
        <v>X</v>
      </c>
      <c r="B29" s="3535" t="s">
        <v>4667</v>
      </c>
      <c r="C29" s="3535"/>
      <c r="D29" s="3535"/>
      <c r="E29" s="3535"/>
      <c r="F29" s="3535"/>
      <c r="G29" s="3535"/>
      <c r="H29" s="3535"/>
      <c r="I29" s="3535"/>
      <c r="J29" s="3535"/>
      <c r="K29" s="3535"/>
      <c r="L29" s="3535"/>
    </row>
    <row r="30" spans="1:15" ht="42.75" customHeight="1">
      <c r="A30" s="580" t="str">
        <f>IF('Master Data'!I76=TRUE,"X","  ")</f>
        <v>X</v>
      </c>
      <c r="B30" s="3535" t="s">
        <v>4668</v>
      </c>
      <c r="C30" s="3535"/>
      <c r="D30" s="3535"/>
      <c r="E30" s="3535"/>
      <c r="F30" s="3535"/>
      <c r="G30" s="3535"/>
      <c r="H30" s="3535"/>
      <c r="I30" s="3535"/>
      <c r="J30" s="3535"/>
      <c r="K30" s="3535"/>
      <c r="L30" s="3535"/>
    </row>
    <row r="31" spans="1:15" ht="16.95" customHeight="1">
      <c r="A31" s="580" t="str">
        <f>IF('Master Data'!I77=TRUE,"X","  ")</f>
        <v>X</v>
      </c>
      <c r="B31" s="3535" t="str">
        <f>+'Master Data'!$D$77</f>
        <v>Certified Proof of Paid Municipal Rates and Taxes  (Attach) (T2.23)</v>
      </c>
      <c r="C31" s="3535"/>
      <c r="D31" s="3535"/>
      <c r="E31" s="3535"/>
      <c r="F31" s="3535"/>
      <c r="G31" s="3535"/>
      <c r="H31" s="3535"/>
      <c r="I31" s="3535"/>
      <c r="J31" s="3535"/>
      <c r="K31" s="3535"/>
      <c r="L31" s="3535"/>
    </row>
    <row r="32" spans="1:15" ht="16.95" customHeight="1">
      <c r="A32" s="580" t="str">
        <f>IF('Master Data'!I78=TRUE,"X","  ")</f>
        <v>X</v>
      </c>
      <c r="B32" s="3535" t="str">
        <f>+'Master Data'!$D$78</f>
        <v>Certified Proof of UIF Registration  (Attach) (T2.24)</v>
      </c>
      <c r="C32" s="3535"/>
      <c r="D32" s="3535"/>
      <c r="E32" s="3535"/>
      <c r="F32" s="3535"/>
      <c r="G32" s="3535"/>
      <c r="H32" s="3535"/>
      <c r="I32" s="3535"/>
      <c r="J32" s="3535"/>
      <c r="K32" s="3535"/>
      <c r="L32" s="3535"/>
    </row>
    <row r="33" spans="1:12" ht="16.95" customHeight="1">
      <c r="A33" s="580" t="str">
        <f>IF('Master Data'!I79=TRUE,"X","  ")</f>
        <v>X</v>
      </c>
      <c r="B33" s="3535" t="str">
        <f>+'Master Data'!$D$79</f>
        <v>Financial Standing and other resources of Business Declaration (T2.8)</v>
      </c>
      <c r="C33" s="3535"/>
      <c r="D33" s="3535"/>
      <c r="E33" s="3535"/>
      <c r="F33" s="3535"/>
      <c r="G33" s="3535"/>
      <c r="H33" s="3535"/>
      <c r="I33" s="3535"/>
      <c r="J33" s="3535"/>
      <c r="K33" s="3535"/>
      <c r="L33" s="3535"/>
    </row>
    <row r="34" spans="1:12" ht="16.95" customHeight="1">
      <c r="A34" s="580" t="str">
        <f>IF('Master Data'!I80=TRUE,"X","  ")</f>
        <v>X</v>
      </c>
      <c r="B34" s="3535" t="str">
        <f>+'Master Data'!$D$80</f>
        <v>Compulsory Enterprise Questionnaire (T2.18)</v>
      </c>
      <c r="C34" s="3535"/>
      <c r="D34" s="3535"/>
      <c r="E34" s="3535"/>
      <c r="F34" s="3535"/>
      <c r="G34" s="3535"/>
      <c r="H34" s="3535"/>
      <c r="I34" s="3535"/>
      <c r="J34" s="3535"/>
      <c r="K34" s="3535"/>
      <c r="L34" s="3535"/>
    </row>
    <row r="35" spans="1:12" ht="30.75" customHeight="1">
      <c r="A35" s="580" t="str">
        <f>IF('Master Data'!I86=TRUE,"X","  ")</f>
        <v>X</v>
      </c>
      <c r="B35" s="3539" t="s">
        <v>4877</v>
      </c>
      <c r="C35" s="3540"/>
      <c r="D35" s="3540"/>
      <c r="E35" s="3540"/>
      <c r="F35" s="3540"/>
      <c r="G35" s="3540"/>
      <c r="H35" s="3540"/>
      <c r="I35" s="3540"/>
      <c r="J35" s="3540"/>
      <c r="K35" s="3540"/>
      <c r="L35" s="3541"/>
    </row>
    <row r="36" spans="1:12" ht="30.6" customHeight="1" thickBot="1">
      <c r="A36" s="2376"/>
      <c r="B36" s="3542" t="s">
        <v>4546</v>
      </c>
      <c r="C36" s="3543"/>
      <c r="D36" s="3543"/>
      <c r="E36" s="3543"/>
      <c r="F36" s="3543"/>
      <c r="G36" s="3543"/>
      <c r="H36" s="3543"/>
      <c r="I36" s="3543"/>
      <c r="J36" s="3543"/>
      <c r="K36" s="3543"/>
      <c r="L36" s="3544"/>
    </row>
    <row r="37" spans="1:12" ht="95.4" customHeight="1" thickTop="1" thickBot="1">
      <c r="A37" s="3463" t="s">
        <v>4887</v>
      </c>
      <c r="B37" s="3464"/>
      <c r="C37" s="3464"/>
      <c r="D37" s="3464"/>
      <c r="E37" s="3464"/>
      <c r="F37" s="3464"/>
      <c r="G37" s="3464"/>
      <c r="H37" s="3464"/>
      <c r="I37" s="3464"/>
      <c r="J37" s="3464"/>
      <c r="K37" s="3464"/>
      <c r="L37" s="3465"/>
    </row>
    <row r="38" spans="1:12" ht="34.799999999999997" customHeight="1" thickTop="1">
      <c r="A38" s="3468" t="s">
        <v>4550</v>
      </c>
      <c r="B38" s="3468"/>
      <c r="C38" s="3468"/>
      <c r="D38" s="3468"/>
      <c r="E38" s="3468"/>
      <c r="F38" s="3468"/>
      <c r="G38" s="3468"/>
      <c r="H38" s="3468"/>
      <c r="I38" s="3468"/>
      <c r="J38" s="3468"/>
      <c r="K38" s="3468"/>
      <c r="L38" s="3468"/>
    </row>
    <row r="39" spans="1:12" ht="23.25" customHeight="1">
      <c r="A39" s="3536" t="s">
        <v>4619</v>
      </c>
      <c r="B39" s="3536"/>
      <c r="C39" s="3536"/>
      <c r="D39" s="3573"/>
      <c r="E39" s="3573"/>
      <c r="F39" s="3573"/>
      <c r="G39" s="3573"/>
      <c r="H39" s="3573"/>
      <c r="I39" s="3573"/>
      <c r="J39" s="3573"/>
      <c r="K39" s="3573"/>
      <c r="L39" s="3573"/>
    </row>
    <row r="40" spans="1:12" ht="23.25" customHeight="1">
      <c r="A40" s="586" t="s">
        <v>2014</v>
      </c>
      <c r="B40" s="569"/>
      <c r="C40" s="569"/>
      <c r="D40" s="3573"/>
      <c r="E40" s="3573"/>
      <c r="F40" s="3573"/>
      <c r="G40" s="3573"/>
      <c r="H40" s="3573"/>
      <c r="I40" s="3573"/>
      <c r="J40" s="3573"/>
      <c r="K40" s="3573"/>
      <c r="L40" s="3573"/>
    </row>
    <row r="41" spans="1:12" ht="23.25" customHeight="1">
      <c r="A41" s="586" t="s">
        <v>2015</v>
      </c>
      <c r="B41" s="569"/>
      <c r="C41" s="569"/>
      <c r="D41" s="3573"/>
      <c r="E41" s="3573"/>
      <c r="F41" s="3573"/>
      <c r="G41" s="3573"/>
      <c r="H41" s="3573"/>
      <c r="I41" s="3573"/>
      <c r="J41" s="3573"/>
      <c r="K41" s="3573"/>
      <c r="L41" s="3573"/>
    </row>
    <row r="42" spans="1:12" ht="23.25" customHeight="1">
      <c r="A42" s="586" t="s">
        <v>2016</v>
      </c>
      <c r="B42" s="414"/>
      <c r="C42" s="414"/>
      <c r="D42" s="587" t="s">
        <v>1390</v>
      </c>
      <c r="E42" s="569"/>
      <c r="F42" s="569"/>
      <c r="G42" s="569"/>
      <c r="H42" s="569"/>
      <c r="I42" s="569"/>
      <c r="J42" s="569"/>
      <c r="K42" s="569"/>
      <c r="L42" s="569"/>
    </row>
    <row r="43" spans="1:12" ht="23.25" customHeight="1">
      <c r="A43" s="586" t="s">
        <v>2017</v>
      </c>
      <c r="B43" s="569"/>
      <c r="C43" s="569"/>
      <c r="D43" s="3573"/>
      <c r="E43" s="3573"/>
      <c r="F43" s="3573"/>
      <c r="G43" s="3573"/>
      <c r="H43" s="3573"/>
      <c r="I43" s="3573"/>
      <c r="J43" s="3573"/>
      <c r="K43" s="3573"/>
      <c r="L43" s="3573"/>
    </row>
    <row r="44" spans="1:12" ht="23.25" customHeight="1">
      <c r="A44" s="586" t="s">
        <v>2246</v>
      </c>
      <c r="B44" s="414"/>
      <c r="C44" s="414"/>
      <c r="D44" s="587" t="s">
        <v>1390</v>
      </c>
      <c r="E44" s="569"/>
      <c r="F44" s="569"/>
      <c r="G44" s="569"/>
      <c r="H44" s="569"/>
      <c r="I44" s="569"/>
      <c r="J44" s="569"/>
      <c r="K44" s="569"/>
      <c r="L44" s="569"/>
    </row>
    <row r="45" spans="1:12" ht="23.25" customHeight="1">
      <c r="A45" s="586" t="s">
        <v>2018</v>
      </c>
      <c r="B45" s="569"/>
      <c r="C45" s="569"/>
      <c r="D45" s="588"/>
      <c r="E45" s="589"/>
      <c r="F45" s="589"/>
      <c r="G45" s="589"/>
      <c r="H45" s="589"/>
      <c r="I45" s="589"/>
      <c r="J45" s="589"/>
      <c r="K45" s="589"/>
      <c r="L45" s="589"/>
    </row>
    <row r="46" spans="1:12" ht="23.25" customHeight="1">
      <c r="A46" s="586" t="s">
        <v>2019</v>
      </c>
      <c r="B46" s="569"/>
      <c r="C46" s="569"/>
      <c r="D46" s="569"/>
      <c r="E46" s="589"/>
      <c r="F46" s="589"/>
      <c r="G46" s="589"/>
      <c r="H46" s="589"/>
      <c r="I46" s="589"/>
      <c r="J46" s="589"/>
      <c r="K46" s="589"/>
      <c r="L46" s="589"/>
    </row>
    <row r="47" spans="1:12" ht="12" customHeight="1">
      <c r="A47" s="584"/>
      <c r="B47" s="585"/>
      <c r="C47" s="585"/>
      <c r="D47" s="585"/>
      <c r="E47" s="585"/>
      <c r="F47" s="585"/>
      <c r="G47" s="585"/>
      <c r="H47" s="585"/>
      <c r="I47" s="585"/>
      <c r="J47" s="585"/>
      <c r="K47" s="585"/>
      <c r="L47" s="585"/>
    </row>
    <row r="48" spans="1:12" ht="37.200000000000003" customHeight="1">
      <c r="A48" s="3466" t="s">
        <v>4428</v>
      </c>
      <c r="B48" s="3466"/>
      <c r="C48" s="3466"/>
      <c r="D48" s="3466"/>
      <c r="E48" s="3466"/>
      <c r="F48" s="3466"/>
      <c r="G48" s="3466"/>
      <c r="H48" s="3466"/>
      <c r="I48" s="3466"/>
      <c r="J48" s="3466"/>
      <c r="K48" s="2810"/>
      <c r="L48" s="590" t="s">
        <v>1391</v>
      </c>
    </row>
    <row r="49" spans="1:20" ht="32.4" customHeight="1">
      <c r="A49" s="3466" t="s">
        <v>1392</v>
      </c>
      <c r="B49" s="3466"/>
      <c r="C49" s="3466"/>
      <c r="D49" s="3466"/>
      <c r="E49" s="3466"/>
      <c r="F49" s="3466"/>
      <c r="G49" s="3466"/>
      <c r="H49" s="3466"/>
      <c r="I49" s="3466"/>
      <c r="J49" s="3466"/>
      <c r="K49" s="569"/>
      <c r="L49" s="591" t="s">
        <v>1391</v>
      </c>
    </row>
    <row r="50" spans="1:20" ht="18.600000000000001" customHeight="1">
      <c r="A50" s="582"/>
      <c r="B50" s="542"/>
      <c r="C50" s="542"/>
      <c r="D50" s="542"/>
      <c r="E50" s="542"/>
      <c r="F50" s="542"/>
      <c r="G50" s="542"/>
      <c r="H50" s="542"/>
      <c r="I50" s="542"/>
      <c r="J50" s="542"/>
      <c r="K50" s="542"/>
      <c r="L50" s="542"/>
    </row>
    <row r="51" spans="1:20" ht="31.5" customHeight="1">
      <c r="A51" s="3580" t="s">
        <v>4761</v>
      </c>
      <c r="B51" s="3580"/>
      <c r="C51" s="3580"/>
      <c r="D51" s="3580"/>
      <c r="E51" s="3580"/>
      <c r="F51" s="3580"/>
      <c r="G51" s="3580"/>
      <c r="H51" s="3580"/>
      <c r="I51" s="3580"/>
      <c r="J51" s="3580"/>
      <c r="K51" s="3580"/>
      <c r="L51" s="3580"/>
    </row>
    <row r="52" spans="1:20" ht="5.25" customHeight="1">
      <c r="A52" s="592"/>
      <c r="B52" s="542"/>
      <c r="C52" s="542"/>
      <c r="D52" s="542"/>
      <c r="E52" s="542"/>
      <c r="F52" s="542"/>
      <c r="G52" s="542"/>
      <c r="H52" s="542"/>
      <c r="I52" s="542"/>
      <c r="J52" s="542"/>
      <c r="K52" s="542"/>
      <c r="L52" s="542"/>
    </row>
    <row r="53" spans="1:20" ht="30" customHeight="1">
      <c r="A53" s="584" t="str">
        <f>IF('Master Data'!G27=90," ","X")</f>
        <v>X</v>
      </c>
      <c r="B53" s="3577" t="s">
        <v>424</v>
      </c>
      <c r="C53" s="3577"/>
      <c r="D53" s="3577"/>
      <c r="E53" s="3577"/>
      <c r="F53" s="3577"/>
      <c r="G53" s="3577"/>
      <c r="H53" s="584" t="str">
        <f>IF('Master Data'!G27=90,"X","  ")</f>
        <v xml:space="preserve">  </v>
      </c>
      <c r="I53" s="3577" t="s">
        <v>425</v>
      </c>
      <c r="J53" s="3577"/>
      <c r="K53" s="3577"/>
      <c r="L53" s="3577"/>
      <c r="M53" s="2851" t="s">
        <v>473</v>
      </c>
      <c r="N53" s="2851"/>
      <c r="O53" s="2851"/>
      <c r="P53" s="2851"/>
      <c r="Q53" s="2851"/>
      <c r="R53" s="2851"/>
      <c r="S53" s="2851"/>
    </row>
    <row r="54" spans="1:20" ht="6.6" customHeight="1">
      <c r="A54" s="3475"/>
      <c r="B54" s="3475"/>
      <c r="C54" s="3475"/>
      <c r="D54" s="3475"/>
      <c r="E54" s="3475"/>
      <c r="F54" s="3475"/>
      <c r="G54" s="3475"/>
      <c r="H54" s="3475"/>
      <c r="I54" s="3475"/>
      <c r="J54" s="3475"/>
      <c r="K54" s="3475"/>
      <c r="L54" s="3475"/>
    </row>
    <row r="55" spans="1:20" ht="36.6" customHeight="1">
      <c r="A55" s="3474" t="s">
        <v>1077</v>
      </c>
      <c r="B55" s="3474"/>
      <c r="C55" s="3474"/>
      <c r="D55" s="3579" t="s">
        <v>4755</v>
      </c>
      <c r="E55" s="3579"/>
      <c r="F55" s="3579"/>
      <c r="G55" s="3579"/>
      <c r="H55" s="3579"/>
      <c r="I55" s="3579"/>
      <c r="J55" s="3579"/>
      <c r="K55" s="3579"/>
      <c r="L55" s="3579"/>
    </row>
    <row r="56" spans="1:20" ht="16.95" customHeight="1">
      <c r="A56" s="3571" t="s">
        <v>4431</v>
      </c>
      <c r="B56" s="3572"/>
      <c r="C56" s="3572"/>
      <c r="D56" s="3572"/>
      <c r="E56" s="3572"/>
      <c r="F56" s="3572"/>
      <c r="G56" s="3572"/>
      <c r="H56" s="3572"/>
      <c r="I56" s="3572"/>
      <c r="J56" s="3572"/>
      <c r="K56" s="1435">
        <f>+'Master Data'!E28</f>
        <v>50</v>
      </c>
      <c r="L56" s="1413" t="s">
        <v>371</v>
      </c>
    </row>
    <row r="57" spans="1:20" ht="19.5" customHeight="1">
      <c r="A57" s="3571" t="s">
        <v>426</v>
      </c>
      <c r="B57" s="3572"/>
      <c r="C57" s="3572"/>
      <c r="D57" s="3572"/>
      <c r="E57" s="3572"/>
      <c r="F57" s="3572"/>
      <c r="G57" s="3572"/>
      <c r="H57" s="3572"/>
      <c r="I57" s="3572"/>
      <c r="J57" s="3578"/>
      <c r="K57" s="865">
        <f>+'Master Data'!G27</f>
        <v>80</v>
      </c>
      <c r="L57" s="594" t="s">
        <v>2062</v>
      </c>
      <c r="P57" s="2810"/>
      <c r="Q57" s="2851"/>
      <c r="R57" s="2851"/>
      <c r="S57" s="2851"/>
      <c r="T57" s="2851"/>
    </row>
    <row r="58" spans="1:20" s="22" customFormat="1" ht="31.2" customHeight="1">
      <c r="A58" s="3574" t="s">
        <v>4888</v>
      </c>
      <c r="B58" s="3575"/>
      <c r="C58" s="3575"/>
      <c r="D58" s="3575"/>
      <c r="E58" s="3575"/>
      <c r="F58" s="3575"/>
      <c r="G58" s="3575"/>
      <c r="H58" s="3575"/>
      <c r="I58" s="3575"/>
      <c r="J58" s="3575"/>
      <c r="K58" s="3575"/>
      <c r="L58" s="3576"/>
    </row>
    <row r="59" spans="1:20" ht="63" customHeight="1">
      <c r="A59" s="3601" t="s">
        <v>4879</v>
      </c>
      <c r="B59" s="3602"/>
      <c r="C59" s="3602"/>
      <c r="D59" s="3602"/>
      <c r="E59" s="3602"/>
      <c r="F59" s="3602"/>
      <c r="G59" s="3602"/>
      <c r="H59" s="3602"/>
      <c r="I59" s="3602"/>
      <c r="J59" s="3602"/>
      <c r="K59" s="3602"/>
      <c r="L59" s="3603"/>
    </row>
    <row r="60" spans="1:20" ht="42.6" customHeight="1">
      <c r="A60" s="2377" t="s">
        <v>596</v>
      </c>
      <c r="B60" s="3472" t="s">
        <v>4861</v>
      </c>
      <c r="C60" s="3581"/>
      <c r="D60" s="3581"/>
      <c r="E60" s="3581"/>
      <c r="F60" s="3581"/>
      <c r="G60" s="3581"/>
      <c r="H60" s="3581"/>
      <c r="I60" s="3581"/>
      <c r="J60" s="3473"/>
      <c r="K60" s="3472" t="s">
        <v>4878</v>
      </c>
      <c r="L60" s="3473"/>
    </row>
    <row r="61" spans="1:20" ht="160.80000000000001" customHeight="1">
      <c r="A61" s="2380">
        <v>1</v>
      </c>
      <c r="B61" s="3467" t="s">
        <v>4955</v>
      </c>
      <c r="C61" s="3467"/>
      <c r="D61" s="3467"/>
      <c r="E61" s="3467"/>
      <c r="F61" s="3467"/>
      <c r="G61" s="3467"/>
      <c r="H61" s="3467"/>
      <c r="I61" s="3467"/>
      <c r="J61" s="3467"/>
      <c r="K61" s="3477"/>
      <c r="L61" s="3478"/>
    </row>
    <row r="62" spans="1:20" ht="160.80000000000001" customHeight="1">
      <c r="A62" s="2380">
        <v>2</v>
      </c>
      <c r="B62" s="3467"/>
      <c r="C62" s="3467"/>
      <c r="D62" s="3467"/>
      <c r="E62" s="3467"/>
      <c r="F62" s="3467"/>
      <c r="G62" s="3467"/>
      <c r="H62" s="3467"/>
      <c r="I62" s="3467"/>
      <c r="J62" s="3467"/>
      <c r="K62" s="3477"/>
      <c r="L62" s="3478"/>
    </row>
    <row r="63" spans="1:20" ht="160.80000000000001" customHeight="1">
      <c r="A63" s="2380">
        <v>3</v>
      </c>
      <c r="B63" s="3467"/>
      <c r="C63" s="3467"/>
      <c r="D63" s="3467"/>
      <c r="E63" s="3467"/>
      <c r="F63" s="3467"/>
      <c r="G63" s="3467"/>
      <c r="H63" s="3467"/>
      <c r="I63" s="3467"/>
      <c r="J63" s="3467"/>
      <c r="K63" s="3477"/>
      <c r="L63" s="3478"/>
    </row>
    <row r="64" spans="1:20" ht="160.80000000000001" customHeight="1">
      <c r="A64" s="2380">
        <v>4</v>
      </c>
      <c r="B64" s="3467"/>
      <c r="C64" s="3467"/>
      <c r="D64" s="3467"/>
      <c r="E64" s="3467"/>
      <c r="F64" s="3467"/>
      <c r="G64" s="3467"/>
      <c r="H64" s="3467"/>
      <c r="I64" s="3467"/>
      <c r="J64" s="3467"/>
      <c r="K64" s="3477"/>
      <c r="L64" s="3478"/>
    </row>
    <row r="65" spans="1:12" ht="160.80000000000001" customHeight="1">
      <c r="A65" s="2380">
        <v>5</v>
      </c>
      <c r="B65" s="3467"/>
      <c r="C65" s="3467"/>
      <c r="D65" s="3467"/>
      <c r="E65" s="3467"/>
      <c r="F65" s="3467"/>
      <c r="G65" s="3467"/>
      <c r="H65" s="3467"/>
      <c r="I65" s="3467"/>
      <c r="J65" s="3467"/>
      <c r="K65" s="3477"/>
      <c r="L65" s="3478"/>
    </row>
    <row r="66" spans="1:12" ht="160.80000000000001" customHeight="1">
      <c r="A66" s="2380">
        <v>6</v>
      </c>
      <c r="B66" s="3467"/>
      <c r="C66" s="3467"/>
      <c r="D66" s="3467"/>
      <c r="E66" s="3467"/>
      <c r="F66" s="3467"/>
      <c r="G66" s="3467"/>
      <c r="H66" s="3467"/>
      <c r="I66" s="3467"/>
      <c r="J66" s="3467"/>
      <c r="K66" s="3477"/>
      <c r="L66" s="3478"/>
    </row>
    <row r="67" spans="1:12" ht="160.80000000000001" customHeight="1">
      <c r="A67" s="2380">
        <v>7</v>
      </c>
      <c r="B67" s="3467"/>
      <c r="C67" s="3467"/>
      <c r="D67" s="3467"/>
      <c r="E67" s="3467"/>
      <c r="F67" s="3467"/>
      <c r="G67" s="3467"/>
      <c r="H67" s="3467"/>
      <c r="I67" s="3467"/>
      <c r="J67" s="3467"/>
      <c r="K67" s="3477"/>
      <c r="L67" s="3478"/>
    </row>
    <row r="68" spans="1:12" ht="160.80000000000001" customHeight="1">
      <c r="A68" s="2380">
        <v>8</v>
      </c>
      <c r="B68" s="3467"/>
      <c r="C68" s="3467"/>
      <c r="D68" s="3467"/>
      <c r="E68" s="3467"/>
      <c r="F68" s="3467"/>
      <c r="G68" s="3467"/>
      <c r="H68" s="3467"/>
      <c r="I68" s="3467"/>
      <c r="J68" s="3467"/>
      <c r="K68" s="3477"/>
      <c r="L68" s="3478"/>
    </row>
    <row r="69" spans="1:12" ht="18" customHeight="1" outlineLevel="1">
      <c r="A69" s="3598" t="s">
        <v>5</v>
      </c>
      <c r="B69" s="3599"/>
      <c r="C69" s="3599"/>
      <c r="D69" s="3599"/>
      <c r="E69" s="3599"/>
      <c r="F69" s="3599"/>
      <c r="G69" s="3599"/>
      <c r="H69" s="3599"/>
      <c r="I69" s="3599"/>
      <c r="J69" s="3599"/>
      <c r="K69" s="3599"/>
      <c r="L69" s="3600"/>
    </row>
    <row r="70" spans="1:12" ht="15.75" customHeight="1" outlineLevel="1">
      <c r="A70" s="1813" t="s">
        <v>501</v>
      </c>
      <c r="B70" s="3469" t="str">
        <f>+'Master Data'!E59</f>
        <v>The contractor shall achieve in the execution of this contract the Contract Skills Development Goal (CSDG) established in the Standard for Developing Skills through Infrastructure Contracts (Published in  Government Gazette No 48491)</v>
      </c>
      <c r="C70" s="3470"/>
      <c r="D70" s="3470"/>
      <c r="E70" s="3470"/>
      <c r="F70" s="3470"/>
      <c r="G70" s="3470"/>
      <c r="H70" s="3470"/>
      <c r="I70" s="3470"/>
      <c r="J70" s="3471"/>
      <c r="K70" s="1814" t="str">
        <f>+'Master Data'!G59</f>
        <v>No</v>
      </c>
      <c r="L70" s="1815" t="s">
        <v>371</v>
      </c>
    </row>
    <row r="71" spans="1:12" ht="15.75" customHeight="1" outlineLevel="1">
      <c r="A71" s="1813" t="s">
        <v>924</v>
      </c>
      <c r="B71" s="3469" t="str">
        <f>+'Master Data'!E60</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C71" s="3470"/>
      <c r="D71" s="3470"/>
      <c r="E71" s="3470"/>
      <c r="F71" s="3470"/>
      <c r="G71" s="3470"/>
      <c r="H71" s="3470"/>
      <c r="I71" s="3470"/>
      <c r="J71" s="3471"/>
      <c r="K71" s="1814" t="str">
        <f>+'Master Data'!G60</f>
        <v>Yes</v>
      </c>
      <c r="L71" s="1815" t="s">
        <v>371</v>
      </c>
    </row>
    <row r="72" spans="1:12" ht="15.75" customHeight="1" outlineLevel="1">
      <c r="A72" s="1813" t="s">
        <v>774</v>
      </c>
      <c r="B72" s="3469" t="e">
        <f>+'Master Data'!#REF!</f>
        <v>#REF!</v>
      </c>
      <c r="C72" s="3470"/>
      <c r="D72" s="3470"/>
      <c r="E72" s="3470"/>
      <c r="F72" s="3470"/>
      <c r="G72" s="3470"/>
      <c r="H72" s="3470"/>
      <c r="I72" s="3470"/>
      <c r="J72" s="3471"/>
      <c r="K72" s="1814" t="e">
        <f>+'Master Data'!#REF!</f>
        <v>#REF!</v>
      </c>
      <c r="L72" s="1815" t="s">
        <v>371</v>
      </c>
    </row>
    <row r="73" spans="1:12" ht="15.75" customHeight="1" outlineLevel="1">
      <c r="A73" s="1813" t="s">
        <v>159</v>
      </c>
      <c r="B73" s="3469" t="e">
        <f>+'Master Data'!#REF!</f>
        <v>#REF!</v>
      </c>
      <c r="C73" s="3470"/>
      <c r="D73" s="3470"/>
      <c r="E73" s="3470"/>
      <c r="F73" s="3470"/>
      <c r="G73" s="3470"/>
      <c r="H73" s="3470"/>
      <c r="I73" s="3470"/>
      <c r="J73" s="3471"/>
      <c r="K73" s="1814" t="e">
        <f>+'Master Data'!#REF!</f>
        <v>#REF!</v>
      </c>
      <c r="L73" s="1815" t="s">
        <v>371</v>
      </c>
    </row>
    <row r="74" spans="1:12" ht="18" customHeight="1" outlineLevel="1">
      <c r="A74" s="3476" t="s">
        <v>1914</v>
      </c>
      <c r="B74" s="3476"/>
      <c r="C74" s="3476"/>
      <c r="D74" s="3476"/>
      <c r="E74" s="3476"/>
      <c r="F74" s="3476"/>
      <c r="G74" s="3476"/>
      <c r="H74" s="3476"/>
      <c r="I74" s="3476"/>
      <c r="J74" s="3476"/>
      <c r="K74" s="611">
        <f>100-K57</f>
        <v>20</v>
      </c>
      <c r="L74" s="595" t="s">
        <v>371</v>
      </c>
    </row>
    <row r="75" spans="1:12">
      <c r="A75" s="579"/>
      <c r="B75" s="542"/>
      <c r="C75" s="542"/>
      <c r="D75" s="542"/>
      <c r="E75" s="542"/>
      <c r="F75" s="542"/>
      <c r="G75" s="542"/>
      <c r="H75" s="542"/>
      <c r="I75" s="542"/>
      <c r="J75" s="542"/>
      <c r="K75" s="542"/>
      <c r="L75" s="542"/>
    </row>
    <row r="76" spans="1:12" ht="18" customHeight="1">
      <c r="A76" s="3582" t="s">
        <v>1915</v>
      </c>
      <c r="B76" s="3582"/>
      <c r="C76" s="542"/>
      <c r="D76" s="542"/>
      <c r="E76" s="542"/>
      <c r="F76" s="542"/>
      <c r="G76" s="542"/>
      <c r="H76" s="542"/>
      <c r="I76" s="542"/>
      <c r="J76" s="542"/>
      <c r="K76" s="542"/>
      <c r="L76" s="542"/>
    </row>
    <row r="77" spans="1:12" ht="20.399999999999999" customHeight="1">
      <c r="A77" s="596">
        <v>1</v>
      </c>
      <c r="B77" s="3468" t="s">
        <v>4669</v>
      </c>
      <c r="C77" s="3468"/>
      <c r="D77" s="3468"/>
      <c r="E77" s="3468"/>
      <c r="F77" s="3468"/>
      <c r="G77" s="3468"/>
      <c r="H77" s="3468"/>
      <c r="I77" s="3468"/>
      <c r="J77" s="3468"/>
      <c r="K77" s="3468"/>
      <c r="L77" s="3468"/>
    </row>
    <row r="78" spans="1:12" ht="36.6" customHeight="1">
      <c r="A78" s="596">
        <v>2</v>
      </c>
      <c r="B78" s="3492" t="s">
        <v>4670</v>
      </c>
      <c r="C78" s="3492"/>
      <c r="D78" s="3492"/>
      <c r="E78" s="3492"/>
      <c r="F78" s="3492"/>
      <c r="G78" s="3492"/>
      <c r="H78" s="3492"/>
      <c r="I78" s="3492"/>
      <c r="J78" s="3492"/>
      <c r="K78" s="3492"/>
      <c r="L78" s="3492"/>
    </row>
    <row r="79" spans="1:12" ht="40.5" customHeight="1">
      <c r="A79" s="596">
        <v>3</v>
      </c>
      <c r="B79" s="3580" t="s">
        <v>4427</v>
      </c>
      <c r="C79" s="3580"/>
      <c r="D79" s="3580"/>
      <c r="E79" s="3580"/>
      <c r="F79" s="3580"/>
      <c r="G79" s="3580"/>
      <c r="H79" s="3580"/>
      <c r="I79" s="3580"/>
      <c r="J79" s="3580"/>
      <c r="K79" s="3580"/>
      <c r="L79" s="3580"/>
    </row>
    <row r="80" spans="1:12" ht="25.8" customHeight="1" outlineLevel="1">
      <c r="A80" s="596">
        <v>4</v>
      </c>
      <c r="B80" s="3468" t="s">
        <v>4671</v>
      </c>
      <c r="C80" s="3468"/>
      <c r="D80" s="3468"/>
      <c r="E80" s="3468"/>
      <c r="F80" s="3468"/>
      <c r="G80" s="3468"/>
      <c r="H80" s="3468"/>
      <c r="I80" s="3468"/>
      <c r="J80" s="3468"/>
      <c r="K80" s="3468"/>
      <c r="L80" s="3468"/>
    </row>
    <row r="81" spans="1:12" ht="27" customHeight="1" outlineLevel="1">
      <c r="A81" s="596">
        <v>5</v>
      </c>
      <c r="B81" s="3468" t="s">
        <v>4672</v>
      </c>
      <c r="C81" s="3468"/>
      <c r="D81" s="3468"/>
      <c r="E81" s="3468"/>
      <c r="F81" s="3468"/>
      <c r="G81" s="3468"/>
      <c r="H81" s="3468"/>
      <c r="I81" s="3468"/>
      <c r="J81" s="3468"/>
      <c r="K81" s="3468"/>
      <c r="L81" s="3468"/>
    </row>
    <row r="82" spans="1:12" ht="58.8" customHeight="1" outlineLevel="1">
      <c r="A82" s="596">
        <v>6</v>
      </c>
      <c r="B82" s="3468" t="s">
        <v>4881</v>
      </c>
      <c r="C82" s="3468"/>
      <c r="D82" s="3468"/>
      <c r="E82" s="3468"/>
      <c r="F82" s="3468"/>
      <c r="G82" s="3468"/>
      <c r="H82" s="3468"/>
      <c r="I82" s="3468"/>
      <c r="J82" s="3468"/>
      <c r="K82" s="3468"/>
      <c r="L82" s="3468"/>
    </row>
    <row r="83" spans="1:12" ht="45" customHeight="1" outlineLevel="1">
      <c r="A83" s="596">
        <v>7</v>
      </c>
      <c r="B83" s="3479" t="s">
        <v>4880</v>
      </c>
      <c r="C83" s="3479"/>
      <c r="D83" s="3479"/>
      <c r="E83" s="3479"/>
      <c r="F83" s="3479"/>
      <c r="G83" s="3479"/>
      <c r="H83" s="3479"/>
      <c r="I83" s="3479"/>
      <c r="J83" s="3479"/>
      <c r="K83" s="3479"/>
      <c r="L83" s="3479"/>
    </row>
    <row r="84" spans="1:12" ht="44.4" customHeight="1" outlineLevel="1">
      <c r="A84" s="596">
        <v>8</v>
      </c>
      <c r="B84" s="2810" t="s">
        <v>4151</v>
      </c>
      <c r="C84" s="2810"/>
      <c r="D84" s="2810"/>
      <c r="E84" s="2810"/>
      <c r="F84" s="2810"/>
      <c r="G84" s="2810"/>
      <c r="H84" s="2810"/>
      <c r="I84" s="2810"/>
      <c r="J84" s="2810"/>
      <c r="K84" s="2810"/>
      <c r="L84" s="2810"/>
    </row>
    <row r="85" spans="1:12" ht="43.8" customHeight="1" outlineLevel="1">
      <c r="A85" s="596"/>
      <c r="B85" s="2810" t="s">
        <v>4152</v>
      </c>
      <c r="C85" s="2810"/>
      <c r="D85" s="2810"/>
      <c r="E85" s="2810"/>
      <c r="F85" s="2810"/>
      <c r="G85" s="2810"/>
      <c r="H85" s="2810"/>
      <c r="I85" s="2810"/>
      <c r="J85" s="2810"/>
      <c r="K85" s="2810"/>
      <c r="L85" s="2810"/>
    </row>
    <row r="86" spans="1:12" ht="73.2" customHeight="1" outlineLevel="1">
      <c r="A86" s="596"/>
      <c r="B86" s="2810" t="s">
        <v>4430</v>
      </c>
      <c r="C86" s="2810"/>
      <c r="D86" s="2810"/>
      <c r="E86" s="2810"/>
      <c r="F86" s="2810"/>
      <c r="G86" s="2810"/>
      <c r="H86" s="2810"/>
      <c r="I86" s="2810"/>
      <c r="J86" s="2810"/>
      <c r="K86" s="2810"/>
      <c r="L86" s="2810"/>
    </row>
    <row r="87" spans="1:12" ht="6.75" customHeight="1">
      <c r="A87" s="579"/>
      <c r="B87" s="542"/>
      <c r="C87" s="542"/>
      <c r="D87" s="542"/>
      <c r="E87" s="542"/>
      <c r="F87" s="542"/>
      <c r="G87" s="542"/>
      <c r="H87" s="542"/>
      <c r="I87" s="542"/>
      <c r="J87" s="542"/>
      <c r="K87" s="542"/>
      <c r="L87" s="542"/>
    </row>
    <row r="88" spans="1:12" ht="15.6">
      <c r="A88" s="3507" t="s">
        <v>4198</v>
      </c>
      <c r="B88" s="3507"/>
      <c r="C88" s="3507"/>
      <c r="D88" s="3507"/>
      <c r="E88" s="3507"/>
      <c r="F88" s="3507"/>
      <c r="G88" s="3507"/>
      <c r="H88" s="3507"/>
      <c r="I88" s="3507"/>
      <c r="J88" s="3507"/>
      <c r="K88" s="3507"/>
      <c r="L88" s="3507"/>
    </row>
    <row r="89" spans="1:12" ht="6" customHeight="1">
      <c r="A89" s="579"/>
      <c r="B89" s="542"/>
      <c r="C89" s="542"/>
      <c r="D89" s="542"/>
      <c r="E89" s="542"/>
      <c r="F89" s="542"/>
      <c r="G89" s="542"/>
      <c r="H89" s="542"/>
      <c r="I89" s="542"/>
      <c r="J89" s="542"/>
      <c r="K89" s="542"/>
      <c r="L89" s="542"/>
    </row>
    <row r="90" spans="1:12" ht="16.5" customHeight="1">
      <c r="A90" s="579"/>
      <c r="B90" s="3583" t="s">
        <v>6</v>
      </c>
      <c r="C90" s="3583"/>
      <c r="D90" s="3583"/>
      <c r="E90" s="3583"/>
      <c r="F90" s="3583"/>
      <c r="G90" s="3583"/>
      <c r="H90" s="3583"/>
      <c r="I90" s="3583"/>
      <c r="J90" s="3583"/>
      <c r="K90" s="3583"/>
      <c r="L90" s="3583"/>
    </row>
    <row r="91" spans="1:12" s="22" customFormat="1" ht="29.25" customHeight="1">
      <c r="A91" s="597"/>
      <c r="B91" s="2833" t="str">
        <f>IF(+'Master Data'!E53=4,""&amp;'Master Data'!I12&amp;", North Coast Regional Office, 1st Floor, Legislative Assembly &amp; Administration Building, King Dinuzulu highway, Ulundi",IF('Master Data'!E53=3,"Department of Public Works, Physical Address, Ladysmith, Midlands Region",IF('Master Data'!E53=5,"Department of Public Works, Physical Address, Pietermaritzburg, Southern Region",IF('Master Data'!E53=2,"Department of Public Works, Physical Address], Durban, Ethekwini Region",IF('Master Data'!E53=1,"191 Prince Alfred Street","")))))</f>
        <v>Department of Public Works, Physical Address, Pietermaritzburg, Southern Region</v>
      </c>
      <c r="C91" s="2833"/>
      <c r="D91" s="2833"/>
      <c r="E91" s="2833"/>
      <c r="F91" s="2833"/>
      <c r="G91" s="2833"/>
      <c r="H91" s="2833"/>
      <c r="I91" s="2833"/>
      <c r="J91" s="2833"/>
      <c r="K91" s="2833"/>
      <c r="L91" s="2833"/>
    </row>
    <row r="92" spans="1:12" s="22" customFormat="1" ht="39" customHeight="1" outlineLevel="1">
      <c r="A92" s="597"/>
      <c r="B92" s="3492" t="str">
        <f>+"A non-refundable tender deposit of R"&amp;+'Master Data'!E27&amp;" is payable as per the tender advertisement , on collection of the Tender documents. The Tenderders must deposit the the above amount into the Department's bank account. The Account details are:"</f>
        <v>A non-refundable tender deposit of R450 is payable as per the tender advertisement , on collection of the Tender documents. The Tenderders must deposit the the above amount into the Department's bank account. The Account details are:</v>
      </c>
      <c r="C92" s="3492"/>
      <c r="D92" s="3492"/>
      <c r="E92" s="3492"/>
      <c r="F92" s="3492"/>
      <c r="G92" s="3492"/>
      <c r="H92" s="3492"/>
      <c r="I92" s="3492"/>
      <c r="J92" s="3492"/>
      <c r="K92" s="3492"/>
      <c r="L92" s="3492"/>
    </row>
    <row r="93" spans="1:12" s="22" customFormat="1" ht="15" customHeight="1" outlineLevel="1">
      <c r="A93" s="597"/>
      <c r="B93" s="3468" t="s">
        <v>1978</v>
      </c>
      <c r="C93" s="3468"/>
      <c r="D93" s="3468" t="str">
        <f>+'Master Data'!F30</f>
        <v>KZN PROV GOV-WORKS</v>
      </c>
      <c r="E93" s="3468"/>
      <c r="F93" s="3468"/>
      <c r="G93" s="604"/>
      <c r="H93" s="604"/>
      <c r="I93" s="604"/>
      <c r="J93" s="604"/>
      <c r="K93" s="604"/>
      <c r="L93" s="604"/>
    </row>
    <row r="94" spans="1:12" s="22" customFormat="1" ht="15" customHeight="1" outlineLevel="1">
      <c r="A94" s="597"/>
      <c r="B94" s="3468" t="s">
        <v>1979</v>
      </c>
      <c r="C94" s="3468"/>
      <c r="D94" s="3468" t="str">
        <f>+'Master Data'!F31</f>
        <v>STANDARD BANK</v>
      </c>
      <c r="E94" s="3468"/>
      <c r="F94" s="3468"/>
      <c r="G94" s="604"/>
      <c r="H94" s="604"/>
      <c r="I94" s="604"/>
      <c r="J94" s="604"/>
      <c r="K94" s="604"/>
      <c r="L94" s="604"/>
    </row>
    <row r="95" spans="1:12" s="22" customFormat="1" ht="15" customHeight="1" outlineLevel="1">
      <c r="A95" s="597"/>
      <c r="B95" s="3468" t="s">
        <v>1980</v>
      </c>
      <c r="C95" s="3468"/>
      <c r="D95" s="3468" t="str">
        <f>+'Master Data'!F32</f>
        <v>052106446</v>
      </c>
      <c r="E95" s="3468"/>
      <c r="F95" s="3468"/>
      <c r="G95" s="604"/>
      <c r="H95" s="604"/>
      <c r="I95" s="604"/>
      <c r="J95" s="604"/>
      <c r="K95" s="604"/>
      <c r="L95" s="604"/>
    </row>
    <row r="96" spans="1:12" s="22" customFormat="1" ht="15" customHeight="1" outlineLevel="1">
      <c r="A96" s="597"/>
      <c r="B96" s="3468" t="s">
        <v>1981</v>
      </c>
      <c r="C96" s="3468"/>
      <c r="D96" s="3585" t="str">
        <f>'Master Data'!F34</f>
        <v>057525</v>
      </c>
      <c r="E96" s="3468"/>
      <c r="F96" s="3468"/>
      <c r="G96" s="604"/>
      <c r="H96" s="604"/>
      <c r="I96" s="604"/>
      <c r="J96" s="604"/>
      <c r="K96" s="604"/>
      <c r="L96" s="604"/>
    </row>
    <row r="97" spans="1:13" s="22" customFormat="1" ht="15" customHeight="1" outlineLevel="1">
      <c r="A97" s="597"/>
      <c r="B97" s="3468" t="s">
        <v>1982</v>
      </c>
      <c r="C97" s="3468"/>
      <c r="D97" s="3468" t="str">
        <f>+'Master Data'!E35</f>
        <v>Ref No 14019647</v>
      </c>
      <c r="E97" s="3468"/>
      <c r="F97" s="604"/>
      <c r="G97" s="604"/>
      <c r="H97" s="604"/>
      <c r="I97" s="604"/>
      <c r="J97" s="604"/>
      <c r="K97" s="604"/>
      <c r="L97" s="604"/>
    </row>
    <row r="98" spans="1:13" s="22" customFormat="1" ht="32.25" customHeight="1" outlineLevel="1">
      <c r="A98" s="597"/>
      <c r="B98" s="3468" t="s">
        <v>4673</v>
      </c>
      <c r="C98" s="3468"/>
      <c r="D98" s="3468"/>
      <c r="E98" s="3468"/>
      <c r="F98" s="3468"/>
      <c r="G98" s="3468"/>
      <c r="H98" s="3468"/>
      <c r="I98" s="3468"/>
      <c r="J98" s="3468"/>
      <c r="K98" s="3468"/>
      <c r="L98" s="3468"/>
    </row>
    <row r="99" spans="1:13" ht="6.75" customHeight="1">
      <c r="A99" s="542"/>
      <c r="B99" s="569"/>
      <c r="C99" s="569"/>
      <c r="D99" s="569"/>
      <c r="E99" s="569"/>
      <c r="F99" s="569"/>
      <c r="G99" s="569"/>
      <c r="H99" s="569"/>
      <c r="I99" s="569"/>
      <c r="J99" s="569"/>
      <c r="K99" s="569"/>
      <c r="L99" s="569"/>
    </row>
    <row r="100" spans="1:13" ht="15" customHeight="1">
      <c r="A100" s="3506" t="s">
        <v>4199</v>
      </c>
      <c r="B100" s="3506"/>
      <c r="C100" s="3506"/>
      <c r="D100" s="3506"/>
      <c r="E100" s="3506"/>
      <c r="F100" s="3506"/>
      <c r="G100" s="3506"/>
      <c r="H100" s="3506"/>
      <c r="I100" s="3506"/>
      <c r="J100" s="3506"/>
      <c r="K100" s="3506"/>
      <c r="L100" s="3506"/>
    </row>
    <row r="101" spans="1:13" ht="6.75" customHeight="1">
      <c r="A101" s="1410"/>
      <c r="B101" s="1410"/>
      <c r="C101" s="1410"/>
      <c r="D101" s="1410"/>
      <c r="E101" s="1410"/>
      <c r="F101" s="1410"/>
      <c r="G101" s="1410"/>
      <c r="H101" s="1410"/>
      <c r="I101" s="1410"/>
      <c r="J101" s="1410"/>
      <c r="K101" s="1410"/>
      <c r="L101" s="1410"/>
    </row>
    <row r="102" spans="1:13" s="9" customFormat="1" ht="15" customHeight="1">
      <c r="A102" s="598"/>
      <c r="B102" s="3468" t="str">
        <f>+"A "&amp;Datafordrops!C67&amp;" clarification Meeting with representatives of the Employer will take place as follows:"</f>
        <v>A Compulsory clarification Meeting with representatives of the Employer will take place as follows:</v>
      </c>
      <c r="C102" s="3468"/>
      <c r="D102" s="3468"/>
      <c r="E102" s="3468"/>
      <c r="F102" s="3468"/>
      <c r="G102" s="3468"/>
      <c r="H102" s="3468"/>
      <c r="I102" s="3468"/>
      <c r="J102" s="3468"/>
      <c r="K102" s="3468"/>
      <c r="L102" s="3468"/>
      <c r="M102" s="67"/>
    </row>
    <row r="103" spans="1:13" s="354" customFormat="1" ht="28.5" customHeight="1">
      <c r="A103" s="599"/>
      <c r="B103" s="3496" t="str">
        <f>IF(+'Master Data'!E47=2,"Tenderers to visit the site alone to determine its condition.",'Master Data'!E50)</f>
        <v>As per Tender Advertisement</v>
      </c>
      <c r="C103" s="3496"/>
      <c r="D103" s="3496"/>
      <c r="E103" s="3496"/>
      <c r="F103" s="3496"/>
      <c r="G103" s="3496"/>
      <c r="H103" s="3496"/>
      <c r="I103" s="3496"/>
      <c r="J103" s="3496"/>
      <c r="K103" s="3496"/>
      <c r="L103" s="3496"/>
    </row>
    <row r="104" spans="1:13" ht="17.25" customHeight="1">
      <c r="A104" s="542"/>
      <c r="B104" s="542" t="s">
        <v>7</v>
      </c>
      <c r="C104" s="3584" t="str">
        <f>IF(+'Master Data'!E47=2,"Tenderer to visit site before tender closing ",+'Master Data'!E48)</f>
        <v>As per Tender Advertisement</v>
      </c>
      <c r="D104" s="3584"/>
      <c r="E104" s="3584"/>
      <c r="F104" s="3584"/>
      <c r="G104" s="3584"/>
      <c r="H104" s="3584"/>
      <c r="I104" s="3584"/>
      <c r="J104" s="3584"/>
      <c r="K104" s="3584"/>
      <c r="L104" s="3584"/>
    </row>
    <row r="105" spans="1:13" ht="17.25" customHeight="1">
      <c r="A105" s="542"/>
      <c r="B105" s="596"/>
      <c r="C105" s="542"/>
      <c r="D105" s="600"/>
      <c r="E105" s="600"/>
      <c r="F105" s="600"/>
      <c r="G105" s="600"/>
      <c r="H105" s="600"/>
      <c r="I105" s="542"/>
      <c r="J105" s="601"/>
      <c r="K105" s="601"/>
      <c r="L105" s="601"/>
    </row>
    <row r="106" spans="1:13" ht="35.25" customHeight="1">
      <c r="A106" s="3506" t="s">
        <v>4620</v>
      </c>
      <c r="B106" s="3506"/>
      <c r="C106" s="3506"/>
      <c r="D106" s="3506"/>
      <c r="E106" s="3506"/>
      <c r="F106" s="3506"/>
      <c r="G106" s="3506"/>
      <c r="H106" s="3506"/>
      <c r="I106" s="3506"/>
      <c r="J106" s="3506"/>
      <c r="K106" s="3506"/>
      <c r="L106" s="3506"/>
    </row>
    <row r="107" spans="1:13" ht="7.5" customHeight="1">
      <c r="A107" s="602"/>
      <c r="B107" s="542"/>
      <c r="C107" s="542"/>
      <c r="D107" s="542"/>
      <c r="E107" s="542"/>
      <c r="F107" s="542"/>
      <c r="G107" s="542"/>
      <c r="H107" s="542"/>
      <c r="I107" s="542"/>
      <c r="J107" s="542"/>
      <c r="K107" s="542"/>
      <c r="L107" s="542"/>
    </row>
    <row r="108" spans="1:13" s="22" customFormat="1" ht="33.75" customHeight="1">
      <c r="A108" s="3499" t="s">
        <v>1218</v>
      </c>
      <c r="B108" s="3499"/>
      <c r="C108" s="3499"/>
      <c r="D108" s="3587" t="str">
        <f>+'Master Data'!E258</f>
        <v>Mr. Khumalo</v>
      </c>
      <c r="E108" s="3587"/>
      <c r="F108" s="3587"/>
      <c r="G108" s="3587"/>
      <c r="H108" s="3497" t="s">
        <v>427</v>
      </c>
      <c r="I108" s="3498"/>
      <c r="J108" s="3489" t="str">
        <f>+'Master Data'!E252</f>
        <v>033-897 1421/1422</v>
      </c>
      <c r="K108" s="3490"/>
      <c r="L108" s="3491"/>
    </row>
    <row r="109" spans="1:13" s="22" customFormat="1" ht="33.75" customHeight="1">
      <c r="A109" s="3503" t="s">
        <v>428</v>
      </c>
      <c r="B109" s="3504"/>
      <c r="C109" s="3505"/>
      <c r="D109" s="3486" t="str">
        <f>+'Master Data'!E259</f>
        <v>082 123 4568</v>
      </c>
      <c r="E109" s="3487"/>
      <c r="F109" s="3487"/>
      <c r="G109" s="3488"/>
      <c r="H109" s="3497" t="s">
        <v>429</v>
      </c>
      <c r="I109" s="3586"/>
      <c r="J109" s="3489" t="str">
        <f>+'Master Data'!E253</f>
        <v>033-897 1399</v>
      </c>
      <c r="K109" s="3490"/>
      <c r="L109" s="3491"/>
    </row>
    <row r="110" spans="1:13" s="22" customFormat="1" ht="18.75" customHeight="1">
      <c r="A110" s="3495" t="s">
        <v>430</v>
      </c>
      <c r="B110" s="3495"/>
      <c r="C110" s="3495"/>
      <c r="D110" s="3486" t="str">
        <f>+'Master Data'!E260</f>
        <v>mkhumalo@kznworks.gov.za</v>
      </c>
      <c r="E110" s="3487"/>
      <c r="F110" s="3487"/>
      <c r="G110" s="3487"/>
      <c r="H110" s="3487"/>
      <c r="I110" s="3487"/>
      <c r="J110" s="3487"/>
      <c r="K110" s="3487"/>
      <c r="L110" s="3488"/>
    </row>
    <row r="111" spans="1:13" ht="17.25" customHeight="1">
      <c r="A111" s="581"/>
      <c r="B111" s="542"/>
      <c r="C111" s="542"/>
      <c r="D111" s="542"/>
      <c r="E111" s="542"/>
      <c r="F111" s="542"/>
      <c r="G111" s="542"/>
      <c r="H111" s="542"/>
      <c r="I111" s="542"/>
      <c r="J111" s="542"/>
      <c r="K111" s="542"/>
      <c r="L111" s="542"/>
    </row>
    <row r="112" spans="1:13" ht="15.6">
      <c r="A112" s="3507" t="s">
        <v>4621</v>
      </c>
      <c r="B112" s="3507"/>
      <c r="C112" s="3507"/>
      <c r="D112" s="3507"/>
      <c r="E112" s="3507"/>
      <c r="F112" s="3507"/>
      <c r="G112" s="3507"/>
      <c r="H112" s="3507"/>
      <c r="I112" s="3507"/>
      <c r="J112" s="3507"/>
      <c r="K112" s="3507"/>
      <c r="L112" s="3507"/>
    </row>
    <row r="113" spans="1:17" ht="7.5" customHeight="1">
      <c r="A113" s="571"/>
      <c r="B113" s="542"/>
      <c r="C113" s="542"/>
      <c r="D113" s="542"/>
      <c r="E113" s="542"/>
      <c r="F113" s="542"/>
      <c r="G113" s="542"/>
      <c r="H113" s="542"/>
      <c r="I113" s="542"/>
      <c r="J113" s="542"/>
      <c r="K113" s="542"/>
      <c r="L113" s="542"/>
    </row>
    <row r="114" spans="1:17">
      <c r="A114" s="3492" t="s">
        <v>4744</v>
      </c>
      <c r="B114" s="3492"/>
      <c r="C114" s="3492"/>
      <c r="D114" s="3492"/>
      <c r="E114" s="3492"/>
      <c r="F114" s="3492"/>
      <c r="G114" s="3492"/>
      <c r="H114" s="3492"/>
      <c r="I114" s="3492"/>
      <c r="J114" s="3492"/>
      <c r="K114" s="3492"/>
      <c r="L114" s="3492"/>
    </row>
    <row r="115" spans="1:17" ht="7.5" customHeight="1">
      <c r="A115" s="603"/>
      <c r="B115" s="542"/>
      <c r="C115" s="542"/>
      <c r="D115" s="542"/>
      <c r="E115" s="542"/>
      <c r="F115" s="542"/>
      <c r="G115" s="542"/>
      <c r="H115" s="542"/>
      <c r="I115" s="542"/>
      <c r="J115" s="542"/>
      <c r="K115" s="542"/>
      <c r="L115" s="542"/>
    </row>
    <row r="116" spans="1:17" ht="25.5" customHeight="1">
      <c r="A116" s="3492" t="s">
        <v>1916</v>
      </c>
      <c r="B116" s="3492"/>
      <c r="C116" s="3492"/>
      <c r="D116" s="3492"/>
      <c r="E116" s="3492"/>
      <c r="F116" s="3492"/>
      <c r="G116" s="3492"/>
      <c r="H116" s="3492"/>
      <c r="I116" s="3492"/>
      <c r="J116" s="3492"/>
      <c r="K116" s="3492"/>
      <c r="L116" s="3492"/>
    </row>
    <row r="117" spans="1:17" ht="7.5" customHeight="1">
      <c r="A117" s="603"/>
      <c r="B117" s="542"/>
      <c r="C117" s="542"/>
      <c r="D117" s="542"/>
      <c r="E117" s="542"/>
      <c r="F117" s="542"/>
      <c r="G117" s="542"/>
      <c r="H117" s="542"/>
      <c r="I117" s="542"/>
      <c r="J117" s="542"/>
      <c r="K117" s="542"/>
      <c r="L117" s="542"/>
    </row>
    <row r="118" spans="1:17">
      <c r="A118" s="3492" t="s">
        <v>585</v>
      </c>
      <c r="B118" s="3492"/>
      <c r="C118" s="3492"/>
      <c r="D118" s="3492"/>
      <c r="E118" s="3492"/>
      <c r="F118" s="3492"/>
      <c r="G118" s="3492"/>
      <c r="H118" s="3492"/>
      <c r="I118" s="3492"/>
      <c r="J118" s="3492"/>
      <c r="K118" s="3492"/>
      <c r="L118" s="3492"/>
    </row>
    <row r="119" spans="1:17" ht="28.5" customHeight="1">
      <c r="F119" s="604"/>
      <c r="G119" s="604"/>
      <c r="H119" s="604"/>
      <c r="I119" s="604"/>
      <c r="J119" s="604"/>
      <c r="K119" s="604"/>
      <c r="L119" s="604"/>
    </row>
    <row r="120" spans="1:17" ht="6.75" customHeight="1" thickBot="1">
      <c r="A120" s="571"/>
      <c r="B120" s="542"/>
      <c r="C120" s="542"/>
      <c r="D120" s="542"/>
      <c r="E120" s="542"/>
      <c r="F120" s="542"/>
      <c r="G120" s="542"/>
      <c r="H120" s="542"/>
      <c r="I120" s="542"/>
      <c r="J120" s="542"/>
      <c r="K120" s="542"/>
      <c r="L120" s="542"/>
    </row>
    <row r="121" spans="1:17" ht="15.75" customHeight="1" thickTop="1">
      <c r="A121" s="3508" t="s">
        <v>1462</v>
      </c>
      <c r="B121" s="3509"/>
      <c r="C121" s="3509"/>
      <c r="D121" s="3509"/>
      <c r="E121" s="3510"/>
      <c r="F121" s="3493"/>
      <c r="G121" s="3494"/>
      <c r="H121" s="3480" t="s">
        <v>586</v>
      </c>
      <c r="I121" s="3481"/>
      <c r="J121" s="3481"/>
      <c r="K121" s="3481"/>
      <c r="L121" s="3482"/>
    </row>
    <row r="122" spans="1:17" ht="9" customHeight="1">
      <c r="A122" s="3511"/>
      <c r="B122" s="3512"/>
      <c r="C122" s="3512"/>
      <c r="D122" s="3512"/>
      <c r="E122" s="3513"/>
      <c r="F122" s="3493"/>
      <c r="G122" s="3494"/>
      <c r="H122" s="3483"/>
      <c r="I122" s="3484"/>
      <c r="J122" s="3484"/>
      <c r="K122" s="3484"/>
      <c r="L122" s="3485"/>
    </row>
    <row r="123" spans="1:17" s="22" customFormat="1" ht="29.25" customHeight="1">
      <c r="A123" s="3511"/>
      <c r="B123" s="3512"/>
      <c r="C123" s="3512"/>
      <c r="D123" s="3512"/>
      <c r="E123" s="3513"/>
      <c r="F123" s="3493"/>
      <c r="G123" s="3494"/>
      <c r="H123" s="3483"/>
      <c r="I123" s="3484"/>
      <c r="J123" s="3484"/>
      <c r="K123" s="3484"/>
      <c r="L123" s="3485"/>
      <c r="M123" s="354"/>
      <c r="N123" s="354"/>
      <c r="O123" s="354"/>
    </row>
    <row r="124" spans="1:17" s="22" customFormat="1" ht="28.95" customHeight="1">
      <c r="A124" s="3511"/>
      <c r="B124" s="3512"/>
      <c r="C124" s="3512"/>
      <c r="D124" s="3512"/>
      <c r="E124" s="3513"/>
      <c r="F124" s="3493"/>
      <c r="G124" s="3494"/>
      <c r="H124" s="3500" t="str">
        <f>IF(+'Master Data'!$E$53=1,"Head Office",IF('Master Data'!$E$53=2,"Ethekweni Region",IF('Master Data'!$E$53=3,"Midlands Region",IF('Master Data'!$E$53=4,"Northern Region",IF('Master Data'!$E$53=5,"Southern Region","")))))</f>
        <v>Southern Region</v>
      </c>
      <c r="I124" s="3501"/>
      <c r="J124" s="3501"/>
      <c r="K124" s="3501"/>
      <c r="L124" s="3502"/>
      <c r="M124" s="354"/>
      <c r="N124" s="354"/>
      <c r="O124" s="690" t="s">
        <v>580</v>
      </c>
      <c r="P124" s="354"/>
      <c r="Q124" s="354"/>
    </row>
    <row r="125" spans="1:17" s="22" customFormat="1" ht="28.95" customHeight="1">
      <c r="A125" s="3511"/>
      <c r="B125" s="3512"/>
      <c r="C125" s="3512"/>
      <c r="D125" s="3512"/>
      <c r="E125" s="3513"/>
      <c r="F125" s="3493"/>
      <c r="G125" s="3494"/>
      <c r="H125" s="3500" t="str">
        <f>IF(+'Master Data'!$E$53=1,"191 Prince Alfred Street",IF('Master Data'!$E$53=2,"eThekwini Region Office, (ground floor), 455A, Jan Smuts Highway",IF('Master Data'!$E$53=3,"Midlands Region Office, 40 Shepstone Road",IF('Master Data'!$E$53=4,"1st Floor, Northern Region Office, Legislative Assembly &amp; Administration Building, King Dinuzulu highway",IF('Master Data'!$E$53=5,"Southern Region Office, 10 Prince Alfred Street","")))))</f>
        <v>Southern Region Office, 10 Prince Alfred Street</v>
      </c>
      <c r="I125" s="3501"/>
      <c r="J125" s="3501"/>
      <c r="K125" s="3501"/>
      <c r="L125" s="3502"/>
      <c r="O125" s="690" t="s">
        <v>580</v>
      </c>
    </row>
    <row r="126" spans="1:17" s="22" customFormat="1" ht="28.95" customHeight="1">
      <c r="A126" s="3511"/>
      <c r="B126" s="3512"/>
      <c r="C126" s="3512"/>
      <c r="D126" s="3512"/>
      <c r="E126" s="3513"/>
      <c r="F126" s="3493"/>
      <c r="G126" s="3494"/>
      <c r="H126" s="3500" t="str">
        <f>IF(+'Master Data'!$E$53=1,"Pietermaritzburg",IF('Master Data'!$E$53=2,"Mayville",IF('Master Data'!$E$53=3,"Ladysmith",IF('Master Data'!$E$53=4,"Ulundi",IF('Master Data'!$E$53=5,"Pietermarizburg","")))))</f>
        <v>Pietermarizburg</v>
      </c>
      <c r="I126" s="3501"/>
      <c r="J126" s="3501"/>
      <c r="K126" s="3501"/>
      <c r="L126" s="3502"/>
    </row>
    <row r="127" spans="1:17" s="22" customFormat="1" ht="28.95" customHeight="1">
      <c r="A127" s="3511"/>
      <c r="B127" s="3512"/>
      <c r="C127" s="3512"/>
      <c r="D127" s="3512"/>
      <c r="E127" s="3513"/>
      <c r="F127" s="3493"/>
      <c r="G127" s="3494"/>
      <c r="H127" s="3500" t="str">
        <f>IF(+'Master Data'!$E$53=1,"3200",IF('Master Data'!$E$53=2,"4091",IF('Master Data'!$E$53=3,"3370",IF('Master Data'!$E$53=4,"3838",IF('Master Data'!$E$53=5,"3200","")))))</f>
        <v>3200</v>
      </c>
      <c r="I127" s="3501"/>
      <c r="J127" s="3501"/>
      <c r="K127" s="3501"/>
      <c r="L127" s="3502"/>
    </row>
    <row r="128" spans="1:17" ht="6.75" customHeight="1">
      <c r="A128" s="3511"/>
      <c r="B128" s="3512"/>
      <c r="C128" s="3512"/>
      <c r="D128" s="3512"/>
      <c r="E128" s="3513"/>
      <c r="F128" s="3493"/>
      <c r="G128" s="3494"/>
      <c r="H128" s="605"/>
      <c r="I128" s="606"/>
      <c r="J128" s="606"/>
      <c r="K128" s="606"/>
      <c r="L128" s="607"/>
    </row>
    <row r="129" spans="1:12" ht="15.75" customHeight="1">
      <c r="A129" s="3511"/>
      <c r="B129" s="3512"/>
      <c r="C129" s="3512"/>
      <c r="D129" s="3512"/>
      <c r="E129" s="3513"/>
      <c r="F129" s="3493"/>
      <c r="G129" s="3494"/>
      <c r="H129" s="605"/>
      <c r="I129" s="606"/>
      <c r="J129" s="606"/>
      <c r="K129" s="606"/>
      <c r="L129" s="607"/>
    </row>
    <row r="130" spans="1:12" ht="7.5" customHeight="1" thickBot="1">
      <c r="A130" s="3514"/>
      <c r="B130" s="3515"/>
      <c r="C130" s="3515"/>
      <c r="D130" s="3515"/>
      <c r="E130" s="3516"/>
      <c r="F130" s="3493"/>
      <c r="G130" s="3494"/>
      <c r="H130" s="608"/>
      <c r="I130" s="609"/>
      <c r="J130" s="609"/>
      <c r="K130" s="609"/>
      <c r="L130" s="610"/>
    </row>
    <row r="131" spans="1:12" ht="15.6" thickTop="1">
      <c r="A131" s="571"/>
      <c r="B131" s="542"/>
      <c r="C131" s="542"/>
      <c r="D131" s="542"/>
      <c r="E131" s="542"/>
      <c r="F131" s="542"/>
      <c r="G131" s="542"/>
      <c r="H131" s="542"/>
      <c r="I131" s="542"/>
      <c r="J131" s="542"/>
      <c r="K131" s="542"/>
      <c r="L131" s="542"/>
    </row>
    <row r="132" spans="1:12" ht="15">
      <c r="A132" s="10"/>
    </row>
    <row r="133" spans="1:12">
      <c r="A133" s="91"/>
    </row>
  </sheetData>
  <sheetProtection formatRows="0" selectLockedCells="1"/>
  <mergeCells count="142">
    <mergeCell ref="B23:L24"/>
    <mergeCell ref="B16:L16"/>
    <mergeCell ref="C18:L18"/>
    <mergeCell ref="B27:L27"/>
    <mergeCell ref="D40:L40"/>
    <mergeCell ref="B32:L32"/>
    <mergeCell ref="B34:L34"/>
    <mergeCell ref="B70:J70"/>
    <mergeCell ref="B82:L82"/>
    <mergeCell ref="A69:L69"/>
    <mergeCell ref="A59:L59"/>
    <mergeCell ref="B63:J63"/>
    <mergeCell ref="K61:L61"/>
    <mergeCell ref="K62:L62"/>
    <mergeCell ref="K63:L63"/>
    <mergeCell ref="K64:L64"/>
    <mergeCell ref="A17:A21"/>
    <mergeCell ref="D41:L41"/>
    <mergeCell ref="B64:J64"/>
    <mergeCell ref="D39:L39"/>
    <mergeCell ref="B28:L28"/>
    <mergeCell ref="B30:L30"/>
    <mergeCell ref="B25:L25"/>
    <mergeCell ref="B26:L26"/>
    <mergeCell ref="B96:C96"/>
    <mergeCell ref="A106:L106"/>
    <mergeCell ref="C104:L104"/>
    <mergeCell ref="D95:F95"/>
    <mergeCell ref="D96:F96"/>
    <mergeCell ref="H109:I109"/>
    <mergeCell ref="D108:G108"/>
    <mergeCell ref="J108:L108"/>
    <mergeCell ref="B86:L86"/>
    <mergeCell ref="B95:C95"/>
    <mergeCell ref="B94:C94"/>
    <mergeCell ref="D94:F94"/>
    <mergeCell ref="B78:L78"/>
    <mergeCell ref="B81:L81"/>
    <mergeCell ref="B77:L77"/>
    <mergeCell ref="B60:J60"/>
    <mergeCell ref="B65:J65"/>
    <mergeCell ref="B92:L92"/>
    <mergeCell ref="B72:J72"/>
    <mergeCell ref="A88:L88"/>
    <mergeCell ref="A76:B76"/>
    <mergeCell ref="B80:L80"/>
    <mergeCell ref="B79:L79"/>
    <mergeCell ref="B90:L90"/>
    <mergeCell ref="P57:T57"/>
    <mergeCell ref="A56:J56"/>
    <mergeCell ref="D43:L43"/>
    <mergeCell ref="A58:L58"/>
    <mergeCell ref="B53:G53"/>
    <mergeCell ref="I53:L53"/>
    <mergeCell ref="A57:J57"/>
    <mergeCell ref="D55:L55"/>
    <mergeCell ref="A51:L51"/>
    <mergeCell ref="M53:S53"/>
    <mergeCell ref="A1:L1"/>
    <mergeCell ref="A3:L3"/>
    <mergeCell ref="A5:C5"/>
    <mergeCell ref="A7:C7"/>
    <mergeCell ref="A4:C4"/>
    <mergeCell ref="K5:L5"/>
    <mergeCell ref="D4:L4"/>
    <mergeCell ref="K7:L7"/>
    <mergeCell ref="D7:G7"/>
    <mergeCell ref="H5:J5"/>
    <mergeCell ref="D5:G5"/>
    <mergeCell ref="H7:J7"/>
    <mergeCell ref="H8:J8"/>
    <mergeCell ref="A13:L13"/>
    <mergeCell ref="A48:K48"/>
    <mergeCell ref="A8:C8"/>
    <mergeCell ref="C20:L20"/>
    <mergeCell ref="D22:L22"/>
    <mergeCell ref="M10:X10"/>
    <mergeCell ref="A10:L10"/>
    <mergeCell ref="C21:L21"/>
    <mergeCell ref="M11:P11"/>
    <mergeCell ref="B11:L11"/>
    <mergeCell ref="B17:L17"/>
    <mergeCell ref="B29:L29"/>
    <mergeCell ref="A38:L38"/>
    <mergeCell ref="A39:C39"/>
    <mergeCell ref="D8:G8"/>
    <mergeCell ref="B35:L35"/>
    <mergeCell ref="B36:L36"/>
    <mergeCell ref="A15:A16"/>
    <mergeCell ref="B15:L15"/>
    <mergeCell ref="M13:T13"/>
    <mergeCell ref="C19:L19"/>
    <mergeCell ref="B33:L33"/>
    <mergeCell ref="B31:L31"/>
    <mergeCell ref="H121:L123"/>
    <mergeCell ref="D109:G109"/>
    <mergeCell ref="B97:C97"/>
    <mergeCell ref="D97:E97"/>
    <mergeCell ref="B98:L98"/>
    <mergeCell ref="J109:L109"/>
    <mergeCell ref="A114:L114"/>
    <mergeCell ref="F121:G130"/>
    <mergeCell ref="A110:C110"/>
    <mergeCell ref="B103:L103"/>
    <mergeCell ref="H108:I108"/>
    <mergeCell ref="A108:C108"/>
    <mergeCell ref="H127:L127"/>
    <mergeCell ref="D110:L110"/>
    <mergeCell ref="A109:C109"/>
    <mergeCell ref="H126:L126"/>
    <mergeCell ref="H124:L124"/>
    <mergeCell ref="H125:L125"/>
    <mergeCell ref="A116:L116"/>
    <mergeCell ref="A100:L100"/>
    <mergeCell ref="A118:L118"/>
    <mergeCell ref="B102:L102"/>
    <mergeCell ref="A112:L112"/>
    <mergeCell ref="A121:E130"/>
    <mergeCell ref="M23:O24"/>
    <mergeCell ref="A37:L37"/>
    <mergeCell ref="A49:J49"/>
    <mergeCell ref="B61:J61"/>
    <mergeCell ref="D93:F93"/>
    <mergeCell ref="B91:L91"/>
    <mergeCell ref="B93:C93"/>
    <mergeCell ref="B84:L84"/>
    <mergeCell ref="B73:J73"/>
    <mergeCell ref="K60:L60"/>
    <mergeCell ref="A55:C55"/>
    <mergeCell ref="A54:L54"/>
    <mergeCell ref="B68:J68"/>
    <mergeCell ref="B66:J66"/>
    <mergeCell ref="A74:J74"/>
    <mergeCell ref="B62:J62"/>
    <mergeCell ref="B67:J67"/>
    <mergeCell ref="B71:J71"/>
    <mergeCell ref="K65:L65"/>
    <mergeCell ref="K66:L66"/>
    <mergeCell ref="K67:L67"/>
    <mergeCell ref="K68:L68"/>
    <mergeCell ref="B85:L85"/>
    <mergeCell ref="B83:L83"/>
  </mergeCells>
  <phoneticPr fontId="0"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 xml:space="preserve">&amp;RKZN Department of Public Works
Effective Date: 1 MAY 2025
Revision 12
</oddHeader>
    <oddFooter>Page &amp;P of &amp;N</oddFooter>
  </headerFooter>
  <rowBreaks count="2" manualBreakCount="2">
    <brk id="68" max="11" man="1"/>
    <brk id="10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6924" r:id="rId4" name="Button 60">
              <controlPr defaultSize="0" print="0" autoFill="0" autoPict="0" macro="[0]!ToMainMenu">
                <anchor>
                  <from>
                    <xdr:col>13</xdr:col>
                    <xdr:colOff>152400</xdr:colOff>
                    <xdr:row>0</xdr:row>
                    <xdr:rowOff>114300</xdr:rowOff>
                  </from>
                  <to>
                    <xdr:col>15</xdr:col>
                    <xdr:colOff>426720</xdr:colOff>
                    <xdr:row>2</xdr:row>
                    <xdr:rowOff>137160</xdr:rowOff>
                  </to>
                </anchor>
              </controlPr>
            </control>
          </mc:Choice>
        </mc:AlternateContent>
        <mc:AlternateContent xmlns:mc="http://schemas.openxmlformats.org/markup-compatibility/2006">
          <mc:Choice Requires="x14">
            <control shapeId="36925" r:id="rId5" name="Button 61">
              <controlPr defaultSize="0" print="0" autoFill="0" autoPict="0" macro="[0]!PrintCoverPGSec1">
                <anchor>
                  <from>
                    <xdr:col>13</xdr:col>
                    <xdr:colOff>152400</xdr:colOff>
                    <xdr:row>3</xdr:row>
                    <xdr:rowOff>601980</xdr:rowOff>
                  </from>
                  <to>
                    <xdr:col>15</xdr:col>
                    <xdr:colOff>426720</xdr:colOff>
                    <xdr:row>3</xdr:row>
                    <xdr:rowOff>922020</xdr:rowOff>
                  </to>
                </anchor>
              </controlPr>
            </control>
          </mc:Choice>
        </mc:AlternateContent>
        <mc:AlternateContent xmlns:mc="http://schemas.openxmlformats.org/markup-compatibility/2006">
          <mc:Choice Requires="x14">
            <control shapeId="813420" r:id="rId6" name="Button 2412">
              <controlPr defaultSize="0" print="0" autoFill="0" autoPict="0" macro="[0]!PrintPreview">
                <anchor>
                  <from>
                    <xdr:col>13</xdr:col>
                    <xdr:colOff>144780</xdr:colOff>
                    <xdr:row>2</xdr:row>
                    <xdr:rowOff>114300</xdr:rowOff>
                  </from>
                  <to>
                    <xdr:col>15</xdr:col>
                    <xdr:colOff>419100</xdr:colOff>
                    <xdr:row>3</xdr:row>
                    <xdr:rowOff>259080</xdr:rowOff>
                  </to>
                </anchor>
              </controlPr>
            </control>
          </mc:Choice>
        </mc:AlternateContent>
        <mc:AlternateContent xmlns:mc="http://schemas.openxmlformats.org/markup-compatibility/2006">
          <mc:Choice Requires="x14">
            <control shapeId="961896" r:id="rId7" name="Button 3432">
              <controlPr defaultSize="0" print="0" autoFill="0" autoPict="0" macro="[0]!ToDataEntry">
                <anchor>
                  <from>
                    <xdr:col>13</xdr:col>
                    <xdr:colOff>152400</xdr:colOff>
                    <xdr:row>3</xdr:row>
                    <xdr:rowOff>944880</xdr:rowOff>
                  </from>
                  <to>
                    <xdr:col>15</xdr:col>
                    <xdr:colOff>426720</xdr:colOff>
                    <xdr:row>5</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0000000}">
          <x14:formula1>
            <xm:f>' Goals and Docs for T1.1'!$B$3:$B$10</xm:f>
          </x14:formula1>
          <xm:sqref>B61:J68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O40"/>
  <sheetViews>
    <sheetView topLeftCell="A4" workbookViewId="0">
      <selection activeCell="D26" sqref="D26"/>
    </sheetView>
  </sheetViews>
  <sheetFormatPr defaultRowHeight="13.2"/>
  <cols>
    <col min="1" max="1" width="4" customWidth="1"/>
    <col min="2" max="2" width="21.88671875" customWidth="1"/>
    <col min="3" max="3" width="5.5546875" customWidth="1"/>
    <col min="5" max="7" width="2.88671875" customWidth="1"/>
  </cols>
  <sheetData>
    <row r="1" spans="1:15" ht="22.5" customHeight="1">
      <c r="A1" s="3610" t="s">
        <v>374</v>
      </c>
      <c r="B1" s="3611"/>
      <c r="C1" s="3611"/>
      <c r="D1" s="3611"/>
      <c r="E1" s="3611"/>
      <c r="F1" s="3611"/>
      <c r="G1" s="3611"/>
      <c r="H1" s="3611"/>
      <c r="I1" s="3611"/>
      <c r="J1" s="3611"/>
      <c r="K1" s="3611"/>
      <c r="M1" s="104"/>
    </row>
    <row r="2" spans="1:15" ht="15.6">
      <c r="A2" s="19"/>
      <c r="M2" s="104"/>
    </row>
    <row r="3" spans="1:15" ht="79.5" customHeight="1">
      <c r="A3" s="3619" t="s">
        <v>415</v>
      </c>
      <c r="B3" s="3620"/>
      <c r="C3" s="3619" t="str">
        <f>+'Master Data'!E18</f>
        <v>KZN Public Works: 191 Prince Alfred Street</v>
      </c>
      <c r="D3" s="3621"/>
      <c r="E3" s="3621"/>
      <c r="F3" s="3621"/>
      <c r="G3" s="3621"/>
      <c r="H3" s="3621"/>
      <c r="I3" s="3621"/>
      <c r="J3" s="3621"/>
      <c r="K3" s="3620"/>
      <c r="O3" s="2"/>
    </row>
    <row r="4" spans="1:15" ht="16.5" customHeight="1">
      <c r="A4" s="3619" t="s">
        <v>814</v>
      </c>
      <c r="B4" s="3621"/>
      <c r="C4" s="3622" t="str">
        <f>+'Master Data'!E13</f>
        <v>ZNTM012345W</v>
      </c>
      <c r="D4" s="3623"/>
      <c r="E4" s="3624"/>
      <c r="F4" s="3613" t="s">
        <v>188</v>
      </c>
      <c r="G4" s="3613"/>
      <c r="H4" s="3613"/>
      <c r="I4" s="3615" t="str">
        <f>+'Master Data'!G13</f>
        <v>012345</v>
      </c>
      <c r="J4" s="3616"/>
      <c r="K4" s="3617"/>
      <c r="L4" s="11"/>
      <c r="M4" s="118"/>
    </row>
    <row r="5" spans="1:15" ht="15.6">
      <c r="A5" s="1"/>
      <c r="M5" s="118"/>
    </row>
    <row r="6" spans="1:15" ht="15.6">
      <c r="A6" s="1"/>
      <c r="M6" s="104"/>
    </row>
    <row r="7" spans="1:15" ht="40.5" customHeight="1">
      <c r="A7" s="3618" t="s">
        <v>791</v>
      </c>
      <c r="B7" s="3618"/>
      <c r="C7" s="3618"/>
      <c r="D7" s="3618"/>
      <c r="E7" s="3618"/>
      <c r="F7" s="3618"/>
      <c r="G7" s="3618"/>
      <c r="H7" s="3618"/>
      <c r="I7" s="3618"/>
      <c r="J7" s="3618"/>
      <c r="K7" s="3618"/>
      <c r="M7" s="104"/>
    </row>
    <row r="8" spans="1:15" ht="13.5" customHeight="1">
      <c r="A8" s="3612"/>
      <c r="B8" s="3612"/>
      <c r="C8" s="3612"/>
      <c r="D8" s="3612"/>
      <c r="E8" s="3612"/>
      <c r="F8" s="3612"/>
      <c r="G8" s="3612"/>
      <c r="H8" s="3612"/>
      <c r="I8" s="3612"/>
      <c r="J8" s="3612"/>
      <c r="K8" s="3612"/>
      <c r="M8" s="104"/>
    </row>
    <row r="9" spans="1:15" ht="22.5" customHeight="1">
      <c r="A9" s="3384" t="s">
        <v>411</v>
      </c>
      <c r="B9" s="3384"/>
      <c r="C9" s="3384"/>
      <c r="D9" s="3384"/>
      <c r="E9" s="3384"/>
      <c r="F9" s="3384"/>
      <c r="G9" s="3384"/>
      <c r="H9" s="3384"/>
      <c r="I9" s="3384"/>
      <c r="J9" s="3384"/>
      <c r="K9" s="3384"/>
    </row>
    <row r="10" spans="1:15" ht="15.6">
      <c r="A10" s="7"/>
      <c r="M10" s="104"/>
    </row>
    <row r="11" spans="1:15" ht="15.6">
      <c r="A11" s="7"/>
      <c r="M11" s="104"/>
    </row>
    <row r="12" spans="1:15">
      <c r="A12" s="6" t="s">
        <v>375</v>
      </c>
      <c r="B12" s="6"/>
      <c r="C12" s="6"/>
      <c r="D12" s="6"/>
      <c r="E12" s="6"/>
      <c r="F12" s="6"/>
      <c r="G12" s="6"/>
      <c r="H12" s="6"/>
      <c r="I12" s="6"/>
      <c r="J12" s="6"/>
      <c r="K12" s="6"/>
    </row>
    <row r="13" spans="1:15" ht="6" customHeight="1">
      <c r="A13" s="6"/>
      <c r="B13" s="6"/>
      <c r="C13" s="6"/>
      <c r="D13" s="6"/>
      <c r="E13" s="6"/>
      <c r="F13" s="6"/>
      <c r="G13" s="6"/>
      <c r="H13" s="6"/>
      <c r="I13" s="6"/>
      <c r="J13" s="6"/>
      <c r="K13" s="6"/>
    </row>
    <row r="14" spans="1:15" ht="15.6">
      <c r="A14" s="6" t="s">
        <v>1094</v>
      </c>
      <c r="B14" t="s">
        <v>412</v>
      </c>
      <c r="F14" t="s">
        <v>376</v>
      </c>
      <c r="M14" s="104"/>
    </row>
    <row r="15" spans="1:15" ht="15.6">
      <c r="A15" s="104"/>
      <c r="M15" s="104"/>
    </row>
    <row r="16" spans="1:15" ht="15.6">
      <c r="A16" s="6" t="s">
        <v>1091</v>
      </c>
      <c r="M16" s="104"/>
    </row>
    <row r="17" spans="1:15" ht="20.25" customHeight="1">
      <c r="A17" s="3612" t="s">
        <v>712</v>
      </c>
      <c r="B17" s="3612"/>
      <c r="C17" s="3612"/>
      <c r="D17" s="3612"/>
      <c r="E17" s="3612"/>
      <c r="F17" s="3612"/>
      <c r="G17" s="3612"/>
      <c r="H17" s="3612"/>
      <c r="I17" s="3612"/>
      <c r="J17" s="3612"/>
      <c r="K17" s="3612"/>
    </row>
    <row r="18" spans="1:15" ht="20.25" customHeight="1">
      <c r="A18" s="3612" t="s">
        <v>712</v>
      </c>
      <c r="B18" s="3612"/>
      <c r="C18" s="3612"/>
      <c r="D18" s="3612"/>
      <c r="E18" s="3612"/>
      <c r="F18" s="3612"/>
      <c r="G18" s="3612"/>
      <c r="H18" s="3612"/>
      <c r="I18" s="3612"/>
      <c r="J18" s="3612"/>
      <c r="K18" s="3612"/>
    </row>
    <row r="19" spans="1:15">
      <c r="A19" s="7"/>
    </row>
    <row r="20" spans="1:15" ht="31.5" customHeight="1">
      <c r="A20" s="3618" t="s">
        <v>377</v>
      </c>
      <c r="B20" s="3618"/>
      <c r="C20" s="3618"/>
      <c r="D20" s="3618"/>
      <c r="E20" s="3618"/>
      <c r="F20" s="3618"/>
      <c r="G20" s="3618"/>
      <c r="H20" s="3618"/>
      <c r="I20" s="3618"/>
      <c r="J20" s="3618"/>
      <c r="K20" s="3618"/>
    </row>
    <row r="21" spans="1:15" ht="27.75" customHeight="1">
      <c r="A21" s="3612" t="s">
        <v>790</v>
      </c>
      <c r="B21" s="3612"/>
      <c r="C21" s="3612"/>
      <c r="D21" s="3612"/>
      <c r="E21" s="3612"/>
      <c r="F21" s="3612"/>
      <c r="G21" s="3612"/>
      <c r="H21" s="3612"/>
      <c r="I21" s="3612"/>
      <c r="J21" s="3612"/>
      <c r="K21" s="3612"/>
      <c r="M21" s="104"/>
    </row>
    <row r="22" spans="1:15" ht="15.6">
      <c r="A22" s="7"/>
      <c r="M22" s="104"/>
    </row>
    <row r="23" spans="1:15" ht="15.6">
      <c r="A23" s="7"/>
      <c r="M23" s="104"/>
    </row>
    <row r="24" spans="1:15" ht="15.6">
      <c r="A24" s="7"/>
      <c r="M24" s="104"/>
      <c r="O24" s="104"/>
    </row>
    <row r="25" spans="1:15">
      <c r="A25" s="3612" t="s">
        <v>502</v>
      </c>
      <c r="B25" s="3612"/>
      <c r="C25" s="3612"/>
      <c r="D25" s="3612"/>
      <c r="H25" s="3614" t="s">
        <v>414</v>
      </c>
      <c r="I25" s="3614"/>
      <c r="J25" s="3614"/>
      <c r="K25" s="3614"/>
    </row>
    <row r="26" spans="1:15" ht="12.75" customHeight="1">
      <c r="A26" s="3612" t="s">
        <v>369</v>
      </c>
      <c r="B26" s="3612"/>
      <c r="H26" s="7" t="s">
        <v>370</v>
      </c>
      <c r="M26" s="104"/>
    </row>
    <row r="27" spans="1:15" ht="13.5" customHeight="1">
      <c r="A27" s="6" t="s">
        <v>378</v>
      </c>
    </row>
    <row r="28" spans="1:15" ht="13.5" customHeight="1">
      <c r="A28" s="6"/>
    </row>
    <row r="29" spans="1:15" ht="13.5" customHeight="1">
      <c r="A29" s="6"/>
    </row>
    <row r="30" spans="1:15" ht="13.5" customHeight="1">
      <c r="A30" s="6"/>
    </row>
    <row r="31" spans="1:15" ht="56.25" customHeight="1">
      <c r="A31" s="3625" t="s">
        <v>476</v>
      </c>
      <c r="B31" s="3626"/>
      <c r="C31" s="3626"/>
      <c r="D31" s="3626"/>
      <c r="E31" s="3626"/>
      <c r="F31" s="3626"/>
      <c r="G31" s="3626"/>
      <c r="H31" s="3626"/>
      <c r="I31" s="3626"/>
      <c r="J31" s="3626"/>
      <c r="K31" s="3627"/>
    </row>
    <row r="32" spans="1:15" ht="39" customHeight="1">
      <c r="A32" s="3628" t="s">
        <v>381</v>
      </c>
      <c r="B32" s="3628"/>
      <c r="C32" s="3628"/>
      <c r="D32" s="3628"/>
      <c r="E32" s="3628"/>
      <c r="F32" s="3628"/>
      <c r="G32" s="3628"/>
      <c r="H32" s="3628"/>
      <c r="I32" s="3628"/>
      <c r="J32" s="3628"/>
      <c r="K32" s="3628"/>
    </row>
    <row r="33" spans="1:1">
      <c r="A33" s="7"/>
    </row>
    <row r="34" spans="1:1">
      <c r="A34" s="7"/>
    </row>
    <row r="35" spans="1:1">
      <c r="A35" s="15"/>
    </row>
    <row r="36" spans="1:1">
      <c r="A36" s="15"/>
    </row>
    <row r="37" spans="1:1">
      <c r="A37" s="7"/>
    </row>
    <row r="38" spans="1:1">
      <c r="A38" s="7"/>
    </row>
    <row r="39" spans="1:1">
      <c r="A39" s="7"/>
    </row>
    <row r="40" spans="1:1">
      <c r="A40" s="7"/>
    </row>
  </sheetData>
  <sheetProtection password="C563" sheet="1" objects="1" scenarios="1" formatRows="0" selectLockedCells="1"/>
  <mergeCells count="19">
    <mergeCell ref="A31:K31"/>
    <mergeCell ref="A32:K32"/>
    <mergeCell ref="A26:B26"/>
    <mergeCell ref="A1:K1"/>
    <mergeCell ref="A8:K8"/>
    <mergeCell ref="F4:H4"/>
    <mergeCell ref="A21:K21"/>
    <mergeCell ref="H25:K25"/>
    <mergeCell ref="A25:D25"/>
    <mergeCell ref="I4:K4"/>
    <mergeCell ref="A9:K9"/>
    <mergeCell ref="A20:K20"/>
    <mergeCell ref="A3:B3"/>
    <mergeCell ref="C3:K3"/>
    <mergeCell ref="A4:B4"/>
    <mergeCell ref="C4:E4"/>
    <mergeCell ref="A17:K17"/>
    <mergeCell ref="A18:K18"/>
    <mergeCell ref="A7:K7"/>
  </mergeCells>
  <phoneticPr fontId="0" type="noConversion"/>
  <pageMargins left="0.75" right="0.75" top="1.22" bottom="1" header="0.5" footer="0.5"/>
  <pageSetup paperSize="9" orientation="portrait" r:id="rId1"/>
  <headerFooter alignWithMargins="0">
    <oddHeader>&amp;LPA-04.1: Summary for Tender opening&amp;RDepartment of Works: KZN
Effective Date: May 2007
Version 0</oddHeader>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4" r:id="rId4" name="Button 2">
              <controlPr defaultSize="0" print="0" autoFill="0" autoPict="0" macro="[0]!ToMainMenu">
                <anchor moveWithCells="1" sizeWithCells="1">
                  <from>
                    <xdr:col>11</xdr:col>
                    <xdr:colOff>76200</xdr:colOff>
                    <xdr:row>0</xdr:row>
                    <xdr:rowOff>45720</xdr:rowOff>
                  </from>
                  <to>
                    <xdr:col>13</xdr:col>
                    <xdr:colOff>426720</xdr:colOff>
                    <xdr:row>1</xdr:row>
                    <xdr:rowOff>83820</xdr:rowOff>
                  </to>
                </anchor>
              </controlPr>
            </control>
          </mc:Choice>
        </mc:AlternateContent>
        <mc:AlternateContent xmlns:mc="http://schemas.openxmlformats.org/markup-compatibility/2006">
          <mc:Choice Requires="x14">
            <control shapeId="59395" r:id="rId5" name="Button 3">
              <controlPr defaultSize="0" print="0" autoFill="0" autoPict="0" macro="[0]!PrintCoverPGSec1">
                <anchor moveWithCells="1" sizeWithCells="1">
                  <from>
                    <xdr:col>11</xdr:col>
                    <xdr:colOff>83820</xdr:colOff>
                    <xdr:row>1</xdr:row>
                    <xdr:rowOff>137160</xdr:rowOff>
                  </from>
                  <to>
                    <xdr:col>13</xdr:col>
                    <xdr:colOff>411480</xdr:colOff>
                    <xdr:row>3</xdr:row>
                    <xdr:rowOff>30480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theme="8" tint="0.59999389629810485"/>
  </sheetPr>
  <dimension ref="A4:Q22"/>
  <sheetViews>
    <sheetView showGridLines="0" showRowColHeaders="0" zoomScaleNormal="100" workbookViewId="0">
      <selection activeCell="V14" sqref="V14"/>
    </sheetView>
  </sheetViews>
  <sheetFormatPr defaultColWidth="9.109375" defaultRowHeight="13.2"/>
  <cols>
    <col min="7" max="7" width="14.5546875" customWidth="1"/>
  </cols>
  <sheetData>
    <row r="4" spans="1:17" ht="37.5" customHeight="1"/>
    <row r="5" spans="1:17" ht="81.75" customHeight="1" thickBot="1">
      <c r="A5" s="3460" t="str">
        <f>+'Master Data'!ProjectTitle</f>
        <v>KZN Public Works: 191 Prince Alfred Street</v>
      </c>
      <c r="B5" s="3460"/>
      <c r="C5" s="3460"/>
      <c r="D5" s="3460"/>
      <c r="E5" s="3460"/>
      <c r="F5" s="3460"/>
      <c r="G5" s="3460"/>
      <c r="H5" s="3460"/>
      <c r="I5" s="3460"/>
      <c r="J5" s="3460"/>
      <c r="K5" s="3460"/>
    </row>
    <row r="6" spans="1:17" ht="24" customHeight="1" thickTop="1">
      <c r="A6" s="15"/>
      <c r="N6" s="3629" t="s">
        <v>3132</v>
      </c>
      <c r="O6" s="3629"/>
      <c r="P6" s="3629"/>
      <c r="Q6" s="1298"/>
    </row>
    <row r="7" spans="1:17" ht="21">
      <c r="A7" s="124"/>
    </row>
    <row r="8" spans="1:17" ht="21">
      <c r="A8" s="124"/>
    </row>
    <row r="9" spans="1:17" ht="21">
      <c r="A9" s="124"/>
    </row>
    <row r="10" spans="1:17" ht="21">
      <c r="A10" s="124"/>
    </row>
    <row r="11" spans="1:17" ht="21">
      <c r="A11" s="124"/>
    </row>
    <row r="12" spans="1:17" ht="21">
      <c r="A12" s="124"/>
    </row>
    <row r="13" spans="1:17" ht="21">
      <c r="A13" s="124"/>
    </row>
    <row r="14" spans="1:17" ht="21">
      <c r="A14" s="124"/>
    </row>
    <row r="15" spans="1:17" ht="21">
      <c r="A15" s="124"/>
    </row>
    <row r="16" spans="1:17" ht="21">
      <c r="A16" s="124"/>
    </row>
    <row r="17" spans="1:10" ht="21">
      <c r="A17" s="124"/>
    </row>
    <row r="18" spans="1:10" ht="21">
      <c r="A18" s="124"/>
    </row>
    <row r="19" spans="1:10" ht="21">
      <c r="A19" s="3442" t="s">
        <v>4551</v>
      </c>
      <c r="B19" s="3442"/>
      <c r="C19" s="3442"/>
      <c r="D19" s="3442"/>
      <c r="E19" s="3442"/>
      <c r="F19" s="3442"/>
      <c r="G19" s="3442"/>
      <c r="H19" s="3442"/>
      <c r="I19" s="3442"/>
      <c r="J19" s="3442"/>
    </row>
    <row r="20" spans="1:10">
      <c r="A20" s="7"/>
    </row>
    <row r="21" spans="1:10">
      <c r="A21" s="7"/>
    </row>
    <row r="22" spans="1:10">
      <c r="A22" s="7"/>
    </row>
  </sheetData>
  <sheetProtection formatRows="0" selectLockedCells="1"/>
  <mergeCells count="3">
    <mergeCell ref="A19:J19"/>
    <mergeCell ref="N6:P6"/>
    <mergeCell ref="A5:K5"/>
  </mergeCells>
  <phoneticPr fontId="34" type="noConversion"/>
  <pageMargins left="0.51181102362204722" right="0.23622047244094491" top="0.74803149606299213" bottom="0.23622047244094491" header="0.27559055118110237" footer="0.15748031496062992"/>
  <pageSetup paperSize="9" scale="83" fitToHeight="9"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13" r:id="rId4" name="Button 9">
              <controlPr defaultSize="0" print="0" autoFill="0" autoPict="0" macro="[0]!ToMainMenu">
                <anchor>
                  <from>
                    <xdr:col>18</xdr:col>
                    <xdr:colOff>411480</xdr:colOff>
                    <xdr:row>4</xdr:row>
                    <xdr:rowOff>137160</xdr:rowOff>
                  </from>
                  <to>
                    <xdr:col>22</xdr:col>
                    <xdr:colOff>0</xdr:colOff>
                    <xdr:row>4</xdr:row>
                    <xdr:rowOff>533400</xdr:rowOff>
                  </to>
                </anchor>
              </controlPr>
            </control>
          </mc:Choice>
        </mc:AlternateContent>
        <mc:AlternateContent xmlns:mc="http://schemas.openxmlformats.org/markup-compatibility/2006">
          <mc:Choice Requires="x14">
            <control shapeId="47114" r:id="rId5" name="Button 10">
              <controlPr defaultSize="0" print="0" autoFill="0" autoPict="0" macro="[0]!PrintCoverPGSec1" altText="Please do a Print Preview before printing.">
                <anchor>
                  <from>
                    <xdr:col>18</xdr:col>
                    <xdr:colOff>411480</xdr:colOff>
                    <xdr:row>7</xdr:row>
                    <xdr:rowOff>30480</xdr:rowOff>
                  </from>
                  <to>
                    <xdr:col>22</xdr:col>
                    <xdr:colOff>0</xdr:colOff>
                    <xdr:row>8</xdr:row>
                    <xdr:rowOff>220980</xdr:rowOff>
                  </to>
                </anchor>
              </controlPr>
            </control>
          </mc:Choice>
        </mc:AlternateContent>
        <mc:AlternateContent xmlns:mc="http://schemas.openxmlformats.org/markup-compatibility/2006">
          <mc:Choice Requires="x14">
            <control shapeId="47253" r:id="rId6" name="Button 149">
              <controlPr defaultSize="0" print="0" autoFill="0" autoPict="0" macro="[0]!PrintPreview">
                <anchor>
                  <from>
                    <xdr:col>18</xdr:col>
                    <xdr:colOff>411480</xdr:colOff>
                    <xdr:row>4</xdr:row>
                    <xdr:rowOff>533400</xdr:rowOff>
                  </from>
                  <to>
                    <xdr:col>22</xdr:col>
                    <xdr:colOff>0</xdr:colOff>
                    <xdr:row>4</xdr:row>
                    <xdr:rowOff>838200</xdr:rowOff>
                  </to>
                </anchor>
              </controlPr>
            </control>
          </mc:Choice>
        </mc:AlternateContent>
        <mc:AlternateContent xmlns:mc="http://schemas.openxmlformats.org/markup-compatibility/2006">
          <mc:Choice Requires="x14">
            <control shapeId="47318" r:id="rId7" name="Button 214">
              <controlPr defaultSize="0" print="0" autoFill="0" autoPict="0" macro="[0]!ToDataEntry">
                <anchor>
                  <from>
                    <xdr:col>18</xdr:col>
                    <xdr:colOff>411480</xdr:colOff>
                    <xdr:row>8</xdr:row>
                    <xdr:rowOff>259080</xdr:rowOff>
                  </from>
                  <to>
                    <xdr:col>22</xdr:col>
                    <xdr:colOff>0</xdr:colOff>
                    <xdr:row>10</xdr:row>
                    <xdr:rowOff>190500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8" tint="0.59999389629810485"/>
  </sheetPr>
  <dimension ref="A1:X141"/>
  <sheetViews>
    <sheetView showGridLines="0" zoomScaleNormal="100" zoomScaleSheetLayoutView="100" workbookViewId="0">
      <selection activeCell="V14" sqref="V14"/>
    </sheetView>
  </sheetViews>
  <sheetFormatPr defaultColWidth="8.88671875" defaultRowHeight="13.2" outlineLevelRow="1"/>
  <cols>
    <col min="1" max="1" width="9.5546875" style="112" customWidth="1"/>
    <col min="2" max="2" width="6.88671875" style="112" customWidth="1"/>
    <col min="3" max="3" width="7.44140625" style="112" customWidth="1"/>
    <col min="4" max="4" width="6.44140625" style="112" customWidth="1"/>
    <col min="5" max="5" width="6.5546875" style="112" customWidth="1"/>
    <col min="6" max="6" width="11" style="112" customWidth="1"/>
    <col min="7" max="7" width="10" style="112" customWidth="1"/>
    <col min="8" max="8" width="8.88671875" style="112"/>
    <col min="9" max="9" width="7.109375" style="112" customWidth="1"/>
    <col min="10" max="10" width="8.88671875" style="112"/>
    <col min="11" max="11" width="17.5546875" style="112" customWidth="1"/>
    <col min="12" max="16384" width="8.88671875" style="112"/>
  </cols>
  <sheetData>
    <row r="1" spans="1:11" ht="17.399999999999999">
      <c r="A1" s="3667" t="s">
        <v>4501</v>
      </c>
      <c r="B1" s="3668"/>
      <c r="C1" s="3668"/>
      <c r="D1" s="3668"/>
      <c r="E1" s="3668"/>
      <c r="F1" s="3668"/>
      <c r="G1" s="3668"/>
      <c r="H1" s="3668"/>
      <c r="I1" s="3668"/>
      <c r="J1" s="3668"/>
      <c r="K1" s="3669"/>
    </row>
    <row r="2" spans="1:11" ht="72.75" customHeight="1">
      <c r="A2" s="3670" t="s">
        <v>415</v>
      </c>
      <c r="B2" s="3670"/>
      <c r="C2" s="3670" t="str">
        <f>+'Master Data'!E18</f>
        <v>KZN Public Works: 191 Prince Alfred Street</v>
      </c>
      <c r="D2" s="3670"/>
      <c r="E2" s="3670"/>
      <c r="F2" s="3670"/>
      <c r="G2" s="3670"/>
      <c r="H2" s="3670"/>
      <c r="I2" s="3670"/>
      <c r="J2" s="3670"/>
      <c r="K2" s="3670"/>
    </row>
    <row r="3" spans="1:11" ht="18.75" customHeight="1">
      <c r="A3" s="3671" t="s">
        <v>4004</v>
      </c>
      <c r="B3" s="3673"/>
      <c r="C3" s="3671" t="str">
        <f>+'Master Data'!G13</f>
        <v>012345</v>
      </c>
      <c r="D3" s="3672"/>
      <c r="E3" s="3672"/>
      <c r="F3" s="3672"/>
      <c r="G3" s="3672"/>
      <c r="H3" s="3672"/>
      <c r="I3" s="3672"/>
      <c r="J3" s="3672"/>
      <c r="K3" s="3673"/>
    </row>
    <row r="4" spans="1:11" ht="4.5" customHeight="1">
      <c r="A4" s="1529"/>
      <c r="K4" s="696"/>
    </row>
    <row r="5" spans="1:11" ht="36" customHeight="1">
      <c r="A5" s="3659" t="s">
        <v>4543</v>
      </c>
      <c r="B5" s="3659"/>
      <c r="C5" s="3601" t="str">
        <f>+'Master Data'!E13</f>
        <v>ZNTM012345W</v>
      </c>
      <c r="D5" s="3602"/>
      <c r="E5" s="3602"/>
      <c r="F5" s="3602"/>
      <c r="G5" s="3601" t="s">
        <v>1134</v>
      </c>
      <c r="H5" s="3602"/>
      <c r="I5" s="3603"/>
      <c r="J5" s="3660" t="str">
        <f>+'Master Data'!E24</f>
        <v>As Per Tender Advert</v>
      </c>
      <c r="K5" s="3660"/>
    </row>
    <row r="6" spans="1:11" ht="19.5" customHeight="1">
      <c r="A6" s="3659" t="s">
        <v>1135</v>
      </c>
      <c r="B6" s="3659"/>
      <c r="C6" s="3674">
        <f>+'Master Data'!G24</f>
        <v>0.45833333333333331</v>
      </c>
      <c r="D6" s="3675"/>
      <c r="E6" s="3675"/>
      <c r="F6" s="3675"/>
      <c r="G6" s="3601" t="s">
        <v>1136</v>
      </c>
      <c r="H6" s="3602"/>
      <c r="I6" s="3603"/>
      <c r="J6" s="2336">
        <f>'Master Data'!Validity</f>
        <v>84</v>
      </c>
      <c r="K6" s="2319" t="s">
        <v>4282</v>
      </c>
    </row>
    <row r="7" spans="1:11" ht="5.25" customHeight="1">
      <c r="A7" s="1817"/>
      <c r="B7" s="616"/>
      <c r="C7" s="616"/>
      <c r="D7" s="616"/>
      <c r="E7" s="616"/>
      <c r="F7" s="616"/>
      <c r="G7" s="616"/>
      <c r="H7" s="616"/>
      <c r="I7" s="616"/>
      <c r="J7" s="616"/>
      <c r="K7" s="1818"/>
    </row>
    <row r="8" spans="1:11" ht="26.4">
      <c r="A8" s="692" t="s">
        <v>587</v>
      </c>
      <c r="B8" s="3467"/>
      <c r="C8" s="3467"/>
      <c r="D8" s="3467"/>
      <c r="E8" s="3467"/>
      <c r="F8" s="3467"/>
      <c r="G8" s="3467"/>
      <c r="H8" s="3467"/>
      <c r="I8" s="3467"/>
      <c r="J8" s="3467"/>
      <c r="K8" s="3467"/>
    </row>
    <row r="9" spans="1:11" ht="55.5" customHeight="1">
      <c r="A9" s="3467"/>
      <c r="B9" s="3547" t="s">
        <v>4280</v>
      </c>
      <c r="C9" s="3548"/>
      <c r="D9" s="3548"/>
      <c r="E9" s="3548"/>
      <c r="F9" s="3548"/>
      <c r="G9" s="3548"/>
      <c r="H9" s="3548"/>
      <c r="I9" s="3548"/>
      <c r="J9" s="3548"/>
      <c r="K9" s="3549"/>
    </row>
    <row r="10" spans="1:11" ht="42" customHeight="1">
      <c r="A10" s="3467"/>
      <c r="B10" s="3594" t="s">
        <v>660</v>
      </c>
      <c r="C10" s="3492"/>
      <c r="D10" s="3492"/>
      <c r="E10" s="3492"/>
      <c r="F10" s="3492"/>
      <c r="G10" s="3492"/>
      <c r="H10" s="3492"/>
      <c r="I10" s="3492"/>
      <c r="J10" s="3492"/>
      <c r="K10" s="3526"/>
    </row>
    <row r="11" spans="1:11" ht="27" customHeight="1">
      <c r="A11" s="3467"/>
      <c r="B11" s="3638" t="s">
        <v>4283</v>
      </c>
      <c r="C11" s="3638"/>
      <c r="D11" s="3638"/>
      <c r="E11" s="3638"/>
      <c r="F11" s="3638"/>
      <c r="G11" s="3638"/>
      <c r="H11" s="3638"/>
      <c r="I11" s="3638"/>
      <c r="J11" s="3638"/>
      <c r="K11" s="3638"/>
    </row>
    <row r="12" spans="1:11" ht="17.25" customHeight="1">
      <c r="A12" s="2340" t="s">
        <v>4485</v>
      </c>
      <c r="B12" s="3467" t="str">
        <f>+"The Employer is the Head: Public Works ("&amp;'Master Data'!E12&amp;"-Province of KwaZulu-Natal)"</f>
        <v>The Employer is the Head: Public Works (KZN Department of Public Works-Province of KwaZulu-Natal)</v>
      </c>
      <c r="C12" s="3467"/>
      <c r="D12" s="3467"/>
      <c r="E12" s="3467"/>
      <c r="F12" s="3467"/>
      <c r="G12" s="3467"/>
      <c r="H12" s="3467"/>
      <c r="I12" s="3467"/>
      <c r="J12" s="3467"/>
      <c r="K12" s="3467"/>
    </row>
    <row r="13" spans="1:11" ht="15.75" customHeight="1">
      <c r="A13" s="2339" t="s">
        <v>580</v>
      </c>
      <c r="B13" s="3636" t="s">
        <v>3905</v>
      </c>
      <c r="C13" s="3636"/>
      <c r="D13" s="3636"/>
      <c r="E13" s="3636"/>
      <c r="F13" s="3636"/>
      <c r="G13" s="3636"/>
      <c r="H13" s="3636"/>
      <c r="I13" s="3636"/>
      <c r="J13" s="3636"/>
      <c r="K13" s="3636"/>
    </row>
    <row r="14" spans="1:11" ht="37.5" customHeight="1">
      <c r="A14" s="2339"/>
      <c r="B14" s="3637" t="s">
        <v>4281</v>
      </c>
      <c r="C14" s="3637"/>
      <c r="D14" s="3637"/>
      <c r="E14" s="3637"/>
      <c r="F14" s="3637"/>
      <c r="G14" s="3637"/>
      <c r="H14" s="3637"/>
      <c r="I14" s="3637"/>
      <c r="J14" s="3637"/>
      <c r="K14" s="3637"/>
    </row>
    <row r="15" spans="1:11" ht="68.400000000000006" customHeight="1">
      <c r="A15" s="2338"/>
      <c r="B15" s="3594" t="s">
        <v>4675</v>
      </c>
      <c r="C15" s="3492"/>
      <c r="D15" s="3492"/>
      <c r="E15" s="3492"/>
      <c r="F15" s="3492"/>
      <c r="G15" s="3492"/>
      <c r="H15" s="3492"/>
      <c r="I15" s="3492"/>
      <c r="J15" s="3492"/>
      <c r="K15" s="3526"/>
    </row>
    <row r="16" spans="1:11" ht="14.25" customHeight="1">
      <c r="A16" s="2340" t="s">
        <v>4486</v>
      </c>
      <c r="B16" s="3467" t="s">
        <v>1219</v>
      </c>
      <c r="C16" s="3467"/>
      <c r="D16" s="3467"/>
      <c r="E16" s="3467"/>
      <c r="F16" s="3467"/>
      <c r="G16" s="3467"/>
      <c r="H16" s="3467"/>
      <c r="I16" s="3467"/>
      <c r="J16" s="3467"/>
      <c r="K16" s="3467"/>
    </row>
    <row r="17" spans="1:11" ht="12.75" customHeight="1">
      <c r="A17" s="2339"/>
      <c r="B17" s="3639" t="s">
        <v>4533</v>
      </c>
      <c r="C17" s="3639"/>
      <c r="D17" s="3639"/>
      <c r="E17" s="3639"/>
      <c r="F17" s="3639"/>
      <c r="G17" s="3639"/>
      <c r="H17" s="3639"/>
      <c r="I17" s="3639"/>
      <c r="J17" s="3639"/>
      <c r="K17" s="3639"/>
    </row>
    <row r="18" spans="1:11" ht="12.75" customHeight="1">
      <c r="A18" s="2339"/>
      <c r="B18" s="3639" t="s">
        <v>4622</v>
      </c>
      <c r="C18" s="3639"/>
      <c r="D18" s="3639"/>
      <c r="E18" s="3639"/>
      <c r="F18" s="3639"/>
      <c r="G18" s="3639"/>
      <c r="H18" s="3639"/>
      <c r="I18" s="3639"/>
      <c r="J18" s="3639"/>
      <c r="K18" s="3639"/>
    </row>
    <row r="19" spans="1:11" ht="12.75" customHeight="1">
      <c r="A19" s="2339"/>
      <c r="B19" s="1819" t="s">
        <v>2486</v>
      </c>
      <c r="C19" s="3630" t="str">
        <f>+'Table of Contents'!C11:G11</f>
        <v>Tender Notice and Invitation to Tender</v>
      </c>
      <c r="D19" s="3631"/>
      <c r="E19" s="3631"/>
      <c r="F19" s="3631"/>
      <c r="G19" s="3631"/>
      <c r="H19" s="3631"/>
      <c r="I19" s="3631"/>
      <c r="J19" s="3631"/>
      <c r="K19" s="3632"/>
    </row>
    <row r="20" spans="1:11" ht="12.75" customHeight="1">
      <c r="A20" s="2339"/>
      <c r="B20" s="1819" t="s">
        <v>2487</v>
      </c>
      <c r="C20" s="3630" t="str">
        <f>+'Table of Contents'!C12:G12</f>
        <v>Tender Data</v>
      </c>
      <c r="D20" s="3631"/>
      <c r="E20" s="3631"/>
      <c r="F20" s="3631"/>
      <c r="G20" s="3631"/>
      <c r="H20" s="3631"/>
      <c r="I20" s="3631"/>
      <c r="J20" s="3631"/>
      <c r="K20" s="3632"/>
    </row>
    <row r="21" spans="1:11" ht="12.75" customHeight="1">
      <c r="A21" s="2339"/>
      <c r="B21" s="1819" t="s">
        <v>2488</v>
      </c>
      <c r="C21" s="3630" t="str">
        <f>+'Table of Contents'!C13:G13</f>
        <v>Annexure C - Standard Conditions of Tender</v>
      </c>
      <c r="D21" s="3631"/>
      <c r="E21" s="3631"/>
      <c r="F21" s="3631"/>
      <c r="G21" s="3631"/>
      <c r="H21" s="3631"/>
      <c r="I21" s="3631"/>
      <c r="J21" s="3631"/>
      <c r="K21" s="3632"/>
    </row>
    <row r="22" spans="1:11" ht="12.75" customHeight="1">
      <c r="A22" s="2339"/>
      <c r="B22" s="3639" t="s">
        <v>663</v>
      </c>
      <c r="C22" s="3639"/>
      <c r="D22" s="3639"/>
      <c r="E22" s="3639"/>
      <c r="F22" s="3639"/>
      <c r="G22" s="3639"/>
      <c r="H22" s="3639"/>
      <c r="I22" s="3639"/>
      <c r="J22" s="3639"/>
      <c r="K22" s="3639"/>
    </row>
    <row r="23" spans="1:11" ht="12.75" customHeight="1">
      <c r="A23" s="2339"/>
      <c r="B23" s="1819" t="s">
        <v>2489</v>
      </c>
      <c r="C23" s="3630" t="s">
        <v>2491</v>
      </c>
      <c r="D23" s="3631"/>
      <c r="E23" s="3631"/>
      <c r="F23" s="3631"/>
      <c r="G23" s="3631"/>
      <c r="H23" s="3631"/>
      <c r="I23" s="3631"/>
      <c r="J23" s="3631"/>
      <c r="K23" s="3632"/>
    </row>
    <row r="24" spans="1:11" ht="12.75" customHeight="1">
      <c r="A24" s="2339"/>
      <c r="B24" s="1819" t="s">
        <v>2490</v>
      </c>
      <c r="C24" s="3630" t="s">
        <v>3906</v>
      </c>
      <c r="D24" s="3631"/>
      <c r="E24" s="3631"/>
      <c r="F24" s="3631"/>
      <c r="G24" s="3631"/>
      <c r="H24" s="3631"/>
      <c r="I24" s="3631"/>
      <c r="J24" s="3631"/>
      <c r="K24" s="3632"/>
    </row>
    <row r="25" spans="1:11" ht="12.75" customHeight="1">
      <c r="A25" s="2339"/>
      <c r="B25" s="3639" t="s">
        <v>953</v>
      </c>
      <c r="C25" s="3639"/>
      <c r="D25" s="3639"/>
      <c r="E25" s="3639"/>
      <c r="F25" s="3639"/>
      <c r="G25" s="3639"/>
      <c r="H25" s="3639"/>
      <c r="I25" s="3639"/>
      <c r="J25" s="3639"/>
      <c r="K25" s="3639"/>
    </row>
    <row r="26" spans="1:11" ht="12.75" customHeight="1">
      <c r="A26" s="2339"/>
      <c r="B26" s="3639" t="s">
        <v>3229</v>
      </c>
      <c r="C26" s="3639"/>
      <c r="D26" s="3639"/>
      <c r="E26" s="3639"/>
      <c r="F26" s="3639"/>
      <c r="G26" s="3639"/>
      <c r="H26" s="3639"/>
      <c r="I26" s="3639"/>
      <c r="J26" s="3639"/>
      <c r="K26" s="3639"/>
    </row>
    <row r="27" spans="1:11" ht="12.75" customHeight="1">
      <c r="A27" s="2339"/>
      <c r="B27" s="1819" t="s">
        <v>2492</v>
      </c>
      <c r="C27" s="3630" t="str">
        <f>+'Table of Contents'!C58</f>
        <v>Form of Offer and Acceptance</v>
      </c>
      <c r="D27" s="3631"/>
      <c r="E27" s="3631"/>
      <c r="F27" s="3631"/>
      <c r="G27" s="3631"/>
      <c r="H27" s="3631"/>
      <c r="I27" s="3631"/>
      <c r="J27" s="3631"/>
      <c r="K27" s="3632"/>
    </row>
    <row r="28" spans="1:11" ht="12.75" customHeight="1">
      <c r="A28" s="2339"/>
      <c r="B28" s="1819" t="s">
        <v>2493</v>
      </c>
      <c r="C28" s="3630" t="str">
        <f>+'Table of Contents'!C59</f>
        <v xml:space="preserve">Contract Data </v>
      </c>
      <c r="D28" s="3631"/>
      <c r="E28" s="3631"/>
      <c r="F28" s="3631"/>
      <c r="G28" s="3631"/>
      <c r="H28" s="3631"/>
      <c r="I28" s="3631"/>
      <c r="J28" s="3631"/>
      <c r="K28" s="3632"/>
    </row>
    <row r="29" spans="1:11" ht="12.75" customHeight="1">
      <c r="A29" s="2339"/>
      <c r="B29" s="1819" t="s">
        <v>2494</v>
      </c>
      <c r="C29" s="3630" t="str">
        <f>+'Table of Contents'!C60</f>
        <v>Form of Guarantee (C1.3)</v>
      </c>
      <c r="D29" s="3631"/>
      <c r="E29" s="3631"/>
      <c r="F29" s="3631"/>
      <c r="G29" s="3631"/>
      <c r="H29" s="3631"/>
      <c r="I29" s="3631"/>
      <c r="J29" s="3631"/>
      <c r="K29" s="3632"/>
    </row>
    <row r="30" spans="1:11" ht="12.75" customHeight="1">
      <c r="A30" s="2339"/>
      <c r="B30" s="616"/>
      <c r="C30" s="3630"/>
      <c r="D30" s="3631"/>
      <c r="E30" s="3631"/>
      <c r="F30" s="3631"/>
      <c r="G30" s="3631"/>
      <c r="H30" s="3631"/>
      <c r="I30" s="3631"/>
      <c r="J30" s="3631"/>
      <c r="K30" s="3632"/>
    </row>
    <row r="31" spans="1:11" ht="12.75" customHeight="1">
      <c r="A31" s="2339"/>
      <c r="B31" s="3639" t="s">
        <v>664</v>
      </c>
      <c r="C31" s="3639"/>
      <c r="D31" s="3639"/>
      <c r="E31" s="3639"/>
      <c r="F31" s="3639"/>
      <c r="G31" s="3639"/>
      <c r="H31" s="3639"/>
      <c r="I31" s="3639"/>
      <c r="J31" s="3639"/>
      <c r="K31" s="3639"/>
    </row>
    <row r="32" spans="1:11" ht="12.75" customHeight="1">
      <c r="A32" s="2339"/>
      <c r="B32" s="1819" t="s">
        <v>2495</v>
      </c>
      <c r="C32" s="3630" t="str">
        <f>+'Table of Contents'!C64:G64</f>
        <v>Pricing Instructions</v>
      </c>
      <c r="D32" s="3631"/>
      <c r="E32" s="3631"/>
      <c r="F32" s="3631"/>
      <c r="G32" s="3631"/>
      <c r="H32" s="3631"/>
      <c r="I32" s="3631"/>
      <c r="J32" s="3631"/>
      <c r="K32" s="3632"/>
    </row>
    <row r="33" spans="1:14" ht="12.75" customHeight="1">
      <c r="A33" s="2339"/>
      <c r="B33" s="1819" t="s">
        <v>2496</v>
      </c>
      <c r="C33" s="3630" t="str">
        <f>+'Table of Contents'!C65:G65</f>
        <v xml:space="preserve">Bills of Quantities </v>
      </c>
      <c r="D33" s="3631"/>
      <c r="E33" s="3631"/>
      <c r="F33" s="3631"/>
      <c r="G33" s="3631"/>
      <c r="H33" s="3631"/>
      <c r="I33" s="3631"/>
      <c r="J33" s="3631"/>
      <c r="K33" s="3632"/>
    </row>
    <row r="34" spans="1:14" ht="12.75" customHeight="1">
      <c r="A34" s="2339"/>
      <c r="B34" s="1819"/>
      <c r="C34" s="3630"/>
      <c r="D34" s="3631"/>
      <c r="E34" s="3631"/>
      <c r="F34" s="3631"/>
      <c r="G34" s="3631"/>
      <c r="H34" s="3631"/>
      <c r="I34" s="3631"/>
      <c r="J34" s="3631"/>
      <c r="K34" s="3632"/>
    </row>
    <row r="35" spans="1:14" ht="12.75" customHeight="1">
      <c r="A35" s="2339"/>
      <c r="B35" s="3639" t="s">
        <v>878</v>
      </c>
      <c r="C35" s="3639"/>
      <c r="D35" s="3639"/>
      <c r="E35" s="3639"/>
      <c r="F35" s="3639"/>
      <c r="G35" s="3639"/>
      <c r="H35" s="3639"/>
      <c r="I35" s="3639"/>
      <c r="J35" s="3639"/>
      <c r="K35" s="3639"/>
    </row>
    <row r="36" spans="1:14" ht="12.75" customHeight="1">
      <c r="A36" s="2339"/>
      <c r="B36" s="1819" t="s">
        <v>2497</v>
      </c>
      <c r="C36" s="3630" t="str">
        <f>+'Table of Contents'!C69:G69</f>
        <v>Scope of Works</v>
      </c>
      <c r="D36" s="3631"/>
      <c r="E36" s="3631"/>
      <c r="F36" s="3631"/>
      <c r="G36" s="3631"/>
      <c r="H36" s="3631"/>
      <c r="I36" s="3631"/>
      <c r="J36" s="3631"/>
      <c r="K36" s="3632"/>
    </row>
    <row r="37" spans="1:14" ht="12.75" customHeight="1">
      <c r="A37" s="2339"/>
      <c r="B37" s="1819" t="s">
        <v>2498</v>
      </c>
      <c r="C37" s="3630" t="str">
        <f>+'Table of Contents'!C70:G70</f>
        <v>Specification for HIV/AIDS awareness</v>
      </c>
      <c r="D37" s="3631"/>
      <c r="E37" s="3631"/>
      <c r="F37" s="3631"/>
      <c r="G37" s="3631"/>
      <c r="H37" s="3631"/>
      <c r="I37" s="3631"/>
      <c r="J37" s="3631"/>
      <c r="K37" s="3632"/>
    </row>
    <row r="38" spans="1:14" ht="12.75" customHeight="1">
      <c r="A38" s="2339"/>
      <c r="B38" s="1819" t="s">
        <v>2499</v>
      </c>
      <c r="C38" s="3630" t="str">
        <f>+'Table of Contents'!C71:G71</f>
        <v>HIV/STI Compliance report</v>
      </c>
      <c r="D38" s="3631"/>
      <c r="E38" s="3631"/>
      <c r="F38" s="3631"/>
      <c r="G38" s="3631"/>
      <c r="H38" s="3631"/>
      <c r="I38" s="3631"/>
      <c r="J38" s="3631"/>
      <c r="K38" s="3632"/>
    </row>
    <row r="39" spans="1:14" ht="12.75" customHeight="1">
      <c r="A39" s="2339"/>
      <c r="B39" s="1819" t="s">
        <v>2500</v>
      </c>
      <c r="C39" s="3630" t="s">
        <v>2502</v>
      </c>
      <c r="D39" s="3631"/>
      <c r="E39" s="3631"/>
      <c r="F39" s="3631"/>
      <c r="G39" s="3631"/>
      <c r="H39" s="3631"/>
      <c r="I39" s="3631"/>
      <c r="J39" s="3631"/>
      <c r="K39" s="3632"/>
    </row>
    <row r="40" spans="1:14" ht="12.75" customHeight="1">
      <c r="A40" s="2339"/>
      <c r="B40" s="1819" t="s">
        <v>2501</v>
      </c>
      <c r="C40" s="3656" t="s">
        <v>604</v>
      </c>
      <c r="D40" s="3663"/>
      <c r="E40" s="3663"/>
      <c r="F40" s="3663"/>
      <c r="G40" s="3663"/>
      <c r="H40" s="3663"/>
      <c r="I40" s="3663"/>
      <c r="J40" s="3663"/>
      <c r="K40" s="3664"/>
    </row>
    <row r="41" spans="1:14" ht="12.75" customHeight="1">
      <c r="A41" s="2339"/>
      <c r="B41" s="3639" t="s">
        <v>665</v>
      </c>
      <c r="C41" s="3639"/>
      <c r="D41" s="3639"/>
      <c r="E41" s="3639"/>
      <c r="F41" s="3639"/>
      <c r="G41" s="3639"/>
      <c r="H41" s="3639"/>
      <c r="I41" s="3639"/>
      <c r="J41" s="3639"/>
      <c r="K41" s="3639"/>
    </row>
    <row r="42" spans="1:14" ht="12.75" customHeight="1">
      <c r="A42" s="2339"/>
      <c r="B42" s="1819" t="s">
        <v>2503</v>
      </c>
      <c r="C42" s="3630" t="str">
        <f>+'Table of Contents'!C76:G76</f>
        <v>Site Information</v>
      </c>
      <c r="D42" s="3631"/>
      <c r="E42" s="3631"/>
      <c r="F42" s="3631"/>
      <c r="G42" s="3631"/>
      <c r="H42" s="3631"/>
      <c r="I42" s="3631"/>
      <c r="J42" s="3631"/>
      <c r="K42" s="3632"/>
    </row>
    <row r="43" spans="1:14" ht="12.75" customHeight="1">
      <c r="A43" s="2339"/>
      <c r="B43" s="1819" t="s">
        <v>2504</v>
      </c>
      <c r="C43" s="3630" t="str">
        <f>+'Table of Contents'!D91</f>
        <v>Builders Lien Agreement</v>
      </c>
      <c r="D43" s="3631"/>
      <c r="E43" s="3631"/>
      <c r="F43" s="3631"/>
      <c r="G43" s="3631"/>
      <c r="H43" s="3631"/>
      <c r="I43" s="3631"/>
      <c r="J43" s="3631"/>
      <c r="K43" s="3632"/>
    </row>
    <row r="44" spans="1:14" ht="12.75" customHeight="1">
      <c r="A44" s="2339"/>
      <c r="B44" s="1819"/>
      <c r="C44" s="3630"/>
      <c r="D44" s="3631"/>
      <c r="E44" s="3631"/>
      <c r="F44" s="3631"/>
      <c r="G44" s="3631"/>
      <c r="H44" s="3631"/>
      <c r="I44" s="3631"/>
      <c r="J44" s="3631"/>
      <c r="K44" s="3632"/>
    </row>
    <row r="45" spans="1:14" ht="14.25" customHeight="1">
      <c r="A45" s="2339"/>
      <c r="B45" s="3639" t="s">
        <v>1474</v>
      </c>
      <c r="C45" s="3639"/>
      <c r="D45" s="3639"/>
      <c r="E45" s="3639"/>
      <c r="F45" s="3639"/>
      <c r="G45" s="3639"/>
      <c r="H45" s="3639"/>
      <c r="I45" s="3639"/>
      <c r="J45" s="3639"/>
      <c r="K45" s="3639"/>
      <c r="N45" s="112" t="s">
        <v>580</v>
      </c>
    </row>
    <row r="46" spans="1:14" ht="13.2" customHeight="1">
      <c r="A46" s="2339"/>
      <c r="B46" s="1819" t="s">
        <v>2505</v>
      </c>
      <c r="C46" s="3630" t="str">
        <f>+'Table of Contents'!C80:G80</f>
        <v>List of Drawings</v>
      </c>
      <c r="D46" s="3631"/>
      <c r="E46" s="3631"/>
      <c r="F46" s="3631"/>
      <c r="G46" s="3631"/>
      <c r="H46" s="3631"/>
      <c r="I46" s="3631"/>
      <c r="J46" s="3631"/>
      <c r="K46" s="3632"/>
    </row>
    <row r="47" spans="1:14" ht="13.2" customHeight="1">
      <c r="A47" s="2339"/>
      <c r="B47" s="1819" t="s">
        <v>2506</v>
      </c>
      <c r="C47" s="3630" t="str">
        <f>+'Table of Contents'!D84</f>
        <v>Standard Preambles for all Trades (Rev 3) - DOH 2009</v>
      </c>
      <c r="D47" s="3631"/>
      <c r="E47" s="3631"/>
      <c r="F47" s="3631"/>
      <c r="G47" s="3631"/>
      <c r="H47" s="3631"/>
      <c r="I47" s="3631"/>
      <c r="J47" s="3631"/>
      <c r="K47" s="3632"/>
    </row>
    <row r="48" spans="1:14" ht="13.2" customHeight="1">
      <c r="A48" s="2339"/>
      <c r="B48" s="1819" t="s">
        <v>2507</v>
      </c>
      <c r="C48" s="3630" t="str">
        <f>+'Table of Contents'!D85</f>
        <v>General Electrical Specifications</v>
      </c>
      <c r="D48" s="3631"/>
      <c r="E48" s="3631"/>
      <c r="F48" s="3631"/>
      <c r="G48" s="3631"/>
      <c r="H48" s="3631"/>
      <c r="I48" s="3631"/>
      <c r="J48" s="3631"/>
      <c r="K48" s="3632"/>
    </row>
    <row r="49" spans="1:11" ht="13.2" customHeight="1">
      <c r="A49" s="2339"/>
      <c r="B49" s="1819" t="s">
        <v>2508</v>
      </c>
      <c r="C49" s="3630" t="str">
        <f>+'Table of Contents'!D86</f>
        <v>Lightning Protection Specifications</v>
      </c>
      <c r="D49" s="3631"/>
      <c r="E49" s="3631"/>
      <c r="F49" s="3631"/>
      <c r="G49" s="3631"/>
      <c r="H49" s="3631"/>
      <c r="I49" s="3631"/>
      <c r="J49" s="3631"/>
      <c r="K49" s="3632"/>
    </row>
    <row r="50" spans="1:11" ht="15" customHeight="1">
      <c r="A50" s="2339"/>
      <c r="B50" s="1819" t="s">
        <v>2509</v>
      </c>
      <c r="C50" s="3630" t="str">
        <f>+'Table of Contents'!D87</f>
        <v>Map of Tender submission location</v>
      </c>
      <c r="D50" s="3631"/>
      <c r="E50" s="3631"/>
      <c r="F50" s="3631"/>
      <c r="G50" s="3631"/>
      <c r="H50" s="3631"/>
      <c r="I50" s="3631"/>
      <c r="J50" s="3631"/>
      <c r="K50" s="3632"/>
    </row>
    <row r="51" spans="1:11" ht="15" customHeight="1">
      <c r="A51" s="2339"/>
      <c r="B51" s="1819" t="s">
        <v>2510</v>
      </c>
      <c r="C51" s="3630" t="str">
        <f>+'Table of Contents'!D88</f>
        <v>Joint Venture Agreement</v>
      </c>
      <c r="D51" s="3631"/>
      <c r="E51" s="3631"/>
      <c r="F51" s="3631"/>
      <c r="G51" s="3631"/>
      <c r="H51" s="3631"/>
      <c r="I51" s="3631"/>
      <c r="J51" s="3631"/>
      <c r="K51" s="3632"/>
    </row>
    <row r="52" spans="1:11" ht="15" customHeight="1">
      <c r="A52" s="2339"/>
      <c r="B52" s="1819" t="s">
        <v>2511</v>
      </c>
      <c r="C52" s="3630" t="str">
        <f>+'Table of Contents'!D89</f>
        <v>Health and Safety Specification</v>
      </c>
      <c r="D52" s="3631"/>
      <c r="E52" s="3631"/>
      <c r="F52" s="3631"/>
      <c r="G52" s="3631"/>
      <c r="H52" s="3631"/>
      <c r="I52" s="3631"/>
      <c r="J52" s="3631"/>
      <c r="K52" s="3632"/>
    </row>
    <row r="53" spans="1:11" ht="15" customHeight="1">
      <c r="A53" s="2339"/>
      <c r="B53" s="1819" t="s">
        <v>2512</v>
      </c>
      <c r="C53" s="3630" t="str">
        <f>+'Table of Contents'!D90</f>
        <v>Health and Safety Bill of Quantities</v>
      </c>
      <c r="D53" s="3631"/>
      <c r="E53" s="3631"/>
      <c r="F53" s="3631"/>
      <c r="G53" s="3631"/>
      <c r="H53" s="3631"/>
      <c r="I53" s="3631"/>
      <c r="J53" s="3631"/>
      <c r="K53" s="3632"/>
    </row>
    <row r="54" spans="1:11" ht="15" customHeight="1">
      <c r="A54" s="2339"/>
      <c r="B54" s="1819" t="s">
        <v>2513</v>
      </c>
      <c r="C54" s="3630" t="str">
        <f>+'Table of Contents'!D91</f>
        <v>Builders Lien Agreement</v>
      </c>
      <c r="D54" s="3631"/>
      <c r="E54" s="3631"/>
      <c r="F54" s="3631"/>
      <c r="G54" s="3631"/>
      <c r="H54" s="3631"/>
      <c r="I54" s="3631"/>
      <c r="J54" s="3631"/>
      <c r="K54" s="3632"/>
    </row>
    <row r="55" spans="1:11" ht="15" customHeight="1">
      <c r="A55" s="2339"/>
      <c r="B55" s="1819" t="s">
        <v>3209</v>
      </c>
      <c r="C55" s="3630" t="str">
        <f>+'Table of Contents'!D92</f>
        <v>Geotechnical Investigation Report (If applicable)</v>
      </c>
      <c r="D55" s="3631"/>
      <c r="E55" s="3631"/>
      <c r="F55" s="3631"/>
      <c r="G55" s="3631"/>
      <c r="H55" s="3631"/>
      <c r="I55" s="3631"/>
      <c r="J55" s="3631"/>
      <c r="K55" s="3632"/>
    </row>
    <row r="56" spans="1:11" ht="15" customHeight="1">
      <c r="A56" s="2339"/>
      <c r="B56" s="1819" t="s">
        <v>3210</v>
      </c>
      <c r="C56" s="3630" t="str">
        <f>+'Table of Contents'!D93</f>
        <v>EPWP Employment Contract</v>
      </c>
      <c r="D56" s="3631"/>
      <c r="E56" s="3631"/>
      <c r="F56" s="3631"/>
      <c r="G56" s="3631"/>
      <c r="H56" s="3631"/>
      <c r="I56" s="3631"/>
      <c r="J56" s="3631"/>
      <c r="K56" s="3632"/>
    </row>
    <row r="57" spans="1:11" ht="15" customHeight="1">
      <c r="A57" s="2339"/>
      <c r="B57" s="1819" t="s">
        <v>3806</v>
      </c>
      <c r="C57" s="3630" t="str">
        <f>+'Table of Contents'!D94</f>
        <v>Attendance Register - Infrastructure and Other projects</v>
      </c>
      <c r="D57" s="3631"/>
      <c r="E57" s="3631"/>
      <c r="F57" s="3631"/>
      <c r="G57" s="3631"/>
      <c r="H57" s="3631"/>
      <c r="I57" s="3631"/>
      <c r="J57" s="3631"/>
      <c r="K57" s="3632"/>
    </row>
    <row r="58" spans="1:11" ht="15" customHeight="1">
      <c r="A58" s="2339"/>
      <c r="B58" s="1819" t="s">
        <v>3807</v>
      </c>
      <c r="C58" s="3630" t="str">
        <f>+'Table of Contents'!D95</f>
        <v>EPWP Data Collection tool for Phase 3 system</v>
      </c>
      <c r="D58" s="3631"/>
      <c r="E58" s="3631"/>
      <c r="F58" s="3631"/>
      <c r="G58" s="3631"/>
      <c r="H58" s="3631"/>
      <c r="I58" s="3631"/>
      <c r="J58" s="3631"/>
      <c r="K58" s="3632"/>
    </row>
    <row r="59" spans="1:11" ht="15" customHeight="1">
      <c r="A59" s="2339"/>
      <c r="B59" s="1819"/>
      <c r="C59" s="1785"/>
      <c r="D59" s="1786"/>
      <c r="E59" s="1786"/>
      <c r="F59" s="1786"/>
      <c r="G59" s="1786"/>
      <c r="H59" s="1786"/>
      <c r="I59" s="1786"/>
      <c r="J59" s="1786"/>
      <c r="K59" s="1787"/>
    </row>
    <row r="60" spans="1:11" ht="5.4" customHeight="1">
      <c r="A60" s="2338"/>
      <c r="B60" s="1819"/>
      <c r="C60" s="1782"/>
      <c r="D60" s="1783"/>
      <c r="E60" s="1783"/>
      <c r="F60" s="1783"/>
      <c r="G60" s="1783"/>
      <c r="H60" s="1783"/>
      <c r="I60" s="1783"/>
      <c r="J60" s="1783"/>
      <c r="K60" s="1784"/>
    </row>
    <row r="61" spans="1:11" ht="15" customHeight="1">
      <c r="A61" s="3636" t="s">
        <v>4487</v>
      </c>
      <c r="B61" s="3467" t="s">
        <v>149</v>
      </c>
      <c r="C61" s="3467"/>
      <c r="D61" s="3467"/>
      <c r="E61" s="3467"/>
      <c r="F61" s="3467"/>
      <c r="G61" s="3467"/>
      <c r="H61" s="3467"/>
      <c r="I61" s="3467"/>
      <c r="J61" s="3467"/>
      <c r="K61" s="3467"/>
    </row>
    <row r="62" spans="1:11" ht="12" customHeight="1">
      <c r="A62" s="3637"/>
      <c r="B62" s="3630" t="s">
        <v>505</v>
      </c>
      <c r="C62" s="3631"/>
      <c r="D62" s="3632"/>
      <c r="E62" s="3633" t="str">
        <f>+'Master Data'!E233</f>
        <v>[Identify the Company or person]</v>
      </c>
      <c r="F62" s="3634"/>
      <c r="G62" s="3634"/>
      <c r="H62" s="3634"/>
      <c r="I62" s="3634"/>
      <c r="J62" s="3634"/>
      <c r="K62" s="3635"/>
    </row>
    <row r="63" spans="1:11" ht="12.75" customHeight="1">
      <c r="A63" s="3637"/>
      <c r="B63" s="3630" t="s">
        <v>506</v>
      </c>
      <c r="C63" s="3631"/>
      <c r="D63" s="3632"/>
      <c r="E63" s="3633" t="str">
        <f>IF('Master Data'!E234=1,"Principal Agent/Engineer",IF('Master Data'!E234=2,"Project Leader","Project Manager"))</f>
        <v>Principal Agent/Engineer</v>
      </c>
      <c r="F63" s="3634"/>
      <c r="G63" s="3634"/>
      <c r="H63" s="3634"/>
      <c r="I63" s="3634"/>
      <c r="J63" s="3634"/>
      <c r="K63" s="3635"/>
    </row>
    <row r="64" spans="1:11" ht="12.75" customHeight="1">
      <c r="A64" s="3637"/>
      <c r="B64" s="3630" t="s">
        <v>507</v>
      </c>
      <c r="C64" s="3631"/>
      <c r="D64" s="3632"/>
      <c r="E64" s="3633" t="str">
        <f>CONCATENATE('Master Data'!E235," , ",'Master Data'!E236," ,  ",'Master Data'!E237," ,  ",'Master Data'!Text5)</f>
        <v>[P.O. Box number] , [Name of town] ,  [Name of City] ,  [Code]</v>
      </c>
      <c r="F64" s="3634"/>
      <c r="G64" s="3634"/>
      <c r="H64" s="3634"/>
      <c r="I64" s="3634"/>
      <c r="J64" s="3634"/>
      <c r="K64" s="3635"/>
    </row>
    <row r="65" spans="1:24" ht="12.75" customHeight="1">
      <c r="A65" s="3637"/>
      <c r="B65" s="3630" t="s">
        <v>508</v>
      </c>
      <c r="C65" s="3631"/>
      <c r="D65" s="3632"/>
      <c r="E65" s="3633" t="str">
        <f>+'Master Data'!E242</f>
        <v>[Telephone Number including Area Code]</v>
      </c>
      <c r="F65" s="3634"/>
      <c r="G65" s="3634"/>
      <c r="H65" s="3634"/>
      <c r="I65" s="3634"/>
      <c r="J65" s="3634"/>
      <c r="K65" s="3635"/>
    </row>
    <row r="66" spans="1:24" ht="12.75" customHeight="1">
      <c r="A66" s="3637"/>
      <c r="B66" s="3630" t="s">
        <v>509</v>
      </c>
      <c r="C66" s="3631"/>
      <c r="D66" s="3632"/>
      <c r="E66" s="3633" t="str">
        <f>+'Master Data'!E244</f>
        <v>[Fax Number including Area Code]</v>
      </c>
      <c r="F66" s="3634"/>
      <c r="G66" s="3634"/>
      <c r="H66" s="3634"/>
      <c r="I66" s="3634"/>
      <c r="J66" s="3634"/>
      <c r="K66" s="3635"/>
    </row>
    <row r="67" spans="1:24" ht="12.75" customHeight="1">
      <c r="A67" s="3637"/>
      <c r="B67" s="3630" t="s">
        <v>510</v>
      </c>
      <c r="C67" s="3631"/>
      <c r="D67" s="3632"/>
      <c r="E67" s="3633" t="str">
        <f>+'Master Data'!E245</f>
        <v>[Email Address]</v>
      </c>
      <c r="F67" s="3634"/>
      <c r="G67" s="3634"/>
      <c r="H67" s="3634"/>
      <c r="I67" s="3634"/>
      <c r="J67" s="3634"/>
      <c r="K67" s="3635"/>
    </row>
    <row r="68" spans="1:24" ht="12.75" customHeight="1">
      <c r="A68" s="3637"/>
      <c r="B68" s="3630" t="s">
        <v>3831</v>
      </c>
      <c r="C68" s="3631"/>
      <c r="D68" s="3632"/>
      <c r="E68" s="3633" t="str">
        <f>+'Master Data'!E232:G232</f>
        <v>Mr. Brightspark Knowitall</v>
      </c>
      <c r="F68" s="3634"/>
      <c r="G68" s="3634"/>
      <c r="H68" s="3634"/>
      <c r="I68" s="3634"/>
      <c r="J68" s="3634"/>
      <c r="K68" s="3635"/>
    </row>
    <row r="69" spans="1:24" ht="39" customHeight="1">
      <c r="A69" s="3637"/>
      <c r="B69" s="3630" t="s">
        <v>1917</v>
      </c>
      <c r="C69" s="3631"/>
      <c r="D69" s="3631"/>
      <c r="E69" s="3631"/>
      <c r="F69" s="3631"/>
      <c r="G69" s="3631"/>
      <c r="H69" s="3631"/>
      <c r="I69" s="3631"/>
      <c r="J69" s="3631"/>
      <c r="K69" s="3632"/>
      <c r="M69" s="233"/>
    </row>
    <row r="70" spans="1:24" ht="6.6" customHeight="1">
      <c r="A70" s="3637"/>
      <c r="B70" s="3640"/>
      <c r="C70" s="3468"/>
      <c r="D70" s="3468"/>
      <c r="E70" s="3468"/>
      <c r="F70" s="3468"/>
      <c r="G70" s="3468"/>
      <c r="H70" s="3468"/>
      <c r="I70" s="3468"/>
      <c r="J70" s="3468"/>
      <c r="K70" s="3524"/>
    </row>
    <row r="71" spans="1:24" ht="6.6" customHeight="1">
      <c r="A71" s="3638"/>
      <c r="B71" s="3641"/>
      <c r="C71" s="3642"/>
      <c r="D71" s="3642"/>
      <c r="E71" s="3642"/>
      <c r="F71" s="3642"/>
      <c r="G71" s="3642"/>
      <c r="H71" s="3642"/>
      <c r="I71" s="3642"/>
      <c r="J71" s="3642"/>
      <c r="K71" s="3643"/>
    </row>
    <row r="72" spans="1:24" ht="15" customHeight="1">
      <c r="A72" s="3636" t="s">
        <v>4301</v>
      </c>
      <c r="B72" s="3539" t="str">
        <f>IF('Master Data'!E63=1,"PP1-Negotiation Procedure",IF('Master Data'!E63=2,"PP2-Competitive Selection Procedure","PP3-Competitive Negotiated Procedure"))</f>
        <v>PP2-Competitive Selection Procedure</v>
      </c>
      <c r="C72" s="3540"/>
      <c r="D72" s="3540"/>
      <c r="E72" s="3540"/>
      <c r="F72" s="3540"/>
      <c r="G72" s="3540"/>
      <c r="H72" s="3539" t="str">
        <f>IF('Master Data'!E65=1,"Design by Employer",IF('Master Data'!E65=2,"Design and Build","Management Contractor"))</f>
        <v>Design and Build</v>
      </c>
      <c r="I72" s="3540"/>
      <c r="J72" s="3540"/>
      <c r="K72" s="3541"/>
      <c r="L72" s="1530"/>
      <c r="M72" s="1530"/>
    </row>
    <row r="73" spans="1:24" ht="15" customHeight="1">
      <c r="A73" s="3637"/>
      <c r="B73" s="3539" t="str">
        <f>IF('Master Data'!E64=1,"PP2A-Nominated Procedure",IF('Master Data'!E64=2,"PP2B-Open Procedure",IF('Master Data'!E64=3,"PP2C-Qualified Procedure",IF('Master Data'!E64=4,"PP2D-Quotation Procedure",IF('Master Data'!E64=5,"PP2E-Proposal Procedure using the two envelope system",IF('Master Data'!E64=6,"PP2F-Proposal Procedure using the two stage system","PP2G-Shopping Procedure"))))))</f>
        <v>PP2B-Open Procedure</v>
      </c>
      <c r="C73" s="3540"/>
      <c r="D73" s="3540"/>
      <c r="E73" s="3540"/>
      <c r="F73" s="3540"/>
      <c r="G73" s="3540"/>
      <c r="H73" s="3540"/>
      <c r="I73" s="3540"/>
      <c r="J73" s="3540"/>
      <c r="K73" s="3541"/>
    </row>
    <row r="74" spans="1:24" ht="33" customHeight="1">
      <c r="A74" s="3638"/>
      <c r="B74" s="3647" t="s">
        <v>4481</v>
      </c>
      <c r="C74" s="3648"/>
      <c r="D74" s="3648"/>
      <c r="E74" s="3648"/>
      <c r="F74" s="3648"/>
      <c r="G74" s="3648"/>
      <c r="H74" s="3648"/>
      <c r="I74" s="3648"/>
      <c r="J74" s="3648"/>
      <c r="K74" s="3649"/>
    </row>
    <row r="75" spans="1:24" ht="15.75" customHeight="1">
      <c r="A75" s="3630" t="s">
        <v>4482</v>
      </c>
      <c r="B75" s="3468" t="s">
        <v>4534</v>
      </c>
      <c r="C75" s="3468"/>
      <c r="D75" s="3468"/>
      <c r="E75" s="3468"/>
      <c r="F75" s="3468"/>
      <c r="G75" s="3468"/>
      <c r="H75" s="3468"/>
      <c r="I75" s="3468"/>
      <c r="J75" s="3468"/>
      <c r="K75" s="3524"/>
    </row>
    <row r="76" spans="1:24" ht="7.5" customHeight="1">
      <c r="A76" s="3640"/>
      <c r="B76" s="3468"/>
      <c r="C76" s="3468"/>
      <c r="D76" s="3468"/>
      <c r="E76" s="3468"/>
      <c r="F76" s="3468"/>
      <c r="G76" s="3468"/>
      <c r="H76" s="3468"/>
      <c r="I76" s="3468"/>
      <c r="J76" s="3468"/>
      <c r="K76" s="3524"/>
    </row>
    <row r="77" spans="1:24" ht="20.25" customHeight="1" outlineLevel="1">
      <c r="A77" s="3640"/>
      <c r="B77" s="3547" t="str">
        <f>IF('Master Data'!$E$15=1,"A contract will only be entered into with a Tenderder who has in his employ management and supervisory staff satisfying the requirements of the scope of work for labour intensive competencies for supervisory and","This is not an EPWP project")</f>
        <v>This is not an EPWP project</v>
      </c>
      <c r="C77" s="3548"/>
      <c r="D77" s="3548"/>
      <c r="E77" s="3548"/>
      <c r="F77" s="3548"/>
      <c r="G77" s="3548"/>
      <c r="H77" s="3548"/>
      <c r="I77" s="3548"/>
      <c r="J77" s="3548"/>
      <c r="K77" s="3549"/>
      <c r="R77" s="2810"/>
      <c r="S77" s="2851"/>
      <c r="T77" s="2851"/>
      <c r="U77" s="2851"/>
      <c r="V77" s="2851"/>
      <c r="W77" s="2851"/>
      <c r="X77" s="2851"/>
    </row>
    <row r="78" spans="1:24" ht="4.5" customHeight="1" outlineLevel="1">
      <c r="A78" s="3640"/>
      <c r="B78" s="3492" t="str">
        <f>IF('Master Data'!$E$15=1,"management staff during the contract validity of the contract.","")</f>
        <v/>
      </c>
      <c r="C78" s="3492"/>
      <c r="D78" s="3492"/>
      <c r="E78" s="3492"/>
      <c r="F78" s="3492"/>
      <c r="G78" s="3492"/>
      <c r="H78" s="3492"/>
      <c r="I78" s="3492"/>
      <c r="J78" s="3492"/>
      <c r="K78" s="3492"/>
      <c r="R78" s="2810"/>
      <c r="S78" s="2851"/>
      <c r="T78" s="2851"/>
      <c r="U78" s="2851"/>
      <c r="V78" s="2851"/>
      <c r="W78" s="2851"/>
      <c r="X78" s="2851"/>
    </row>
    <row r="79" spans="1:24" ht="54.75" customHeight="1">
      <c r="A79" s="3640"/>
      <c r="B79" s="3630" t="s">
        <v>4406</v>
      </c>
      <c r="C79" s="3631"/>
      <c r="D79" s="3631"/>
      <c r="E79" s="3631"/>
      <c r="F79" s="3631"/>
      <c r="G79" s="3631"/>
      <c r="H79" s="3631"/>
      <c r="I79" s="3631"/>
      <c r="J79" s="3631"/>
      <c r="K79" s="3631"/>
      <c r="L79" s="623"/>
      <c r="R79" s="2851"/>
      <c r="S79" s="2851"/>
      <c r="T79" s="2851"/>
      <c r="U79" s="2851"/>
      <c r="V79" s="2851"/>
      <c r="W79" s="2851"/>
      <c r="X79" s="2851"/>
    </row>
    <row r="80" spans="1:24" ht="20.25" customHeight="1">
      <c r="A80" s="3640"/>
      <c r="B80" s="2312" t="str">
        <f ca="1">'Master Data'!G19</f>
        <v>6SF</v>
      </c>
      <c r="C80" s="3446" t="s">
        <v>4412</v>
      </c>
      <c r="D80" s="3446"/>
      <c r="E80" s="3446"/>
      <c r="F80" s="3446"/>
      <c r="G80" s="3446"/>
      <c r="H80" s="3446"/>
      <c r="I80" s="3446"/>
      <c r="J80" s="3446"/>
      <c r="K80" s="3679"/>
    </row>
    <row r="81" spans="1:12" ht="4.95" customHeight="1">
      <c r="A81" s="3640"/>
      <c r="B81" s="2312"/>
      <c r="C81" s="616"/>
      <c r="D81" s="616"/>
      <c r="E81" s="616"/>
      <c r="F81" s="616"/>
      <c r="G81" s="616"/>
      <c r="H81" s="616"/>
      <c r="I81" s="616"/>
      <c r="J81" s="616"/>
      <c r="K81" s="1818"/>
    </row>
    <row r="82" spans="1:12" ht="12.75" customHeight="1">
      <c r="A82" s="3640"/>
      <c r="B82" s="3661" t="s">
        <v>4407</v>
      </c>
      <c r="C82" s="3662"/>
      <c r="D82" s="3662"/>
      <c r="E82" s="3662"/>
      <c r="F82" s="3662"/>
      <c r="G82" s="3662"/>
      <c r="H82" s="3662"/>
      <c r="I82" s="3662"/>
      <c r="J82" s="3662"/>
      <c r="K82" s="3662"/>
      <c r="L82" s="614"/>
    </row>
    <row r="83" spans="1:12" ht="3.75" customHeight="1">
      <c r="A83" s="3640"/>
      <c r="B83" s="2312"/>
      <c r="C83" s="616"/>
      <c r="D83" s="616"/>
      <c r="E83" s="616"/>
      <c r="F83" s="616"/>
      <c r="G83" s="616"/>
      <c r="H83" s="616"/>
      <c r="I83" s="616"/>
      <c r="J83" s="616"/>
      <c r="K83" s="616"/>
    </row>
    <row r="84" spans="1:12" ht="16.5" customHeight="1">
      <c r="A84" s="3640"/>
      <c r="B84" s="2313">
        <v>1</v>
      </c>
      <c r="C84" s="3468" t="s">
        <v>4408</v>
      </c>
      <c r="D84" s="3468"/>
      <c r="E84" s="3468"/>
      <c r="F84" s="3468"/>
      <c r="G84" s="3468"/>
      <c r="H84" s="3468"/>
      <c r="I84" s="3468"/>
      <c r="J84" s="3468"/>
      <c r="K84" s="3468"/>
      <c r="L84" s="3468"/>
    </row>
    <row r="85" spans="1:12" ht="27.75" customHeight="1">
      <c r="A85" s="3640"/>
      <c r="B85" s="2314">
        <v>2</v>
      </c>
      <c r="C85" s="3501" t="str">
        <f ca="1">'T1.1_Tender Notice &amp; Invitation'!C19:L19</f>
        <v>the lead  partner has a contractor grading  designation in the 6SF or higher, class of construction work; or</v>
      </c>
      <c r="D85" s="3501"/>
      <c r="E85" s="3501"/>
      <c r="F85" s="3501"/>
      <c r="G85" s="3501"/>
      <c r="H85" s="3501"/>
      <c r="I85" s="3501"/>
      <c r="J85" s="3501"/>
      <c r="K85" s="3501"/>
      <c r="L85" s="597"/>
    </row>
    <row r="86" spans="1:12" ht="31.5" customHeight="1">
      <c r="A86" s="3640"/>
      <c r="B86" s="2315"/>
      <c r="C86" s="3501" t="s">
        <v>4409</v>
      </c>
      <c r="D86" s="3501"/>
      <c r="E86" s="3501"/>
      <c r="F86" s="3501"/>
      <c r="G86" s="3501"/>
      <c r="H86" s="3501"/>
      <c r="I86" s="3501"/>
      <c r="J86" s="3501"/>
      <c r="K86" s="3501"/>
      <c r="L86" s="597"/>
    </row>
    <row r="87" spans="1:12" ht="45" customHeight="1">
      <c r="A87" s="3640"/>
      <c r="B87" s="2315">
        <v>3</v>
      </c>
      <c r="C87" s="3468" t="s">
        <v>4410</v>
      </c>
      <c r="D87" s="3468"/>
      <c r="E87" s="3468"/>
      <c r="F87" s="3468"/>
      <c r="G87" s="3468"/>
      <c r="H87" s="3468"/>
      <c r="I87" s="3468"/>
      <c r="J87" s="3468"/>
      <c r="K87" s="3468"/>
      <c r="L87" s="623"/>
    </row>
    <row r="88" spans="1:12" ht="28.5" customHeight="1">
      <c r="A88" s="3641"/>
      <c r="B88" s="2316"/>
      <c r="C88" s="1549" t="str">
        <f ca="1">'Master Data'!G19</f>
        <v>6SF</v>
      </c>
      <c r="D88" s="3642" t="s">
        <v>4411</v>
      </c>
      <c r="E88" s="3642"/>
      <c r="F88" s="3642"/>
      <c r="G88" s="3642"/>
      <c r="H88" s="3642"/>
      <c r="I88" s="3642"/>
      <c r="J88" s="3642"/>
      <c r="K88" s="3642"/>
      <c r="L88" s="623"/>
    </row>
    <row r="89" spans="1:12" ht="30.6" customHeight="1">
      <c r="A89" s="2338"/>
      <c r="B89" s="3644" t="s">
        <v>4623</v>
      </c>
      <c r="C89" s="3645"/>
      <c r="D89" s="3645"/>
      <c r="E89" s="3645"/>
      <c r="F89" s="3645"/>
      <c r="G89" s="3645"/>
      <c r="H89" s="3645"/>
      <c r="I89" s="3645"/>
      <c r="J89" s="3645"/>
      <c r="K89" s="3646"/>
    </row>
    <row r="90" spans="1:12" ht="26.25" customHeight="1">
      <c r="A90" s="2337" t="s">
        <v>4488</v>
      </c>
      <c r="B90" s="3467" t="s">
        <v>4624</v>
      </c>
      <c r="C90" s="3467"/>
      <c r="D90" s="3467"/>
      <c r="E90" s="3638"/>
      <c r="F90" s="3467"/>
      <c r="G90" s="3467"/>
      <c r="H90" s="3467"/>
      <c r="I90" s="3467"/>
      <c r="J90" s="3467"/>
      <c r="K90" s="3467"/>
    </row>
    <row r="91" spans="1:12" s="85" customFormat="1" ht="21.6" customHeight="1">
      <c r="A91" s="3636" t="s">
        <v>4483</v>
      </c>
      <c r="B91" s="3595" t="s">
        <v>4625</v>
      </c>
      <c r="C91" s="3596"/>
      <c r="D91" s="3596"/>
      <c r="E91" s="3596"/>
      <c r="F91" s="3596"/>
      <c r="G91" s="3596"/>
      <c r="H91" s="1781" t="s">
        <v>598</v>
      </c>
      <c r="I91" s="1658" t="str">
        <f>IF('Master Data'!I56=1,"X","  ")</f>
        <v>X</v>
      </c>
      <c r="J91" s="1781" t="s">
        <v>596</v>
      </c>
      <c r="K91" s="1659" t="str">
        <f>IF('Master Data'!I56=1," ","X")</f>
        <v xml:space="preserve"> </v>
      </c>
    </row>
    <row r="92" spans="1:12" ht="83.4" customHeight="1" outlineLevel="1">
      <c r="A92" s="3637"/>
      <c r="B92" s="3548" t="s">
        <v>952</v>
      </c>
      <c r="C92" s="3548"/>
      <c r="D92" s="3548"/>
      <c r="E92" s="3548"/>
      <c r="F92" s="3548"/>
      <c r="G92" s="3548"/>
      <c r="H92" s="3548"/>
      <c r="I92" s="3548"/>
      <c r="J92" s="3548"/>
      <c r="K92" s="3549"/>
    </row>
    <row r="93" spans="1:12" ht="101.25" customHeight="1" outlineLevel="1">
      <c r="A93" s="3637"/>
      <c r="B93" s="3492" t="s">
        <v>961</v>
      </c>
      <c r="C93" s="3492"/>
      <c r="D93" s="3492"/>
      <c r="E93" s="3492"/>
      <c r="F93" s="3492"/>
      <c r="G93" s="3492"/>
      <c r="H93" s="3492"/>
      <c r="I93" s="3492"/>
      <c r="J93" s="3492"/>
      <c r="K93" s="3526"/>
    </row>
    <row r="94" spans="1:12" ht="42.6" customHeight="1" outlineLevel="1">
      <c r="A94" s="3637"/>
      <c r="B94" s="3492" t="s">
        <v>529</v>
      </c>
      <c r="C94" s="3492"/>
      <c r="D94" s="3492"/>
      <c r="E94" s="3492"/>
      <c r="F94" s="3492"/>
      <c r="G94" s="3492"/>
      <c r="H94" s="3492"/>
      <c r="I94" s="3492"/>
      <c r="J94" s="3492"/>
      <c r="K94" s="3526"/>
    </row>
    <row r="95" spans="1:12" ht="39" customHeight="1" outlineLevel="1">
      <c r="A95" s="3638"/>
      <c r="B95" s="3665" t="s">
        <v>1078</v>
      </c>
      <c r="C95" s="3665"/>
      <c r="D95" s="3665"/>
      <c r="E95" s="3665"/>
      <c r="F95" s="3665"/>
      <c r="G95" s="3665"/>
      <c r="H95" s="3665"/>
      <c r="I95" s="3665"/>
      <c r="J95" s="3665"/>
      <c r="K95" s="3666"/>
    </row>
    <row r="96" spans="1:12" ht="24.75" hidden="1" customHeight="1">
      <c r="A96" s="2340" t="s">
        <v>775</v>
      </c>
      <c r="B96" s="3547" t="s">
        <v>4676</v>
      </c>
      <c r="C96" s="3548"/>
      <c r="D96" s="3548"/>
      <c r="E96" s="3548"/>
      <c r="F96" s="3548"/>
      <c r="G96" s="3548"/>
      <c r="H96" s="3548"/>
      <c r="I96" s="3548"/>
      <c r="J96" s="3548"/>
      <c r="K96" s="3549"/>
    </row>
    <row r="97" spans="1:15" ht="16.5" customHeight="1">
      <c r="A97" s="2338"/>
      <c r="B97" s="3651" t="str">
        <f>IF('Master Data'!F43=1,Datafordrops!B72,IF('Master Data'!F43=2,Datafordrops!B73,IF('Master Data'!F43=3,Datafordrops!B74,"N/A")))</f>
        <v>Only the complete Service as per the Bills of Quantities</v>
      </c>
      <c r="C97" s="3652"/>
      <c r="D97" s="3652"/>
      <c r="E97" s="3652"/>
      <c r="F97" s="3652"/>
      <c r="G97" s="3652"/>
      <c r="H97" s="3652"/>
      <c r="I97" s="3652"/>
      <c r="J97" s="3652"/>
      <c r="K97" s="3653"/>
    </row>
    <row r="98" spans="1:15" ht="30" customHeight="1">
      <c r="A98" s="2337" t="s">
        <v>4489</v>
      </c>
      <c r="B98" s="3656" t="s">
        <v>4677</v>
      </c>
      <c r="C98" s="3663"/>
      <c r="D98" s="3663"/>
      <c r="E98" s="3663"/>
      <c r="F98" s="3663"/>
      <c r="G98" s="3663"/>
      <c r="H98" s="3663"/>
      <c r="I98" s="3663"/>
      <c r="J98" s="3663"/>
      <c r="K98" s="3664"/>
      <c r="M98" s="561"/>
    </row>
    <row r="99" spans="1:15" ht="54" customHeight="1">
      <c r="A99" s="2337" t="s">
        <v>4490</v>
      </c>
      <c r="B99" s="3656" t="s">
        <v>4678</v>
      </c>
      <c r="C99" s="3663"/>
      <c r="D99" s="3663"/>
      <c r="E99" s="3663"/>
      <c r="F99" s="3663"/>
      <c r="G99" s="3663"/>
      <c r="H99" s="3663"/>
      <c r="I99" s="3663"/>
      <c r="J99" s="3663"/>
      <c r="K99" s="3664"/>
      <c r="M99" s="561"/>
    </row>
    <row r="100" spans="1:15" ht="67.2" customHeight="1">
      <c r="A100" s="2337" t="s">
        <v>4491</v>
      </c>
      <c r="B100" s="3529" t="s">
        <v>4679</v>
      </c>
      <c r="C100" s="3530"/>
      <c r="D100" s="3530"/>
      <c r="E100" s="3530"/>
      <c r="F100" s="3530"/>
      <c r="G100" s="3530"/>
      <c r="H100" s="3530"/>
      <c r="I100" s="3530"/>
      <c r="J100" s="3530"/>
      <c r="K100" s="3531"/>
      <c r="M100" s="233"/>
    </row>
    <row r="101" spans="1:15" ht="27.6" customHeight="1">
      <c r="A101" s="2337" t="s">
        <v>4492</v>
      </c>
      <c r="B101" s="3650" t="s">
        <v>4626</v>
      </c>
      <c r="C101" s="3650"/>
      <c r="D101" s="3650"/>
      <c r="E101" s="3650"/>
      <c r="F101" s="3650"/>
      <c r="G101" s="3650"/>
      <c r="H101" s="3650"/>
      <c r="I101" s="3650"/>
      <c r="J101" s="3650"/>
      <c r="K101" s="3650"/>
    </row>
    <row r="102" spans="1:15" ht="13.95" customHeight="1">
      <c r="A102" s="3636"/>
      <c r="B102" s="3631" t="str">
        <f>+"A "&amp;IF('Master Data'!E64=1,"Nominated Procedure",IF('Master Data'!E64=2,"Open Procedure",IF('Master Data'!E64=3,"Qualified Procedure",IF('Master Data'!E64=4,"Quotation Procedure",IF('Master Data'!E64=5,"Proposal Procedure using the two envelope system",IF('Master Data'!E64=6,"Proposal Procedure using the two stage system",IF('Master Data'!E64=7,"Shopping Procedure"," "))))))&amp;" will be followed")</f>
        <v>A Open Procedure will be followed</v>
      </c>
      <c r="C102" s="3631"/>
      <c r="D102" s="3631"/>
      <c r="E102" s="3631"/>
      <c r="F102" s="3631"/>
      <c r="G102" s="3631"/>
      <c r="H102" s="3631"/>
      <c r="I102" s="3631"/>
      <c r="J102" s="3631"/>
      <c r="K102" s="3632"/>
    </row>
    <row r="103" spans="1:15" ht="12.6" customHeight="1">
      <c r="A103" s="3638"/>
      <c r="B103" s="3642"/>
      <c r="C103" s="3642"/>
      <c r="D103" s="3642"/>
      <c r="E103" s="3642"/>
      <c r="F103" s="3642"/>
      <c r="G103" s="3642"/>
      <c r="H103" s="3642"/>
      <c r="I103" s="3642"/>
      <c r="J103" s="3642"/>
      <c r="K103" s="3643"/>
    </row>
    <row r="104" spans="1:15" ht="18" customHeight="1">
      <c r="A104" s="2337" t="s">
        <v>4493</v>
      </c>
      <c r="B104" s="3467" t="s">
        <v>4627</v>
      </c>
      <c r="C104" s="3467"/>
      <c r="D104" s="3467"/>
      <c r="E104" s="3467"/>
      <c r="F104" s="3467"/>
      <c r="G104" s="3467"/>
      <c r="H104" s="3467"/>
      <c r="I104" s="3467"/>
      <c r="J104" s="3467"/>
      <c r="K104" s="3467"/>
    </row>
    <row r="105" spans="1:15" ht="18" customHeight="1">
      <c r="A105" s="2340" t="s">
        <v>4494</v>
      </c>
      <c r="B105" s="3467" t="s">
        <v>4628</v>
      </c>
      <c r="C105" s="3467"/>
      <c r="D105" s="3467"/>
      <c r="E105" s="3467"/>
      <c r="F105" s="3467"/>
      <c r="G105" s="3467"/>
      <c r="H105" s="3467"/>
      <c r="I105" s="3467"/>
      <c r="J105" s="3467"/>
      <c r="K105" s="3467"/>
    </row>
    <row r="106" spans="1:15" ht="41.4" customHeight="1">
      <c r="A106" s="2340" t="s">
        <v>4495</v>
      </c>
      <c r="B106" s="3547" t="s">
        <v>4629</v>
      </c>
      <c r="C106" s="3548"/>
      <c r="D106" s="3548"/>
      <c r="E106" s="3548"/>
      <c r="F106" s="3548"/>
      <c r="G106" s="3548"/>
      <c r="H106" s="3548"/>
      <c r="I106" s="3548"/>
      <c r="J106" s="3548"/>
      <c r="K106" s="3549"/>
    </row>
    <row r="107" spans="1:15" ht="31.5" customHeight="1">
      <c r="A107" s="3636"/>
      <c r="B107" s="3630" t="str">
        <f>IF('Master Data'!$F$45=1,"The tenderer is to submit the Priced Bills of Quantities with the Returnable's at the closing of the tender.","No other material required")</f>
        <v>The tenderer is to submit the Priced Bills of Quantities with the Returnable's at the closing of the tender.</v>
      </c>
      <c r="C107" s="3631"/>
      <c r="D107" s="3631"/>
      <c r="E107" s="3631"/>
      <c r="F107" s="3631"/>
      <c r="G107" s="3631"/>
      <c r="H107" s="3631"/>
      <c r="I107" s="3631"/>
      <c r="J107" s="3631"/>
      <c r="K107" s="3632"/>
    </row>
    <row r="108" spans="1:15" ht="31.2" customHeight="1">
      <c r="A108" s="3637"/>
      <c r="B108" s="3595" t="str">
        <f>IF('Master Data'!$E$15=1,"The tenderer must submit to the Employer, names of all management and supervisory staff that will be employed to supervise the labour-intensive portion of the works together with satisfactory evidence that","This is not an EPWP project")</f>
        <v>This is not an EPWP project</v>
      </c>
      <c r="C108" s="3596"/>
      <c r="D108" s="3596"/>
      <c r="E108" s="3596"/>
      <c r="F108" s="3596"/>
      <c r="G108" s="3596"/>
      <c r="H108" s="3596"/>
      <c r="I108" s="3596"/>
      <c r="J108" s="3596"/>
      <c r="K108" s="3597"/>
    </row>
    <row r="109" spans="1:15" ht="14.4" customHeight="1">
      <c r="A109" s="2337" t="s">
        <v>4484</v>
      </c>
      <c r="B109" s="3638" t="s">
        <v>1127</v>
      </c>
      <c r="C109" s="3638"/>
      <c r="D109" s="3638"/>
      <c r="E109" s="3638"/>
      <c r="F109" s="3638"/>
      <c r="G109" s="3638"/>
      <c r="H109" s="3638"/>
      <c r="I109" s="3638"/>
      <c r="J109" s="3638"/>
      <c r="K109" s="3638"/>
    </row>
    <row r="110" spans="1:15" ht="28.95" customHeight="1">
      <c r="A110" s="2340" t="s">
        <v>4496</v>
      </c>
      <c r="B110" s="3529" t="s">
        <v>4630</v>
      </c>
      <c r="C110" s="3530"/>
      <c r="D110" s="3530"/>
      <c r="E110" s="3530"/>
      <c r="F110" s="3530"/>
      <c r="G110" s="3530"/>
      <c r="H110" s="3530"/>
      <c r="I110" s="3530"/>
      <c r="J110" s="3530"/>
      <c r="K110" s="3531"/>
      <c r="L110" s="3681"/>
      <c r="M110" s="3681"/>
      <c r="N110" s="3681"/>
      <c r="O110" s="3681"/>
    </row>
    <row r="111" spans="1:15" ht="27" customHeight="1">
      <c r="A111" s="2337"/>
      <c r="B111" s="3467" t="s">
        <v>4631</v>
      </c>
      <c r="C111" s="3467"/>
      <c r="D111" s="3467"/>
      <c r="E111" s="3467"/>
      <c r="F111" s="3467"/>
      <c r="G111" s="3467"/>
      <c r="H111" s="3467"/>
      <c r="I111" s="3467"/>
      <c r="J111" s="3467"/>
      <c r="K111" s="3467"/>
      <c r="L111" s="208"/>
      <c r="M111" s="208"/>
      <c r="N111" s="208"/>
      <c r="O111" s="208"/>
    </row>
    <row r="112" spans="1:15" ht="15" customHeight="1">
      <c r="A112" s="3636" t="s">
        <v>4497</v>
      </c>
      <c r="B112" s="3630" t="s">
        <v>4632</v>
      </c>
      <c r="C112" s="3631"/>
      <c r="D112" s="3631"/>
      <c r="E112" s="3631"/>
      <c r="F112" s="3631"/>
      <c r="G112" s="3631"/>
      <c r="H112" s="3631"/>
      <c r="I112" s="3631"/>
      <c r="J112" s="3631"/>
      <c r="K112" s="3632"/>
    </row>
    <row r="113" spans="1:11" ht="41.4" customHeight="1">
      <c r="A113" s="3638"/>
      <c r="B113" s="3651" t="str">
        <f>IF('Master Data'!E54=1,Datafordrops!B61,IF('Master Data'!E54=2,Datafordrops!B62,IF('Master Data'!E54=3,Datafordrops!B63,IF('Master Data'!E54=4,Datafordrops!B64,Datafordrops!B65))))</f>
        <v>KZN Department of Public Works, Southern Region Office, 10 Prince Alfred Street, Pietermaritzburg, 3200 at the time indicated on T1.1 Notice and Invitation to Bid</v>
      </c>
      <c r="C113" s="3652"/>
      <c r="D113" s="3652"/>
      <c r="E113" s="3652"/>
      <c r="F113" s="3652"/>
      <c r="G113" s="3652"/>
      <c r="H113" s="3652"/>
      <c r="I113" s="3652"/>
      <c r="J113" s="3652"/>
      <c r="K113" s="3653"/>
    </row>
    <row r="114" spans="1:11" ht="78.75" customHeight="1">
      <c r="A114" s="2340" t="s">
        <v>4498</v>
      </c>
      <c r="B114" s="3547" t="s">
        <v>4680</v>
      </c>
      <c r="C114" s="3548"/>
      <c r="D114" s="3548"/>
      <c r="E114" s="3548"/>
      <c r="F114" s="3548"/>
      <c r="G114" s="3548"/>
      <c r="H114" s="3548"/>
      <c r="I114" s="3548"/>
      <c r="J114" s="3548"/>
      <c r="K114" s="3549"/>
    </row>
    <row r="115" spans="1:11" ht="43.2" customHeight="1">
      <c r="A115" s="2339"/>
      <c r="B115" s="3594" t="s">
        <v>4633</v>
      </c>
      <c r="C115" s="3492"/>
      <c r="D115" s="3492"/>
      <c r="E115" s="3492"/>
      <c r="F115" s="3492"/>
      <c r="G115" s="3492"/>
      <c r="H115" s="3492"/>
      <c r="I115" s="3492"/>
      <c r="J115" s="3492"/>
      <c r="K115" s="3526"/>
    </row>
    <row r="116" spans="1:11" ht="81" customHeight="1">
      <c r="A116" s="2339"/>
      <c r="B116" s="3594" t="s">
        <v>4634</v>
      </c>
      <c r="C116" s="3654"/>
      <c r="D116" s="3654"/>
      <c r="E116" s="3654"/>
      <c r="F116" s="3654"/>
      <c r="G116" s="3654"/>
      <c r="H116" s="3654"/>
      <c r="I116" s="3654"/>
      <c r="J116" s="3654"/>
      <c r="K116" s="3655"/>
    </row>
    <row r="117" spans="1:11" ht="39.75" customHeight="1">
      <c r="A117" s="2339"/>
      <c r="B117" s="3594" t="s">
        <v>388</v>
      </c>
      <c r="C117" s="3492"/>
      <c r="D117" s="3492"/>
      <c r="E117" s="3492"/>
      <c r="F117" s="3492"/>
      <c r="G117" s="3492"/>
      <c r="H117" s="3492"/>
      <c r="I117" s="3492"/>
      <c r="J117" s="3492"/>
      <c r="K117" s="3526"/>
    </row>
    <row r="118" spans="1:11" ht="18.75" customHeight="1">
      <c r="A118" s="3636" t="s">
        <v>4499</v>
      </c>
      <c r="B118" s="3676" t="s">
        <v>4681</v>
      </c>
      <c r="C118" s="3677"/>
      <c r="D118" s="3677"/>
      <c r="E118" s="3677"/>
      <c r="F118" s="3677"/>
      <c r="G118" s="3677"/>
      <c r="H118" s="3677"/>
      <c r="I118" s="3677"/>
      <c r="J118" s="3677"/>
      <c r="K118" s="3678"/>
    </row>
    <row r="119" spans="1:11" ht="40.5" customHeight="1">
      <c r="A119" s="3637"/>
      <c r="B119" s="2310" t="s">
        <v>501</v>
      </c>
      <c r="C119" s="3468" t="s">
        <v>4685</v>
      </c>
      <c r="D119" s="3468"/>
      <c r="E119" s="3468"/>
      <c r="F119" s="3468"/>
      <c r="G119" s="3468"/>
      <c r="H119" s="3468"/>
      <c r="I119" s="3468"/>
      <c r="J119" s="3468"/>
      <c r="K119" s="3524"/>
    </row>
    <row r="120" spans="1:11" ht="40.5" customHeight="1">
      <c r="A120" s="3637"/>
      <c r="B120" s="2310" t="s">
        <v>924</v>
      </c>
      <c r="C120" s="3468" t="s">
        <v>4686</v>
      </c>
      <c r="D120" s="3468"/>
      <c r="E120" s="3468"/>
      <c r="F120" s="3468"/>
      <c r="G120" s="3468"/>
      <c r="H120" s="3468"/>
      <c r="I120" s="3468"/>
      <c r="J120" s="3468"/>
      <c r="K120" s="3524"/>
    </row>
    <row r="121" spans="1:11" ht="39" customHeight="1">
      <c r="A121" s="3637"/>
      <c r="B121" s="2310" t="s">
        <v>774</v>
      </c>
      <c r="C121" s="3492" t="s">
        <v>4687</v>
      </c>
      <c r="D121" s="3492"/>
      <c r="E121" s="3492"/>
      <c r="F121" s="3492"/>
      <c r="G121" s="3492"/>
      <c r="H121" s="3492"/>
      <c r="I121" s="3492"/>
      <c r="J121" s="3492"/>
      <c r="K121" s="3526"/>
    </row>
    <row r="122" spans="1:11" ht="44.25" customHeight="1">
      <c r="A122" s="3637"/>
      <c r="B122" s="2310" t="s">
        <v>159</v>
      </c>
      <c r="C122" s="3468" t="s">
        <v>879</v>
      </c>
      <c r="D122" s="3468"/>
      <c r="E122" s="3468"/>
      <c r="F122" s="3468"/>
      <c r="G122" s="3468"/>
      <c r="H122" s="3468"/>
      <c r="I122" s="3468"/>
      <c r="J122" s="3468"/>
      <c r="K122" s="3524"/>
    </row>
    <row r="123" spans="1:11" ht="16.5" customHeight="1">
      <c r="A123" s="3637"/>
      <c r="B123" s="2310" t="s">
        <v>160</v>
      </c>
      <c r="C123" s="3468" t="s">
        <v>4688</v>
      </c>
      <c r="D123" s="3468"/>
      <c r="E123" s="3468"/>
      <c r="F123" s="3468"/>
      <c r="G123" s="3468"/>
      <c r="H123" s="3468"/>
      <c r="I123" s="3468"/>
      <c r="J123" s="3468"/>
      <c r="K123" s="3524"/>
    </row>
    <row r="124" spans="1:11" ht="18" customHeight="1">
      <c r="A124" s="3637"/>
      <c r="B124" s="2312"/>
      <c r="C124" s="569" t="s">
        <v>1188</v>
      </c>
      <c r="D124" s="3468" t="s">
        <v>1186</v>
      </c>
      <c r="E124" s="3468"/>
      <c r="F124" s="3468"/>
      <c r="G124" s="3468"/>
      <c r="H124" s="3468"/>
      <c r="I124" s="3468"/>
      <c r="J124" s="3468"/>
      <c r="K124" s="3524"/>
    </row>
    <row r="125" spans="1:11" ht="26.25" customHeight="1">
      <c r="A125" s="3637"/>
      <c r="B125" s="2310"/>
      <c r="C125" s="569" t="s">
        <v>1189</v>
      </c>
      <c r="D125" s="3468" t="s">
        <v>1187</v>
      </c>
      <c r="E125" s="3468"/>
      <c r="F125" s="3468"/>
      <c r="G125" s="3468"/>
      <c r="H125" s="3468"/>
      <c r="I125" s="3468"/>
      <c r="J125" s="3468"/>
      <c r="K125" s="3524"/>
    </row>
    <row r="126" spans="1:11" ht="13.5" customHeight="1">
      <c r="A126" s="3637"/>
      <c r="B126" s="2320" t="s">
        <v>1265</v>
      </c>
      <c r="C126" s="3468" t="s">
        <v>4689</v>
      </c>
      <c r="D126" s="3468"/>
      <c r="E126" s="3468"/>
      <c r="F126" s="3468"/>
      <c r="G126" s="3468"/>
      <c r="H126" s="3468"/>
      <c r="I126" s="3468"/>
      <c r="J126" s="3468"/>
      <c r="K126" s="3524"/>
    </row>
    <row r="127" spans="1:11" ht="13.5" customHeight="1">
      <c r="A127" s="3637"/>
      <c r="B127" s="2312"/>
      <c r="C127" s="569" t="s">
        <v>1188</v>
      </c>
      <c r="D127" s="3468" t="s">
        <v>1190</v>
      </c>
      <c r="E127" s="3468"/>
      <c r="F127" s="3468"/>
      <c r="G127" s="3468"/>
      <c r="H127" s="3468"/>
      <c r="I127" s="3468"/>
      <c r="J127" s="3468"/>
      <c r="K127" s="3524"/>
    </row>
    <row r="128" spans="1:11" ht="13.5" customHeight="1">
      <c r="A128" s="3637"/>
      <c r="B128" s="2312"/>
      <c r="C128" s="569" t="s">
        <v>1189</v>
      </c>
      <c r="D128" s="3468" t="s">
        <v>28</v>
      </c>
      <c r="E128" s="3468"/>
      <c r="F128" s="3468"/>
      <c r="G128" s="3468"/>
      <c r="H128" s="3468"/>
      <c r="I128" s="3468"/>
      <c r="J128" s="3468"/>
      <c r="K128" s="3524"/>
    </row>
    <row r="129" spans="1:15" ht="13.5" customHeight="1">
      <c r="A129" s="3637"/>
      <c r="B129" s="2310" t="s">
        <v>1266</v>
      </c>
      <c r="C129" s="3468" t="s">
        <v>4690</v>
      </c>
      <c r="D129" s="3468"/>
      <c r="E129" s="3468"/>
      <c r="F129" s="3468"/>
      <c r="G129" s="3468"/>
      <c r="H129" s="3468"/>
      <c r="I129" s="3468"/>
      <c r="J129" s="3468"/>
      <c r="K129" s="3524"/>
    </row>
    <row r="130" spans="1:15" ht="13.5" customHeight="1">
      <c r="A130" s="3637"/>
      <c r="B130" s="2310" t="s">
        <v>1267</v>
      </c>
      <c r="C130" s="3468" t="s">
        <v>4691</v>
      </c>
      <c r="D130" s="3468"/>
      <c r="E130" s="3468"/>
      <c r="F130" s="3468"/>
      <c r="G130" s="3468"/>
      <c r="H130" s="3468"/>
      <c r="I130" s="3468"/>
      <c r="J130" s="3468"/>
      <c r="K130" s="3524"/>
    </row>
    <row r="131" spans="1:15" ht="13.5" customHeight="1">
      <c r="A131" s="3637"/>
      <c r="B131" s="2310" t="s">
        <v>399</v>
      </c>
      <c r="C131" s="3468" t="s">
        <v>4692</v>
      </c>
      <c r="D131" s="3468"/>
      <c r="E131" s="3468"/>
      <c r="F131" s="3468"/>
      <c r="G131" s="3468"/>
      <c r="H131" s="3468"/>
      <c r="I131" s="3468"/>
      <c r="J131" s="3468"/>
      <c r="K131" s="3524"/>
    </row>
    <row r="132" spans="1:15" ht="13.5" customHeight="1">
      <c r="A132" s="3637"/>
      <c r="B132" s="2310" t="s">
        <v>1268</v>
      </c>
      <c r="C132" s="3468" t="s">
        <v>4693</v>
      </c>
      <c r="D132" s="3468"/>
      <c r="E132" s="3468"/>
      <c r="F132" s="3468"/>
      <c r="G132" s="3468"/>
      <c r="H132" s="3468"/>
      <c r="I132" s="3468"/>
      <c r="J132" s="3468"/>
      <c r="K132" s="3524"/>
    </row>
    <row r="133" spans="1:15" ht="13.5" customHeight="1">
      <c r="A133" s="3637"/>
      <c r="B133" s="2310" t="s">
        <v>1269</v>
      </c>
      <c r="C133" s="3468" t="s">
        <v>4694</v>
      </c>
      <c r="D133" s="3468"/>
      <c r="E133" s="3468"/>
      <c r="F133" s="3468"/>
      <c r="G133" s="3468"/>
      <c r="H133" s="3468"/>
      <c r="I133" s="3468"/>
      <c r="J133" s="3468"/>
      <c r="K133" s="3524"/>
    </row>
    <row r="134" spans="1:15" ht="13.5" customHeight="1">
      <c r="A134" s="3637"/>
      <c r="B134" s="2310" t="s">
        <v>1270</v>
      </c>
      <c r="C134" s="3468" t="s">
        <v>4695</v>
      </c>
      <c r="D134" s="3468"/>
      <c r="E134" s="3468"/>
      <c r="F134" s="3468"/>
      <c r="G134" s="3468"/>
      <c r="H134" s="3468"/>
      <c r="I134" s="3468"/>
      <c r="J134" s="3468"/>
      <c r="K134" s="3524"/>
    </row>
    <row r="135" spans="1:15" ht="13.5" customHeight="1">
      <c r="A135" s="3637"/>
      <c r="B135" s="2310" t="s">
        <v>1271</v>
      </c>
      <c r="C135" s="3468" t="s">
        <v>4756</v>
      </c>
      <c r="D135" s="3468"/>
      <c r="E135" s="3468"/>
      <c r="F135" s="3468"/>
      <c r="G135" s="3468"/>
      <c r="H135" s="3468"/>
      <c r="I135" s="3468"/>
      <c r="J135" s="3468"/>
      <c r="K135" s="3524"/>
    </row>
    <row r="136" spans="1:15" ht="13.2" customHeight="1">
      <c r="A136" s="3637"/>
      <c r="B136" s="2310" t="s">
        <v>1272</v>
      </c>
      <c r="C136" s="3468" t="s">
        <v>4696</v>
      </c>
      <c r="D136" s="3468"/>
      <c r="E136" s="3468"/>
      <c r="F136" s="3468"/>
      <c r="G136" s="3468"/>
      <c r="H136" s="3468"/>
      <c r="I136" s="3468"/>
      <c r="J136" s="3468"/>
      <c r="K136" s="3524"/>
    </row>
    <row r="137" spans="1:15" ht="13.2" customHeight="1">
      <c r="A137" s="3637"/>
      <c r="B137" s="2310" t="s">
        <v>1273</v>
      </c>
      <c r="C137" s="3468" t="s">
        <v>4697</v>
      </c>
      <c r="D137" s="3468"/>
      <c r="E137" s="3468"/>
      <c r="F137" s="3468"/>
      <c r="G137" s="3468"/>
      <c r="H137" s="3468"/>
      <c r="I137" s="3468"/>
      <c r="J137" s="3468"/>
      <c r="K137" s="3524"/>
    </row>
    <row r="138" spans="1:15" ht="43.5" customHeight="1">
      <c r="A138" s="3638"/>
      <c r="B138" s="3641" t="s">
        <v>4682</v>
      </c>
      <c r="C138" s="3642"/>
      <c r="D138" s="3642"/>
      <c r="E138" s="3642"/>
      <c r="F138" s="3642"/>
      <c r="G138" s="3642"/>
      <c r="H138" s="3642"/>
      <c r="I138" s="3642"/>
      <c r="J138" s="3642"/>
      <c r="K138" s="3643"/>
      <c r="N138" s="3680"/>
      <c r="O138" s="3437"/>
    </row>
    <row r="139" spans="1:15" ht="20.25" customHeight="1">
      <c r="A139" s="2341" t="s">
        <v>4398</v>
      </c>
      <c r="B139" s="3656" t="s">
        <v>4683</v>
      </c>
      <c r="C139" s="3657"/>
      <c r="D139" s="3657"/>
      <c r="E139" s="3657"/>
      <c r="F139" s="3657"/>
      <c r="G139" s="3657"/>
      <c r="H139" s="3657"/>
      <c r="I139" s="3657"/>
      <c r="J139" s="3657"/>
      <c r="K139" s="3658"/>
      <c r="N139" s="158"/>
      <c r="O139" s="210"/>
    </row>
    <row r="140" spans="1:15" ht="33.75" customHeight="1">
      <c r="A140" s="2338" t="s">
        <v>4402</v>
      </c>
      <c r="B140" s="3638" t="s">
        <v>4684</v>
      </c>
      <c r="C140" s="3638"/>
      <c r="D140" s="3638"/>
      <c r="E140" s="3638"/>
      <c r="F140" s="3638"/>
      <c r="G140" s="3638"/>
      <c r="H140" s="3638"/>
      <c r="I140" s="3638"/>
      <c r="J140" s="3638"/>
      <c r="K140" s="3638"/>
    </row>
    <row r="141" spans="1:15" ht="18.75" customHeight="1"/>
  </sheetData>
  <sheetProtection formatRows="0" selectLockedCells="1"/>
  <mergeCells count="157">
    <mergeCell ref="A107:A108"/>
    <mergeCell ref="A75:A88"/>
    <mergeCell ref="A91:A95"/>
    <mergeCell ref="A102:A103"/>
    <mergeCell ref="A112:A113"/>
    <mergeCell ref="A118:A138"/>
    <mergeCell ref="R77:X79"/>
    <mergeCell ref="C130:K130"/>
    <mergeCell ref="C120:K120"/>
    <mergeCell ref="C119:K119"/>
    <mergeCell ref="B118:K118"/>
    <mergeCell ref="C87:K87"/>
    <mergeCell ref="D88:K88"/>
    <mergeCell ref="C84:L84"/>
    <mergeCell ref="C80:K80"/>
    <mergeCell ref="C85:K85"/>
    <mergeCell ref="C86:K86"/>
    <mergeCell ref="N138:O138"/>
    <mergeCell ref="C132:K132"/>
    <mergeCell ref="C133:K133"/>
    <mergeCell ref="C134:K134"/>
    <mergeCell ref="B90:K90"/>
    <mergeCell ref="L110:O110"/>
    <mergeCell ref="B98:K98"/>
    <mergeCell ref="D128:K128"/>
    <mergeCell ref="D124:K124"/>
    <mergeCell ref="D125:K125"/>
    <mergeCell ref="C126:K126"/>
    <mergeCell ref="B97:K97"/>
    <mergeCell ref="B91:G91"/>
    <mergeCell ref="B96:K96"/>
    <mergeCell ref="B99:K99"/>
    <mergeCell ref="B94:K94"/>
    <mergeCell ref="B92:K92"/>
    <mergeCell ref="C122:K122"/>
    <mergeCell ref="B108:K108"/>
    <mergeCell ref="A1:K1"/>
    <mergeCell ref="A2:B2"/>
    <mergeCell ref="C2:K2"/>
    <mergeCell ref="C3:K3"/>
    <mergeCell ref="A3:B3"/>
    <mergeCell ref="B26:K26"/>
    <mergeCell ref="G6:I6"/>
    <mergeCell ref="B10:K10"/>
    <mergeCell ref="B22:K22"/>
    <mergeCell ref="B25:K25"/>
    <mergeCell ref="C6:F6"/>
    <mergeCell ref="B17:K17"/>
    <mergeCell ref="B9:K9"/>
    <mergeCell ref="A6:B6"/>
    <mergeCell ref="B8:K8"/>
    <mergeCell ref="A9:A11"/>
    <mergeCell ref="B15:K15"/>
    <mergeCell ref="B11:K11"/>
    <mergeCell ref="B16:K16"/>
    <mergeCell ref="B14:K14"/>
    <mergeCell ref="B12:K12"/>
    <mergeCell ref="B13:K13"/>
    <mergeCell ref="C19:K19"/>
    <mergeCell ref="B18:K18"/>
    <mergeCell ref="C5:F5"/>
    <mergeCell ref="G5:I5"/>
    <mergeCell ref="A5:B5"/>
    <mergeCell ref="J5:K5"/>
    <mergeCell ref="B100:K100"/>
    <mergeCell ref="B82:K82"/>
    <mergeCell ref="B41:K41"/>
    <mergeCell ref="B62:D62"/>
    <mergeCell ref="B61:K61"/>
    <mergeCell ref="B45:K45"/>
    <mergeCell ref="E62:K62"/>
    <mergeCell ref="E63:K63"/>
    <mergeCell ref="C38:K38"/>
    <mergeCell ref="C39:K39"/>
    <mergeCell ref="C40:K40"/>
    <mergeCell ref="C42:K42"/>
    <mergeCell ref="C43:K43"/>
    <mergeCell ref="B64:D64"/>
    <mergeCell ref="B95:K95"/>
    <mergeCell ref="B93:K93"/>
    <mergeCell ref="C20:K20"/>
    <mergeCell ref="C21:K21"/>
    <mergeCell ref="C23:K23"/>
    <mergeCell ref="B75:K76"/>
    <mergeCell ref="B140:K140"/>
    <mergeCell ref="B101:K101"/>
    <mergeCell ref="B102:K103"/>
    <mergeCell ref="B104:K104"/>
    <mergeCell ref="B110:K110"/>
    <mergeCell ref="B112:K112"/>
    <mergeCell ref="B138:K138"/>
    <mergeCell ref="B113:K113"/>
    <mergeCell ref="B107:K107"/>
    <mergeCell ref="B105:K105"/>
    <mergeCell ref="B111:K111"/>
    <mergeCell ref="B116:K116"/>
    <mergeCell ref="C137:K137"/>
    <mergeCell ref="B115:K115"/>
    <mergeCell ref="C136:K136"/>
    <mergeCell ref="C121:K121"/>
    <mergeCell ref="C135:K135"/>
    <mergeCell ref="D127:K127"/>
    <mergeCell ref="C123:K123"/>
    <mergeCell ref="B114:K114"/>
    <mergeCell ref="B139:K139"/>
    <mergeCell ref="C131:K131"/>
    <mergeCell ref="B106:K106"/>
    <mergeCell ref="C129:K129"/>
    <mergeCell ref="C24:K24"/>
    <mergeCell ref="C27:K27"/>
    <mergeCell ref="C28:K28"/>
    <mergeCell ref="C29:K29"/>
    <mergeCell ref="C30:K30"/>
    <mergeCell ref="C32:K32"/>
    <mergeCell ref="C33:K33"/>
    <mergeCell ref="C34:K34"/>
    <mergeCell ref="C36:K36"/>
    <mergeCell ref="B79:K79"/>
    <mergeCell ref="C57:K57"/>
    <mergeCell ref="C58:K58"/>
    <mergeCell ref="B68:D68"/>
    <mergeCell ref="E68:K68"/>
    <mergeCell ref="B109:K109"/>
    <mergeCell ref="B117:K117"/>
    <mergeCell ref="E65:K65"/>
    <mergeCell ref="E67:K67"/>
    <mergeCell ref="B67:D67"/>
    <mergeCell ref="B78:K78"/>
    <mergeCell ref="B89:K89"/>
    <mergeCell ref="B77:K77"/>
    <mergeCell ref="B74:K74"/>
    <mergeCell ref="B73:K73"/>
    <mergeCell ref="B72:G72"/>
    <mergeCell ref="H72:K72"/>
    <mergeCell ref="B63:D63"/>
    <mergeCell ref="E64:K64"/>
    <mergeCell ref="C55:K55"/>
    <mergeCell ref="C56:K56"/>
    <mergeCell ref="E66:K66"/>
    <mergeCell ref="B66:D66"/>
    <mergeCell ref="A61:A71"/>
    <mergeCell ref="A72:A74"/>
    <mergeCell ref="C37:K37"/>
    <mergeCell ref="B35:K35"/>
    <mergeCell ref="B31:K31"/>
    <mergeCell ref="C53:K53"/>
    <mergeCell ref="C54:K54"/>
    <mergeCell ref="C44:K44"/>
    <mergeCell ref="C46:K46"/>
    <mergeCell ref="C47:K47"/>
    <mergeCell ref="C48:K48"/>
    <mergeCell ref="C49:K49"/>
    <mergeCell ref="C50:K50"/>
    <mergeCell ref="C51:K51"/>
    <mergeCell ref="C52:K52"/>
    <mergeCell ref="B69:K71"/>
    <mergeCell ref="B65:D65"/>
  </mergeCells>
  <phoneticPr fontId="0"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 xml:space="preserve">&amp;RKZN Department of Public Works
Effective Date: 1 MAY 2025
Revision 12
</oddHeader>
    <oddFooter>Page &amp;P of &amp;N</oddFooter>
  </headerFooter>
  <rowBreaks count="2" manualBreakCount="2">
    <brk id="40" max="10" man="1"/>
    <brk id="9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32776" r:id="rId4" name="Button 8">
              <controlPr defaultSize="0" print="0" autoFill="0" autoPict="0" macro="[0]!ToMainMenu">
                <anchor>
                  <from>
                    <xdr:col>10</xdr:col>
                    <xdr:colOff>1059180</xdr:colOff>
                    <xdr:row>0</xdr:row>
                    <xdr:rowOff>175260</xdr:rowOff>
                  </from>
                  <to>
                    <xdr:col>13</xdr:col>
                    <xdr:colOff>175260</xdr:colOff>
                    <xdr:row>1</xdr:row>
                    <xdr:rowOff>259080</xdr:rowOff>
                  </to>
                </anchor>
              </controlPr>
            </control>
          </mc:Choice>
        </mc:AlternateContent>
        <mc:AlternateContent xmlns:mc="http://schemas.openxmlformats.org/markup-compatibility/2006">
          <mc:Choice Requires="x14">
            <control shapeId="32777" r:id="rId5" name="Button 9">
              <controlPr defaultSize="0" print="0" autoFill="0" autoPict="0" macro="[0]!PrintCoverPGSec1">
                <anchor>
                  <from>
                    <xdr:col>10</xdr:col>
                    <xdr:colOff>1059180</xdr:colOff>
                    <xdr:row>2</xdr:row>
                    <xdr:rowOff>45720</xdr:rowOff>
                  </from>
                  <to>
                    <xdr:col>13</xdr:col>
                    <xdr:colOff>175260</xdr:colOff>
                    <xdr:row>4</xdr:row>
                    <xdr:rowOff>68580</xdr:rowOff>
                  </to>
                </anchor>
              </controlPr>
            </control>
          </mc:Choice>
        </mc:AlternateContent>
        <mc:AlternateContent xmlns:mc="http://schemas.openxmlformats.org/markup-compatibility/2006">
          <mc:Choice Requires="x14">
            <control shapeId="33055" r:id="rId6" name="Button 287">
              <controlPr defaultSize="0" print="0" autoFill="0" autoPict="0" macro="[0]!PrintPreview">
                <anchor>
                  <from>
                    <xdr:col>10</xdr:col>
                    <xdr:colOff>1059180</xdr:colOff>
                    <xdr:row>1</xdr:row>
                    <xdr:rowOff>289560</xdr:rowOff>
                  </from>
                  <to>
                    <xdr:col>13</xdr:col>
                    <xdr:colOff>175260</xdr:colOff>
                    <xdr:row>1</xdr:row>
                    <xdr:rowOff>579120</xdr:rowOff>
                  </to>
                </anchor>
              </controlPr>
            </control>
          </mc:Choice>
        </mc:AlternateContent>
        <mc:AlternateContent xmlns:mc="http://schemas.openxmlformats.org/markup-compatibility/2006">
          <mc:Choice Requires="x14">
            <control shapeId="33127" r:id="rId7" name="Button 359">
              <controlPr defaultSize="0" print="0" autoFill="0" autoPict="0" macro="[0]!ToDataEntry">
                <anchor>
                  <from>
                    <xdr:col>10</xdr:col>
                    <xdr:colOff>1059180</xdr:colOff>
                    <xdr:row>4</xdr:row>
                    <xdr:rowOff>99060</xdr:rowOff>
                  </from>
                  <to>
                    <xdr:col>13</xdr:col>
                    <xdr:colOff>175260</xdr:colOff>
                    <xdr:row>4</xdr:row>
                    <xdr:rowOff>403860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5" tint="-0.249977111117893"/>
  </sheetPr>
  <dimension ref="A1:K19"/>
  <sheetViews>
    <sheetView showGridLines="0" showRowColHeaders="0" zoomScaleNormal="100" zoomScaleSheetLayoutView="115" workbookViewId="0">
      <selection activeCell="V14" sqref="V14"/>
    </sheetView>
  </sheetViews>
  <sheetFormatPr defaultColWidth="9.109375" defaultRowHeight="13.2"/>
  <cols>
    <col min="1" max="6" width="9.109375" style="316"/>
    <col min="7" max="7" width="14.5546875" style="316" customWidth="1"/>
    <col min="8" max="8" width="9.109375" style="316"/>
    <col min="9" max="9" width="5.5546875" style="316" customWidth="1"/>
    <col min="10" max="10" width="9.109375" style="316"/>
    <col min="11" max="11" width="12.109375" style="316" customWidth="1"/>
    <col min="12" max="16384" width="9.109375" style="316"/>
  </cols>
  <sheetData>
    <row r="1" spans="1:11" ht="63.75" customHeight="1">
      <c r="E1"/>
    </row>
    <row r="2" spans="1:11" ht="81.75" customHeight="1" thickBot="1">
      <c r="A2" s="3683" t="str">
        <f>+'1.2_Tender Data-fly'!A5:J5</f>
        <v>KZN Public Works: 191 Prince Alfred Street</v>
      </c>
      <c r="B2" s="3683"/>
      <c r="C2" s="3683"/>
      <c r="D2" s="3683"/>
      <c r="E2" s="3683"/>
      <c r="F2" s="3683"/>
      <c r="G2" s="3683"/>
      <c r="H2" s="3683"/>
      <c r="I2" s="3683"/>
      <c r="J2" s="3683"/>
      <c r="K2" s="3683"/>
    </row>
    <row r="3" spans="1:11" ht="13.8" thickTop="1">
      <c r="A3" s="355"/>
    </row>
    <row r="4" spans="1:11" ht="21">
      <c r="A4" s="356"/>
    </row>
    <row r="5" spans="1:11" ht="21">
      <c r="A5" s="356"/>
    </row>
    <row r="6" spans="1:11" ht="21">
      <c r="A6" s="356"/>
    </row>
    <row r="7" spans="1:11" ht="21">
      <c r="A7" s="356"/>
    </row>
    <row r="8" spans="1:11" ht="21">
      <c r="A8" s="356"/>
    </row>
    <row r="9" spans="1:11" ht="21">
      <c r="A9" s="356"/>
    </row>
    <row r="10" spans="1:11" ht="21">
      <c r="A10" s="356"/>
    </row>
    <row r="11" spans="1:11" ht="21">
      <c r="A11" s="356"/>
    </row>
    <row r="12" spans="1:11" ht="21">
      <c r="A12" s="356"/>
    </row>
    <row r="13" spans="1:11" ht="21">
      <c r="A13" s="356"/>
    </row>
    <row r="14" spans="1:11" ht="21">
      <c r="A14" s="356"/>
    </row>
    <row r="15" spans="1:11" ht="21">
      <c r="A15" s="356"/>
    </row>
    <row r="16" spans="1:11" ht="21">
      <c r="A16" s="3682" t="s">
        <v>4535</v>
      </c>
      <c r="B16" s="3682"/>
      <c r="C16" s="3682"/>
      <c r="D16" s="3682"/>
      <c r="E16" s="3682"/>
      <c r="F16" s="3682"/>
      <c r="G16" s="3682"/>
      <c r="H16" s="3682"/>
      <c r="I16" s="3682"/>
      <c r="J16" s="3682"/>
    </row>
    <row r="17" spans="1:1">
      <c r="A17" s="357"/>
    </row>
    <row r="18" spans="1:1">
      <c r="A18" s="357"/>
    </row>
    <row r="19" spans="1:1">
      <c r="A19" s="357"/>
    </row>
  </sheetData>
  <sheetProtection formatRows="0" selectLockedCells="1"/>
  <mergeCells count="2">
    <mergeCell ref="A16:J16"/>
    <mergeCell ref="A2:K2"/>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4305" r:id="rId4" name="Button 1">
              <controlPr defaultSize="0" print="0" autoFill="0" autoPict="0" macro="[0]!ToMainMenu">
                <anchor>
                  <from>
                    <xdr:col>16</xdr:col>
                    <xdr:colOff>114300</xdr:colOff>
                    <xdr:row>0</xdr:row>
                    <xdr:rowOff>259080</xdr:rowOff>
                  </from>
                  <to>
                    <xdr:col>19</xdr:col>
                    <xdr:colOff>312420</xdr:colOff>
                    <xdr:row>0</xdr:row>
                    <xdr:rowOff>693420</xdr:rowOff>
                  </to>
                </anchor>
              </controlPr>
            </control>
          </mc:Choice>
        </mc:AlternateContent>
        <mc:AlternateContent xmlns:mc="http://schemas.openxmlformats.org/markup-compatibility/2006">
          <mc:Choice Requires="x14">
            <control shapeId="994306" r:id="rId5" name="Button 2">
              <controlPr defaultSize="0" print="0" autoFill="0" autoPict="0" macro="[0]!PrintCoverPGSec1">
                <anchor>
                  <from>
                    <xdr:col>16</xdr:col>
                    <xdr:colOff>289560</xdr:colOff>
                    <xdr:row>2</xdr:row>
                    <xdr:rowOff>76200</xdr:rowOff>
                  </from>
                  <to>
                    <xdr:col>19</xdr:col>
                    <xdr:colOff>487680</xdr:colOff>
                    <xdr:row>4</xdr:row>
                    <xdr:rowOff>0</xdr:rowOff>
                  </to>
                </anchor>
              </controlPr>
            </control>
          </mc:Choice>
        </mc:AlternateContent>
        <mc:AlternateContent xmlns:mc="http://schemas.openxmlformats.org/markup-compatibility/2006">
          <mc:Choice Requires="x14">
            <control shapeId="994307" r:id="rId6" name="Button 3">
              <controlPr defaultSize="0" print="0" autoFill="0" autoPict="0" macro="[0]!PrintPreviewSheet">
                <anchor>
                  <from>
                    <xdr:col>16</xdr:col>
                    <xdr:colOff>114300</xdr:colOff>
                    <xdr:row>0</xdr:row>
                    <xdr:rowOff>754380</xdr:rowOff>
                  </from>
                  <to>
                    <xdr:col>19</xdr:col>
                    <xdr:colOff>312420</xdr:colOff>
                    <xdr:row>1</xdr:row>
                    <xdr:rowOff>426720</xdr:rowOff>
                  </to>
                </anchor>
              </controlPr>
            </control>
          </mc:Choice>
        </mc:AlternateContent>
        <mc:AlternateContent xmlns:mc="http://schemas.openxmlformats.org/markup-compatibility/2006">
          <mc:Choice Requires="x14">
            <control shapeId="994308" r:id="rId7" name="Button 4">
              <controlPr defaultSize="0" print="0" autoFill="0" autoPict="0" macro="[0]!ToDataEntry">
                <anchor>
                  <from>
                    <xdr:col>16</xdr:col>
                    <xdr:colOff>289560</xdr:colOff>
                    <xdr:row>4</xdr:row>
                    <xdr:rowOff>38100</xdr:rowOff>
                  </from>
                  <to>
                    <xdr:col>19</xdr:col>
                    <xdr:colOff>487680</xdr:colOff>
                    <xdr:row>6</xdr:row>
                    <xdr:rowOff>121920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theme="8" tint="0.59999389629810485"/>
  </sheetPr>
  <dimension ref="A1:XFD223"/>
  <sheetViews>
    <sheetView showGridLines="0" showRuler="0" zoomScaleNormal="100" zoomScaleSheetLayoutView="100" workbookViewId="0">
      <selection activeCell="V14" sqref="V14"/>
    </sheetView>
  </sheetViews>
  <sheetFormatPr defaultRowHeight="13.2"/>
  <cols>
    <col min="1" max="1" width="4" customWidth="1"/>
    <col min="2" max="2" width="6.44140625" customWidth="1"/>
    <col min="3" max="3" width="7.6640625" customWidth="1"/>
    <col min="4" max="4" width="10.88671875" customWidth="1"/>
    <col min="5" max="5" width="4.33203125" customWidth="1"/>
    <col min="9" max="9" width="3.6640625" customWidth="1"/>
    <col min="10" max="10" width="16.33203125" customWidth="1"/>
    <col min="11" max="11" width="13.44140625" customWidth="1"/>
  </cols>
  <sheetData>
    <row r="1" spans="1:16" ht="18" customHeight="1">
      <c r="A1" s="3693" t="s">
        <v>4405</v>
      </c>
      <c r="B1" s="3694"/>
      <c r="C1" s="3694"/>
      <c r="D1" s="3694"/>
      <c r="E1" s="3694"/>
      <c r="F1" s="3694"/>
      <c r="G1" s="3694"/>
      <c r="H1" s="3694"/>
      <c r="I1" s="3694"/>
      <c r="J1" s="3694"/>
      <c r="K1" s="3695"/>
    </row>
    <row r="2" spans="1:16" ht="23.25" customHeight="1">
      <c r="A2" s="414"/>
      <c r="B2" s="616"/>
      <c r="C2" s="3697" t="s">
        <v>4721</v>
      </c>
      <c r="D2" s="3697"/>
      <c r="E2" s="3697"/>
      <c r="F2" s="3697"/>
      <c r="G2" s="3697"/>
      <c r="H2" s="3697"/>
      <c r="I2" s="3697"/>
      <c r="J2" s="3697"/>
      <c r="K2" s="3697"/>
    </row>
    <row r="3" spans="1:16">
      <c r="A3" s="617" t="s">
        <v>4286</v>
      </c>
      <c r="B3" s="3701" t="s">
        <v>328</v>
      </c>
      <c r="C3" s="3701"/>
      <c r="D3" s="3701"/>
      <c r="E3" s="3701"/>
      <c r="F3" s="3701"/>
      <c r="G3" s="3701"/>
      <c r="H3" s="3701"/>
      <c r="I3" s="3701"/>
      <c r="J3" s="3701"/>
      <c r="K3" s="3701"/>
    </row>
    <row r="4" spans="1:16" ht="15" customHeight="1">
      <c r="A4" s="414"/>
      <c r="B4" s="617" t="s">
        <v>4287</v>
      </c>
      <c r="C4" s="617" t="s">
        <v>329</v>
      </c>
      <c r="D4" s="616"/>
      <c r="E4" s="569"/>
      <c r="F4" s="569"/>
      <c r="G4" s="569"/>
      <c r="H4" s="569"/>
      <c r="I4" s="569"/>
      <c r="J4" s="569"/>
      <c r="K4" s="569"/>
    </row>
    <row r="5" spans="1:16" ht="71.25" customHeight="1">
      <c r="A5" s="414"/>
      <c r="B5" s="614" t="s">
        <v>4288</v>
      </c>
      <c r="C5" s="3492" t="s">
        <v>4766</v>
      </c>
      <c r="D5" s="3492"/>
      <c r="E5" s="3492"/>
      <c r="F5" s="3492"/>
      <c r="G5" s="3492"/>
      <c r="H5" s="3492"/>
      <c r="I5" s="3492"/>
      <c r="J5" s="3492"/>
      <c r="K5" s="3492"/>
    </row>
    <row r="6" spans="1:16" ht="106.95" customHeight="1">
      <c r="A6" s="414"/>
      <c r="B6" s="614" t="s">
        <v>4289</v>
      </c>
      <c r="C6" s="3492" t="s">
        <v>1480</v>
      </c>
      <c r="D6" s="3492"/>
      <c r="E6" s="3492"/>
      <c r="F6" s="3492"/>
      <c r="G6" s="3492"/>
      <c r="H6" s="3492"/>
      <c r="I6" s="3492"/>
      <c r="J6" s="3492"/>
      <c r="K6" s="3492"/>
    </row>
    <row r="7" spans="1:16" ht="60" customHeight="1">
      <c r="A7" s="414"/>
      <c r="B7" s="614"/>
      <c r="C7" s="1444" t="s">
        <v>368</v>
      </c>
      <c r="D7" s="1412" t="s">
        <v>2517</v>
      </c>
      <c r="E7" s="1412"/>
      <c r="F7" s="3704" t="s">
        <v>2518</v>
      </c>
      <c r="G7" s="3704"/>
      <c r="H7" s="3704"/>
      <c r="I7" s="3704"/>
      <c r="J7" s="3704"/>
      <c r="K7" s="3704"/>
      <c r="P7" s="694" t="s">
        <v>580</v>
      </c>
    </row>
    <row r="8" spans="1:16" ht="55.95" customHeight="1">
      <c r="A8" s="414"/>
      <c r="B8" s="614"/>
      <c r="C8" s="299"/>
      <c r="D8" s="1412" t="s">
        <v>2519</v>
      </c>
      <c r="E8" s="1412"/>
      <c r="F8" s="3704" t="s">
        <v>2520</v>
      </c>
      <c r="G8" s="3704"/>
      <c r="H8" s="3704"/>
      <c r="I8" s="3704"/>
      <c r="J8" s="3704"/>
      <c r="K8" s="3704"/>
    </row>
    <row r="9" spans="1:16" ht="27.75" customHeight="1">
      <c r="A9" s="414"/>
      <c r="B9" s="614" t="s">
        <v>4290</v>
      </c>
      <c r="C9" s="3468" t="s">
        <v>1275</v>
      </c>
      <c r="D9" s="3468"/>
      <c r="E9" s="3468"/>
      <c r="F9" s="3468"/>
      <c r="G9" s="3468"/>
      <c r="H9" s="3468"/>
      <c r="I9" s="3468"/>
      <c r="J9" s="3468"/>
      <c r="K9" s="3468"/>
    </row>
    <row r="10" spans="1:16" s="85" customFormat="1" ht="15" customHeight="1">
      <c r="A10" s="416"/>
      <c r="B10" s="618" t="s">
        <v>4291</v>
      </c>
      <c r="C10" s="3700" t="s">
        <v>330</v>
      </c>
      <c r="D10" s="3700"/>
      <c r="E10" s="3700"/>
      <c r="F10" s="3700"/>
      <c r="G10" s="3700"/>
      <c r="H10" s="3700"/>
      <c r="I10" s="3700"/>
      <c r="J10" s="3700"/>
      <c r="K10" s="3700"/>
    </row>
    <row r="11" spans="1:16" ht="27.75" customHeight="1">
      <c r="A11" s="414"/>
      <c r="B11" s="616"/>
      <c r="C11" s="3492" t="s">
        <v>3907</v>
      </c>
      <c r="D11" s="3492"/>
      <c r="E11" s="3492"/>
      <c r="F11" s="3492"/>
      <c r="G11" s="3492"/>
      <c r="H11" s="3492"/>
      <c r="I11" s="3492"/>
      <c r="J11" s="3492"/>
      <c r="K11" s="3492"/>
    </row>
    <row r="12" spans="1:16" s="85" customFormat="1" ht="15" customHeight="1">
      <c r="A12" s="416"/>
      <c r="B12" s="618" t="s">
        <v>4292</v>
      </c>
      <c r="C12" s="3496" t="s">
        <v>331</v>
      </c>
      <c r="D12" s="3496"/>
      <c r="E12" s="3496"/>
      <c r="F12" s="1792"/>
      <c r="G12" s="416"/>
      <c r="H12" s="416"/>
      <c r="I12" s="416"/>
      <c r="J12" s="1792"/>
      <c r="K12" s="1792"/>
    </row>
    <row r="13" spans="1:16" ht="39.75" customHeight="1">
      <c r="A13" s="414"/>
      <c r="B13" s="414"/>
      <c r="C13" s="617" t="s">
        <v>4293</v>
      </c>
      <c r="D13" s="3492" t="s">
        <v>3908</v>
      </c>
      <c r="E13" s="3492"/>
      <c r="F13" s="3492"/>
      <c r="G13" s="3492"/>
      <c r="H13" s="3492"/>
      <c r="I13" s="3492"/>
      <c r="J13" s="3492"/>
      <c r="K13" s="3492"/>
    </row>
    <row r="14" spans="1:16" ht="39.75" customHeight="1">
      <c r="A14" s="414"/>
      <c r="B14" s="414"/>
      <c r="C14" s="617" t="s">
        <v>4294</v>
      </c>
      <c r="D14" s="3492" t="s">
        <v>4235</v>
      </c>
      <c r="E14" s="3492"/>
      <c r="F14" s="3492"/>
      <c r="G14" s="3492"/>
      <c r="H14" s="3492"/>
      <c r="I14" s="3492"/>
      <c r="J14" s="3492"/>
      <c r="K14" s="3492"/>
    </row>
    <row r="15" spans="1:16" ht="27" customHeight="1">
      <c r="A15" s="414"/>
      <c r="B15" s="414"/>
      <c r="C15" s="617" t="s">
        <v>4295</v>
      </c>
      <c r="D15" s="3468" t="s">
        <v>3228</v>
      </c>
      <c r="E15" s="3468"/>
      <c r="F15" s="3468"/>
      <c r="G15" s="3468"/>
      <c r="H15" s="3468"/>
      <c r="I15" s="3468"/>
      <c r="J15" s="3468"/>
      <c r="K15" s="3468"/>
    </row>
    <row r="16" spans="1:16" ht="15" customHeight="1">
      <c r="A16" s="414"/>
      <c r="B16" s="414"/>
      <c r="C16" s="617"/>
      <c r="D16" s="569" t="s">
        <v>3909</v>
      </c>
      <c r="E16" s="3468" t="s">
        <v>3910</v>
      </c>
      <c r="F16" s="3468"/>
      <c r="G16" s="3468"/>
      <c r="H16" s="3468"/>
      <c r="I16" s="3468"/>
      <c r="J16" s="3468"/>
      <c r="K16" s="3468"/>
    </row>
    <row r="17" spans="1:12" ht="27.75" customHeight="1">
      <c r="A17" s="414"/>
      <c r="B17" s="414"/>
      <c r="C17" s="617"/>
      <c r="D17" s="569"/>
      <c r="E17" s="569" t="s">
        <v>1188</v>
      </c>
      <c r="F17" s="3492" t="s">
        <v>3805</v>
      </c>
      <c r="G17" s="3492"/>
      <c r="H17" s="3492"/>
      <c r="I17" s="3492"/>
      <c r="J17" s="3492"/>
      <c r="K17" s="3492"/>
    </row>
    <row r="18" spans="1:12" ht="29.25" customHeight="1">
      <c r="A18" s="414"/>
      <c r="B18" s="414"/>
      <c r="C18" s="617"/>
      <c r="D18" s="569"/>
      <c r="E18" s="569" t="s">
        <v>1189</v>
      </c>
      <c r="F18" s="3492" t="s">
        <v>4236</v>
      </c>
      <c r="G18" s="3492"/>
      <c r="H18" s="3492"/>
      <c r="I18" s="3492"/>
      <c r="J18" s="3492"/>
      <c r="K18" s="3492"/>
    </row>
    <row r="19" spans="1:12" ht="26.25" customHeight="1">
      <c r="A19" s="414"/>
      <c r="B19" s="414"/>
      <c r="C19" s="617"/>
      <c r="D19" s="569"/>
      <c r="E19" s="569" t="s">
        <v>343</v>
      </c>
      <c r="F19" s="3492" t="s">
        <v>4237</v>
      </c>
      <c r="G19" s="3492"/>
      <c r="H19" s="3492"/>
      <c r="I19" s="3492"/>
      <c r="J19" s="3492"/>
      <c r="K19" s="3492"/>
    </row>
    <row r="20" spans="1:12" ht="42" customHeight="1">
      <c r="A20" s="414"/>
      <c r="B20" s="617"/>
      <c r="C20" s="414"/>
      <c r="D20" s="619" t="s">
        <v>644</v>
      </c>
      <c r="E20" s="3702" t="s">
        <v>3911</v>
      </c>
      <c r="F20" s="3702"/>
      <c r="G20" s="3702"/>
      <c r="H20" s="3702"/>
      <c r="I20" s="3702"/>
      <c r="J20" s="3702"/>
      <c r="K20" s="3702"/>
    </row>
    <row r="21" spans="1:12" ht="39.75" customHeight="1">
      <c r="A21" s="414"/>
      <c r="B21" s="617"/>
      <c r="C21" s="414"/>
      <c r="D21" s="619" t="s">
        <v>646</v>
      </c>
      <c r="E21" s="3702" t="s">
        <v>4238</v>
      </c>
      <c r="F21" s="3702"/>
      <c r="G21" s="3702"/>
      <c r="H21" s="3702"/>
      <c r="I21" s="3702"/>
      <c r="J21" s="3702"/>
      <c r="K21" s="3702"/>
    </row>
    <row r="22" spans="1:12" ht="60.75" customHeight="1">
      <c r="A22" s="414"/>
      <c r="B22" s="617"/>
      <c r="C22" s="414"/>
      <c r="D22" s="619" t="s">
        <v>750</v>
      </c>
      <c r="E22" s="3702" t="s">
        <v>3912</v>
      </c>
      <c r="F22" s="3702"/>
      <c r="G22" s="3702"/>
      <c r="H22" s="3702"/>
      <c r="I22" s="3702"/>
      <c r="J22" s="3702"/>
      <c r="K22" s="3702"/>
    </row>
    <row r="23" spans="1:12" s="85" customFormat="1" ht="15" customHeight="1">
      <c r="A23" s="416"/>
      <c r="B23" s="1788" t="s">
        <v>4296</v>
      </c>
      <c r="C23" s="3496" t="s">
        <v>332</v>
      </c>
      <c r="D23" s="3496"/>
      <c r="E23" s="3496"/>
      <c r="F23" s="3496"/>
      <c r="G23" s="3496"/>
      <c r="H23" s="3496"/>
      <c r="I23" s="3496"/>
      <c r="J23" s="3496"/>
      <c r="K23" s="3496"/>
    </row>
    <row r="24" spans="1:12" ht="66" customHeight="1">
      <c r="A24" s="414"/>
      <c r="B24" s="617"/>
      <c r="C24" s="3492" t="s">
        <v>3913</v>
      </c>
      <c r="D24" s="3492"/>
      <c r="E24" s="3492"/>
      <c r="F24" s="3492"/>
      <c r="G24" s="3492"/>
      <c r="H24" s="3492"/>
      <c r="I24" s="3492"/>
      <c r="J24" s="3492"/>
      <c r="K24" s="3492"/>
    </row>
    <row r="25" spans="1:12" s="85" customFormat="1" ht="15" customHeight="1">
      <c r="A25" s="416"/>
      <c r="B25" s="2283"/>
      <c r="C25" s="2284" t="s">
        <v>4297</v>
      </c>
      <c r="D25" s="3707" t="s">
        <v>3230</v>
      </c>
      <c r="E25" s="3707"/>
      <c r="F25" s="3707"/>
      <c r="G25" s="3707"/>
      <c r="H25" s="3707"/>
      <c r="I25" s="3707"/>
      <c r="J25" s="3707"/>
      <c r="K25" s="3707"/>
      <c r="L25" s="3707"/>
    </row>
    <row r="26" spans="1:12" ht="17.25" customHeight="1">
      <c r="A26" s="414"/>
      <c r="B26" s="1733"/>
      <c r="C26" s="1733"/>
      <c r="D26" s="2288" t="s">
        <v>4298</v>
      </c>
      <c r="E26" s="987"/>
      <c r="F26" s="3708" t="s">
        <v>4239</v>
      </c>
      <c r="G26" s="3708"/>
      <c r="H26" s="3708"/>
      <c r="I26" s="3708"/>
      <c r="J26" s="3708"/>
      <c r="K26" s="3708"/>
      <c r="L26" s="3708"/>
    </row>
    <row r="27" spans="1:12" ht="30.6" customHeight="1">
      <c r="A27" s="414"/>
      <c r="B27" s="1733"/>
      <c r="C27" s="1733"/>
      <c r="D27" s="2288"/>
      <c r="E27" s="1291" t="s">
        <v>4171</v>
      </c>
      <c r="F27" s="3708" t="s">
        <v>4240</v>
      </c>
      <c r="G27" s="3708"/>
      <c r="H27" s="3708"/>
      <c r="I27" s="3708"/>
      <c r="J27" s="3708"/>
      <c r="K27" s="3708"/>
      <c r="L27" s="3708"/>
    </row>
    <row r="28" spans="1:12" ht="17.399999999999999" customHeight="1">
      <c r="A28" s="414"/>
      <c r="B28" s="1733"/>
      <c r="C28" s="1733"/>
      <c r="D28" s="2288"/>
      <c r="E28" s="2289" t="s">
        <v>644</v>
      </c>
      <c r="F28" s="3708" t="s">
        <v>3231</v>
      </c>
      <c r="G28" s="3708"/>
      <c r="H28" s="3708"/>
      <c r="I28" s="3708"/>
      <c r="J28" s="3708"/>
      <c r="K28" s="3708"/>
      <c r="L28" s="3708"/>
    </row>
    <row r="29" spans="1:12" ht="17.399999999999999" customHeight="1">
      <c r="A29" s="414"/>
      <c r="B29" s="1733"/>
      <c r="C29" s="1733"/>
      <c r="D29" s="2288"/>
      <c r="E29" s="2289" t="s">
        <v>646</v>
      </c>
      <c r="F29" s="3708" t="s">
        <v>3232</v>
      </c>
      <c r="G29" s="3708"/>
      <c r="H29" s="3708"/>
      <c r="I29" s="3708"/>
      <c r="J29" s="3708"/>
      <c r="K29" s="3708"/>
      <c r="L29" s="3708"/>
    </row>
    <row r="30" spans="1:12" ht="15.75" customHeight="1">
      <c r="A30" s="414"/>
      <c r="B30" s="1733"/>
      <c r="C30" s="1733"/>
      <c r="D30" s="2288"/>
      <c r="E30" s="2289" t="s">
        <v>750</v>
      </c>
      <c r="F30" s="3708" t="s">
        <v>4169</v>
      </c>
      <c r="G30" s="3708"/>
      <c r="H30" s="3708"/>
      <c r="I30" s="3708"/>
      <c r="J30" s="3708"/>
      <c r="K30" s="3708"/>
      <c r="L30" s="3708"/>
    </row>
    <row r="31" spans="1:12" s="85" customFormat="1" ht="35.25" customHeight="1">
      <c r="A31" s="416"/>
      <c r="B31" s="1733"/>
      <c r="C31" s="1733"/>
      <c r="D31" s="2288" t="s">
        <v>4299</v>
      </c>
      <c r="E31" s="3709" t="s">
        <v>4241</v>
      </c>
      <c r="F31" s="3709"/>
      <c r="G31" s="3709"/>
      <c r="H31" s="3709"/>
      <c r="I31" s="3709"/>
      <c r="J31" s="3709"/>
      <c r="K31" s="3709"/>
      <c r="L31" s="3709"/>
    </row>
    <row r="32" spans="1:12" s="85" customFormat="1" ht="39" customHeight="1">
      <c r="A32" s="416"/>
      <c r="B32" s="1733"/>
      <c r="C32" s="1733"/>
      <c r="D32" s="2288" t="s">
        <v>4300</v>
      </c>
      <c r="E32" s="3708" t="s">
        <v>4242</v>
      </c>
      <c r="F32" s="3708"/>
      <c r="G32" s="3708"/>
      <c r="H32" s="3708"/>
      <c r="I32" s="3708"/>
      <c r="J32" s="3708"/>
      <c r="K32" s="3708"/>
      <c r="L32" s="3708"/>
    </row>
    <row r="33" spans="1:12" s="85" customFormat="1" ht="21" customHeight="1">
      <c r="A33" s="416"/>
      <c r="B33" s="1733"/>
      <c r="C33" s="2285" t="s">
        <v>4301</v>
      </c>
      <c r="D33" s="3705" t="s">
        <v>1277</v>
      </c>
      <c r="E33" s="3705"/>
      <c r="F33" s="3705"/>
      <c r="G33" s="3705"/>
      <c r="H33" s="3705"/>
      <c r="I33" s="3705"/>
      <c r="J33" s="3705"/>
      <c r="K33" s="3705"/>
      <c r="L33" s="3705"/>
    </row>
    <row r="34" spans="1:12" s="85" customFormat="1" ht="12.75" customHeight="1">
      <c r="A34" s="416"/>
      <c r="B34" s="1733"/>
      <c r="C34" s="2285"/>
      <c r="D34" s="2286" t="s">
        <v>4302</v>
      </c>
      <c r="E34" s="3706" t="s">
        <v>328</v>
      </c>
      <c r="F34" s="3706"/>
      <c r="G34" s="3706"/>
      <c r="H34" s="3706"/>
      <c r="I34" s="3706"/>
      <c r="J34" s="3706"/>
      <c r="K34" s="3706"/>
      <c r="L34" s="2286"/>
    </row>
    <row r="35" spans="1:12" ht="58.5" customHeight="1">
      <c r="A35" s="414"/>
      <c r="B35" s="1531"/>
      <c r="C35" s="569"/>
      <c r="D35" s="3492" t="s">
        <v>4767</v>
      </c>
      <c r="E35" s="3492"/>
      <c r="F35" s="3492"/>
      <c r="G35" s="3492"/>
      <c r="H35" s="3492"/>
      <c r="I35" s="3492"/>
      <c r="J35" s="3492"/>
      <c r="K35" s="3492"/>
    </row>
    <row r="36" spans="1:12" s="85" customFormat="1" ht="15" customHeight="1">
      <c r="A36" s="416"/>
      <c r="B36" s="1788"/>
      <c r="C36" s="1788" t="s">
        <v>4303</v>
      </c>
      <c r="D36" s="3496" t="s">
        <v>1278</v>
      </c>
      <c r="E36" s="3496"/>
      <c r="F36" s="3496"/>
      <c r="G36" s="3496"/>
      <c r="H36" s="3496"/>
      <c r="I36" s="3496"/>
      <c r="J36" s="3496"/>
      <c r="K36" s="3496"/>
    </row>
    <row r="37" spans="1:12" ht="108" customHeight="1">
      <c r="A37" s="414"/>
      <c r="B37" s="1531"/>
      <c r="C37" s="569"/>
      <c r="D37" s="3691" t="s">
        <v>4304</v>
      </c>
      <c r="E37" s="3691"/>
      <c r="F37" s="3691"/>
      <c r="G37" s="3492" t="s">
        <v>4768</v>
      </c>
      <c r="H37" s="3492"/>
      <c r="I37" s="3492"/>
      <c r="J37" s="3492"/>
      <c r="K37" s="3492"/>
    </row>
    <row r="38" spans="1:12" ht="160.19999999999999" customHeight="1">
      <c r="A38" s="414"/>
      <c r="B38" s="1531"/>
      <c r="C38" s="569"/>
      <c r="D38" s="3691" t="s">
        <v>4305</v>
      </c>
      <c r="E38" s="3691"/>
      <c r="F38" s="3691"/>
      <c r="G38" s="3492" t="s">
        <v>4311</v>
      </c>
      <c r="H38" s="3492"/>
      <c r="I38" s="3492"/>
      <c r="J38" s="3492"/>
      <c r="K38" s="3492"/>
    </row>
    <row r="39" spans="1:12" ht="66.75" customHeight="1">
      <c r="A39" s="414"/>
      <c r="B39" s="1531"/>
      <c r="C39" s="569"/>
      <c r="D39" s="3691" t="s">
        <v>4306</v>
      </c>
      <c r="E39" s="3691"/>
      <c r="F39" s="3691"/>
      <c r="G39" s="3492" t="s">
        <v>4243</v>
      </c>
      <c r="H39" s="3492"/>
      <c r="I39" s="3492"/>
      <c r="J39" s="3492"/>
      <c r="K39" s="3492"/>
    </row>
    <row r="40" spans="1:12" ht="55.5" customHeight="1">
      <c r="A40" s="414"/>
      <c r="B40" s="1531"/>
      <c r="C40" s="569"/>
      <c r="D40" s="1531" t="s">
        <v>4312</v>
      </c>
      <c r="E40" s="1531"/>
      <c r="F40" s="1531"/>
      <c r="G40" s="3468" t="s">
        <v>4313</v>
      </c>
      <c r="H40" s="3468"/>
      <c r="I40" s="3468"/>
      <c r="J40" s="3468"/>
      <c r="K40" s="3468"/>
    </row>
    <row r="41" spans="1:12" s="85" customFormat="1" ht="15" customHeight="1">
      <c r="A41" s="416"/>
      <c r="B41" s="1788"/>
      <c r="C41" s="1788" t="s">
        <v>4307</v>
      </c>
      <c r="D41" s="3496" t="s">
        <v>4244</v>
      </c>
      <c r="E41" s="3496"/>
      <c r="F41" s="3496"/>
      <c r="G41" s="3496"/>
      <c r="H41" s="3496"/>
      <c r="I41" s="3496"/>
      <c r="J41" s="3496"/>
      <c r="K41" s="3496"/>
    </row>
    <row r="42" spans="1:12" ht="15" customHeight="1">
      <c r="A42" s="414"/>
      <c r="B42" s="1531"/>
      <c r="C42" s="1531"/>
      <c r="D42" s="3691" t="s">
        <v>4308</v>
      </c>
      <c r="E42" s="3691"/>
      <c r="F42" s="3691"/>
      <c r="G42" s="3691" t="s">
        <v>670</v>
      </c>
      <c r="H42" s="3691"/>
      <c r="I42" s="3691"/>
      <c r="J42" s="3691"/>
      <c r="K42" s="3691"/>
    </row>
    <row r="43" spans="1:12" ht="92.25" customHeight="1">
      <c r="A43" s="414"/>
      <c r="B43" s="1531"/>
      <c r="C43" s="1531"/>
      <c r="D43" s="1531"/>
      <c r="E43" s="1531"/>
      <c r="F43" s="1531"/>
      <c r="G43" s="3492" t="s">
        <v>4245</v>
      </c>
      <c r="H43" s="3492"/>
      <c r="I43" s="3492"/>
      <c r="J43" s="3492"/>
      <c r="K43" s="3492"/>
    </row>
    <row r="44" spans="1:12" ht="15" customHeight="1">
      <c r="A44" s="414"/>
      <c r="B44" s="1531"/>
      <c r="C44" s="1531"/>
      <c r="D44" s="3691" t="s">
        <v>1279</v>
      </c>
      <c r="E44" s="3691"/>
      <c r="F44" s="3691"/>
      <c r="G44" s="3691" t="s">
        <v>671</v>
      </c>
      <c r="H44" s="3691"/>
      <c r="I44" s="3691"/>
      <c r="J44" s="3691"/>
      <c r="K44" s="3691"/>
    </row>
    <row r="45" spans="1:12" ht="54" customHeight="1">
      <c r="A45" s="414"/>
      <c r="B45" s="1531"/>
      <c r="C45" s="1531"/>
      <c r="D45" s="1531"/>
      <c r="E45" s="1531"/>
      <c r="F45" s="3703" t="s">
        <v>4309</v>
      </c>
      <c r="G45" s="3703"/>
      <c r="H45" s="3492" t="s">
        <v>4246</v>
      </c>
      <c r="I45" s="3492"/>
      <c r="J45" s="3492"/>
      <c r="K45" s="3492"/>
    </row>
    <row r="46" spans="1:12" ht="54" customHeight="1">
      <c r="A46" s="414"/>
      <c r="B46" s="1531"/>
      <c r="C46" s="1531"/>
      <c r="D46" s="1531"/>
      <c r="E46" s="1531"/>
      <c r="F46" s="3703" t="s">
        <v>4310</v>
      </c>
      <c r="G46" s="3703"/>
      <c r="H46" s="3492" t="s">
        <v>3914</v>
      </c>
      <c r="I46" s="3492"/>
      <c r="J46" s="3492"/>
      <c r="K46" s="3492"/>
    </row>
    <row r="47" spans="1:12" s="85" customFormat="1" ht="15" customHeight="1">
      <c r="A47" s="1788" t="s">
        <v>4314</v>
      </c>
      <c r="B47" s="3496" t="s">
        <v>362</v>
      </c>
      <c r="C47" s="3496"/>
      <c r="D47" s="3496"/>
      <c r="E47" s="3496"/>
      <c r="F47" s="3496"/>
      <c r="G47" s="3496"/>
      <c r="H47" s="3496"/>
      <c r="I47" s="3496"/>
      <c r="J47" s="3496"/>
      <c r="K47" s="3496"/>
    </row>
    <row r="48" spans="1:12" ht="8.25" customHeight="1">
      <c r="A48" s="414"/>
      <c r="B48" s="620"/>
      <c r="C48" s="414"/>
      <c r="D48" s="414"/>
      <c r="E48" s="414"/>
      <c r="F48" s="414"/>
      <c r="G48" s="414"/>
      <c r="H48" s="414"/>
      <c r="I48" s="414"/>
      <c r="J48" s="414"/>
      <c r="K48" s="414"/>
    </row>
    <row r="49" spans="1:11" s="85" customFormat="1" ht="15" customHeight="1">
      <c r="A49" s="416"/>
      <c r="B49" s="618" t="s">
        <v>4315</v>
      </c>
      <c r="C49" s="3700" t="s">
        <v>363</v>
      </c>
      <c r="D49" s="3700"/>
      <c r="E49" s="3700"/>
      <c r="F49" s="3700"/>
      <c r="G49" s="3700"/>
      <c r="H49" s="3700"/>
      <c r="I49" s="3700"/>
      <c r="J49" s="3700"/>
      <c r="K49" s="3700"/>
    </row>
    <row r="50" spans="1:11" ht="42" customHeight="1">
      <c r="A50" s="414"/>
      <c r="B50" s="414"/>
      <c r="C50" s="621" t="s">
        <v>4316</v>
      </c>
      <c r="D50" s="3492" t="s">
        <v>3915</v>
      </c>
      <c r="E50" s="3492"/>
      <c r="F50" s="3492"/>
      <c r="G50" s="3492"/>
      <c r="H50" s="3492"/>
      <c r="I50" s="3492"/>
      <c r="J50" s="3492"/>
      <c r="K50" s="3492"/>
    </row>
    <row r="51" spans="1:11" ht="66" customHeight="1">
      <c r="A51" s="414"/>
      <c r="B51" s="414"/>
      <c r="C51" s="1790" t="s">
        <v>4317</v>
      </c>
      <c r="D51" s="3492" t="s">
        <v>1280</v>
      </c>
      <c r="E51" s="3492"/>
      <c r="F51" s="3492"/>
      <c r="G51" s="3492"/>
      <c r="H51" s="3492"/>
      <c r="I51" s="3492"/>
      <c r="J51" s="3492"/>
      <c r="K51" s="3492"/>
    </row>
    <row r="52" spans="1:11" s="85" customFormat="1" ht="15" customHeight="1">
      <c r="A52" s="416"/>
      <c r="B52" s="1788" t="s">
        <v>4318</v>
      </c>
      <c r="C52" s="3496" t="s">
        <v>364</v>
      </c>
      <c r="D52" s="3496"/>
      <c r="E52" s="3496"/>
      <c r="F52" s="3496"/>
      <c r="G52" s="3496"/>
      <c r="H52" s="3496"/>
      <c r="I52" s="3496"/>
      <c r="J52" s="3496"/>
      <c r="K52" s="3496"/>
    </row>
    <row r="53" spans="1:11" ht="54" customHeight="1">
      <c r="A53" s="414"/>
      <c r="B53" s="414"/>
      <c r="C53" s="621" t="s">
        <v>4319</v>
      </c>
      <c r="D53" s="3468" t="s">
        <v>3916</v>
      </c>
      <c r="E53" s="3468"/>
      <c r="F53" s="3468"/>
      <c r="G53" s="3468"/>
      <c r="H53" s="3468"/>
      <c r="I53" s="3468"/>
      <c r="J53" s="3468"/>
      <c r="K53" s="3468"/>
    </row>
    <row r="54" spans="1:11" ht="54" customHeight="1">
      <c r="A54" s="414"/>
      <c r="B54" s="414"/>
      <c r="C54" s="621" t="s">
        <v>4320</v>
      </c>
      <c r="D54" s="3468" t="s">
        <v>3233</v>
      </c>
      <c r="E54" s="3468"/>
      <c r="F54" s="3468"/>
      <c r="G54" s="3468"/>
      <c r="H54" s="3468"/>
      <c r="I54" s="3468"/>
      <c r="J54" s="3468"/>
      <c r="K54" s="3468"/>
    </row>
    <row r="55" spans="1:11" ht="9" customHeight="1">
      <c r="A55" s="414"/>
      <c r="B55" s="414"/>
      <c r="C55" s="604"/>
      <c r="D55" s="604"/>
      <c r="E55" s="604"/>
      <c r="F55" s="604"/>
      <c r="G55" s="604"/>
      <c r="H55" s="604"/>
      <c r="I55" s="604"/>
      <c r="J55" s="604"/>
      <c r="K55" s="604"/>
    </row>
    <row r="56" spans="1:11" s="85" customFormat="1" ht="15" customHeight="1">
      <c r="A56" s="416"/>
      <c r="B56" s="1788" t="s">
        <v>4321</v>
      </c>
      <c r="C56" s="3496" t="s">
        <v>365</v>
      </c>
      <c r="D56" s="3496"/>
      <c r="E56" s="3496"/>
      <c r="F56" s="3496"/>
      <c r="G56" s="3496"/>
      <c r="H56" s="3496"/>
      <c r="I56" s="3496"/>
      <c r="J56" s="3496"/>
      <c r="K56" s="3496"/>
    </row>
    <row r="57" spans="1:11" ht="29.25" customHeight="1">
      <c r="A57" s="414"/>
      <c r="B57" s="414"/>
      <c r="C57" s="3492" t="s">
        <v>366</v>
      </c>
      <c r="D57" s="3492"/>
      <c r="E57" s="3492"/>
      <c r="F57" s="3492"/>
      <c r="G57" s="3492"/>
      <c r="H57" s="3492"/>
      <c r="I57" s="3492"/>
      <c r="J57" s="3492"/>
      <c r="K57" s="3492"/>
    </row>
    <row r="58" spans="1:11" s="85" customFormat="1" ht="15" customHeight="1">
      <c r="A58" s="416"/>
      <c r="B58" s="1788" t="s">
        <v>4322</v>
      </c>
      <c r="C58" s="3496" t="s">
        <v>367</v>
      </c>
      <c r="D58" s="3496"/>
      <c r="E58" s="3496"/>
      <c r="F58" s="3496"/>
      <c r="G58" s="3496"/>
      <c r="H58" s="3496"/>
      <c r="I58" s="3496"/>
      <c r="J58" s="3496"/>
      <c r="K58" s="3496"/>
    </row>
    <row r="59" spans="1:11" ht="42.75" customHeight="1">
      <c r="A59" s="414"/>
      <c r="B59" s="414"/>
      <c r="C59" s="3492" t="s">
        <v>118</v>
      </c>
      <c r="D59" s="3492"/>
      <c r="E59" s="3492"/>
      <c r="F59" s="3492"/>
      <c r="G59" s="3492"/>
      <c r="H59" s="3492"/>
      <c r="I59" s="3492"/>
      <c r="J59" s="3492"/>
      <c r="K59" s="3492"/>
    </row>
    <row r="60" spans="1:11" s="85" customFormat="1" ht="15" customHeight="1">
      <c r="A60" s="416"/>
      <c r="B60" s="1788" t="s">
        <v>4323</v>
      </c>
      <c r="C60" s="3496" t="s">
        <v>119</v>
      </c>
      <c r="D60" s="3496"/>
      <c r="E60" s="3496"/>
      <c r="F60" s="3496"/>
      <c r="G60" s="3496"/>
      <c r="H60" s="3496"/>
      <c r="I60" s="3496"/>
      <c r="J60" s="3496"/>
      <c r="K60" s="3496"/>
    </row>
    <row r="61" spans="1:11" ht="41.25" customHeight="1">
      <c r="A61" s="414"/>
      <c r="B61" s="414"/>
      <c r="C61" s="3492" t="s">
        <v>120</v>
      </c>
      <c r="D61" s="3492"/>
      <c r="E61" s="3492"/>
      <c r="F61" s="3492"/>
      <c r="G61" s="3492"/>
      <c r="H61" s="3492"/>
      <c r="I61" s="3492"/>
      <c r="J61" s="3492"/>
      <c r="K61" s="3492"/>
    </row>
    <row r="62" spans="1:11" s="85" customFormat="1" ht="15" customHeight="1">
      <c r="A62" s="416"/>
      <c r="B62" s="1788" t="s">
        <v>4324</v>
      </c>
      <c r="C62" s="3496" t="s">
        <v>121</v>
      </c>
      <c r="D62" s="3496"/>
      <c r="E62" s="3496"/>
      <c r="F62" s="3496"/>
      <c r="G62" s="3496"/>
      <c r="H62" s="3496"/>
      <c r="I62" s="3496"/>
      <c r="J62" s="3496"/>
      <c r="K62" s="3496"/>
    </row>
    <row r="63" spans="1:11" ht="39.75" customHeight="1">
      <c r="A63" s="414"/>
      <c r="B63" s="414"/>
      <c r="C63" s="3492" t="s">
        <v>3917</v>
      </c>
      <c r="D63" s="3492"/>
      <c r="E63" s="3492"/>
      <c r="F63" s="3492"/>
      <c r="G63" s="3492"/>
      <c r="H63" s="3492"/>
      <c r="I63" s="3492"/>
      <c r="J63" s="3492"/>
      <c r="K63" s="3492"/>
    </row>
    <row r="64" spans="1:11" s="85" customFormat="1" ht="15" customHeight="1">
      <c r="A64" s="416"/>
      <c r="B64" s="1788" t="s">
        <v>4325</v>
      </c>
      <c r="C64" s="3496" t="s">
        <v>1281</v>
      </c>
      <c r="D64" s="3496"/>
      <c r="E64" s="3496"/>
      <c r="F64" s="3496"/>
      <c r="G64" s="3496"/>
      <c r="H64" s="3496"/>
      <c r="I64" s="3496"/>
      <c r="J64" s="3496"/>
      <c r="K64" s="3496"/>
    </row>
    <row r="65" spans="1:11" ht="41.25" customHeight="1">
      <c r="A65" s="414"/>
      <c r="B65" s="414"/>
      <c r="C65" s="3492" t="s">
        <v>4247</v>
      </c>
      <c r="D65" s="3492"/>
      <c r="E65" s="3492"/>
      <c r="F65" s="3492"/>
      <c r="G65" s="3492"/>
      <c r="H65" s="3492"/>
      <c r="I65" s="3492"/>
      <c r="J65" s="3492"/>
      <c r="K65" s="3492"/>
    </row>
    <row r="66" spans="1:11" s="85" customFormat="1" ht="15" customHeight="1">
      <c r="A66" s="416"/>
      <c r="B66" s="1788" t="s">
        <v>4326</v>
      </c>
      <c r="C66" s="3496" t="s">
        <v>122</v>
      </c>
      <c r="D66" s="3496"/>
      <c r="E66" s="3496"/>
      <c r="F66" s="3496"/>
      <c r="G66" s="3496"/>
      <c r="H66" s="3496"/>
      <c r="I66" s="3496"/>
      <c r="J66" s="3496"/>
      <c r="K66" s="3496"/>
    </row>
    <row r="67" spans="1:11" ht="27.75" customHeight="1">
      <c r="A67" s="414"/>
      <c r="B67" s="414"/>
      <c r="C67" s="3492" t="s">
        <v>4248</v>
      </c>
      <c r="D67" s="3492"/>
      <c r="E67" s="3492"/>
      <c r="F67" s="3492"/>
      <c r="G67" s="3492"/>
      <c r="H67" s="3492"/>
      <c r="I67" s="3492"/>
      <c r="J67" s="3492"/>
      <c r="K67" s="3492"/>
    </row>
    <row r="68" spans="1:11" s="85" customFormat="1" ht="15" customHeight="1">
      <c r="A68" s="416"/>
      <c r="B68" s="618" t="s">
        <v>4327</v>
      </c>
      <c r="C68" s="3700" t="s">
        <v>0</v>
      </c>
      <c r="D68" s="3700"/>
      <c r="E68" s="3700"/>
      <c r="F68" s="3700"/>
      <c r="G68" s="3700"/>
      <c r="H68" s="3700"/>
      <c r="I68" s="3700"/>
      <c r="J68" s="3700"/>
      <c r="K68" s="3700"/>
    </row>
    <row r="69" spans="1:11" ht="40.5" customHeight="1">
      <c r="A69" s="414"/>
      <c r="B69" s="414"/>
      <c r="C69" s="3492" t="s">
        <v>4249</v>
      </c>
      <c r="D69" s="3492"/>
      <c r="E69" s="3492"/>
      <c r="F69" s="3492"/>
      <c r="G69" s="3492"/>
      <c r="H69" s="3492"/>
      <c r="I69" s="3492"/>
      <c r="J69" s="3492"/>
      <c r="K69" s="3492"/>
    </row>
    <row r="70" spans="1:11" s="85" customFormat="1" ht="15" customHeight="1">
      <c r="A70" s="416"/>
      <c r="B70" s="1788" t="s">
        <v>4328</v>
      </c>
      <c r="C70" s="3496" t="s">
        <v>528</v>
      </c>
      <c r="D70" s="3496"/>
      <c r="E70" s="3496"/>
      <c r="F70" s="3496"/>
      <c r="G70" s="3496"/>
      <c r="H70" s="3496"/>
      <c r="I70" s="3496"/>
      <c r="J70" s="3496"/>
      <c r="K70" s="3496"/>
    </row>
    <row r="71" spans="1:11" ht="54" customHeight="1">
      <c r="A71" s="414"/>
      <c r="B71" s="414"/>
      <c r="C71" s="621" t="s">
        <v>4329</v>
      </c>
      <c r="D71" s="3492" t="s">
        <v>3918</v>
      </c>
      <c r="E71" s="3492"/>
      <c r="F71" s="3492"/>
      <c r="G71" s="3492"/>
      <c r="H71" s="3492"/>
      <c r="I71" s="3492"/>
      <c r="J71" s="3492"/>
      <c r="K71" s="3492"/>
    </row>
    <row r="72" spans="1:11" ht="28.5" customHeight="1">
      <c r="A72" s="414"/>
      <c r="B72" s="414"/>
      <c r="C72" s="1531" t="s">
        <v>4330</v>
      </c>
      <c r="D72" s="3492" t="s">
        <v>268</v>
      </c>
      <c r="E72" s="3492"/>
      <c r="F72" s="3492"/>
      <c r="G72" s="3492"/>
      <c r="H72" s="3492"/>
      <c r="I72" s="3492"/>
      <c r="J72" s="3492"/>
      <c r="K72" s="3492"/>
    </row>
    <row r="73" spans="1:11" ht="39" customHeight="1">
      <c r="A73" s="414"/>
      <c r="B73" s="414"/>
      <c r="C73" s="1531" t="s">
        <v>4331</v>
      </c>
      <c r="D73" s="3492" t="s">
        <v>3919</v>
      </c>
      <c r="E73" s="3492"/>
      <c r="F73" s="3492"/>
      <c r="G73" s="3492"/>
      <c r="H73" s="3492"/>
      <c r="I73" s="3492"/>
      <c r="J73" s="3492"/>
      <c r="K73" s="3492"/>
    </row>
    <row r="74" spans="1:11" ht="39.75" customHeight="1">
      <c r="A74" s="414"/>
      <c r="B74" s="414"/>
      <c r="C74" s="1531" t="s">
        <v>4332</v>
      </c>
      <c r="D74" s="3492" t="s">
        <v>3920</v>
      </c>
      <c r="E74" s="3492"/>
      <c r="F74" s="3492"/>
      <c r="G74" s="3492"/>
      <c r="H74" s="3492"/>
      <c r="I74" s="3492"/>
      <c r="J74" s="3492"/>
      <c r="K74" s="3492"/>
    </row>
    <row r="75" spans="1:11" s="85" customFormat="1" ht="15" customHeight="1">
      <c r="A75" s="416"/>
      <c r="B75" s="1788" t="s">
        <v>4333</v>
      </c>
      <c r="C75" s="3496" t="s">
        <v>333</v>
      </c>
      <c r="D75" s="3496"/>
      <c r="E75" s="3496"/>
      <c r="F75" s="3496"/>
      <c r="G75" s="3496"/>
      <c r="H75" s="3496"/>
      <c r="I75" s="3496"/>
      <c r="J75" s="3496"/>
      <c r="K75" s="3496"/>
    </row>
    <row r="76" spans="1:11" ht="45.6" customHeight="1">
      <c r="A76" s="414"/>
      <c r="B76" s="414"/>
      <c r="C76" s="3492" t="s">
        <v>3234</v>
      </c>
      <c r="D76" s="3492"/>
      <c r="E76" s="3492"/>
      <c r="F76" s="3492"/>
      <c r="G76" s="3492"/>
      <c r="H76" s="3492"/>
      <c r="I76" s="3492"/>
      <c r="J76" s="3492"/>
      <c r="K76" s="3492"/>
    </row>
    <row r="77" spans="1:11" s="85" customFormat="1" ht="15" customHeight="1">
      <c r="A77" s="416"/>
      <c r="B77" s="1788" t="s">
        <v>4334</v>
      </c>
      <c r="C77" s="3496" t="s">
        <v>769</v>
      </c>
      <c r="D77" s="3496"/>
      <c r="E77" s="3496"/>
      <c r="F77" s="3496"/>
      <c r="G77" s="3496"/>
      <c r="H77" s="3496"/>
      <c r="I77" s="3496"/>
      <c r="J77" s="3496"/>
      <c r="K77" s="3496"/>
    </row>
    <row r="78" spans="1:11" ht="54" customHeight="1">
      <c r="A78" s="414"/>
      <c r="B78" s="414"/>
      <c r="C78" s="1531" t="s">
        <v>4335</v>
      </c>
      <c r="D78" s="3492" t="s">
        <v>3921</v>
      </c>
      <c r="E78" s="3492"/>
      <c r="F78" s="3492"/>
      <c r="G78" s="3492"/>
      <c r="H78" s="3492"/>
      <c r="I78" s="3492"/>
      <c r="J78" s="3492"/>
      <c r="K78" s="3492"/>
    </row>
    <row r="79" spans="1:11" ht="26.25" customHeight="1">
      <c r="A79" s="414"/>
      <c r="B79" s="414"/>
      <c r="C79" s="1531" t="s">
        <v>4336</v>
      </c>
      <c r="D79" s="3492" t="s">
        <v>4250</v>
      </c>
      <c r="E79" s="3492"/>
      <c r="F79" s="3492"/>
      <c r="G79" s="3492"/>
      <c r="H79" s="3492"/>
      <c r="I79" s="3492"/>
      <c r="J79" s="3492"/>
      <c r="K79" s="3492"/>
    </row>
    <row r="80" spans="1:11" ht="26.25" customHeight="1">
      <c r="A80" s="414"/>
      <c r="B80" s="414"/>
      <c r="C80" s="1531" t="s">
        <v>4337</v>
      </c>
      <c r="D80" s="3468" t="s">
        <v>4251</v>
      </c>
      <c r="E80" s="3468"/>
      <c r="F80" s="3468"/>
      <c r="G80" s="3468"/>
      <c r="H80" s="3468"/>
      <c r="I80" s="3468"/>
      <c r="J80" s="3468"/>
      <c r="K80" s="3468"/>
    </row>
    <row r="81" spans="1:11" s="85" customFormat="1" ht="15" customHeight="1">
      <c r="A81" s="416"/>
      <c r="B81" s="1788" t="s">
        <v>4338</v>
      </c>
      <c r="C81" s="3496" t="s">
        <v>770</v>
      </c>
      <c r="D81" s="3496"/>
      <c r="E81" s="3496"/>
      <c r="F81" s="3496"/>
      <c r="G81" s="3496"/>
      <c r="H81" s="3496"/>
      <c r="I81" s="3496"/>
      <c r="J81" s="3496"/>
      <c r="K81" s="3496"/>
    </row>
    <row r="82" spans="1:11" ht="52.5" customHeight="1">
      <c r="A82" s="414"/>
      <c r="B82" s="414"/>
      <c r="C82" s="1531" t="s">
        <v>4339</v>
      </c>
      <c r="D82" s="3492" t="s">
        <v>3922</v>
      </c>
      <c r="E82" s="3492"/>
      <c r="F82" s="3492"/>
      <c r="G82" s="3492"/>
      <c r="H82" s="3492"/>
      <c r="I82" s="3492"/>
      <c r="J82" s="3492"/>
      <c r="K82" s="3492"/>
    </row>
    <row r="83" spans="1:11" ht="39.75" customHeight="1">
      <c r="A83" s="414"/>
      <c r="B83" s="414"/>
      <c r="C83" s="1531" t="s">
        <v>4340</v>
      </c>
      <c r="D83" s="3492" t="s">
        <v>1918</v>
      </c>
      <c r="E83" s="3492"/>
      <c r="F83" s="3492"/>
      <c r="G83" s="3492"/>
      <c r="H83" s="3492"/>
      <c r="I83" s="3492"/>
      <c r="J83" s="3492"/>
      <c r="K83" s="3492"/>
    </row>
    <row r="84" spans="1:11" ht="53.25" customHeight="1">
      <c r="A84" s="414"/>
      <c r="B84" s="414"/>
      <c r="C84" s="1531" t="s">
        <v>4341</v>
      </c>
      <c r="D84" s="3492" t="s">
        <v>3923</v>
      </c>
      <c r="E84" s="3492"/>
      <c r="F84" s="3492"/>
      <c r="G84" s="3492"/>
      <c r="H84" s="3492"/>
      <c r="I84" s="3492"/>
      <c r="J84" s="3492"/>
      <c r="K84" s="3492"/>
    </row>
    <row r="85" spans="1:11" ht="66" customHeight="1">
      <c r="A85" s="414"/>
      <c r="B85" s="414"/>
      <c r="C85" s="1531" t="s">
        <v>4342</v>
      </c>
      <c r="D85" s="3492" t="s">
        <v>4252</v>
      </c>
      <c r="E85" s="3492"/>
      <c r="F85" s="3492"/>
      <c r="G85" s="3492"/>
      <c r="H85" s="3492"/>
      <c r="I85" s="3492"/>
      <c r="J85" s="3492"/>
      <c r="K85" s="3492"/>
    </row>
    <row r="86" spans="1:11" ht="55.5" customHeight="1">
      <c r="A86" s="414"/>
      <c r="B86" s="414"/>
      <c r="C86" s="621" t="s">
        <v>4343</v>
      </c>
      <c r="D86" s="3492" t="s">
        <v>3924</v>
      </c>
      <c r="E86" s="3492"/>
      <c r="F86" s="3492"/>
      <c r="G86" s="3492"/>
      <c r="H86" s="3492"/>
      <c r="I86" s="3492"/>
      <c r="J86" s="3492"/>
      <c r="K86" s="3492"/>
    </row>
    <row r="87" spans="1:11" ht="80.400000000000006" customHeight="1">
      <c r="A87" s="414"/>
      <c r="B87" s="414"/>
      <c r="C87" s="1531" t="s">
        <v>4344</v>
      </c>
      <c r="D87" s="3492" t="s">
        <v>3925</v>
      </c>
      <c r="E87" s="3492"/>
      <c r="F87" s="3492"/>
      <c r="G87" s="3492"/>
      <c r="H87" s="3492"/>
      <c r="I87" s="3492"/>
      <c r="J87" s="3492"/>
      <c r="K87" s="3492"/>
    </row>
    <row r="88" spans="1:11" ht="39.75" customHeight="1">
      <c r="A88" s="414"/>
      <c r="B88" s="414"/>
      <c r="C88" s="1531" t="s">
        <v>4345</v>
      </c>
      <c r="D88" s="3492" t="s">
        <v>3926</v>
      </c>
      <c r="E88" s="3492"/>
      <c r="F88" s="3492"/>
      <c r="G88" s="3492"/>
      <c r="H88" s="3492"/>
      <c r="I88" s="3492"/>
      <c r="J88" s="3492"/>
      <c r="K88" s="3492"/>
    </row>
    <row r="89" spans="1:11" ht="40.5" customHeight="1">
      <c r="A89" s="414"/>
      <c r="B89" s="414"/>
      <c r="C89" s="1531" t="s">
        <v>4346</v>
      </c>
      <c r="D89" s="3492" t="s">
        <v>1919</v>
      </c>
      <c r="E89" s="3492"/>
      <c r="F89" s="3492"/>
      <c r="G89" s="3492"/>
      <c r="H89" s="3492"/>
      <c r="I89" s="3492"/>
      <c r="J89" s="3492"/>
      <c r="K89" s="3492"/>
    </row>
    <row r="90" spans="1:11" ht="30.75" customHeight="1">
      <c r="A90" s="414"/>
      <c r="B90" s="414"/>
      <c r="C90" s="1531" t="s">
        <v>4347</v>
      </c>
      <c r="D90" s="3492" t="s">
        <v>3927</v>
      </c>
      <c r="E90" s="3492"/>
      <c r="F90" s="3492"/>
      <c r="G90" s="3492"/>
      <c r="H90" s="3492"/>
      <c r="I90" s="3492"/>
      <c r="J90" s="3492"/>
      <c r="K90" s="3492"/>
    </row>
    <row r="91" spans="1:11" s="85" customFormat="1" ht="15" customHeight="1">
      <c r="A91" s="416"/>
      <c r="B91" s="1788" t="s">
        <v>4348</v>
      </c>
      <c r="C91" s="3496" t="s">
        <v>935</v>
      </c>
      <c r="D91" s="3496"/>
      <c r="E91" s="3496"/>
      <c r="F91" s="3496"/>
      <c r="G91" s="3496"/>
      <c r="H91" s="3496"/>
      <c r="I91" s="3496"/>
      <c r="J91" s="3496"/>
      <c r="K91" s="3496"/>
    </row>
    <row r="92" spans="1:11" ht="31.2" customHeight="1">
      <c r="A92" s="414"/>
      <c r="B92" s="622"/>
      <c r="C92" s="3492" t="s">
        <v>974</v>
      </c>
      <c r="D92" s="3492"/>
      <c r="E92" s="3492"/>
      <c r="F92" s="3492"/>
      <c r="G92" s="3492"/>
      <c r="H92" s="3492"/>
      <c r="I92" s="3492"/>
      <c r="J92" s="3492"/>
      <c r="K92" s="3492"/>
    </row>
    <row r="93" spans="1:11" s="85" customFormat="1" ht="15" customHeight="1">
      <c r="A93" s="416"/>
      <c r="B93" s="1788" t="s">
        <v>4349</v>
      </c>
      <c r="C93" s="3493" t="s">
        <v>1920</v>
      </c>
      <c r="D93" s="3493"/>
      <c r="E93" s="3493"/>
      <c r="F93" s="416"/>
      <c r="G93" s="416"/>
      <c r="H93" s="416"/>
      <c r="I93" s="416"/>
      <c r="J93" s="416"/>
      <c r="K93" s="416"/>
    </row>
    <row r="94" spans="1:11" ht="39" customHeight="1">
      <c r="A94" s="414"/>
      <c r="B94" s="414"/>
      <c r="C94" s="1531" t="s">
        <v>4350</v>
      </c>
      <c r="D94" s="3492" t="s">
        <v>3928</v>
      </c>
      <c r="E94" s="3492"/>
      <c r="F94" s="3492"/>
      <c r="G94" s="3492"/>
      <c r="H94" s="3492"/>
      <c r="I94" s="3492"/>
      <c r="J94" s="3492"/>
      <c r="K94" s="3492"/>
    </row>
    <row r="95" spans="1:11" ht="39" customHeight="1">
      <c r="A95" s="414"/>
      <c r="B95" s="414"/>
      <c r="C95" s="1531" t="s">
        <v>4351</v>
      </c>
      <c r="D95" s="3492" t="s">
        <v>3929</v>
      </c>
      <c r="E95" s="3492"/>
      <c r="F95" s="3492"/>
      <c r="G95" s="3492"/>
      <c r="H95" s="3492"/>
      <c r="I95" s="3492"/>
      <c r="J95" s="3492"/>
      <c r="K95" s="3492"/>
    </row>
    <row r="96" spans="1:11" s="85" customFormat="1" ht="15" customHeight="1">
      <c r="A96" s="416"/>
      <c r="B96" s="1788" t="s">
        <v>4352</v>
      </c>
      <c r="C96" s="3496" t="s">
        <v>1128</v>
      </c>
      <c r="D96" s="3496"/>
      <c r="E96" s="3496"/>
      <c r="F96" s="3496"/>
      <c r="G96" s="3496"/>
      <c r="H96" s="3496"/>
      <c r="I96" s="3496"/>
      <c r="J96" s="3496"/>
      <c r="K96" s="3496"/>
    </row>
    <row r="97" spans="1:11" ht="39.75" customHeight="1">
      <c r="A97" s="414"/>
      <c r="B97" s="414"/>
      <c r="C97" s="1531" t="s">
        <v>4353</v>
      </c>
      <c r="D97" s="3492" t="s">
        <v>3930</v>
      </c>
      <c r="E97" s="3492"/>
      <c r="F97" s="3492"/>
      <c r="G97" s="3492"/>
      <c r="H97" s="3492"/>
      <c r="I97" s="3492"/>
      <c r="J97" s="3492"/>
      <c r="K97" s="3492"/>
    </row>
    <row r="98" spans="1:11" ht="40.5" customHeight="1">
      <c r="A98" s="414"/>
      <c r="B98" s="414"/>
      <c r="C98" s="1531" t="s">
        <v>4354</v>
      </c>
      <c r="D98" s="3492" t="s">
        <v>3931</v>
      </c>
      <c r="E98" s="3492"/>
      <c r="F98" s="3492"/>
      <c r="G98" s="3492"/>
      <c r="H98" s="3492"/>
      <c r="I98" s="3492"/>
      <c r="J98" s="3492"/>
      <c r="K98" s="3492"/>
    </row>
    <row r="99" spans="1:11" ht="69.75" customHeight="1">
      <c r="A99" s="414"/>
      <c r="B99" s="414"/>
      <c r="C99" s="1531" t="s">
        <v>4355</v>
      </c>
      <c r="D99" s="3492" t="s">
        <v>4253</v>
      </c>
      <c r="E99" s="3492"/>
      <c r="F99" s="3492"/>
      <c r="G99" s="3492"/>
      <c r="H99" s="3492"/>
      <c r="I99" s="3492"/>
      <c r="J99" s="3492"/>
      <c r="K99" s="3492"/>
    </row>
    <row r="100" spans="1:11" ht="40.5" customHeight="1">
      <c r="A100" s="414"/>
      <c r="B100" s="414"/>
      <c r="C100" s="1531" t="s">
        <v>4356</v>
      </c>
      <c r="D100" s="3492" t="s">
        <v>4414</v>
      </c>
      <c r="E100" s="3492"/>
      <c r="F100" s="3492"/>
      <c r="G100" s="3492"/>
      <c r="H100" s="3492"/>
      <c r="I100" s="3492"/>
      <c r="J100" s="3492"/>
      <c r="K100" s="3492"/>
    </row>
    <row r="101" spans="1:11" s="85" customFormat="1" ht="15" customHeight="1">
      <c r="A101" s="416"/>
      <c r="B101" s="1788" t="s">
        <v>4357</v>
      </c>
      <c r="C101" s="3496" t="s">
        <v>1129</v>
      </c>
      <c r="D101" s="3496"/>
      <c r="E101" s="3496"/>
      <c r="F101" s="3496"/>
      <c r="G101" s="3496"/>
      <c r="H101" s="3496"/>
      <c r="I101" s="3496"/>
      <c r="J101" s="3496"/>
      <c r="K101" s="3496"/>
    </row>
    <row r="102" spans="1:11" ht="66" customHeight="1">
      <c r="A102" s="414"/>
      <c r="B102" s="622"/>
      <c r="C102" s="3492" t="s">
        <v>4254</v>
      </c>
      <c r="D102" s="3492"/>
      <c r="E102" s="3492"/>
      <c r="F102" s="3492"/>
      <c r="G102" s="3492"/>
      <c r="H102" s="3492"/>
      <c r="I102" s="3492"/>
      <c r="J102" s="3492"/>
      <c r="K102" s="3492"/>
    </row>
    <row r="103" spans="1:11" ht="36.75" customHeight="1">
      <c r="A103" s="414"/>
      <c r="B103" s="622"/>
      <c r="C103" s="1632" t="s">
        <v>368</v>
      </c>
      <c r="D103" s="3699" t="s">
        <v>4358</v>
      </c>
      <c r="E103" s="3699"/>
      <c r="F103" s="3699"/>
      <c r="G103" s="3699"/>
      <c r="H103" s="3699"/>
      <c r="I103" s="3699"/>
      <c r="J103" s="3699"/>
      <c r="K103" s="3699"/>
    </row>
    <row r="104" spans="1:11" s="85" customFormat="1" ht="15" customHeight="1">
      <c r="A104" s="416"/>
      <c r="B104" s="1788" t="s">
        <v>4359</v>
      </c>
      <c r="C104" s="3496" t="s">
        <v>1130</v>
      </c>
      <c r="D104" s="3496"/>
      <c r="E104" s="3496"/>
      <c r="F104" s="3496"/>
      <c r="G104" s="3496"/>
      <c r="H104" s="3496"/>
      <c r="I104" s="3496"/>
      <c r="J104" s="3496"/>
      <c r="K104" s="3496"/>
    </row>
    <row r="105" spans="1:11" ht="94.2" customHeight="1">
      <c r="A105" s="414"/>
      <c r="B105" s="414"/>
      <c r="C105" s="1531" t="s">
        <v>4360</v>
      </c>
      <c r="D105" s="3492" t="s">
        <v>4255</v>
      </c>
      <c r="E105" s="3492"/>
      <c r="F105" s="3492"/>
      <c r="G105" s="3492"/>
      <c r="H105" s="3492"/>
      <c r="I105" s="3492"/>
      <c r="J105" s="3492"/>
      <c r="K105" s="3492"/>
    </row>
    <row r="106" spans="1:11" ht="26.25" customHeight="1">
      <c r="A106" s="414"/>
      <c r="B106" s="414"/>
      <c r="C106" s="1531" t="s">
        <v>4366</v>
      </c>
      <c r="D106" s="3492" t="s">
        <v>1131</v>
      </c>
      <c r="E106" s="3492"/>
      <c r="F106" s="3492"/>
      <c r="G106" s="3492"/>
      <c r="H106" s="3492"/>
      <c r="I106" s="3492"/>
      <c r="J106" s="3492"/>
      <c r="K106" s="3492"/>
    </row>
    <row r="107" spans="1:11" s="85" customFormat="1" ht="15" customHeight="1">
      <c r="A107" s="416"/>
      <c r="B107" s="1788" t="s">
        <v>4361</v>
      </c>
      <c r="C107" s="3496" t="s">
        <v>1132</v>
      </c>
      <c r="D107" s="3496"/>
      <c r="E107" s="3496"/>
      <c r="F107" s="3496"/>
      <c r="G107" s="3496"/>
      <c r="H107" s="3496"/>
      <c r="I107" s="3496"/>
      <c r="J107" s="3496"/>
      <c r="K107" s="3496"/>
    </row>
    <row r="108" spans="1:11" ht="26.25" customHeight="1">
      <c r="A108" s="414"/>
      <c r="B108" s="414"/>
      <c r="C108" s="3492" t="s">
        <v>3932</v>
      </c>
      <c r="D108" s="3492"/>
      <c r="E108" s="3492"/>
      <c r="F108" s="3492"/>
      <c r="G108" s="3492"/>
      <c r="H108" s="3492"/>
      <c r="I108" s="3492"/>
      <c r="J108" s="3492"/>
      <c r="K108" s="3492"/>
    </row>
    <row r="109" spans="1:11" s="85" customFormat="1" ht="15" customHeight="1">
      <c r="A109" s="416"/>
      <c r="B109" s="1788" t="s">
        <v>4362</v>
      </c>
      <c r="C109" s="3698" t="s">
        <v>4415</v>
      </c>
      <c r="D109" s="3698"/>
      <c r="E109" s="3698"/>
      <c r="F109" s="3698"/>
      <c r="G109" s="3698"/>
      <c r="H109" s="3698"/>
      <c r="I109" s="3698"/>
      <c r="J109" s="3698"/>
      <c r="K109" s="3698"/>
    </row>
    <row r="110" spans="1:11" ht="39" customHeight="1">
      <c r="A110" s="414"/>
      <c r="B110" s="414"/>
      <c r="C110" s="3492" t="s">
        <v>3933</v>
      </c>
      <c r="D110" s="3492"/>
      <c r="E110" s="3492"/>
      <c r="F110" s="3492"/>
      <c r="G110" s="3492"/>
      <c r="H110" s="3492"/>
      <c r="I110" s="3492"/>
      <c r="J110" s="3492"/>
      <c r="K110" s="3492"/>
    </row>
    <row r="111" spans="1:11" s="85" customFormat="1" ht="15" customHeight="1">
      <c r="A111" s="416"/>
      <c r="B111" s="1788" t="s">
        <v>4363</v>
      </c>
      <c r="C111" s="3496" t="s">
        <v>469</v>
      </c>
      <c r="D111" s="3496"/>
      <c r="E111" s="3496"/>
      <c r="F111" s="3496"/>
      <c r="G111" s="416"/>
      <c r="H111" s="416"/>
      <c r="I111" s="416"/>
      <c r="J111" s="416"/>
      <c r="K111" s="416"/>
    </row>
    <row r="112" spans="1:11" ht="27" customHeight="1">
      <c r="A112" s="414"/>
      <c r="B112" s="414"/>
      <c r="C112" s="3492" t="s">
        <v>470</v>
      </c>
      <c r="D112" s="3492"/>
      <c r="E112" s="3492"/>
      <c r="F112" s="3492"/>
      <c r="G112" s="3492"/>
      <c r="H112" s="3492"/>
      <c r="I112" s="3492"/>
      <c r="J112" s="3492"/>
      <c r="K112" s="3492"/>
    </row>
    <row r="113" spans="1:11" s="85" customFormat="1" ht="12.75" customHeight="1">
      <c r="A113" s="416"/>
      <c r="B113" s="1788" t="s">
        <v>4364</v>
      </c>
      <c r="C113" s="3496" t="s">
        <v>471</v>
      </c>
      <c r="D113" s="3496"/>
      <c r="E113" s="3496"/>
      <c r="F113" s="3496"/>
      <c r="G113" s="3496"/>
      <c r="H113" s="3496"/>
      <c r="I113" s="3496"/>
      <c r="J113" s="3496"/>
      <c r="K113" s="3496"/>
    </row>
    <row r="114" spans="1:11" ht="26.25" customHeight="1">
      <c r="A114" s="414"/>
      <c r="B114" s="414"/>
      <c r="C114" s="3492" t="s">
        <v>3934</v>
      </c>
      <c r="D114" s="3492"/>
      <c r="E114" s="3492"/>
      <c r="F114" s="3492"/>
      <c r="G114" s="3492"/>
      <c r="H114" s="3492"/>
      <c r="I114" s="3492"/>
      <c r="J114" s="3492"/>
      <c r="K114" s="3492"/>
    </row>
    <row r="115" spans="1:11" s="85" customFormat="1" ht="12.75" customHeight="1">
      <c r="A115" s="416"/>
      <c r="B115" s="1788" t="s">
        <v>4365</v>
      </c>
      <c r="C115" s="3496" t="s">
        <v>981</v>
      </c>
      <c r="D115" s="3496"/>
      <c r="E115" s="3496"/>
      <c r="F115" s="3496"/>
      <c r="G115" s="3496"/>
      <c r="H115" s="3496"/>
      <c r="I115" s="3496"/>
      <c r="J115" s="3496"/>
      <c r="K115" s="3496"/>
    </row>
    <row r="116" spans="1:11" ht="27" customHeight="1">
      <c r="A116" s="414"/>
      <c r="B116" s="414"/>
      <c r="C116" s="3492" t="s">
        <v>3935</v>
      </c>
      <c r="D116" s="3492"/>
      <c r="E116" s="3492"/>
      <c r="F116" s="3492"/>
      <c r="G116" s="3492"/>
      <c r="H116" s="3492"/>
      <c r="I116" s="3492"/>
      <c r="J116" s="3492"/>
      <c r="K116" s="3492"/>
    </row>
    <row r="117" spans="1:11" ht="8.25" customHeight="1">
      <c r="A117" s="414"/>
      <c r="B117" s="414"/>
      <c r="C117" s="604"/>
      <c r="D117" s="604"/>
      <c r="E117" s="604"/>
      <c r="F117" s="604"/>
      <c r="G117" s="604"/>
      <c r="H117" s="604"/>
      <c r="I117" s="604"/>
      <c r="J117" s="604"/>
      <c r="K117" s="604"/>
    </row>
    <row r="118" spans="1:11" s="85" customFormat="1" ht="15" customHeight="1">
      <c r="A118" s="618" t="s">
        <v>4367</v>
      </c>
      <c r="B118" s="3496" t="s">
        <v>982</v>
      </c>
      <c r="C118" s="3496"/>
      <c r="D118" s="3496"/>
      <c r="E118" s="3496"/>
      <c r="F118" s="3496"/>
      <c r="G118" s="3496"/>
      <c r="H118" s="3496"/>
      <c r="I118" s="3496"/>
      <c r="J118" s="3496"/>
      <c r="K118" s="3496"/>
    </row>
    <row r="119" spans="1:11" ht="9" customHeight="1">
      <c r="A119" s="414"/>
      <c r="B119" s="414"/>
      <c r="C119" s="620"/>
      <c r="D119" s="414"/>
      <c r="E119" s="414"/>
      <c r="F119" s="414"/>
      <c r="G119" s="414"/>
      <c r="H119" s="414"/>
      <c r="I119" s="414"/>
      <c r="J119" s="414"/>
      <c r="K119" s="414"/>
    </row>
    <row r="120" spans="1:11" s="85" customFormat="1" ht="15" customHeight="1">
      <c r="A120" s="416"/>
      <c r="B120" s="618" t="s">
        <v>4368</v>
      </c>
      <c r="C120" s="3496" t="s">
        <v>1921</v>
      </c>
      <c r="D120" s="3496"/>
      <c r="E120" s="3496"/>
      <c r="F120" s="3496"/>
      <c r="G120" s="3496"/>
      <c r="H120" s="3496"/>
      <c r="I120" s="3496"/>
      <c r="J120" s="3496"/>
      <c r="K120" s="3496"/>
    </row>
    <row r="121" spans="1:11" ht="40.5" customHeight="1">
      <c r="A121" s="414"/>
      <c r="B121" s="414"/>
      <c r="C121" s="621" t="s">
        <v>4369</v>
      </c>
      <c r="D121" s="3492" t="s">
        <v>4256</v>
      </c>
      <c r="E121" s="3492"/>
      <c r="F121" s="3492"/>
      <c r="G121" s="3492"/>
      <c r="H121" s="3492"/>
      <c r="I121" s="3492"/>
      <c r="J121" s="3492"/>
      <c r="K121" s="3492"/>
    </row>
    <row r="122" spans="1:11" ht="53.25" customHeight="1">
      <c r="A122" s="414"/>
      <c r="B122" s="414"/>
      <c r="C122" s="621" t="s">
        <v>4370</v>
      </c>
      <c r="D122" s="3492" t="s">
        <v>1282</v>
      </c>
      <c r="E122" s="3492"/>
      <c r="F122" s="3492"/>
      <c r="G122" s="3492"/>
      <c r="H122" s="3492"/>
      <c r="I122" s="3492"/>
      <c r="J122" s="3492"/>
      <c r="K122" s="3492"/>
    </row>
    <row r="123" spans="1:11" ht="30" customHeight="1">
      <c r="A123" s="414"/>
      <c r="B123" s="414"/>
      <c r="C123" s="621"/>
      <c r="D123" s="623" t="s">
        <v>654</v>
      </c>
      <c r="E123" s="3492" t="s">
        <v>1283</v>
      </c>
      <c r="F123" s="3492"/>
      <c r="G123" s="3492"/>
      <c r="H123" s="3492"/>
      <c r="I123" s="3492"/>
      <c r="J123" s="3492"/>
      <c r="K123" s="3492"/>
    </row>
    <row r="124" spans="1:11" ht="27.75" customHeight="1">
      <c r="A124" s="414"/>
      <c r="B124" s="414"/>
      <c r="C124" s="621"/>
      <c r="D124" s="623" t="s">
        <v>644</v>
      </c>
      <c r="E124" s="3492" t="s">
        <v>1284</v>
      </c>
      <c r="F124" s="3492"/>
      <c r="G124" s="3492"/>
      <c r="H124" s="3492"/>
      <c r="I124" s="3492"/>
      <c r="J124" s="3492"/>
      <c r="K124" s="3492"/>
    </row>
    <row r="125" spans="1:11" ht="27.75" customHeight="1">
      <c r="A125" s="414"/>
      <c r="B125" s="414"/>
      <c r="C125" s="621"/>
      <c r="D125" s="623" t="s">
        <v>646</v>
      </c>
      <c r="E125" s="3492" t="s">
        <v>1285</v>
      </c>
      <c r="F125" s="3492"/>
      <c r="G125" s="3492"/>
      <c r="H125" s="3492"/>
      <c r="I125" s="3492"/>
      <c r="J125" s="3492"/>
      <c r="K125" s="3492"/>
    </row>
    <row r="126" spans="1:11" s="85" customFormat="1" ht="15" customHeight="1">
      <c r="A126" s="416"/>
      <c r="B126" s="1788" t="s">
        <v>4371</v>
      </c>
      <c r="C126" s="3496" t="s">
        <v>983</v>
      </c>
      <c r="D126" s="3496"/>
      <c r="E126" s="3496"/>
      <c r="F126" s="3496"/>
      <c r="G126" s="416"/>
      <c r="H126" s="416"/>
      <c r="I126" s="416"/>
      <c r="J126" s="416"/>
      <c r="K126" s="416"/>
    </row>
    <row r="127" spans="1:11" ht="66" customHeight="1">
      <c r="A127" s="414"/>
      <c r="B127" s="414"/>
      <c r="C127" s="3492" t="s">
        <v>4257</v>
      </c>
      <c r="D127" s="3492"/>
      <c r="E127" s="3492"/>
      <c r="F127" s="3492"/>
      <c r="G127" s="3492"/>
      <c r="H127" s="3492"/>
      <c r="I127" s="3492"/>
      <c r="J127" s="3492"/>
      <c r="K127" s="3492"/>
    </row>
    <row r="128" spans="1:11" s="85" customFormat="1" ht="28.5" customHeight="1">
      <c r="A128" s="416"/>
      <c r="B128" s="1788" t="s">
        <v>4372</v>
      </c>
      <c r="C128" s="3496" t="s">
        <v>1</v>
      </c>
      <c r="D128" s="3496"/>
      <c r="E128" s="3496"/>
      <c r="F128" s="3496"/>
      <c r="G128" s="416"/>
      <c r="H128" s="416"/>
      <c r="I128" s="416"/>
      <c r="J128" s="416"/>
      <c r="K128" s="416"/>
    </row>
    <row r="129" spans="1:11" ht="41.25" customHeight="1">
      <c r="A129" s="414"/>
      <c r="B129" s="414"/>
      <c r="C129" s="3492" t="s">
        <v>3936</v>
      </c>
      <c r="D129" s="3492"/>
      <c r="E129" s="3492"/>
      <c r="F129" s="3492"/>
      <c r="G129" s="3492"/>
      <c r="H129" s="3492"/>
      <c r="I129" s="3492"/>
      <c r="J129" s="3492"/>
      <c r="K129" s="3492"/>
    </row>
    <row r="130" spans="1:11" s="85" customFormat="1" ht="15" customHeight="1">
      <c r="A130" s="416"/>
      <c r="B130" s="1788" t="s">
        <v>4373</v>
      </c>
      <c r="C130" s="3496" t="s">
        <v>2</v>
      </c>
      <c r="D130" s="3496"/>
      <c r="E130" s="3496"/>
      <c r="F130" s="3496"/>
      <c r="G130" s="3496"/>
      <c r="H130" s="3496"/>
      <c r="I130" s="3496"/>
      <c r="J130" s="3496"/>
      <c r="K130" s="3496"/>
    </row>
    <row r="131" spans="1:11" ht="51.75" customHeight="1">
      <c r="A131" s="414"/>
      <c r="B131" s="414"/>
      <c r="C131" s="1531" t="s">
        <v>4374</v>
      </c>
      <c r="D131" s="3492" t="s">
        <v>4258</v>
      </c>
      <c r="E131" s="3492"/>
      <c r="F131" s="3492"/>
      <c r="G131" s="3492"/>
      <c r="H131" s="3492"/>
      <c r="I131" s="3492"/>
      <c r="J131" s="3492"/>
      <c r="K131" s="3492"/>
    </row>
    <row r="132" spans="1:11" ht="52.5" customHeight="1">
      <c r="A132" s="414"/>
      <c r="B132" s="414"/>
      <c r="C132" s="1531" t="s">
        <v>4375</v>
      </c>
      <c r="D132" s="3492" t="s">
        <v>4259</v>
      </c>
      <c r="E132" s="3492"/>
      <c r="F132" s="3492"/>
      <c r="G132" s="3492"/>
      <c r="H132" s="3492"/>
      <c r="I132" s="3492"/>
      <c r="J132" s="3492"/>
      <c r="K132" s="3492"/>
    </row>
    <row r="133" spans="1:11" ht="16.5" customHeight="1">
      <c r="A133" s="414"/>
      <c r="B133" s="414"/>
      <c r="C133" s="1531" t="s">
        <v>4376</v>
      </c>
      <c r="D133" s="3468" t="s">
        <v>4377</v>
      </c>
      <c r="E133" s="3468"/>
      <c r="F133" s="3468"/>
      <c r="G133" s="3468"/>
      <c r="H133" s="3468"/>
      <c r="I133" s="3468"/>
      <c r="J133" s="3468"/>
      <c r="K133" s="3468"/>
    </row>
    <row r="134" spans="1:11" s="85" customFormat="1" ht="15" customHeight="1">
      <c r="A134" s="416"/>
      <c r="B134" s="1788" t="s">
        <v>4378</v>
      </c>
      <c r="C134" s="3496" t="s">
        <v>3</v>
      </c>
      <c r="D134" s="3496"/>
      <c r="E134" s="3496"/>
      <c r="F134" s="3496"/>
      <c r="G134" s="3496"/>
      <c r="H134" s="416"/>
      <c r="I134" s="416"/>
      <c r="J134" s="416"/>
      <c r="K134" s="416"/>
    </row>
    <row r="135" spans="1:11" ht="54.75" customHeight="1">
      <c r="A135" s="414"/>
      <c r="B135" s="414"/>
      <c r="C135" s="1531" t="s">
        <v>4379</v>
      </c>
      <c r="D135" s="3492" t="s">
        <v>3937</v>
      </c>
      <c r="E135" s="3492"/>
      <c r="F135" s="3492"/>
      <c r="G135" s="3492"/>
      <c r="H135" s="3492"/>
      <c r="I135" s="3492"/>
      <c r="J135" s="3492"/>
      <c r="K135" s="3492"/>
    </row>
    <row r="136" spans="1:11" ht="105.75" customHeight="1">
      <c r="A136" s="414"/>
      <c r="B136" s="414"/>
      <c r="C136" s="1531" t="s">
        <v>4380</v>
      </c>
      <c r="D136" s="3492" t="s">
        <v>4260</v>
      </c>
      <c r="E136" s="3492"/>
      <c r="F136" s="3492"/>
      <c r="G136" s="3492"/>
      <c r="H136" s="3492"/>
      <c r="I136" s="3492"/>
      <c r="J136" s="3492"/>
      <c r="K136" s="3492"/>
    </row>
    <row r="137" spans="1:11" s="85" customFormat="1" ht="15" customHeight="1">
      <c r="A137" s="416"/>
      <c r="B137" s="1788" t="s">
        <v>4381</v>
      </c>
      <c r="C137" s="3496" t="s">
        <v>482</v>
      </c>
      <c r="D137" s="3496"/>
      <c r="E137" s="3496"/>
      <c r="F137" s="3496"/>
      <c r="G137" s="3496"/>
      <c r="H137" s="416"/>
      <c r="I137" s="416"/>
      <c r="J137" s="416"/>
      <c r="K137" s="416"/>
    </row>
    <row r="138" spans="1:11" ht="51.75" customHeight="1">
      <c r="A138" s="414"/>
      <c r="B138" s="414"/>
      <c r="C138" s="3492" t="s">
        <v>4261</v>
      </c>
      <c r="D138" s="3492"/>
      <c r="E138" s="3492"/>
      <c r="F138" s="3492"/>
      <c r="G138" s="3492"/>
      <c r="H138" s="3492"/>
      <c r="I138" s="3492"/>
      <c r="J138" s="3492"/>
      <c r="K138" s="3492"/>
    </row>
    <row r="139" spans="1:11" s="85" customFormat="1" ht="15" customHeight="1">
      <c r="A139" s="416"/>
      <c r="B139" s="618" t="s">
        <v>4382</v>
      </c>
      <c r="C139" s="3698" t="s">
        <v>483</v>
      </c>
      <c r="D139" s="3698"/>
      <c r="E139" s="3698"/>
      <c r="F139" s="3698"/>
      <c r="G139" s="3698"/>
      <c r="H139" s="3698"/>
      <c r="I139" s="3698"/>
      <c r="J139" s="3698"/>
      <c r="K139" s="3698"/>
    </row>
    <row r="140" spans="1:11" ht="41.25" customHeight="1">
      <c r="A140" s="414"/>
      <c r="B140" s="414"/>
      <c r="C140" s="3492" t="s">
        <v>111</v>
      </c>
      <c r="D140" s="3492"/>
      <c r="E140" s="3492"/>
      <c r="F140" s="3492"/>
      <c r="G140" s="3492"/>
      <c r="H140" s="3492"/>
      <c r="I140" s="3492"/>
      <c r="J140" s="3492"/>
      <c r="K140" s="3492"/>
    </row>
    <row r="141" spans="1:11" s="85" customFormat="1" ht="15" customHeight="1">
      <c r="A141" s="416"/>
      <c r="B141" s="1788" t="s">
        <v>4413</v>
      </c>
      <c r="C141" s="3496" t="s">
        <v>112</v>
      </c>
      <c r="D141" s="3496"/>
      <c r="E141" s="3496"/>
      <c r="F141" s="3496"/>
      <c r="G141" s="3496"/>
      <c r="H141" s="416"/>
      <c r="I141" s="416"/>
      <c r="J141" s="416"/>
      <c r="K141" s="416"/>
    </row>
    <row r="142" spans="1:11" ht="26.25" customHeight="1">
      <c r="A142" s="414"/>
      <c r="B142" s="414"/>
      <c r="C142" s="621" t="s">
        <v>4383</v>
      </c>
      <c r="D142" s="3492" t="s">
        <v>1922</v>
      </c>
      <c r="E142" s="3492"/>
      <c r="F142" s="3492"/>
      <c r="G142" s="3492"/>
      <c r="H142" s="3492"/>
      <c r="I142" s="3492"/>
      <c r="J142" s="3492"/>
      <c r="K142" s="3492"/>
    </row>
    <row r="143" spans="1:11" ht="15" customHeight="1">
      <c r="A143" s="414"/>
      <c r="B143" s="414"/>
      <c r="C143" s="624"/>
      <c r="D143" s="1791" t="s">
        <v>654</v>
      </c>
      <c r="E143" s="3696" t="s">
        <v>1923</v>
      </c>
      <c r="F143" s="3696"/>
      <c r="G143" s="3696"/>
      <c r="H143" s="3696"/>
      <c r="I143" s="3696"/>
      <c r="J143" s="3696"/>
      <c r="K143" s="3696"/>
    </row>
    <row r="144" spans="1:11" ht="15" customHeight="1">
      <c r="A144" s="414"/>
      <c r="B144" s="414"/>
      <c r="C144" s="624"/>
      <c r="D144" s="623" t="s">
        <v>644</v>
      </c>
      <c r="E144" s="3696" t="s">
        <v>113</v>
      </c>
      <c r="F144" s="3696"/>
      <c r="G144" s="3696"/>
      <c r="H144" s="3696"/>
      <c r="I144" s="3696"/>
      <c r="J144" s="3696"/>
      <c r="K144" s="3696"/>
    </row>
    <row r="145" spans="1:11" ht="15" customHeight="1">
      <c r="A145" s="414"/>
      <c r="B145" s="414"/>
      <c r="C145" s="624"/>
      <c r="D145" s="569" t="s">
        <v>646</v>
      </c>
      <c r="E145" s="3468" t="s">
        <v>114</v>
      </c>
      <c r="F145" s="3468"/>
      <c r="G145" s="3468"/>
      <c r="H145" s="3468"/>
      <c r="I145" s="3468"/>
      <c r="J145" s="3468"/>
      <c r="K145" s="3468"/>
    </row>
    <row r="146" spans="1:11" ht="39.75" customHeight="1">
      <c r="A146" s="414"/>
      <c r="B146" s="414"/>
      <c r="C146" s="1789" t="s">
        <v>4384</v>
      </c>
      <c r="D146" s="3492" t="s">
        <v>115</v>
      </c>
      <c r="E146" s="3492"/>
      <c r="F146" s="3492"/>
      <c r="G146" s="3492"/>
      <c r="H146" s="3492"/>
      <c r="I146" s="3492"/>
      <c r="J146" s="3492"/>
      <c r="K146" s="3492"/>
    </row>
    <row r="147" spans="1:11" ht="27" customHeight="1">
      <c r="A147" s="414"/>
      <c r="B147" s="414"/>
      <c r="C147" s="624"/>
      <c r="D147" s="569" t="s">
        <v>654</v>
      </c>
      <c r="E147" s="3492" t="s">
        <v>116</v>
      </c>
      <c r="F147" s="3492"/>
      <c r="G147" s="3492"/>
      <c r="H147" s="3492"/>
      <c r="I147" s="3492"/>
      <c r="J147" s="3492"/>
      <c r="K147" s="3492"/>
    </row>
    <row r="148" spans="1:11" ht="28.5" customHeight="1">
      <c r="A148" s="414"/>
      <c r="B148" s="414"/>
      <c r="C148" s="624"/>
      <c r="D148" s="569" t="s">
        <v>644</v>
      </c>
      <c r="E148" s="3492" t="s">
        <v>1924</v>
      </c>
      <c r="F148" s="3492"/>
      <c r="G148" s="3492"/>
      <c r="H148" s="3492"/>
      <c r="I148" s="3492"/>
      <c r="J148" s="3492"/>
      <c r="K148" s="3492"/>
    </row>
    <row r="149" spans="1:11" ht="26.25" customHeight="1">
      <c r="A149" s="414"/>
      <c r="B149" s="414"/>
      <c r="C149" s="624"/>
      <c r="D149" s="623" t="s">
        <v>646</v>
      </c>
      <c r="E149" s="3696" t="s">
        <v>4262</v>
      </c>
      <c r="F149" s="3696"/>
      <c r="G149" s="3696"/>
      <c r="H149" s="3696"/>
      <c r="I149" s="3696"/>
      <c r="J149" s="3696"/>
      <c r="K149" s="3696"/>
    </row>
    <row r="150" spans="1:11" ht="26.25" customHeight="1">
      <c r="A150" s="414"/>
      <c r="B150" s="414"/>
      <c r="C150" s="3492" t="s">
        <v>388</v>
      </c>
      <c r="D150" s="3492"/>
      <c r="E150" s="3492"/>
      <c r="F150" s="3492"/>
      <c r="G150" s="3492"/>
      <c r="H150" s="3492"/>
      <c r="I150" s="3492"/>
      <c r="J150" s="3492"/>
      <c r="K150" s="3492"/>
    </row>
    <row r="151" spans="1:11" s="85" customFormat="1" ht="15" customHeight="1">
      <c r="A151" s="416"/>
      <c r="B151" s="1788" t="s">
        <v>4385</v>
      </c>
      <c r="C151" s="3698" t="s">
        <v>1925</v>
      </c>
      <c r="D151" s="3698"/>
      <c r="E151" s="3698"/>
      <c r="F151" s="3698"/>
      <c r="G151" s="3698"/>
      <c r="H151" s="3698"/>
      <c r="I151" s="3698"/>
      <c r="J151" s="3698"/>
      <c r="K151" s="3698"/>
    </row>
    <row r="152" spans="1:11" s="85" customFormat="1" ht="44.25" customHeight="1">
      <c r="A152" s="416"/>
      <c r="B152" s="1788"/>
      <c r="C152" s="1789" t="s">
        <v>4386</v>
      </c>
      <c r="D152" s="3684" t="s">
        <v>4263</v>
      </c>
      <c r="E152" s="3684"/>
      <c r="F152" s="3684"/>
      <c r="G152" s="3684"/>
      <c r="H152" s="3684"/>
      <c r="I152" s="3684"/>
      <c r="J152" s="3684"/>
      <c r="K152" s="3684"/>
    </row>
    <row r="153" spans="1:11" ht="29.4" customHeight="1">
      <c r="A153" s="414"/>
      <c r="B153" s="414"/>
      <c r="C153" s="1789" t="s">
        <v>4387</v>
      </c>
      <c r="D153" s="3492" t="s">
        <v>4875</v>
      </c>
      <c r="E153" s="3492"/>
      <c r="F153" s="3492"/>
      <c r="G153" s="3492"/>
      <c r="H153" s="3492"/>
      <c r="I153" s="3492"/>
      <c r="J153" s="3492"/>
      <c r="K153" s="3492"/>
    </row>
    <row r="154" spans="1:11" ht="19.2" customHeight="1">
      <c r="A154" s="414"/>
      <c r="B154" s="414"/>
      <c r="C154" s="1789"/>
      <c r="D154" s="596" t="s">
        <v>654</v>
      </c>
      <c r="E154" s="3468" t="s">
        <v>1286</v>
      </c>
      <c r="F154" s="3468"/>
      <c r="G154" s="3468"/>
      <c r="H154" s="3468"/>
      <c r="I154" s="3468"/>
      <c r="J154" s="3468"/>
      <c r="K154" s="3468"/>
    </row>
    <row r="155" spans="1:11" ht="19.2" customHeight="1">
      <c r="A155" s="414"/>
      <c r="B155" s="414"/>
      <c r="C155" s="1789"/>
      <c r="D155" s="596" t="s">
        <v>644</v>
      </c>
      <c r="E155" s="3468" t="s">
        <v>1287</v>
      </c>
      <c r="F155" s="3468"/>
      <c r="G155" s="3468"/>
      <c r="H155" s="3468"/>
      <c r="I155" s="3468"/>
      <c r="J155" s="3468"/>
      <c r="K155" s="3468"/>
    </row>
    <row r="156" spans="1:11" ht="19.2" customHeight="1">
      <c r="A156" s="414"/>
      <c r="B156" s="414"/>
      <c r="C156" s="1789"/>
      <c r="D156" s="596" t="s">
        <v>646</v>
      </c>
      <c r="E156" s="3468" t="s">
        <v>1288</v>
      </c>
      <c r="F156" s="3468"/>
      <c r="G156" s="3468"/>
      <c r="H156" s="3468"/>
      <c r="I156" s="3468"/>
      <c r="J156" s="3468"/>
      <c r="K156" s="3468"/>
    </row>
    <row r="157" spans="1:11" ht="33.6" customHeight="1">
      <c r="A157" s="414"/>
      <c r="B157" s="414"/>
      <c r="C157" s="1789"/>
      <c r="D157" s="623"/>
      <c r="E157" s="623" t="s">
        <v>1188</v>
      </c>
      <c r="F157" s="3492" t="s">
        <v>1289</v>
      </c>
      <c r="G157" s="3492"/>
      <c r="H157" s="3492"/>
      <c r="I157" s="3492"/>
      <c r="J157" s="3492"/>
      <c r="K157" s="3492"/>
    </row>
    <row r="158" spans="1:11" ht="19.2" customHeight="1">
      <c r="A158" s="414"/>
      <c r="B158" s="414"/>
      <c r="C158" s="1789"/>
      <c r="D158" s="623"/>
      <c r="E158" s="623" t="s">
        <v>1189</v>
      </c>
      <c r="F158" s="3696" t="s">
        <v>1290</v>
      </c>
      <c r="G158" s="3696"/>
      <c r="H158" s="3696"/>
      <c r="I158" s="3696"/>
      <c r="J158" s="3696"/>
      <c r="K158" s="3696"/>
    </row>
    <row r="159" spans="1:11" ht="31.5" customHeight="1">
      <c r="A159" s="414"/>
      <c r="B159" s="414"/>
      <c r="C159" s="1531" t="s">
        <v>4388</v>
      </c>
      <c r="D159" s="3468" t="s">
        <v>4264</v>
      </c>
      <c r="E159" s="3468"/>
      <c r="F159" s="3468"/>
      <c r="G159" s="3468"/>
      <c r="H159" s="3468"/>
      <c r="I159" s="3468"/>
      <c r="J159" s="3468"/>
      <c r="K159" s="3468"/>
    </row>
    <row r="160" spans="1:11" ht="14.25" customHeight="1">
      <c r="A160" s="414"/>
      <c r="B160" s="414"/>
      <c r="C160" s="1789" t="s">
        <v>4389</v>
      </c>
      <c r="D160" s="3696" t="s">
        <v>4265</v>
      </c>
      <c r="E160" s="3696"/>
      <c r="F160" s="3696"/>
      <c r="G160" s="3696"/>
      <c r="H160" s="3696"/>
      <c r="I160" s="3696"/>
      <c r="J160" s="3696"/>
      <c r="K160" s="3696"/>
    </row>
    <row r="161" spans="1:16384" ht="69" customHeight="1">
      <c r="A161" s="414"/>
      <c r="B161" s="414"/>
      <c r="C161" s="624"/>
      <c r="D161" s="623" t="s">
        <v>654</v>
      </c>
      <c r="E161" s="3492" t="s">
        <v>1291</v>
      </c>
      <c r="F161" s="3492"/>
      <c r="G161" s="3492"/>
      <c r="H161" s="3492"/>
      <c r="I161" s="3492"/>
      <c r="J161" s="3492"/>
      <c r="K161" s="3492"/>
    </row>
    <row r="162" spans="1:16384" ht="73.2" customHeight="1">
      <c r="A162" s="414"/>
      <c r="B162" s="414"/>
      <c r="C162" s="624"/>
      <c r="D162" s="623" t="s">
        <v>644</v>
      </c>
      <c r="E162" s="3468" t="s">
        <v>1292</v>
      </c>
      <c r="F162" s="3468"/>
      <c r="G162" s="3468"/>
      <c r="H162" s="3468"/>
      <c r="I162" s="3468"/>
      <c r="J162" s="3468"/>
      <c r="K162" s="3468"/>
    </row>
    <row r="163" spans="1:16384" s="85" customFormat="1" ht="15.75" customHeight="1">
      <c r="A163" s="416"/>
      <c r="B163" s="1788" t="s">
        <v>4390</v>
      </c>
      <c r="C163" s="3698" t="s">
        <v>829</v>
      </c>
      <c r="D163" s="3698"/>
      <c r="E163" s="3698"/>
      <c r="F163" s="3698"/>
      <c r="G163" s="3698"/>
      <c r="H163" s="3698"/>
      <c r="I163" s="3698"/>
      <c r="J163" s="3698"/>
      <c r="K163" s="3698"/>
    </row>
    <row r="164" spans="1:16384" ht="35.25" customHeight="1">
      <c r="A164" s="414"/>
      <c r="B164" s="414"/>
      <c r="C164" s="3492" t="s">
        <v>830</v>
      </c>
      <c r="D164" s="3492"/>
      <c r="E164" s="3492"/>
      <c r="F164" s="3492"/>
      <c r="G164" s="3492"/>
      <c r="H164" s="3492"/>
      <c r="I164" s="3492"/>
      <c r="J164" s="3492"/>
      <c r="K164" s="3492"/>
    </row>
    <row r="165" spans="1:16384" ht="15.75" customHeight="1">
      <c r="A165" s="414"/>
      <c r="B165" s="1531" t="s">
        <v>4391</v>
      </c>
      <c r="C165" s="3686" t="s">
        <v>831</v>
      </c>
      <c r="D165" s="3686"/>
      <c r="E165" s="3686"/>
      <c r="F165" s="3686"/>
      <c r="G165" s="3686"/>
      <c r="H165" s="3686"/>
      <c r="I165" s="3686"/>
      <c r="J165" s="3686"/>
      <c r="K165" s="3686"/>
    </row>
    <row r="166" spans="1:16384" s="85" customFormat="1" ht="108" customHeight="1">
      <c r="A166" s="416"/>
      <c r="B166" s="3468" t="s">
        <v>4266</v>
      </c>
      <c r="C166" s="3468"/>
      <c r="D166" s="3468"/>
      <c r="E166" s="3468"/>
      <c r="F166" s="3468"/>
      <c r="G166" s="3468"/>
      <c r="H166" s="3468"/>
      <c r="I166" s="3468"/>
      <c r="J166" s="3468"/>
      <c r="K166" s="3468"/>
      <c r="L166" s="623"/>
    </row>
    <row r="167" spans="1:16384" ht="58.2" customHeight="1">
      <c r="A167" s="414"/>
      <c r="B167" s="414"/>
      <c r="C167" s="1531"/>
      <c r="D167" s="3686"/>
      <c r="E167" s="3686"/>
      <c r="F167" s="3686"/>
      <c r="G167" s="3686"/>
      <c r="H167" s="3686"/>
      <c r="I167" s="3686"/>
      <c r="J167" s="3686"/>
      <c r="K167" s="3686"/>
      <c r="L167" s="3686"/>
    </row>
    <row r="168" spans="1:16384" ht="15" customHeight="1">
      <c r="A168" s="414"/>
      <c r="B168" s="414"/>
      <c r="C168" s="1531"/>
      <c r="D168" s="1789"/>
      <c r="E168" s="569"/>
      <c r="F168" s="569"/>
      <c r="G168" s="569"/>
      <c r="H168" s="569"/>
      <c r="I168" s="569"/>
      <c r="J168" s="569"/>
      <c r="K168" s="569"/>
      <c r="L168" s="569"/>
    </row>
    <row r="169" spans="1:16384" ht="18.75" customHeight="1">
      <c r="A169" s="414"/>
      <c r="B169" s="414"/>
      <c r="C169" s="1531"/>
      <c r="D169" s="3686"/>
      <c r="E169" s="3686"/>
      <c r="F169" s="3686"/>
      <c r="G169" s="3686"/>
      <c r="H169" s="3686"/>
      <c r="I169" s="3686"/>
      <c r="J169" s="3686"/>
      <c r="K169" s="3686"/>
      <c r="L169" s="3686"/>
    </row>
    <row r="170" spans="1:16384" ht="24" customHeight="1">
      <c r="A170" s="414"/>
      <c r="B170" s="414"/>
      <c r="C170" s="1531"/>
      <c r="D170" s="3686"/>
      <c r="E170" s="3686"/>
      <c r="F170" s="3686"/>
      <c r="G170" s="3686"/>
      <c r="H170" s="3686"/>
      <c r="I170" s="3686"/>
      <c r="J170" s="3686"/>
      <c r="K170" s="3686"/>
      <c r="L170" s="3686"/>
    </row>
    <row r="171" spans="1:16384" ht="41.25" customHeight="1">
      <c r="A171" s="414"/>
      <c r="B171" s="414"/>
      <c r="C171" s="1531"/>
      <c r="D171" s="3686"/>
      <c r="E171" s="3686"/>
      <c r="F171" s="3686"/>
      <c r="G171" s="3686"/>
      <c r="H171" s="3686"/>
      <c r="I171" s="3686"/>
      <c r="J171" s="3686"/>
      <c r="K171" s="3686"/>
      <c r="L171" s="3686"/>
    </row>
    <row r="172" spans="1:16384" ht="12" customHeight="1">
      <c r="A172" s="414"/>
      <c r="B172" s="414"/>
      <c r="C172" s="1531"/>
      <c r="D172" s="3686"/>
      <c r="E172" s="3686"/>
      <c r="F172" s="3686"/>
      <c r="G172" s="3686"/>
      <c r="H172" s="3686"/>
      <c r="I172" s="3686"/>
      <c r="J172" s="3686"/>
      <c r="K172" s="3686"/>
      <c r="L172" s="3686"/>
    </row>
    <row r="173" spans="1:16384" ht="13.5" customHeight="1">
      <c r="A173" s="414"/>
      <c r="B173" s="414"/>
      <c r="C173" s="3691" t="s">
        <v>4267</v>
      </c>
      <c r="D173" s="3691"/>
      <c r="E173" s="3691"/>
      <c r="F173" s="3691"/>
      <c r="G173" s="3691"/>
      <c r="H173" s="3691"/>
      <c r="I173" s="3691"/>
      <c r="J173" s="3691"/>
      <c r="K173" s="3691"/>
      <c r="L173" s="3691"/>
    </row>
    <row r="174" spans="1:16384" ht="114.75" customHeight="1">
      <c r="A174" s="414"/>
      <c r="B174" s="414"/>
      <c r="C174" s="1531"/>
      <c r="D174" s="1789"/>
      <c r="E174" s="3468" t="s">
        <v>4268</v>
      </c>
      <c r="F174" s="3468"/>
      <c r="G174" s="3468"/>
      <c r="H174" s="3468"/>
      <c r="I174" s="3468"/>
      <c r="J174" s="3468"/>
      <c r="K174" s="3468"/>
      <c r="L174" s="3468"/>
    </row>
    <row r="175" spans="1:16384" s="85" customFormat="1" ht="26.4">
      <c r="A175" s="416"/>
      <c r="B175" s="416"/>
      <c r="C175" s="1788" t="s">
        <v>4392</v>
      </c>
      <c r="D175" s="3496" t="s">
        <v>328</v>
      </c>
      <c r="E175" s="3496"/>
      <c r="F175" s="3496"/>
      <c r="G175" s="3496"/>
      <c r="H175" s="3496"/>
      <c r="I175" s="3496"/>
      <c r="J175" s="3496"/>
      <c r="K175" s="3496"/>
    </row>
    <row r="176" spans="1:16384" s="2298" customFormat="1" ht="7.5" customHeight="1">
      <c r="A176" s="3692"/>
      <c r="B176" s="3692"/>
      <c r="C176" s="3692"/>
      <c r="D176" s="3692"/>
      <c r="E176" s="3692"/>
      <c r="F176" s="3692"/>
      <c r="G176" s="3692"/>
      <c r="H176" s="3692"/>
      <c r="I176" s="3492"/>
      <c r="J176" s="3492"/>
      <c r="K176" s="3492"/>
      <c r="L176" s="3492"/>
      <c r="M176" s="3492"/>
      <c r="N176" s="3492"/>
      <c r="O176" s="3492"/>
      <c r="P176" s="3492"/>
      <c r="Q176" s="3492"/>
      <c r="R176" s="3492"/>
      <c r="S176" s="3492"/>
      <c r="T176" s="3492"/>
      <c r="U176" s="3492"/>
      <c r="V176" s="3492"/>
      <c r="W176" s="3492"/>
      <c r="X176" s="3492"/>
      <c r="Y176" s="3492"/>
      <c r="Z176" s="3492"/>
      <c r="AA176" s="3492"/>
      <c r="AB176" s="3492"/>
      <c r="AC176" s="3492"/>
      <c r="AD176" s="3492"/>
      <c r="AE176" s="3492"/>
      <c r="AF176" s="3492"/>
      <c r="AG176" s="3492"/>
      <c r="AH176" s="3492"/>
      <c r="AI176" s="3492"/>
      <c r="AJ176" s="3492"/>
      <c r="AK176" s="3492"/>
      <c r="AL176" s="3492"/>
      <c r="AM176" s="3492"/>
      <c r="AN176" s="3492"/>
      <c r="AO176" s="3492"/>
      <c r="AP176" s="3492"/>
      <c r="AQ176" s="3492"/>
      <c r="AR176" s="3492"/>
      <c r="AS176" s="3492"/>
      <c r="AT176" s="3492"/>
      <c r="AU176" s="3492"/>
      <c r="AV176" s="3492"/>
      <c r="AW176" s="3492"/>
      <c r="AX176" s="3492"/>
      <c r="AY176" s="3492"/>
      <c r="AZ176" s="3492"/>
      <c r="BA176" s="3492"/>
      <c r="BB176" s="3492"/>
      <c r="BC176" s="3492"/>
      <c r="BD176" s="3492"/>
      <c r="BE176" s="3492"/>
      <c r="BF176" s="3492"/>
      <c r="BG176" s="3492"/>
      <c r="BH176" s="3492"/>
      <c r="BI176" s="3492"/>
      <c r="BJ176" s="3492"/>
      <c r="BK176" s="3492"/>
      <c r="BL176" s="3492"/>
      <c r="BM176" s="3492"/>
      <c r="BN176" s="3492"/>
      <c r="BO176" s="3492"/>
      <c r="BP176" s="3492"/>
      <c r="BQ176" s="3492"/>
      <c r="BR176" s="3492"/>
      <c r="BS176" s="3492"/>
      <c r="BT176" s="3492"/>
      <c r="BU176" s="3492"/>
      <c r="BV176" s="3492"/>
      <c r="BW176" s="3492"/>
      <c r="BX176" s="3492"/>
      <c r="BY176" s="3492"/>
      <c r="BZ176" s="3492"/>
      <c r="CA176" s="3492"/>
      <c r="CB176" s="3492"/>
      <c r="CC176" s="3492"/>
      <c r="CD176" s="3492"/>
      <c r="CE176" s="3492"/>
      <c r="CF176" s="3492"/>
      <c r="CG176" s="3492"/>
      <c r="CH176" s="3492"/>
      <c r="CI176" s="3492"/>
      <c r="CJ176" s="3492"/>
      <c r="CK176" s="3492"/>
      <c r="CL176" s="3492"/>
      <c r="CM176" s="3492"/>
      <c r="CN176" s="3492"/>
      <c r="CO176" s="3492"/>
      <c r="CP176" s="3492"/>
      <c r="CQ176" s="3492"/>
      <c r="CR176" s="3492"/>
      <c r="CS176" s="3492"/>
      <c r="CT176" s="3492"/>
      <c r="CU176" s="3492"/>
      <c r="CV176" s="3492"/>
      <c r="CW176" s="3492"/>
      <c r="CX176" s="3492"/>
      <c r="CY176" s="3492"/>
      <c r="CZ176" s="3492"/>
      <c r="DA176" s="3492"/>
      <c r="DB176" s="3492"/>
      <c r="DC176" s="3492"/>
      <c r="DD176" s="3492"/>
      <c r="DE176" s="3492"/>
      <c r="DF176" s="3492"/>
      <c r="DG176" s="3492"/>
      <c r="DH176" s="3492"/>
      <c r="DI176" s="3492"/>
      <c r="DJ176" s="3492"/>
      <c r="DK176" s="3492"/>
      <c r="DL176" s="3492"/>
      <c r="DM176" s="3492"/>
      <c r="DN176" s="3492"/>
      <c r="DO176" s="3492"/>
      <c r="DP176" s="3492"/>
      <c r="DQ176" s="3492"/>
      <c r="DR176" s="3492"/>
      <c r="DS176" s="3492"/>
      <c r="DT176" s="3492"/>
      <c r="DU176" s="3492"/>
      <c r="DV176" s="3492"/>
      <c r="DW176" s="3492"/>
      <c r="DX176" s="3492"/>
      <c r="DY176" s="3492"/>
      <c r="DZ176" s="3492"/>
      <c r="EA176" s="3492"/>
      <c r="EB176" s="3492"/>
      <c r="EC176" s="3492"/>
      <c r="ED176" s="3492"/>
      <c r="EE176" s="3492"/>
      <c r="EF176" s="3492"/>
      <c r="EG176" s="3492"/>
      <c r="EH176" s="3492"/>
      <c r="EI176" s="3492"/>
      <c r="EJ176" s="3492"/>
      <c r="EK176" s="3492"/>
      <c r="EL176" s="3492"/>
      <c r="EM176" s="3492"/>
      <c r="EN176" s="3492"/>
      <c r="EO176" s="3492"/>
      <c r="EP176" s="3492"/>
      <c r="EQ176" s="3492"/>
      <c r="ER176" s="3492"/>
      <c r="ES176" s="3492"/>
      <c r="ET176" s="3492"/>
      <c r="EU176" s="3492"/>
      <c r="EV176" s="3492"/>
      <c r="EW176" s="3492"/>
      <c r="EX176" s="3492"/>
      <c r="EY176" s="3492"/>
      <c r="EZ176" s="3492"/>
      <c r="FA176" s="3492"/>
      <c r="FB176" s="3492"/>
      <c r="FC176" s="3492"/>
      <c r="FD176" s="3492"/>
      <c r="FE176" s="3492"/>
      <c r="FF176" s="3492"/>
      <c r="FG176" s="3492"/>
      <c r="FH176" s="3492"/>
      <c r="FI176" s="3492"/>
      <c r="FJ176" s="3492"/>
      <c r="FK176" s="3492"/>
      <c r="FL176" s="3492"/>
      <c r="FM176" s="3492"/>
      <c r="FN176" s="3492"/>
      <c r="FO176" s="3492"/>
      <c r="FP176" s="3492"/>
      <c r="FQ176" s="3492"/>
      <c r="FR176" s="3492"/>
      <c r="FS176" s="3492"/>
      <c r="FT176" s="3492"/>
      <c r="FU176" s="3492"/>
      <c r="FV176" s="3492"/>
      <c r="FW176" s="3492"/>
      <c r="FX176" s="3492"/>
      <c r="FY176" s="3492"/>
      <c r="FZ176" s="3492"/>
      <c r="GA176" s="3492"/>
      <c r="GB176" s="3492"/>
      <c r="GC176" s="3492"/>
      <c r="GD176" s="3492"/>
      <c r="GE176" s="3492"/>
      <c r="GF176" s="3492"/>
      <c r="GG176" s="3492"/>
      <c r="GH176" s="3492"/>
      <c r="GI176" s="3492"/>
      <c r="GJ176" s="3492"/>
      <c r="GK176" s="3492"/>
      <c r="GL176" s="3492"/>
      <c r="GM176" s="3492"/>
      <c r="GN176" s="3492"/>
      <c r="GO176" s="3492"/>
      <c r="GP176" s="3492"/>
      <c r="GQ176" s="3492"/>
      <c r="GR176" s="3492"/>
      <c r="GS176" s="3492"/>
      <c r="GT176" s="3492"/>
      <c r="GU176" s="3492"/>
      <c r="GV176" s="3492"/>
      <c r="GW176" s="3492"/>
      <c r="GX176" s="3492"/>
      <c r="GY176" s="3492"/>
      <c r="GZ176" s="3492"/>
      <c r="HA176" s="3492"/>
      <c r="HB176" s="3492"/>
      <c r="HC176" s="3492"/>
      <c r="HD176" s="3492"/>
      <c r="HE176" s="3492"/>
      <c r="HF176" s="3492"/>
      <c r="HG176" s="3492"/>
      <c r="HH176" s="3492"/>
      <c r="HI176" s="3492"/>
      <c r="HJ176" s="3492"/>
      <c r="HK176" s="3492"/>
      <c r="HL176" s="3492"/>
      <c r="HM176" s="3492"/>
      <c r="HN176" s="3492"/>
      <c r="HO176" s="3492"/>
      <c r="HP176" s="3492"/>
      <c r="HQ176" s="3492"/>
      <c r="HR176" s="3492"/>
      <c r="HS176" s="3492"/>
      <c r="HT176" s="3492"/>
      <c r="HU176" s="3492"/>
      <c r="HV176" s="3492"/>
      <c r="HW176" s="3492"/>
      <c r="HX176" s="3492"/>
      <c r="HY176" s="3492"/>
      <c r="HZ176" s="3492"/>
      <c r="IA176" s="3492"/>
      <c r="IB176" s="3492"/>
      <c r="IC176" s="3492"/>
      <c r="ID176" s="3492"/>
      <c r="IE176" s="3492"/>
      <c r="IF176" s="3492"/>
      <c r="IG176" s="3492"/>
      <c r="IH176" s="3492"/>
      <c r="II176" s="3492"/>
      <c r="IJ176" s="3492"/>
      <c r="IK176" s="3492"/>
      <c r="IL176" s="3492"/>
      <c r="IM176" s="3492"/>
      <c r="IN176" s="3492"/>
      <c r="IO176" s="3492"/>
      <c r="IP176" s="3492"/>
      <c r="IQ176" s="3492"/>
      <c r="IR176" s="3492"/>
      <c r="IS176" s="3492"/>
      <c r="IT176" s="3492"/>
      <c r="IU176" s="3492"/>
      <c r="IV176" s="3492"/>
      <c r="IW176" s="3492"/>
      <c r="IX176" s="3492"/>
      <c r="IY176" s="3492"/>
      <c r="IZ176" s="3492"/>
      <c r="JA176" s="3492"/>
      <c r="JB176" s="3492"/>
      <c r="JC176" s="3492"/>
      <c r="JD176" s="3492"/>
      <c r="JE176" s="3492"/>
      <c r="JF176" s="3492"/>
      <c r="JG176" s="3492"/>
      <c r="JH176" s="3492"/>
      <c r="JI176" s="3492"/>
      <c r="JJ176" s="3492"/>
      <c r="JK176" s="3492"/>
      <c r="JL176" s="3492"/>
      <c r="JM176" s="3492"/>
      <c r="JN176" s="3492"/>
      <c r="JO176" s="3492"/>
      <c r="JP176" s="3492"/>
      <c r="JQ176" s="3492"/>
      <c r="JR176" s="3492"/>
      <c r="JS176" s="3492"/>
      <c r="JT176" s="3492"/>
      <c r="JU176" s="3492"/>
      <c r="JV176" s="3492"/>
      <c r="JW176" s="3492"/>
      <c r="JX176" s="3492"/>
      <c r="JY176" s="3492"/>
      <c r="JZ176" s="3492"/>
      <c r="KA176" s="3492"/>
      <c r="KB176" s="3492"/>
      <c r="KC176" s="3492"/>
      <c r="KD176" s="3492"/>
      <c r="KE176" s="3492"/>
      <c r="KF176" s="3492"/>
      <c r="KG176" s="3492"/>
      <c r="KH176" s="3492"/>
      <c r="KI176" s="3492"/>
      <c r="KJ176" s="3492"/>
      <c r="KK176" s="3492"/>
      <c r="KL176" s="3492"/>
      <c r="KM176" s="3492"/>
      <c r="KN176" s="3492"/>
      <c r="KO176" s="3492"/>
      <c r="KP176" s="3492"/>
      <c r="KQ176" s="3492"/>
      <c r="KR176" s="3492"/>
      <c r="KS176" s="3492"/>
      <c r="KT176" s="3492"/>
      <c r="KU176" s="3492"/>
      <c r="KV176" s="3492"/>
      <c r="KW176" s="3492"/>
      <c r="KX176" s="3492"/>
      <c r="KY176" s="3492"/>
      <c r="KZ176" s="3492"/>
      <c r="LA176" s="3492"/>
      <c r="LB176" s="3492"/>
      <c r="LC176" s="3492"/>
      <c r="LD176" s="3492"/>
      <c r="LE176" s="3492"/>
      <c r="LF176" s="3492"/>
      <c r="LG176" s="3492"/>
      <c r="LH176" s="3492"/>
      <c r="LI176" s="3492"/>
      <c r="LJ176" s="3492"/>
      <c r="LK176" s="3492"/>
      <c r="LL176" s="3492"/>
      <c r="LM176" s="3492"/>
      <c r="LN176" s="3492"/>
      <c r="LO176" s="3492"/>
      <c r="LP176" s="3492"/>
      <c r="LQ176" s="3492"/>
      <c r="LR176" s="3492"/>
      <c r="LS176" s="3492"/>
      <c r="LT176" s="3492"/>
      <c r="LU176" s="3492"/>
      <c r="LV176" s="3492"/>
      <c r="LW176" s="3492"/>
      <c r="LX176" s="3492"/>
      <c r="LY176" s="3492"/>
      <c r="LZ176" s="3492"/>
      <c r="MA176" s="3492"/>
      <c r="MB176" s="3492"/>
      <c r="MC176" s="3492"/>
      <c r="MD176" s="3492"/>
      <c r="ME176" s="3492"/>
      <c r="MF176" s="3492"/>
      <c r="MG176" s="3492"/>
      <c r="MH176" s="3492"/>
      <c r="MI176" s="3492"/>
      <c r="MJ176" s="3492"/>
      <c r="MK176" s="3492"/>
      <c r="ML176" s="3492"/>
      <c r="MM176" s="3492"/>
      <c r="MN176" s="3492"/>
      <c r="MO176" s="3492"/>
      <c r="MP176" s="3492"/>
      <c r="MQ176" s="3492"/>
      <c r="MR176" s="3492"/>
      <c r="MS176" s="3492"/>
      <c r="MT176" s="3492"/>
      <c r="MU176" s="3492"/>
      <c r="MV176" s="3492"/>
      <c r="MW176" s="3492"/>
      <c r="MX176" s="3492"/>
      <c r="MY176" s="3492"/>
      <c r="MZ176" s="3492"/>
      <c r="NA176" s="3492"/>
      <c r="NB176" s="3492"/>
      <c r="NC176" s="3492"/>
      <c r="ND176" s="3492"/>
      <c r="NE176" s="3492"/>
      <c r="NF176" s="3492"/>
      <c r="NG176" s="3492"/>
      <c r="NH176" s="3492"/>
      <c r="NI176" s="3492"/>
      <c r="NJ176" s="3492"/>
      <c r="NK176" s="3492"/>
      <c r="NL176" s="3492"/>
      <c r="NM176" s="3492"/>
      <c r="NN176" s="3492"/>
      <c r="NO176" s="3492"/>
      <c r="NP176" s="3492"/>
      <c r="NQ176" s="3492"/>
      <c r="NR176" s="3492"/>
      <c r="NS176" s="3492"/>
      <c r="NT176" s="3492"/>
      <c r="NU176" s="3492"/>
      <c r="NV176" s="3492"/>
      <c r="NW176" s="3492"/>
      <c r="NX176" s="3492"/>
      <c r="NY176" s="3492"/>
      <c r="NZ176" s="3492"/>
      <c r="OA176" s="3492"/>
      <c r="OB176" s="3492"/>
      <c r="OC176" s="3492"/>
      <c r="OD176" s="3492"/>
      <c r="OE176" s="3492"/>
      <c r="OF176" s="3492"/>
      <c r="OG176" s="3492"/>
      <c r="OH176" s="3492"/>
      <c r="OI176" s="3492"/>
      <c r="OJ176" s="3492"/>
      <c r="OK176" s="3492"/>
      <c r="OL176" s="3492"/>
      <c r="OM176" s="3492"/>
      <c r="ON176" s="3492"/>
      <c r="OO176" s="3492"/>
      <c r="OP176" s="3492"/>
      <c r="OQ176" s="3492"/>
      <c r="OR176" s="3492"/>
      <c r="OS176" s="3492"/>
      <c r="OT176" s="3492"/>
      <c r="OU176" s="3492"/>
      <c r="OV176" s="3492"/>
      <c r="OW176" s="3492"/>
      <c r="OX176" s="3492"/>
      <c r="OY176" s="3492"/>
      <c r="OZ176" s="3492"/>
      <c r="PA176" s="3492"/>
      <c r="PB176" s="3492"/>
      <c r="PC176" s="3492"/>
      <c r="PD176" s="3492"/>
      <c r="PE176" s="3492"/>
      <c r="PF176" s="3492"/>
      <c r="PG176" s="3492"/>
      <c r="PH176" s="3492"/>
      <c r="PI176" s="3492"/>
      <c r="PJ176" s="3492"/>
      <c r="PK176" s="3492"/>
      <c r="PL176" s="3492"/>
      <c r="PM176" s="3492"/>
      <c r="PN176" s="3492"/>
      <c r="PO176" s="3492"/>
      <c r="PP176" s="3492"/>
      <c r="PQ176" s="3492"/>
      <c r="PR176" s="3492"/>
      <c r="PS176" s="3492"/>
      <c r="PT176" s="3492"/>
      <c r="PU176" s="3492"/>
      <c r="PV176" s="3492"/>
      <c r="PW176" s="3492"/>
      <c r="PX176" s="3492"/>
      <c r="PY176" s="3492"/>
      <c r="PZ176" s="3492"/>
      <c r="QA176" s="3492"/>
      <c r="QB176" s="3492"/>
      <c r="QC176" s="3492"/>
      <c r="QD176" s="3492"/>
      <c r="QE176" s="3492"/>
      <c r="QF176" s="3492"/>
      <c r="QG176" s="3492"/>
      <c r="QH176" s="3492"/>
      <c r="QI176" s="3492"/>
      <c r="QJ176" s="3492"/>
      <c r="QK176" s="3492"/>
      <c r="QL176" s="3492"/>
      <c r="QM176" s="3492"/>
      <c r="QN176" s="3492"/>
      <c r="QO176" s="3492"/>
      <c r="QP176" s="3492"/>
      <c r="QQ176" s="3492"/>
      <c r="QR176" s="3492"/>
      <c r="QS176" s="3492"/>
      <c r="QT176" s="3492"/>
      <c r="QU176" s="3492"/>
      <c r="QV176" s="3492"/>
      <c r="QW176" s="3492"/>
      <c r="QX176" s="3492"/>
      <c r="QY176" s="3492"/>
      <c r="QZ176" s="3492"/>
      <c r="RA176" s="3492"/>
      <c r="RB176" s="3492"/>
      <c r="RC176" s="3492"/>
      <c r="RD176" s="3492"/>
      <c r="RE176" s="3492"/>
      <c r="RF176" s="3492"/>
      <c r="RG176" s="3492"/>
      <c r="RH176" s="3492"/>
      <c r="RI176" s="3492"/>
      <c r="RJ176" s="3492"/>
      <c r="RK176" s="3492"/>
      <c r="RL176" s="3492"/>
      <c r="RM176" s="3492"/>
      <c r="RN176" s="3492"/>
      <c r="RO176" s="3492"/>
      <c r="RP176" s="3492"/>
      <c r="RQ176" s="3492"/>
      <c r="RR176" s="3492"/>
      <c r="RS176" s="3492"/>
      <c r="RT176" s="3492"/>
      <c r="RU176" s="3492"/>
      <c r="RV176" s="3492"/>
      <c r="RW176" s="3492"/>
      <c r="RX176" s="3492"/>
      <c r="RY176" s="3492"/>
      <c r="RZ176" s="3492"/>
      <c r="SA176" s="3492"/>
      <c r="SB176" s="3492"/>
      <c r="SC176" s="3492"/>
      <c r="SD176" s="3492"/>
      <c r="SE176" s="3492"/>
      <c r="SF176" s="3492"/>
      <c r="SG176" s="3492"/>
      <c r="SH176" s="3492"/>
      <c r="SI176" s="3492"/>
      <c r="SJ176" s="3492"/>
      <c r="SK176" s="3492"/>
      <c r="SL176" s="3492"/>
      <c r="SM176" s="3492"/>
      <c r="SN176" s="3492"/>
      <c r="SO176" s="3492"/>
      <c r="SP176" s="3492"/>
      <c r="SQ176" s="3492"/>
      <c r="SR176" s="3492"/>
      <c r="SS176" s="3492"/>
      <c r="ST176" s="3492"/>
      <c r="SU176" s="3492"/>
      <c r="SV176" s="3492"/>
      <c r="SW176" s="3492"/>
      <c r="SX176" s="3492"/>
      <c r="SY176" s="3492"/>
      <c r="SZ176" s="3492"/>
      <c r="TA176" s="3492"/>
      <c r="TB176" s="3492"/>
      <c r="TC176" s="3492"/>
      <c r="TD176" s="3492"/>
      <c r="TE176" s="3492"/>
      <c r="TF176" s="3492"/>
      <c r="TG176" s="3492"/>
      <c r="TH176" s="3492"/>
      <c r="TI176" s="3492"/>
      <c r="TJ176" s="3492"/>
      <c r="TK176" s="3492"/>
      <c r="TL176" s="3492"/>
      <c r="TM176" s="3492"/>
      <c r="TN176" s="3492"/>
      <c r="TO176" s="3492"/>
      <c r="TP176" s="3492"/>
      <c r="TQ176" s="3492"/>
      <c r="TR176" s="3492"/>
      <c r="TS176" s="3492"/>
      <c r="TT176" s="3492"/>
      <c r="TU176" s="3492"/>
      <c r="TV176" s="3492"/>
      <c r="TW176" s="3492"/>
      <c r="TX176" s="3492"/>
      <c r="TY176" s="3492"/>
      <c r="TZ176" s="3492"/>
      <c r="UA176" s="3492"/>
      <c r="UB176" s="3492"/>
      <c r="UC176" s="3492"/>
      <c r="UD176" s="3492"/>
      <c r="UE176" s="3492"/>
      <c r="UF176" s="3492"/>
      <c r="UG176" s="3492"/>
      <c r="UH176" s="3492"/>
      <c r="UI176" s="3492"/>
      <c r="UJ176" s="3492"/>
      <c r="UK176" s="3492"/>
      <c r="UL176" s="3492"/>
      <c r="UM176" s="3492"/>
      <c r="UN176" s="3492"/>
      <c r="UO176" s="3492"/>
      <c r="UP176" s="3492"/>
      <c r="UQ176" s="3492"/>
      <c r="UR176" s="3492"/>
      <c r="US176" s="3492"/>
      <c r="UT176" s="3492"/>
      <c r="UU176" s="3492"/>
      <c r="UV176" s="3492"/>
      <c r="UW176" s="3492"/>
      <c r="UX176" s="3492"/>
      <c r="UY176" s="3492"/>
      <c r="UZ176" s="3492"/>
      <c r="VA176" s="3492"/>
      <c r="VB176" s="3492"/>
      <c r="VC176" s="3492"/>
      <c r="VD176" s="3492"/>
      <c r="VE176" s="3492"/>
      <c r="VF176" s="3492"/>
      <c r="VG176" s="3492"/>
      <c r="VH176" s="3492"/>
      <c r="VI176" s="3492"/>
      <c r="VJ176" s="3492"/>
      <c r="VK176" s="3492"/>
      <c r="VL176" s="3492"/>
      <c r="VM176" s="3492"/>
      <c r="VN176" s="3492"/>
      <c r="VO176" s="3492"/>
      <c r="VP176" s="3492"/>
      <c r="VQ176" s="3492"/>
      <c r="VR176" s="3492"/>
      <c r="VS176" s="3492"/>
      <c r="VT176" s="3492"/>
      <c r="VU176" s="3492"/>
      <c r="VV176" s="3492"/>
      <c r="VW176" s="3492"/>
      <c r="VX176" s="3492"/>
      <c r="VY176" s="3492"/>
      <c r="VZ176" s="3492"/>
      <c r="WA176" s="3492"/>
      <c r="WB176" s="3492"/>
      <c r="WC176" s="3492"/>
      <c r="WD176" s="3492"/>
      <c r="WE176" s="3492"/>
      <c r="WF176" s="3492"/>
      <c r="WG176" s="3492"/>
      <c r="WH176" s="3492"/>
      <c r="WI176" s="3492"/>
      <c r="WJ176" s="3492"/>
      <c r="WK176" s="3492"/>
      <c r="WL176" s="3492"/>
      <c r="WM176" s="3492"/>
      <c r="WN176" s="3492"/>
      <c r="WO176" s="3492"/>
      <c r="WP176" s="3492"/>
      <c r="WQ176" s="3492"/>
      <c r="WR176" s="3492"/>
      <c r="WS176" s="3492"/>
      <c r="WT176" s="3492"/>
      <c r="WU176" s="3492"/>
      <c r="WV176" s="3492"/>
      <c r="WW176" s="3492"/>
      <c r="WX176" s="3492"/>
      <c r="WY176" s="3492"/>
      <c r="WZ176" s="3492"/>
      <c r="XA176" s="3492"/>
      <c r="XB176" s="3492"/>
      <c r="XC176" s="3492"/>
      <c r="XD176" s="3492"/>
      <c r="XE176" s="3492"/>
      <c r="XF176" s="3492"/>
      <c r="XG176" s="3492"/>
      <c r="XH176" s="3492"/>
      <c r="XI176" s="3492"/>
      <c r="XJ176" s="3492"/>
      <c r="XK176" s="3492"/>
      <c r="XL176" s="3492"/>
      <c r="XM176" s="3492"/>
      <c r="XN176" s="3492"/>
      <c r="XO176" s="3492"/>
      <c r="XP176" s="3492"/>
      <c r="XQ176" s="3492"/>
      <c r="XR176" s="3492"/>
      <c r="XS176" s="3492"/>
      <c r="XT176" s="3492"/>
      <c r="XU176" s="3492"/>
      <c r="XV176" s="3492"/>
      <c r="XW176" s="3492"/>
      <c r="XX176" s="3492"/>
      <c r="XY176" s="3492"/>
      <c r="XZ176" s="3492"/>
      <c r="YA176" s="3492"/>
      <c r="YB176" s="3492"/>
      <c r="YC176" s="3492"/>
      <c r="YD176" s="3492"/>
      <c r="YE176" s="3492"/>
      <c r="YF176" s="3492"/>
      <c r="YG176" s="3492"/>
      <c r="YH176" s="3492"/>
      <c r="YI176" s="3492"/>
      <c r="YJ176" s="3492"/>
      <c r="YK176" s="3492"/>
      <c r="YL176" s="3492"/>
      <c r="YM176" s="3492"/>
      <c r="YN176" s="3492"/>
      <c r="YO176" s="3492"/>
      <c r="YP176" s="3492"/>
      <c r="YQ176" s="3492"/>
      <c r="YR176" s="3492"/>
      <c r="YS176" s="3492"/>
      <c r="YT176" s="3492"/>
      <c r="YU176" s="3492"/>
      <c r="YV176" s="3492"/>
      <c r="YW176" s="3492"/>
      <c r="YX176" s="3492"/>
      <c r="YY176" s="3492"/>
      <c r="YZ176" s="3492"/>
      <c r="ZA176" s="3492"/>
      <c r="ZB176" s="3492"/>
      <c r="ZC176" s="3492"/>
      <c r="ZD176" s="3492"/>
      <c r="ZE176" s="3492"/>
      <c r="ZF176" s="3492"/>
      <c r="ZG176" s="3492"/>
      <c r="ZH176" s="3492"/>
      <c r="ZI176" s="3492"/>
      <c r="ZJ176" s="3492"/>
      <c r="ZK176" s="3492"/>
      <c r="ZL176" s="3492"/>
      <c r="ZM176" s="3492"/>
      <c r="ZN176" s="3492"/>
      <c r="ZO176" s="3492"/>
      <c r="ZP176" s="3492"/>
      <c r="ZQ176" s="3492"/>
      <c r="ZR176" s="3492"/>
      <c r="ZS176" s="3492"/>
      <c r="ZT176" s="3492"/>
      <c r="ZU176" s="3492"/>
      <c r="ZV176" s="3492"/>
      <c r="ZW176" s="3492"/>
      <c r="ZX176" s="3492"/>
      <c r="ZY176" s="3492"/>
      <c r="ZZ176" s="3492"/>
      <c r="AAA176" s="3492"/>
      <c r="AAB176" s="3492"/>
      <c r="AAC176" s="3492"/>
      <c r="AAD176" s="3492"/>
      <c r="AAE176" s="3492"/>
      <c r="AAF176" s="3492"/>
      <c r="AAG176" s="3492"/>
      <c r="AAH176" s="3492"/>
      <c r="AAI176" s="3492"/>
      <c r="AAJ176" s="3492"/>
      <c r="AAK176" s="3492"/>
      <c r="AAL176" s="3492"/>
      <c r="AAM176" s="3492"/>
      <c r="AAN176" s="3492"/>
      <c r="AAO176" s="3492"/>
      <c r="AAP176" s="3492"/>
      <c r="AAQ176" s="3492"/>
      <c r="AAR176" s="3492"/>
      <c r="AAS176" s="3492"/>
      <c r="AAT176" s="3492"/>
      <c r="AAU176" s="3492"/>
      <c r="AAV176" s="3492"/>
      <c r="AAW176" s="3492"/>
      <c r="AAX176" s="3492"/>
      <c r="AAY176" s="3492"/>
      <c r="AAZ176" s="3492"/>
      <c r="ABA176" s="3492"/>
      <c r="ABB176" s="3492"/>
      <c r="ABC176" s="3492"/>
      <c r="ABD176" s="3492"/>
      <c r="ABE176" s="3492"/>
      <c r="ABF176" s="3492"/>
      <c r="ABG176" s="3492"/>
      <c r="ABH176" s="3492"/>
      <c r="ABI176" s="3492"/>
      <c r="ABJ176" s="3492"/>
      <c r="ABK176" s="3492"/>
      <c r="ABL176" s="3492"/>
      <c r="ABM176" s="3492"/>
      <c r="ABN176" s="3492"/>
      <c r="ABO176" s="3492"/>
      <c r="ABP176" s="3492"/>
      <c r="ABQ176" s="3492"/>
      <c r="ABR176" s="3492"/>
      <c r="ABS176" s="3492"/>
      <c r="ABT176" s="3492"/>
      <c r="ABU176" s="3492"/>
      <c r="ABV176" s="3492"/>
      <c r="ABW176" s="3492"/>
      <c r="ABX176" s="3492"/>
      <c r="ABY176" s="3492"/>
      <c r="ABZ176" s="3492"/>
      <c r="ACA176" s="3492"/>
      <c r="ACB176" s="3492"/>
      <c r="ACC176" s="3492"/>
      <c r="ACD176" s="3492"/>
      <c r="ACE176" s="3492"/>
      <c r="ACF176" s="3492"/>
      <c r="ACG176" s="3492"/>
      <c r="ACH176" s="3492"/>
      <c r="ACI176" s="3492"/>
      <c r="ACJ176" s="3492"/>
      <c r="ACK176" s="3492"/>
      <c r="ACL176" s="3492"/>
      <c r="ACM176" s="3492"/>
      <c r="ACN176" s="3492"/>
      <c r="ACO176" s="3492"/>
      <c r="ACP176" s="3492"/>
      <c r="ACQ176" s="3492"/>
      <c r="ACR176" s="3492"/>
      <c r="ACS176" s="3492"/>
      <c r="ACT176" s="3492"/>
      <c r="ACU176" s="3492"/>
      <c r="ACV176" s="3492"/>
      <c r="ACW176" s="3492"/>
      <c r="ACX176" s="3492"/>
      <c r="ACY176" s="3492"/>
      <c r="ACZ176" s="3492"/>
      <c r="ADA176" s="3492"/>
      <c r="ADB176" s="3492"/>
      <c r="ADC176" s="3492"/>
      <c r="ADD176" s="3492"/>
      <c r="ADE176" s="3492"/>
      <c r="ADF176" s="3492"/>
      <c r="ADG176" s="3492"/>
      <c r="ADH176" s="3492"/>
      <c r="ADI176" s="3492"/>
      <c r="ADJ176" s="3492"/>
      <c r="ADK176" s="3492"/>
      <c r="ADL176" s="3492"/>
      <c r="ADM176" s="3492"/>
      <c r="ADN176" s="3492"/>
      <c r="ADO176" s="3492"/>
      <c r="ADP176" s="3492"/>
      <c r="ADQ176" s="3492"/>
      <c r="ADR176" s="3492"/>
      <c r="ADS176" s="3492"/>
      <c r="ADT176" s="3492"/>
      <c r="ADU176" s="3492"/>
      <c r="ADV176" s="3492"/>
      <c r="ADW176" s="3492"/>
      <c r="ADX176" s="3492"/>
      <c r="ADY176" s="3492"/>
      <c r="ADZ176" s="3492"/>
      <c r="AEA176" s="3492"/>
      <c r="AEB176" s="3492"/>
      <c r="AEC176" s="3492"/>
      <c r="AED176" s="3492"/>
      <c r="AEE176" s="3492"/>
      <c r="AEF176" s="3492"/>
      <c r="AEG176" s="3492"/>
      <c r="AEH176" s="3492"/>
      <c r="AEI176" s="3492"/>
      <c r="AEJ176" s="3492"/>
      <c r="AEK176" s="3492"/>
      <c r="AEL176" s="3492"/>
      <c r="AEM176" s="3492"/>
      <c r="AEN176" s="3492"/>
      <c r="AEO176" s="3492"/>
      <c r="AEP176" s="3492"/>
      <c r="AEQ176" s="3492"/>
      <c r="AER176" s="3492"/>
      <c r="AES176" s="3492"/>
      <c r="AET176" s="3492"/>
      <c r="AEU176" s="3492"/>
      <c r="AEV176" s="3492"/>
      <c r="AEW176" s="3492"/>
      <c r="AEX176" s="3492"/>
      <c r="AEY176" s="3492"/>
      <c r="AEZ176" s="3492"/>
      <c r="AFA176" s="3492"/>
      <c r="AFB176" s="3492"/>
      <c r="AFC176" s="3492"/>
      <c r="AFD176" s="3492"/>
      <c r="AFE176" s="3492"/>
      <c r="AFF176" s="3492"/>
      <c r="AFG176" s="3492"/>
      <c r="AFH176" s="3492"/>
      <c r="AFI176" s="3492"/>
      <c r="AFJ176" s="3492"/>
      <c r="AFK176" s="3492"/>
      <c r="AFL176" s="3492"/>
      <c r="AFM176" s="3492"/>
      <c r="AFN176" s="3492"/>
      <c r="AFO176" s="3492"/>
      <c r="AFP176" s="3492"/>
      <c r="AFQ176" s="3492"/>
      <c r="AFR176" s="3492"/>
      <c r="AFS176" s="3492"/>
      <c r="AFT176" s="3492"/>
      <c r="AFU176" s="3492"/>
      <c r="AFV176" s="3492"/>
      <c r="AFW176" s="3492"/>
      <c r="AFX176" s="3492"/>
      <c r="AFY176" s="3492"/>
      <c r="AFZ176" s="3492"/>
      <c r="AGA176" s="3492"/>
      <c r="AGB176" s="3492"/>
      <c r="AGC176" s="3492"/>
      <c r="AGD176" s="3492"/>
      <c r="AGE176" s="3492"/>
      <c r="AGF176" s="3492"/>
      <c r="AGG176" s="3492"/>
      <c r="AGH176" s="3492"/>
      <c r="AGI176" s="3492"/>
      <c r="AGJ176" s="3492"/>
      <c r="AGK176" s="3492"/>
      <c r="AGL176" s="3492"/>
      <c r="AGM176" s="3492"/>
      <c r="AGN176" s="3492"/>
      <c r="AGO176" s="3492"/>
      <c r="AGP176" s="3492"/>
      <c r="AGQ176" s="3492"/>
      <c r="AGR176" s="3492"/>
      <c r="AGS176" s="3492"/>
      <c r="AGT176" s="3492"/>
      <c r="AGU176" s="3492"/>
      <c r="AGV176" s="3492"/>
      <c r="AGW176" s="3492"/>
      <c r="AGX176" s="3492"/>
      <c r="AGY176" s="3492"/>
      <c r="AGZ176" s="3492"/>
      <c r="AHA176" s="3492"/>
      <c r="AHB176" s="3492"/>
      <c r="AHC176" s="3492"/>
      <c r="AHD176" s="3492"/>
      <c r="AHE176" s="3492"/>
      <c r="AHF176" s="3492"/>
      <c r="AHG176" s="3492"/>
      <c r="AHH176" s="3492"/>
      <c r="AHI176" s="3492"/>
      <c r="AHJ176" s="3492"/>
      <c r="AHK176" s="3492"/>
      <c r="AHL176" s="3492"/>
      <c r="AHM176" s="3492"/>
      <c r="AHN176" s="3492"/>
      <c r="AHO176" s="3492"/>
      <c r="AHP176" s="3492"/>
      <c r="AHQ176" s="3492"/>
      <c r="AHR176" s="3492"/>
      <c r="AHS176" s="3492"/>
      <c r="AHT176" s="3492"/>
      <c r="AHU176" s="3492"/>
      <c r="AHV176" s="3492"/>
      <c r="AHW176" s="3492"/>
      <c r="AHX176" s="3492"/>
      <c r="AHY176" s="3492"/>
      <c r="AHZ176" s="3492"/>
      <c r="AIA176" s="3492"/>
      <c r="AIB176" s="3492"/>
      <c r="AIC176" s="3492"/>
      <c r="AID176" s="3492"/>
      <c r="AIE176" s="3492"/>
      <c r="AIF176" s="3492"/>
      <c r="AIG176" s="3492"/>
      <c r="AIH176" s="3492"/>
      <c r="AII176" s="3492"/>
      <c r="AIJ176" s="3492"/>
      <c r="AIK176" s="3492"/>
      <c r="AIL176" s="3492"/>
      <c r="AIM176" s="3492"/>
      <c r="AIN176" s="3492"/>
      <c r="AIO176" s="3492"/>
      <c r="AIP176" s="3492"/>
      <c r="AIQ176" s="3492"/>
      <c r="AIR176" s="3492"/>
      <c r="AIS176" s="3492"/>
      <c r="AIT176" s="3492"/>
      <c r="AIU176" s="3492"/>
      <c r="AIV176" s="3492"/>
      <c r="AIW176" s="3492"/>
      <c r="AIX176" s="3492"/>
      <c r="AIY176" s="3492"/>
      <c r="AIZ176" s="3492"/>
      <c r="AJA176" s="3492"/>
      <c r="AJB176" s="3492"/>
      <c r="AJC176" s="3492"/>
      <c r="AJD176" s="3492"/>
      <c r="AJE176" s="3492"/>
      <c r="AJF176" s="3492"/>
      <c r="AJG176" s="3492"/>
      <c r="AJH176" s="3492"/>
      <c r="AJI176" s="3492"/>
      <c r="AJJ176" s="3492"/>
      <c r="AJK176" s="3492"/>
      <c r="AJL176" s="3492"/>
      <c r="AJM176" s="3492"/>
      <c r="AJN176" s="3492"/>
      <c r="AJO176" s="3492"/>
      <c r="AJP176" s="3492"/>
      <c r="AJQ176" s="3492"/>
      <c r="AJR176" s="3492"/>
      <c r="AJS176" s="3492"/>
      <c r="AJT176" s="3492"/>
      <c r="AJU176" s="3492"/>
      <c r="AJV176" s="3492"/>
      <c r="AJW176" s="3492"/>
      <c r="AJX176" s="3492"/>
      <c r="AJY176" s="3492"/>
      <c r="AJZ176" s="3492"/>
      <c r="AKA176" s="3492"/>
      <c r="AKB176" s="3492"/>
      <c r="AKC176" s="3492"/>
      <c r="AKD176" s="3492"/>
      <c r="AKE176" s="3492"/>
      <c r="AKF176" s="3492"/>
      <c r="AKG176" s="3492"/>
      <c r="AKH176" s="3492"/>
      <c r="AKI176" s="3492"/>
      <c r="AKJ176" s="3492"/>
      <c r="AKK176" s="3492"/>
      <c r="AKL176" s="3492"/>
      <c r="AKM176" s="3492"/>
      <c r="AKN176" s="3492"/>
      <c r="AKO176" s="3492"/>
      <c r="AKP176" s="3492"/>
      <c r="AKQ176" s="3492"/>
      <c r="AKR176" s="3492"/>
      <c r="AKS176" s="3492"/>
      <c r="AKT176" s="3492"/>
      <c r="AKU176" s="3492"/>
      <c r="AKV176" s="3492"/>
      <c r="AKW176" s="3492"/>
      <c r="AKX176" s="3492"/>
      <c r="AKY176" s="3492"/>
      <c r="AKZ176" s="3492"/>
      <c r="ALA176" s="3492"/>
      <c r="ALB176" s="3492"/>
      <c r="ALC176" s="3492"/>
      <c r="ALD176" s="3492"/>
      <c r="ALE176" s="3492"/>
      <c r="ALF176" s="3492"/>
      <c r="ALG176" s="3492"/>
      <c r="ALH176" s="3492"/>
      <c r="ALI176" s="3492"/>
      <c r="ALJ176" s="3492"/>
      <c r="ALK176" s="3492"/>
      <c r="ALL176" s="3492"/>
      <c r="ALM176" s="3492"/>
      <c r="ALN176" s="3492"/>
      <c r="ALO176" s="3492"/>
      <c r="ALP176" s="3492"/>
      <c r="ALQ176" s="3492"/>
      <c r="ALR176" s="3492"/>
      <c r="ALS176" s="3492"/>
      <c r="ALT176" s="3492"/>
      <c r="ALU176" s="3492"/>
      <c r="ALV176" s="3492"/>
      <c r="ALW176" s="3492"/>
      <c r="ALX176" s="3492"/>
      <c r="ALY176" s="3492"/>
      <c r="ALZ176" s="3492"/>
      <c r="AMA176" s="3492"/>
      <c r="AMB176" s="3492"/>
      <c r="AMC176" s="3492"/>
      <c r="AMD176" s="3492"/>
      <c r="AME176" s="3492"/>
      <c r="AMF176" s="3492"/>
      <c r="AMG176" s="3492"/>
      <c r="AMH176" s="3492"/>
      <c r="AMI176" s="3492"/>
      <c r="AMJ176" s="3492"/>
      <c r="AMK176" s="3492"/>
      <c r="AML176" s="3492"/>
      <c r="AMM176" s="3492"/>
      <c r="AMN176" s="3492"/>
      <c r="AMO176" s="3492"/>
      <c r="AMP176" s="3492"/>
      <c r="AMQ176" s="3492"/>
      <c r="AMR176" s="3492"/>
      <c r="AMS176" s="3492"/>
      <c r="AMT176" s="3492"/>
      <c r="AMU176" s="3492"/>
      <c r="AMV176" s="3492"/>
      <c r="AMW176" s="3492"/>
      <c r="AMX176" s="3492"/>
      <c r="AMY176" s="3492"/>
      <c r="AMZ176" s="3492"/>
      <c r="ANA176" s="3492"/>
      <c r="ANB176" s="3492"/>
      <c r="ANC176" s="3492"/>
      <c r="AND176" s="3492"/>
      <c r="ANE176" s="3492"/>
      <c r="ANF176" s="3492"/>
      <c r="ANG176" s="3492"/>
      <c r="ANH176" s="3492"/>
      <c r="ANI176" s="3492"/>
      <c r="ANJ176" s="3492"/>
      <c r="ANK176" s="3492"/>
      <c r="ANL176" s="3492"/>
      <c r="ANM176" s="3492"/>
      <c r="ANN176" s="3492"/>
      <c r="ANO176" s="3492"/>
      <c r="ANP176" s="3492"/>
      <c r="ANQ176" s="3492"/>
      <c r="ANR176" s="3492"/>
      <c r="ANS176" s="3492"/>
      <c r="ANT176" s="3492"/>
      <c r="ANU176" s="3492"/>
      <c r="ANV176" s="3492"/>
      <c r="ANW176" s="3492"/>
      <c r="ANX176" s="3492"/>
      <c r="ANY176" s="3492"/>
      <c r="ANZ176" s="3492"/>
      <c r="AOA176" s="3492"/>
      <c r="AOB176" s="3492"/>
      <c r="AOC176" s="3492"/>
      <c r="AOD176" s="3492"/>
      <c r="AOE176" s="3492"/>
      <c r="AOF176" s="3492"/>
      <c r="AOG176" s="3492"/>
      <c r="AOH176" s="3492"/>
      <c r="AOI176" s="3492"/>
      <c r="AOJ176" s="3492"/>
      <c r="AOK176" s="3492"/>
      <c r="AOL176" s="3492"/>
      <c r="AOM176" s="3492"/>
      <c r="AON176" s="3492"/>
      <c r="AOO176" s="3492"/>
      <c r="AOP176" s="3492"/>
      <c r="AOQ176" s="3492"/>
      <c r="AOR176" s="3492"/>
      <c r="AOS176" s="3492"/>
      <c r="AOT176" s="3492"/>
      <c r="AOU176" s="3492"/>
      <c r="AOV176" s="3492"/>
      <c r="AOW176" s="3492"/>
      <c r="AOX176" s="3492"/>
      <c r="AOY176" s="3492"/>
      <c r="AOZ176" s="3492"/>
      <c r="APA176" s="3492"/>
      <c r="APB176" s="3492"/>
      <c r="APC176" s="3492"/>
      <c r="APD176" s="3492"/>
      <c r="APE176" s="3492"/>
      <c r="APF176" s="3492"/>
      <c r="APG176" s="3492"/>
      <c r="APH176" s="3492"/>
      <c r="API176" s="3492"/>
      <c r="APJ176" s="3492"/>
      <c r="APK176" s="3492"/>
      <c r="APL176" s="3492"/>
      <c r="APM176" s="3492"/>
      <c r="APN176" s="3492"/>
      <c r="APO176" s="3492"/>
      <c r="APP176" s="3492"/>
      <c r="APQ176" s="3492"/>
      <c r="APR176" s="3492"/>
      <c r="APS176" s="3492"/>
      <c r="APT176" s="3492"/>
      <c r="APU176" s="3492"/>
      <c r="APV176" s="3492"/>
      <c r="APW176" s="3492"/>
      <c r="APX176" s="3492"/>
      <c r="APY176" s="3492"/>
      <c r="APZ176" s="3492"/>
      <c r="AQA176" s="3492"/>
      <c r="AQB176" s="3492"/>
      <c r="AQC176" s="3492"/>
      <c r="AQD176" s="3492"/>
      <c r="AQE176" s="3492"/>
      <c r="AQF176" s="3492"/>
      <c r="AQG176" s="3492"/>
      <c r="AQH176" s="3492"/>
      <c r="AQI176" s="3492"/>
      <c r="AQJ176" s="3492"/>
      <c r="AQK176" s="3492"/>
      <c r="AQL176" s="3492"/>
      <c r="AQM176" s="3492"/>
      <c r="AQN176" s="3492"/>
      <c r="AQO176" s="3492"/>
      <c r="AQP176" s="3492"/>
      <c r="AQQ176" s="3492"/>
      <c r="AQR176" s="3492"/>
      <c r="AQS176" s="3492"/>
      <c r="AQT176" s="3492"/>
      <c r="AQU176" s="3492"/>
      <c r="AQV176" s="3492"/>
      <c r="AQW176" s="3492"/>
      <c r="AQX176" s="3492"/>
      <c r="AQY176" s="3492"/>
      <c r="AQZ176" s="3492"/>
      <c r="ARA176" s="3492"/>
      <c r="ARB176" s="3492"/>
      <c r="ARC176" s="3492"/>
      <c r="ARD176" s="3492"/>
      <c r="ARE176" s="3492"/>
      <c r="ARF176" s="3492"/>
      <c r="ARG176" s="3492"/>
      <c r="ARH176" s="3492"/>
      <c r="ARI176" s="3492"/>
      <c r="ARJ176" s="3492"/>
      <c r="ARK176" s="3492"/>
      <c r="ARL176" s="3492"/>
      <c r="ARM176" s="3492"/>
      <c r="ARN176" s="3492"/>
      <c r="ARO176" s="3492"/>
      <c r="ARP176" s="3492"/>
      <c r="ARQ176" s="3492"/>
      <c r="ARR176" s="3492"/>
      <c r="ARS176" s="3492"/>
      <c r="ART176" s="3492"/>
      <c r="ARU176" s="3492"/>
      <c r="ARV176" s="3492"/>
      <c r="ARW176" s="3492"/>
      <c r="ARX176" s="3492"/>
      <c r="ARY176" s="3492"/>
      <c r="ARZ176" s="3492"/>
      <c r="ASA176" s="3492"/>
      <c r="ASB176" s="3492"/>
      <c r="ASC176" s="3492"/>
      <c r="ASD176" s="3492"/>
      <c r="ASE176" s="3492"/>
      <c r="ASF176" s="3492"/>
      <c r="ASG176" s="3492"/>
      <c r="ASH176" s="3492"/>
      <c r="ASI176" s="3492"/>
      <c r="ASJ176" s="3492"/>
      <c r="ASK176" s="3492"/>
      <c r="ASL176" s="3492"/>
      <c r="ASM176" s="3492"/>
      <c r="ASN176" s="3492"/>
      <c r="ASO176" s="3492"/>
      <c r="ASP176" s="3492"/>
      <c r="ASQ176" s="3492"/>
      <c r="ASR176" s="3492"/>
      <c r="ASS176" s="3492"/>
      <c r="AST176" s="3492"/>
      <c r="ASU176" s="3492"/>
      <c r="ASV176" s="3492"/>
      <c r="ASW176" s="3492"/>
      <c r="ASX176" s="3492"/>
      <c r="ASY176" s="3492"/>
      <c r="ASZ176" s="3492"/>
      <c r="ATA176" s="3492"/>
      <c r="ATB176" s="3492"/>
      <c r="ATC176" s="3492"/>
      <c r="ATD176" s="3492"/>
      <c r="ATE176" s="3492"/>
      <c r="ATF176" s="3492"/>
      <c r="ATG176" s="3492"/>
      <c r="ATH176" s="3492"/>
      <c r="ATI176" s="3492"/>
      <c r="ATJ176" s="3492"/>
      <c r="ATK176" s="3492"/>
      <c r="ATL176" s="3492"/>
      <c r="ATM176" s="3492"/>
      <c r="ATN176" s="3492"/>
      <c r="ATO176" s="3492"/>
      <c r="ATP176" s="3492"/>
      <c r="ATQ176" s="3492"/>
      <c r="ATR176" s="3492"/>
      <c r="ATS176" s="3492"/>
      <c r="ATT176" s="3492"/>
      <c r="ATU176" s="3492"/>
      <c r="ATV176" s="3492"/>
      <c r="ATW176" s="3492"/>
      <c r="ATX176" s="3492"/>
      <c r="ATY176" s="3492"/>
      <c r="ATZ176" s="3492"/>
      <c r="AUA176" s="3492"/>
      <c r="AUB176" s="3492"/>
      <c r="AUC176" s="3492"/>
      <c r="AUD176" s="3492"/>
      <c r="AUE176" s="3492"/>
      <c r="AUF176" s="3492"/>
      <c r="AUG176" s="3492"/>
      <c r="AUH176" s="3492"/>
      <c r="AUI176" s="3492"/>
      <c r="AUJ176" s="3492"/>
      <c r="AUK176" s="3492"/>
      <c r="AUL176" s="3492"/>
      <c r="AUM176" s="3492"/>
      <c r="AUN176" s="3492"/>
      <c r="AUO176" s="3492"/>
      <c r="AUP176" s="3492"/>
      <c r="AUQ176" s="3492"/>
      <c r="AUR176" s="3492"/>
      <c r="AUS176" s="3492"/>
      <c r="AUT176" s="3492"/>
      <c r="AUU176" s="3492"/>
      <c r="AUV176" s="3492"/>
      <c r="AUW176" s="3492"/>
      <c r="AUX176" s="3492"/>
      <c r="AUY176" s="3492"/>
      <c r="AUZ176" s="3492"/>
      <c r="AVA176" s="3492"/>
      <c r="AVB176" s="3492"/>
      <c r="AVC176" s="3492"/>
      <c r="AVD176" s="3492"/>
      <c r="AVE176" s="3492"/>
      <c r="AVF176" s="3492"/>
      <c r="AVG176" s="3492"/>
      <c r="AVH176" s="3492"/>
      <c r="AVI176" s="3492"/>
      <c r="AVJ176" s="3492"/>
      <c r="AVK176" s="3492"/>
      <c r="AVL176" s="3492"/>
      <c r="AVM176" s="3492"/>
      <c r="AVN176" s="3492"/>
      <c r="AVO176" s="3492"/>
      <c r="AVP176" s="3492"/>
      <c r="AVQ176" s="3492"/>
      <c r="AVR176" s="3492"/>
      <c r="AVS176" s="3492"/>
      <c r="AVT176" s="3492"/>
      <c r="AVU176" s="3492"/>
      <c r="AVV176" s="3492"/>
      <c r="AVW176" s="3492"/>
      <c r="AVX176" s="3492"/>
      <c r="AVY176" s="3492"/>
      <c r="AVZ176" s="3492"/>
      <c r="AWA176" s="3492"/>
      <c r="AWB176" s="3492"/>
      <c r="AWC176" s="3492"/>
      <c r="AWD176" s="3492"/>
      <c r="AWE176" s="3492"/>
      <c r="AWF176" s="3492"/>
      <c r="AWG176" s="3492"/>
      <c r="AWH176" s="3492"/>
      <c r="AWI176" s="3492"/>
      <c r="AWJ176" s="3492"/>
      <c r="AWK176" s="3492"/>
      <c r="AWL176" s="3492"/>
      <c r="AWM176" s="3492"/>
      <c r="AWN176" s="3492"/>
      <c r="AWO176" s="3492"/>
      <c r="AWP176" s="3492"/>
      <c r="AWQ176" s="3492"/>
      <c r="AWR176" s="3492"/>
      <c r="AWS176" s="3492"/>
      <c r="AWT176" s="3492"/>
      <c r="AWU176" s="3492"/>
      <c r="AWV176" s="3492"/>
      <c r="AWW176" s="3492"/>
      <c r="AWX176" s="3492"/>
      <c r="AWY176" s="3492"/>
      <c r="AWZ176" s="3492"/>
      <c r="AXA176" s="3492"/>
      <c r="AXB176" s="3492"/>
      <c r="AXC176" s="3492"/>
      <c r="AXD176" s="3492"/>
      <c r="AXE176" s="3492"/>
      <c r="AXF176" s="3492"/>
      <c r="AXG176" s="3492"/>
      <c r="AXH176" s="3492"/>
      <c r="AXI176" s="3492"/>
      <c r="AXJ176" s="3492"/>
      <c r="AXK176" s="3492"/>
      <c r="AXL176" s="3492"/>
      <c r="AXM176" s="3492"/>
      <c r="AXN176" s="3492"/>
      <c r="AXO176" s="3492"/>
      <c r="AXP176" s="3492"/>
      <c r="AXQ176" s="3492"/>
      <c r="AXR176" s="3492"/>
      <c r="AXS176" s="3492"/>
      <c r="AXT176" s="3492"/>
      <c r="AXU176" s="3492"/>
      <c r="AXV176" s="3492"/>
      <c r="AXW176" s="3492"/>
      <c r="AXX176" s="3492"/>
      <c r="AXY176" s="3492"/>
      <c r="AXZ176" s="3492"/>
      <c r="AYA176" s="3492"/>
      <c r="AYB176" s="3492"/>
      <c r="AYC176" s="3492"/>
      <c r="AYD176" s="3492"/>
      <c r="AYE176" s="3492"/>
      <c r="AYF176" s="3492"/>
      <c r="AYG176" s="3492"/>
      <c r="AYH176" s="3492"/>
      <c r="AYI176" s="3492"/>
      <c r="AYJ176" s="3492"/>
      <c r="AYK176" s="3492"/>
      <c r="AYL176" s="3492"/>
      <c r="AYM176" s="3492"/>
      <c r="AYN176" s="3492"/>
      <c r="AYO176" s="3492"/>
      <c r="AYP176" s="3492"/>
      <c r="AYQ176" s="3492"/>
      <c r="AYR176" s="3492"/>
      <c r="AYS176" s="3492"/>
      <c r="AYT176" s="3492"/>
      <c r="AYU176" s="3492"/>
      <c r="AYV176" s="3492"/>
      <c r="AYW176" s="3492"/>
      <c r="AYX176" s="3492"/>
      <c r="AYY176" s="3492"/>
      <c r="AYZ176" s="3492"/>
      <c r="AZA176" s="3492"/>
      <c r="AZB176" s="3492"/>
      <c r="AZC176" s="3492"/>
      <c r="AZD176" s="3492"/>
      <c r="AZE176" s="3492"/>
      <c r="AZF176" s="3492"/>
      <c r="AZG176" s="3492"/>
      <c r="AZH176" s="3492"/>
      <c r="AZI176" s="3492"/>
      <c r="AZJ176" s="3492"/>
      <c r="AZK176" s="3492"/>
      <c r="AZL176" s="3492"/>
      <c r="AZM176" s="3492"/>
      <c r="AZN176" s="3492"/>
      <c r="AZO176" s="3492"/>
      <c r="AZP176" s="3492"/>
      <c r="AZQ176" s="3492"/>
      <c r="AZR176" s="3492"/>
      <c r="AZS176" s="3492"/>
      <c r="AZT176" s="3492"/>
      <c r="AZU176" s="3492"/>
      <c r="AZV176" s="3492"/>
      <c r="AZW176" s="3492"/>
      <c r="AZX176" s="3492"/>
      <c r="AZY176" s="3492"/>
      <c r="AZZ176" s="3492"/>
      <c r="BAA176" s="3492"/>
      <c r="BAB176" s="3492"/>
      <c r="BAC176" s="3492"/>
      <c r="BAD176" s="3492"/>
      <c r="BAE176" s="3492"/>
      <c r="BAF176" s="3492"/>
      <c r="BAG176" s="3492"/>
      <c r="BAH176" s="3492"/>
      <c r="BAI176" s="3492"/>
      <c r="BAJ176" s="3492"/>
      <c r="BAK176" s="3492"/>
      <c r="BAL176" s="3492"/>
      <c r="BAM176" s="3492"/>
      <c r="BAN176" s="3492"/>
      <c r="BAO176" s="3492"/>
      <c r="BAP176" s="3492"/>
      <c r="BAQ176" s="3492"/>
      <c r="BAR176" s="3492"/>
      <c r="BAS176" s="3492"/>
      <c r="BAT176" s="3492"/>
      <c r="BAU176" s="3492"/>
      <c r="BAV176" s="3492"/>
      <c r="BAW176" s="3492"/>
      <c r="BAX176" s="3492"/>
      <c r="BAY176" s="3492"/>
      <c r="BAZ176" s="3492"/>
      <c r="BBA176" s="3492"/>
      <c r="BBB176" s="3492"/>
      <c r="BBC176" s="3492"/>
      <c r="BBD176" s="3492"/>
      <c r="BBE176" s="3492"/>
      <c r="BBF176" s="3492"/>
      <c r="BBG176" s="3492"/>
      <c r="BBH176" s="3492"/>
      <c r="BBI176" s="3492"/>
      <c r="BBJ176" s="3492"/>
      <c r="BBK176" s="3492"/>
      <c r="BBL176" s="3492"/>
      <c r="BBM176" s="3492"/>
      <c r="BBN176" s="3492"/>
      <c r="BBO176" s="3492"/>
      <c r="BBP176" s="3492"/>
      <c r="BBQ176" s="3492"/>
      <c r="BBR176" s="3492"/>
      <c r="BBS176" s="3492"/>
      <c r="BBT176" s="3492"/>
      <c r="BBU176" s="3492"/>
      <c r="BBV176" s="3492"/>
      <c r="BBW176" s="3492"/>
      <c r="BBX176" s="3492"/>
      <c r="BBY176" s="3492"/>
      <c r="BBZ176" s="3492"/>
      <c r="BCA176" s="3492"/>
      <c r="BCB176" s="3492"/>
      <c r="BCC176" s="3492"/>
      <c r="BCD176" s="3492"/>
      <c r="BCE176" s="3492"/>
      <c r="BCF176" s="3492"/>
      <c r="BCG176" s="3492"/>
      <c r="BCH176" s="3492"/>
      <c r="BCI176" s="3492"/>
      <c r="BCJ176" s="3492"/>
      <c r="BCK176" s="3492"/>
      <c r="BCL176" s="3492"/>
      <c r="BCM176" s="3492"/>
      <c r="BCN176" s="3492"/>
      <c r="BCO176" s="3492"/>
      <c r="BCP176" s="3492"/>
      <c r="BCQ176" s="3492"/>
      <c r="BCR176" s="3492"/>
      <c r="BCS176" s="3492"/>
      <c r="BCT176" s="3492"/>
      <c r="BCU176" s="3492"/>
      <c r="BCV176" s="3492"/>
      <c r="BCW176" s="3492"/>
      <c r="BCX176" s="3492"/>
      <c r="BCY176" s="3492"/>
      <c r="BCZ176" s="3492"/>
      <c r="BDA176" s="3492"/>
      <c r="BDB176" s="3492"/>
      <c r="BDC176" s="3492"/>
      <c r="BDD176" s="3492"/>
      <c r="BDE176" s="3492"/>
      <c r="BDF176" s="3492"/>
      <c r="BDG176" s="3492"/>
      <c r="BDH176" s="3492"/>
      <c r="BDI176" s="3492"/>
      <c r="BDJ176" s="3492"/>
      <c r="BDK176" s="3492"/>
      <c r="BDL176" s="3492"/>
      <c r="BDM176" s="3492"/>
      <c r="BDN176" s="3492"/>
      <c r="BDO176" s="3492"/>
      <c r="BDP176" s="3492"/>
      <c r="BDQ176" s="3492"/>
      <c r="BDR176" s="3492"/>
      <c r="BDS176" s="3492"/>
      <c r="BDT176" s="3492"/>
      <c r="BDU176" s="3492"/>
      <c r="BDV176" s="3492"/>
      <c r="BDW176" s="3492"/>
      <c r="BDX176" s="3492"/>
      <c r="BDY176" s="3492"/>
      <c r="BDZ176" s="3492"/>
      <c r="BEA176" s="3492"/>
      <c r="BEB176" s="3492"/>
      <c r="BEC176" s="3492"/>
      <c r="BED176" s="3492"/>
      <c r="BEE176" s="3492"/>
      <c r="BEF176" s="3492"/>
      <c r="BEG176" s="3492"/>
      <c r="BEH176" s="3492"/>
      <c r="BEI176" s="3492"/>
      <c r="BEJ176" s="3492"/>
      <c r="BEK176" s="3492"/>
      <c r="BEL176" s="3492"/>
      <c r="BEM176" s="3492"/>
      <c r="BEN176" s="3492"/>
      <c r="BEO176" s="3492"/>
      <c r="BEP176" s="3492"/>
      <c r="BEQ176" s="3492"/>
      <c r="BER176" s="3492"/>
      <c r="BES176" s="3492"/>
      <c r="BET176" s="3492"/>
      <c r="BEU176" s="3492"/>
      <c r="BEV176" s="3492"/>
      <c r="BEW176" s="3492"/>
      <c r="BEX176" s="3492"/>
      <c r="BEY176" s="3492"/>
      <c r="BEZ176" s="3492"/>
      <c r="BFA176" s="3492"/>
      <c r="BFB176" s="3492"/>
      <c r="BFC176" s="3492"/>
      <c r="BFD176" s="3492"/>
      <c r="BFE176" s="3492"/>
      <c r="BFF176" s="3492"/>
      <c r="BFG176" s="3492"/>
      <c r="BFH176" s="3492"/>
      <c r="BFI176" s="3492"/>
      <c r="BFJ176" s="3492"/>
      <c r="BFK176" s="3492"/>
      <c r="BFL176" s="3492"/>
      <c r="BFM176" s="3492"/>
      <c r="BFN176" s="3492"/>
      <c r="BFO176" s="3492"/>
      <c r="BFP176" s="3492"/>
      <c r="BFQ176" s="3492"/>
      <c r="BFR176" s="3492"/>
      <c r="BFS176" s="3492"/>
      <c r="BFT176" s="3492"/>
      <c r="BFU176" s="3492"/>
      <c r="BFV176" s="3492"/>
      <c r="BFW176" s="3492"/>
      <c r="BFX176" s="3492"/>
      <c r="BFY176" s="3492"/>
      <c r="BFZ176" s="3492"/>
      <c r="BGA176" s="3492"/>
      <c r="BGB176" s="3492"/>
      <c r="BGC176" s="3492"/>
      <c r="BGD176" s="3492"/>
      <c r="BGE176" s="3492"/>
      <c r="BGF176" s="3492"/>
      <c r="BGG176" s="3492"/>
      <c r="BGH176" s="3492"/>
      <c r="BGI176" s="3492"/>
      <c r="BGJ176" s="3492"/>
      <c r="BGK176" s="3492"/>
      <c r="BGL176" s="3492"/>
      <c r="BGM176" s="3492"/>
      <c r="BGN176" s="3492"/>
      <c r="BGO176" s="3492"/>
      <c r="BGP176" s="3492"/>
      <c r="BGQ176" s="3492"/>
      <c r="BGR176" s="3492"/>
      <c r="BGS176" s="3492"/>
      <c r="BGT176" s="3492"/>
      <c r="BGU176" s="3492"/>
      <c r="BGV176" s="3492"/>
      <c r="BGW176" s="3492"/>
      <c r="BGX176" s="3492"/>
      <c r="BGY176" s="3492"/>
      <c r="BGZ176" s="3492"/>
      <c r="BHA176" s="3492"/>
      <c r="BHB176" s="3492"/>
      <c r="BHC176" s="3492"/>
      <c r="BHD176" s="3492"/>
      <c r="BHE176" s="3492"/>
      <c r="BHF176" s="3492"/>
      <c r="BHG176" s="3492"/>
      <c r="BHH176" s="3492"/>
      <c r="BHI176" s="3492"/>
      <c r="BHJ176" s="3492"/>
      <c r="BHK176" s="3492"/>
      <c r="BHL176" s="3492"/>
      <c r="BHM176" s="3492"/>
      <c r="BHN176" s="3492"/>
      <c r="BHO176" s="3492"/>
      <c r="BHP176" s="3492"/>
      <c r="BHQ176" s="3492"/>
      <c r="BHR176" s="3492"/>
      <c r="BHS176" s="3492"/>
      <c r="BHT176" s="3492"/>
      <c r="BHU176" s="3492"/>
      <c r="BHV176" s="3492"/>
      <c r="BHW176" s="3492"/>
      <c r="BHX176" s="3492"/>
      <c r="BHY176" s="3492"/>
      <c r="BHZ176" s="3492"/>
      <c r="BIA176" s="3492"/>
      <c r="BIB176" s="3492"/>
      <c r="BIC176" s="3492"/>
      <c r="BID176" s="3492"/>
      <c r="BIE176" s="3492"/>
      <c r="BIF176" s="3492"/>
      <c r="BIG176" s="3492"/>
      <c r="BIH176" s="3492"/>
      <c r="BII176" s="3492"/>
      <c r="BIJ176" s="3492"/>
      <c r="BIK176" s="3492"/>
      <c r="BIL176" s="3492"/>
      <c r="BIM176" s="3492"/>
      <c r="BIN176" s="3492"/>
      <c r="BIO176" s="3492"/>
      <c r="BIP176" s="3492"/>
      <c r="BIQ176" s="3492"/>
      <c r="BIR176" s="3492"/>
      <c r="BIS176" s="3492"/>
      <c r="BIT176" s="3492"/>
      <c r="BIU176" s="3492"/>
      <c r="BIV176" s="3492"/>
      <c r="BIW176" s="3492"/>
      <c r="BIX176" s="3492"/>
      <c r="BIY176" s="3492"/>
      <c r="BIZ176" s="3492"/>
      <c r="BJA176" s="3492"/>
      <c r="BJB176" s="3492"/>
      <c r="BJC176" s="3492"/>
      <c r="BJD176" s="3492"/>
      <c r="BJE176" s="3492"/>
      <c r="BJF176" s="3492"/>
      <c r="BJG176" s="3492"/>
      <c r="BJH176" s="3492"/>
      <c r="BJI176" s="3492"/>
      <c r="BJJ176" s="3492"/>
      <c r="BJK176" s="3492"/>
      <c r="BJL176" s="3492"/>
      <c r="BJM176" s="3492"/>
      <c r="BJN176" s="3492"/>
      <c r="BJO176" s="3492"/>
      <c r="BJP176" s="3492"/>
      <c r="BJQ176" s="3492"/>
      <c r="BJR176" s="3492"/>
      <c r="BJS176" s="3492"/>
      <c r="BJT176" s="3492"/>
      <c r="BJU176" s="3492"/>
      <c r="BJV176" s="3492"/>
      <c r="BJW176" s="3492"/>
      <c r="BJX176" s="3492"/>
      <c r="BJY176" s="3492"/>
      <c r="BJZ176" s="3492"/>
      <c r="BKA176" s="3492"/>
      <c r="BKB176" s="3492"/>
      <c r="BKC176" s="3492"/>
      <c r="BKD176" s="3492"/>
      <c r="BKE176" s="3492"/>
      <c r="BKF176" s="3492"/>
      <c r="BKG176" s="3492"/>
      <c r="BKH176" s="3492"/>
      <c r="BKI176" s="3492"/>
      <c r="BKJ176" s="3492"/>
      <c r="BKK176" s="3492"/>
      <c r="BKL176" s="3492"/>
      <c r="BKM176" s="3492"/>
      <c r="BKN176" s="3492"/>
      <c r="BKO176" s="3492"/>
      <c r="BKP176" s="3492"/>
      <c r="BKQ176" s="3492"/>
      <c r="BKR176" s="3492"/>
      <c r="BKS176" s="3492"/>
      <c r="BKT176" s="3492"/>
      <c r="BKU176" s="3492"/>
      <c r="BKV176" s="3492"/>
      <c r="BKW176" s="3492"/>
      <c r="BKX176" s="3492"/>
      <c r="BKY176" s="3492"/>
      <c r="BKZ176" s="3492"/>
      <c r="BLA176" s="3492"/>
      <c r="BLB176" s="3492"/>
      <c r="BLC176" s="3492"/>
      <c r="BLD176" s="3492"/>
      <c r="BLE176" s="3492"/>
      <c r="BLF176" s="3492"/>
      <c r="BLG176" s="3492"/>
      <c r="BLH176" s="3492"/>
      <c r="BLI176" s="3492"/>
      <c r="BLJ176" s="3492"/>
      <c r="BLK176" s="3492"/>
      <c r="BLL176" s="3492"/>
      <c r="BLM176" s="3492"/>
      <c r="BLN176" s="3492"/>
      <c r="BLO176" s="3492"/>
      <c r="BLP176" s="3492"/>
      <c r="BLQ176" s="3492"/>
      <c r="BLR176" s="3492"/>
      <c r="BLS176" s="3492"/>
      <c r="BLT176" s="3492"/>
      <c r="BLU176" s="3492"/>
      <c r="BLV176" s="3492"/>
      <c r="BLW176" s="3492"/>
      <c r="BLX176" s="3492"/>
      <c r="BLY176" s="3492"/>
      <c r="BLZ176" s="3492"/>
      <c r="BMA176" s="3492"/>
      <c r="BMB176" s="3492"/>
      <c r="BMC176" s="3492"/>
      <c r="BMD176" s="3492"/>
      <c r="BME176" s="3492"/>
      <c r="BMF176" s="3492"/>
      <c r="BMG176" s="3492"/>
      <c r="BMH176" s="3492"/>
      <c r="BMI176" s="3492"/>
      <c r="BMJ176" s="3492"/>
      <c r="BMK176" s="3492"/>
      <c r="BML176" s="3492"/>
      <c r="BMM176" s="3492"/>
      <c r="BMN176" s="3492"/>
      <c r="BMO176" s="3492"/>
      <c r="BMP176" s="3492"/>
      <c r="BMQ176" s="3492"/>
      <c r="BMR176" s="3492"/>
      <c r="BMS176" s="3492"/>
      <c r="BMT176" s="3492"/>
      <c r="BMU176" s="3492"/>
      <c r="BMV176" s="3492"/>
      <c r="BMW176" s="3492"/>
      <c r="BMX176" s="3492"/>
      <c r="BMY176" s="3492"/>
      <c r="BMZ176" s="3492"/>
      <c r="BNA176" s="3492"/>
      <c r="BNB176" s="3492"/>
      <c r="BNC176" s="3492"/>
      <c r="BND176" s="3492"/>
      <c r="BNE176" s="3492"/>
      <c r="BNF176" s="3492"/>
      <c r="BNG176" s="3492"/>
      <c r="BNH176" s="3492"/>
      <c r="BNI176" s="3492"/>
      <c r="BNJ176" s="3492"/>
      <c r="BNK176" s="3492"/>
      <c r="BNL176" s="3492"/>
      <c r="BNM176" s="3492"/>
      <c r="BNN176" s="3492"/>
      <c r="BNO176" s="3492"/>
      <c r="BNP176" s="3492"/>
      <c r="BNQ176" s="3492"/>
      <c r="BNR176" s="3492"/>
      <c r="BNS176" s="3492"/>
      <c r="BNT176" s="3492"/>
      <c r="BNU176" s="3492"/>
      <c r="BNV176" s="3492"/>
      <c r="BNW176" s="3492"/>
      <c r="BNX176" s="3492"/>
      <c r="BNY176" s="3492"/>
      <c r="BNZ176" s="3492"/>
      <c r="BOA176" s="3492"/>
      <c r="BOB176" s="3492"/>
      <c r="BOC176" s="3492"/>
      <c r="BOD176" s="3492"/>
      <c r="BOE176" s="3492"/>
      <c r="BOF176" s="3492"/>
      <c r="BOG176" s="3492"/>
      <c r="BOH176" s="3492"/>
      <c r="BOI176" s="3492"/>
      <c r="BOJ176" s="3492"/>
      <c r="BOK176" s="3492"/>
      <c r="BOL176" s="3492"/>
      <c r="BOM176" s="3492"/>
      <c r="BON176" s="3492"/>
      <c r="BOO176" s="3492"/>
      <c r="BOP176" s="3492"/>
      <c r="BOQ176" s="3492"/>
      <c r="BOR176" s="3492"/>
      <c r="BOS176" s="3492"/>
      <c r="BOT176" s="3492"/>
      <c r="BOU176" s="3492"/>
      <c r="BOV176" s="3492"/>
      <c r="BOW176" s="3492"/>
      <c r="BOX176" s="3492"/>
      <c r="BOY176" s="3492"/>
      <c r="BOZ176" s="3492"/>
      <c r="BPA176" s="3492"/>
      <c r="BPB176" s="3492"/>
      <c r="BPC176" s="3492"/>
      <c r="BPD176" s="3492"/>
      <c r="BPE176" s="3492"/>
      <c r="BPF176" s="3492"/>
      <c r="BPG176" s="3492"/>
      <c r="BPH176" s="3492"/>
      <c r="BPI176" s="3492"/>
      <c r="BPJ176" s="3492"/>
      <c r="BPK176" s="3492"/>
      <c r="BPL176" s="3492"/>
      <c r="BPM176" s="3492"/>
      <c r="BPN176" s="3492"/>
      <c r="BPO176" s="3492"/>
      <c r="BPP176" s="3492"/>
      <c r="BPQ176" s="3492"/>
      <c r="BPR176" s="3492"/>
      <c r="BPS176" s="3492"/>
      <c r="BPT176" s="3492"/>
      <c r="BPU176" s="3492"/>
      <c r="BPV176" s="3492"/>
      <c r="BPW176" s="3492"/>
      <c r="BPX176" s="3492"/>
      <c r="BPY176" s="3492"/>
      <c r="BPZ176" s="3492"/>
      <c r="BQA176" s="3492"/>
      <c r="BQB176" s="3492"/>
      <c r="BQC176" s="3492"/>
      <c r="BQD176" s="3492"/>
      <c r="BQE176" s="3492"/>
      <c r="BQF176" s="3492"/>
      <c r="BQG176" s="3492"/>
      <c r="BQH176" s="3492"/>
      <c r="BQI176" s="3492"/>
      <c r="BQJ176" s="3492"/>
      <c r="BQK176" s="3492"/>
      <c r="BQL176" s="3492"/>
      <c r="BQM176" s="3492"/>
      <c r="BQN176" s="3492"/>
      <c r="BQO176" s="3492"/>
      <c r="BQP176" s="3492"/>
      <c r="BQQ176" s="3492"/>
      <c r="BQR176" s="3492"/>
      <c r="BQS176" s="3492"/>
      <c r="BQT176" s="3492"/>
      <c r="BQU176" s="3492"/>
      <c r="BQV176" s="3492"/>
      <c r="BQW176" s="3492"/>
      <c r="BQX176" s="3492"/>
      <c r="BQY176" s="3492"/>
      <c r="BQZ176" s="3492"/>
      <c r="BRA176" s="3492"/>
      <c r="BRB176" s="3492"/>
      <c r="BRC176" s="3492"/>
      <c r="BRD176" s="3492"/>
      <c r="BRE176" s="3492"/>
      <c r="BRF176" s="3492"/>
      <c r="BRG176" s="3492"/>
      <c r="BRH176" s="3492"/>
      <c r="BRI176" s="3492"/>
      <c r="BRJ176" s="3492"/>
      <c r="BRK176" s="3492"/>
      <c r="BRL176" s="3492"/>
      <c r="BRM176" s="3492"/>
      <c r="BRN176" s="3492"/>
      <c r="BRO176" s="3492"/>
      <c r="BRP176" s="3492"/>
      <c r="BRQ176" s="3492"/>
      <c r="BRR176" s="3492"/>
      <c r="BRS176" s="3492"/>
      <c r="BRT176" s="3492"/>
      <c r="BRU176" s="3492"/>
      <c r="BRV176" s="3492"/>
      <c r="BRW176" s="3492"/>
      <c r="BRX176" s="3492"/>
      <c r="BRY176" s="3492"/>
      <c r="BRZ176" s="3492"/>
      <c r="BSA176" s="3492"/>
      <c r="BSB176" s="3492"/>
      <c r="BSC176" s="3492"/>
      <c r="BSD176" s="3492"/>
      <c r="BSE176" s="3492"/>
      <c r="BSF176" s="3492"/>
      <c r="BSG176" s="3492"/>
      <c r="BSH176" s="3492"/>
      <c r="BSI176" s="3492"/>
      <c r="BSJ176" s="3492"/>
      <c r="BSK176" s="3492"/>
      <c r="BSL176" s="3492"/>
      <c r="BSM176" s="3492"/>
      <c r="BSN176" s="3492"/>
      <c r="BSO176" s="3492"/>
      <c r="BSP176" s="3492"/>
      <c r="BSQ176" s="3492"/>
      <c r="BSR176" s="3492"/>
      <c r="BSS176" s="3492"/>
      <c r="BST176" s="3492"/>
      <c r="BSU176" s="3492"/>
      <c r="BSV176" s="3492"/>
      <c r="BSW176" s="3492"/>
      <c r="BSX176" s="3492"/>
      <c r="BSY176" s="3492"/>
      <c r="BSZ176" s="3492"/>
      <c r="BTA176" s="3492"/>
      <c r="BTB176" s="3492"/>
      <c r="BTC176" s="3492"/>
      <c r="BTD176" s="3492"/>
      <c r="BTE176" s="3492"/>
      <c r="BTF176" s="3492"/>
      <c r="BTG176" s="3492"/>
      <c r="BTH176" s="3492"/>
      <c r="BTI176" s="3492"/>
      <c r="BTJ176" s="3492"/>
      <c r="BTK176" s="3492"/>
      <c r="BTL176" s="3492"/>
      <c r="BTM176" s="3492"/>
      <c r="BTN176" s="3492"/>
      <c r="BTO176" s="3492"/>
      <c r="BTP176" s="3492"/>
      <c r="BTQ176" s="3492"/>
      <c r="BTR176" s="3492"/>
      <c r="BTS176" s="3492"/>
      <c r="BTT176" s="3492"/>
      <c r="BTU176" s="3492"/>
      <c r="BTV176" s="3492"/>
      <c r="BTW176" s="3492"/>
      <c r="BTX176" s="3492"/>
      <c r="BTY176" s="3492"/>
      <c r="BTZ176" s="3492"/>
      <c r="BUA176" s="3492"/>
      <c r="BUB176" s="3492"/>
      <c r="BUC176" s="3492"/>
      <c r="BUD176" s="3492"/>
      <c r="BUE176" s="3492"/>
      <c r="BUF176" s="3492"/>
      <c r="BUG176" s="3492"/>
      <c r="BUH176" s="3492"/>
      <c r="BUI176" s="3492"/>
      <c r="BUJ176" s="3492"/>
      <c r="BUK176" s="3492"/>
      <c r="BUL176" s="3492"/>
      <c r="BUM176" s="3492"/>
      <c r="BUN176" s="3492"/>
      <c r="BUO176" s="3492"/>
      <c r="BUP176" s="3492"/>
      <c r="BUQ176" s="3492"/>
      <c r="BUR176" s="3492"/>
      <c r="BUS176" s="3492"/>
      <c r="BUT176" s="3492"/>
      <c r="BUU176" s="3492"/>
      <c r="BUV176" s="3492"/>
      <c r="BUW176" s="3492"/>
      <c r="BUX176" s="3492"/>
      <c r="BUY176" s="3492"/>
      <c r="BUZ176" s="3492"/>
      <c r="BVA176" s="3492"/>
      <c r="BVB176" s="3492"/>
      <c r="BVC176" s="3492"/>
      <c r="BVD176" s="3492"/>
      <c r="BVE176" s="3492"/>
      <c r="BVF176" s="3492"/>
      <c r="BVG176" s="3492"/>
      <c r="BVH176" s="3492"/>
      <c r="BVI176" s="3492"/>
      <c r="BVJ176" s="3492"/>
      <c r="BVK176" s="3492"/>
      <c r="BVL176" s="3492"/>
      <c r="BVM176" s="3492"/>
      <c r="BVN176" s="3492"/>
      <c r="BVO176" s="3492"/>
      <c r="BVP176" s="3492"/>
      <c r="BVQ176" s="3492"/>
      <c r="BVR176" s="3492"/>
      <c r="BVS176" s="3492"/>
      <c r="BVT176" s="3492"/>
      <c r="BVU176" s="3492"/>
      <c r="BVV176" s="3492"/>
      <c r="BVW176" s="3492"/>
      <c r="BVX176" s="3492"/>
      <c r="BVY176" s="3492"/>
      <c r="BVZ176" s="3492"/>
      <c r="BWA176" s="3492"/>
      <c r="BWB176" s="3492"/>
      <c r="BWC176" s="3492"/>
      <c r="BWD176" s="3492"/>
      <c r="BWE176" s="3492"/>
      <c r="BWF176" s="3492"/>
      <c r="BWG176" s="3492"/>
      <c r="BWH176" s="3492"/>
      <c r="BWI176" s="3492"/>
      <c r="BWJ176" s="3492"/>
      <c r="BWK176" s="3492"/>
      <c r="BWL176" s="3492"/>
      <c r="BWM176" s="3492"/>
      <c r="BWN176" s="3492"/>
      <c r="BWO176" s="3492"/>
      <c r="BWP176" s="3492"/>
      <c r="BWQ176" s="3492"/>
      <c r="BWR176" s="3492"/>
      <c r="BWS176" s="3492"/>
      <c r="BWT176" s="3492"/>
      <c r="BWU176" s="3492"/>
      <c r="BWV176" s="3492"/>
      <c r="BWW176" s="3492"/>
      <c r="BWX176" s="3492"/>
      <c r="BWY176" s="3492"/>
      <c r="BWZ176" s="3492"/>
      <c r="BXA176" s="3492"/>
      <c r="BXB176" s="3492"/>
      <c r="BXC176" s="3492"/>
      <c r="BXD176" s="3492"/>
      <c r="BXE176" s="3492"/>
      <c r="BXF176" s="3492"/>
      <c r="BXG176" s="3492"/>
      <c r="BXH176" s="3492"/>
      <c r="BXI176" s="3492"/>
      <c r="BXJ176" s="3492"/>
      <c r="BXK176" s="3492"/>
      <c r="BXL176" s="3492"/>
      <c r="BXM176" s="3492"/>
      <c r="BXN176" s="3492"/>
      <c r="BXO176" s="3492"/>
      <c r="BXP176" s="3492"/>
      <c r="BXQ176" s="3492"/>
      <c r="BXR176" s="3492"/>
      <c r="BXS176" s="3492"/>
      <c r="BXT176" s="3492"/>
      <c r="BXU176" s="3492"/>
      <c r="BXV176" s="3492"/>
      <c r="BXW176" s="3492"/>
      <c r="BXX176" s="3492"/>
      <c r="BXY176" s="3492"/>
      <c r="BXZ176" s="3492"/>
      <c r="BYA176" s="3492"/>
      <c r="BYB176" s="3492"/>
      <c r="BYC176" s="3492"/>
      <c r="BYD176" s="3492"/>
      <c r="BYE176" s="3492"/>
      <c r="BYF176" s="3492"/>
      <c r="BYG176" s="3492"/>
      <c r="BYH176" s="3492"/>
      <c r="BYI176" s="3492"/>
      <c r="BYJ176" s="3492"/>
      <c r="BYK176" s="3492"/>
      <c r="BYL176" s="3492"/>
      <c r="BYM176" s="3492"/>
      <c r="BYN176" s="3492"/>
      <c r="BYO176" s="3492"/>
      <c r="BYP176" s="3492"/>
      <c r="BYQ176" s="3492"/>
      <c r="BYR176" s="3492"/>
      <c r="BYS176" s="3492"/>
      <c r="BYT176" s="3492"/>
      <c r="BYU176" s="3492"/>
      <c r="BYV176" s="3492"/>
      <c r="BYW176" s="3492"/>
      <c r="BYX176" s="3492"/>
      <c r="BYY176" s="3492"/>
      <c r="BYZ176" s="3492"/>
      <c r="BZA176" s="3492"/>
      <c r="BZB176" s="3492"/>
      <c r="BZC176" s="3492"/>
      <c r="BZD176" s="3492"/>
      <c r="BZE176" s="3492"/>
      <c r="BZF176" s="3492"/>
      <c r="BZG176" s="3492"/>
      <c r="BZH176" s="3492"/>
      <c r="BZI176" s="3492"/>
      <c r="BZJ176" s="3492"/>
      <c r="BZK176" s="3492"/>
      <c r="BZL176" s="3492"/>
      <c r="BZM176" s="3492"/>
      <c r="BZN176" s="3492"/>
      <c r="BZO176" s="3492"/>
      <c r="BZP176" s="3492"/>
      <c r="BZQ176" s="3492"/>
      <c r="BZR176" s="3492"/>
      <c r="BZS176" s="3492"/>
      <c r="BZT176" s="3492"/>
      <c r="BZU176" s="3492"/>
      <c r="BZV176" s="3492"/>
      <c r="BZW176" s="3492"/>
      <c r="BZX176" s="3492"/>
      <c r="BZY176" s="3492"/>
      <c r="BZZ176" s="3492"/>
      <c r="CAA176" s="3492"/>
      <c r="CAB176" s="3492"/>
      <c r="CAC176" s="3492"/>
      <c r="CAD176" s="3492"/>
      <c r="CAE176" s="3492"/>
      <c r="CAF176" s="3492"/>
      <c r="CAG176" s="3492"/>
      <c r="CAH176" s="3492"/>
      <c r="CAI176" s="3492"/>
      <c r="CAJ176" s="3492"/>
      <c r="CAK176" s="3492"/>
      <c r="CAL176" s="3492"/>
      <c r="CAM176" s="3492"/>
      <c r="CAN176" s="3492"/>
      <c r="CAO176" s="3492"/>
      <c r="CAP176" s="3492"/>
      <c r="CAQ176" s="3492"/>
      <c r="CAR176" s="3492"/>
      <c r="CAS176" s="3492"/>
      <c r="CAT176" s="3492"/>
      <c r="CAU176" s="3492"/>
      <c r="CAV176" s="3492"/>
      <c r="CAW176" s="3492"/>
      <c r="CAX176" s="3492"/>
      <c r="CAY176" s="3492"/>
      <c r="CAZ176" s="3492"/>
      <c r="CBA176" s="3492"/>
      <c r="CBB176" s="3492"/>
      <c r="CBC176" s="3492"/>
      <c r="CBD176" s="3492"/>
      <c r="CBE176" s="3492"/>
      <c r="CBF176" s="3492"/>
      <c r="CBG176" s="3492"/>
      <c r="CBH176" s="3492"/>
      <c r="CBI176" s="3492"/>
      <c r="CBJ176" s="3492"/>
      <c r="CBK176" s="3492"/>
      <c r="CBL176" s="3492"/>
      <c r="CBM176" s="3492"/>
      <c r="CBN176" s="3492"/>
      <c r="CBO176" s="3492"/>
      <c r="CBP176" s="3492"/>
      <c r="CBQ176" s="3492"/>
      <c r="CBR176" s="3492"/>
      <c r="CBS176" s="3492"/>
      <c r="CBT176" s="3492"/>
      <c r="CBU176" s="3492"/>
      <c r="CBV176" s="3492"/>
      <c r="CBW176" s="3492"/>
      <c r="CBX176" s="3492"/>
      <c r="CBY176" s="3492"/>
      <c r="CBZ176" s="3492"/>
      <c r="CCA176" s="3492"/>
      <c r="CCB176" s="3492"/>
      <c r="CCC176" s="3492"/>
      <c r="CCD176" s="3492"/>
      <c r="CCE176" s="3492"/>
      <c r="CCF176" s="3492"/>
      <c r="CCG176" s="3492"/>
      <c r="CCH176" s="3492"/>
      <c r="CCI176" s="3492"/>
      <c r="CCJ176" s="3492"/>
      <c r="CCK176" s="3492"/>
      <c r="CCL176" s="3492"/>
      <c r="CCM176" s="3492"/>
      <c r="CCN176" s="3492"/>
      <c r="CCO176" s="3492"/>
      <c r="CCP176" s="3492"/>
      <c r="CCQ176" s="3492"/>
      <c r="CCR176" s="3492"/>
      <c r="CCS176" s="3492"/>
      <c r="CCT176" s="3492"/>
      <c r="CCU176" s="3492"/>
      <c r="CCV176" s="3492"/>
      <c r="CCW176" s="3492"/>
      <c r="CCX176" s="3492"/>
      <c r="CCY176" s="3492"/>
      <c r="CCZ176" s="3492"/>
      <c r="CDA176" s="3492"/>
      <c r="CDB176" s="3492"/>
      <c r="CDC176" s="3492"/>
      <c r="CDD176" s="3492"/>
      <c r="CDE176" s="3492"/>
      <c r="CDF176" s="3492"/>
      <c r="CDG176" s="3492"/>
      <c r="CDH176" s="3492"/>
      <c r="CDI176" s="3492"/>
      <c r="CDJ176" s="3492"/>
      <c r="CDK176" s="3492"/>
      <c r="CDL176" s="3492"/>
      <c r="CDM176" s="3492"/>
      <c r="CDN176" s="3492"/>
      <c r="CDO176" s="3492"/>
      <c r="CDP176" s="3492"/>
      <c r="CDQ176" s="3492"/>
      <c r="CDR176" s="3492"/>
      <c r="CDS176" s="3492"/>
      <c r="CDT176" s="3492"/>
      <c r="CDU176" s="3492"/>
      <c r="CDV176" s="3492"/>
      <c r="CDW176" s="3492"/>
      <c r="CDX176" s="3492"/>
      <c r="CDY176" s="3492"/>
      <c r="CDZ176" s="3492"/>
      <c r="CEA176" s="3492"/>
      <c r="CEB176" s="3492"/>
      <c r="CEC176" s="3492"/>
      <c r="CED176" s="3492"/>
      <c r="CEE176" s="3492"/>
      <c r="CEF176" s="3492"/>
      <c r="CEG176" s="3492"/>
      <c r="CEH176" s="3492"/>
      <c r="CEI176" s="3492"/>
      <c r="CEJ176" s="3492"/>
      <c r="CEK176" s="3492"/>
      <c r="CEL176" s="3492"/>
      <c r="CEM176" s="3492"/>
      <c r="CEN176" s="3492"/>
      <c r="CEO176" s="3492"/>
      <c r="CEP176" s="3492"/>
      <c r="CEQ176" s="3492"/>
      <c r="CER176" s="3492"/>
      <c r="CES176" s="3492"/>
      <c r="CET176" s="3492"/>
      <c r="CEU176" s="3492"/>
      <c r="CEV176" s="3492"/>
      <c r="CEW176" s="3492"/>
      <c r="CEX176" s="3492"/>
      <c r="CEY176" s="3492"/>
      <c r="CEZ176" s="3492"/>
      <c r="CFA176" s="3492"/>
      <c r="CFB176" s="3492"/>
      <c r="CFC176" s="3492"/>
      <c r="CFD176" s="3492"/>
      <c r="CFE176" s="3492"/>
      <c r="CFF176" s="3492"/>
      <c r="CFG176" s="3492"/>
      <c r="CFH176" s="3492"/>
      <c r="CFI176" s="3492"/>
      <c r="CFJ176" s="3492"/>
      <c r="CFK176" s="3492"/>
      <c r="CFL176" s="3492"/>
      <c r="CFM176" s="3492"/>
      <c r="CFN176" s="3492"/>
      <c r="CFO176" s="3492"/>
      <c r="CFP176" s="3492"/>
      <c r="CFQ176" s="3492"/>
      <c r="CFR176" s="3492"/>
      <c r="CFS176" s="3492"/>
      <c r="CFT176" s="3492"/>
      <c r="CFU176" s="3492"/>
      <c r="CFV176" s="3492"/>
      <c r="CFW176" s="3492"/>
      <c r="CFX176" s="3492"/>
      <c r="CFY176" s="3492"/>
      <c r="CFZ176" s="3492"/>
      <c r="CGA176" s="3492"/>
      <c r="CGB176" s="3492"/>
      <c r="CGC176" s="3492"/>
      <c r="CGD176" s="3492"/>
      <c r="CGE176" s="3492"/>
      <c r="CGF176" s="3492"/>
      <c r="CGG176" s="3492"/>
      <c r="CGH176" s="3492"/>
      <c r="CGI176" s="3492"/>
      <c r="CGJ176" s="3492"/>
      <c r="CGK176" s="3492"/>
      <c r="CGL176" s="3492"/>
      <c r="CGM176" s="3492"/>
      <c r="CGN176" s="3492"/>
      <c r="CGO176" s="3492"/>
      <c r="CGP176" s="3492"/>
      <c r="CGQ176" s="3492"/>
      <c r="CGR176" s="3492"/>
      <c r="CGS176" s="3492"/>
      <c r="CGT176" s="3492"/>
      <c r="CGU176" s="3492"/>
      <c r="CGV176" s="3492"/>
      <c r="CGW176" s="3492"/>
      <c r="CGX176" s="3492"/>
      <c r="CGY176" s="3492"/>
      <c r="CGZ176" s="3492"/>
      <c r="CHA176" s="3492"/>
      <c r="CHB176" s="3492"/>
      <c r="CHC176" s="3492"/>
      <c r="CHD176" s="3492"/>
      <c r="CHE176" s="3492"/>
      <c r="CHF176" s="3492"/>
      <c r="CHG176" s="3492"/>
      <c r="CHH176" s="3492"/>
      <c r="CHI176" s="3492"/>
      <c r="CHJ176" s="3492"/>
      <c r="CHK176" s="3492"/>
      <c r="CHL176" s="3492"/>
      <c r="CHM176" s="3492"/>
      <c r="CHN176" s="3492"/>
      <c r="CHO176" s="3492"/>
      <c r="CHP176" s="3492"/>
      <c r="CHQ176" s="3492"/>
      <c r="CHR176" s="3492"/>
      <c r="CHS176" s="3492"/>
      <c r="CHT176" s="3492"/>
      <c r="CHU176" s="3492"/>
      <c r="CHV176" s="3492"/>
      <c r="CHW176" s="3492"/>
      <c r="CHX176" s="3492"/>
      <c r="CHY176" s="3492"/>
      <c r="CHZ176" s="3492"/>
      <c r="CIA176" s="3492"/>
      <c r="CIB176" s="3492"/>
      <c r="CIC176" s="3492"/>
      <c r="CID176" s="3492"/>
      <c r="CIE176" s="3492"/>
      <c r="CIF176" s="3492"/>
      <c r="CIG176" s="3492"/>
      <c r="CIH176" s="3492"/>
      <c r="CII176" s="3492"/>
      <c r="CIJ176" s="3492"/>
      <c r="CIK176" s="3492"/>
      <c r="CIL176" s="3492"/>
      <c r="CIM176" s="3492"/>
      <c r="CIN176" s="3492"/>
      <c r="CIO176" s="3492"/>
      <c r="CIP176" s="3492"/>
      <c r="CIQ176" s="3492"/>
      <c r="CIR176" s="3492"/>
      <c r="CIS176" s="3492"/>
      <c r="CIT176" s="3492"/>
      <c r="CIU176" s="3492"/>
      <c r="CIV176" s="3492"/>
      <c r="CIW176" s="3492"/>
      <c r="CIX176" s="3492"/>
      <c r="CIY176" s="3492"/>
      <c r="CIZ176" s="3492"/>
      <c r="CJA176" s="3492"/>
      <c r="CJB176" s="3492"/>
      <c r="CJC176" s="3492"/>
      <c r="CJD176" s="3492"/>
      <c r="CJE176" s="3492"/>
      <c r="CJF176" s="3492"/>
      <c r="CJG176" s="3492"/>
      <c r="CJH176" s="3492"/>
      <c r="CJI176" s="3492"/>
      <c r="CJJ176" s="3492"/>
      <c r="CJK176" s="3492"/>
      <c r="CJL176" s="3492"/>
      <c r="CJM176" s="3492"/>
      <c r="CJN176" s="3492"/>
      <c r="CJO176" s="3492"/>
      <c r="CJP176" s="3492"/>
      <c r="CJQ176" s="3492"/>
      <c r="CJR176" s="3492"/>
      <c r="CJS176" s="3492"/>
      <c r="CJT176" s="3492"/>
      <c r="CJU176" s="3492"/>
      <c r="CJV176" s="3492"/>
      <c r="CJW176" s="3492"/>
      <c r="CJX176" s="3492"/>
      <c r="CJY176" s="3492"/>
      <c r="CJZ176" s="3492"/>
      <c r="CKA176" s="3492"/>
      <c r="CKB176" s="3492"/>
      <c r="CKC176" s="3492"/>
      <c r="CKD176" s="3492"/>
      <c r="CKE176" s="3492"/>
      <c r="CKF176" s="3492"/>
      <c r="CKG176" s="3492"/>
      <c r="CKH176" s="3492"/>
      <c r="CKI176" s="3492"/>
      <c r="CKJ176" s="3492"/>
      <c r="CKK176" s="3492"/>
      <c r="CKL176" s="3492"/>
      <c r="CKM176" s="3492"/>
      <c r="CKN176" s="3492"/>
      <c r="CKO176" s="3492"/>
      <c r="CKP176" s="3492"/>
      <c r="CKQ176" s="3492"/>
      <c r="CKR176" s="3492"/>
      <c r="CKS176" s="3492"/>
      <c r="CKT176" s="3492"/>
      <c r="CKU176" s="3492"/>
      <c r="CKV176" s="3492"/>
      <c r="CKW176" s="3492"/>
      <c r="CKX176" s="3492"/>
      <c r="CKY176" s="3492"/>
      <c r="CKZ176" s="3492"/>
      <c r="CLA176" s="3492"/>
      <c r="CLB176" s="3492"/>
      <c r="CLC176" s="3492"/>
      <c r="CLD176" s="3492"/>
      <c r="CLE176" s="3492"/>
      <c r="CLF176" s="3492"/>
      <c r="CLG176" s="3492"/>
      <c r="CLH176" s="3492"/>
      <c r="CLI176" s="3492"/>
      <c r="CLJ176" s="3492"/>
      <c r="CLK176" s="3492"/>
      <c r="CLL176" s="3492"/>
      <c r="CLM176" s="3492"/>
      <c r="CLN176" s="3492"/>
      <c r="CLO176" s="3492"/>
      <c r="CLP176" s="3492"/>
      <c r="CLQ176" s="3492"/>
      <c r="CLR176" s="3492"/>
      <c r="CLS176" s="3492"/>
      <c r="CLT176" s="3492"/>
      <c r="CLU176" s="3492"/>
      <c r="CLV176" s="3492"/>
      <c r="CLW176" s="3492"/>
      <c r="CLX176" s="3492"/>
      <c r="CLY176" s="3492"/>
      <c r="CLZ176" s="3492"/>
      <c r="CMA176" s="3492"/>
      <c r="CMB176" s="3492"/>
      <c r="CMC176" s="3492"/>
      <c r="CMD176" s="3492"/>
      <c r="CME176" s="3492"/>
      <c r="CMF176" s="3492"/>
      <c r="CMG176" s="3492"/>
      <c r="CMH176" s="3492"/>
      <c r="CMI176" s="3492"/>
      <c r="CMJ176" s="3492"/>
      <c r="CMK176" s="3492"/>
      <c r="CML176" s="3492"/>
      <c r="CMM176" s="3492"/>
      <c r="CMN176" s="3492"/>
      <c r="CMO176" s="3492"/>
      <c r="CMP176" s="3492"/>
      <c r="CMQ176" s="3492"/>
      <c r="CMR176" s="3492"/>
      <c r="CMS176" s="3492"/>
      <c r="CMT176" s="3492"/>
      <c r="CMU176" s="3492"/>
      <c r="CMV176" s="3492"/>
      <c r="CMW176" s="3492"/>
      <c r="CMX176" s="3492"/>
      <c r="CMY176" s="3492"/>
      <c r="CMZ176" s="3492"/>
      <c r="CNA176" s="3492"/>
      <c r="CNB176" s="3492"/>
      <c r="CNC176" s="3492"/>
      <c r="CND176" s="3492"/>
      <c r="CNE176" s="3492"/>
      <c r="CNF176" s="3492"/>
      <c r="CNG176" s="3492"/>
      <c r="CNH176" s="3492"/>
      <c r="CNI176" s="3492"/>
      <c r="CNJ176" s="3492"/>
      <c r="CNK176" s="3492"/>
      <c r="CNL176" s="3492"/>
      <c r="CNM176" s="3492"/>
      <c r="CNN176" s="3492"/>
      <c r="CNO176" s="3492"/>
      <c r="CNP176" s="3492"/>
      <c r="CNQ176" s="3492"/>
      <c r="CNR176" s="3492"/>
      <c r="CNS176" s="3492"/>
      <c r="CNT176" s="3492"/>
      <c r="CNU176" s="3492"/>
      <c r="CNV176" s="3492"/>
      <c r="CNW176" s="3492"/>
      <c r="CNX176" s="3492"/>
      <c r="CNY176" s="3492"/>
      <c r="CNZ176" s="3492"/>
      <c r="COA176" s="3492"/>
      <c r="COB176" s="3492"/>
      <c r="COC176" s="3492"/>
      <c r="COD176" s="3492"/>
      <c r="COE176" s="3492"/>
      <c r="COF176" s="3492"/>
      <c r="COG176" s="3492"/>
      <c r="COH176" s="3492"/>
      <c r="COI176" s="3492"/>
      <c r="COJ176" s="3492"/>
      <c r="COK176" s="3492"/>
      <c r="COL176" s="3492"/>
      <c r="COM176" s="3492"/>
      <c r="CON176" s="3492"/>
      <c r="COO176" s="3492"/>
      <c r="COP176" s="3492"/>
      <c r="COQ176" s="3492"/>
      <c r="COR176" s="3492"/>
      <c r="COS176" s="3492"/>
      <c r="COT176" s="3492"/>
      <c r="COU176" s="3492"/>
      <c r="COV176" s="3492"/>
      <c r="COW176" s="3492"/>
      <c r="COX176" s="3492"/>
      <c r="COY176" s="3492"/>
      <c r="COZ176" s="3492"/>
      <c r="CPA176" s="3492"/>
      <c r="CPB176" s="3492"/>
      <c r="CPC176" s="3492"/>
      <c r="CPD176" s="3492"/>
      <c r="CPE176" s="3492"/>
      <c r="CPF176" s="3492"/>
      <c r="CPG176" s="3492"/>
      <c r="CPH176" s="3492"/>
      <c r="CPI176" s="3492"/>
      <c r="CPJ176" s="3492"/>
      <c r="CPK176" s="3492"/>
      <c r="CPL176" s="3492"/>
      <c r="CPM176" s="3492"/>
      <c r="CPN176" s="3492"/>
      <c r="CPO176" s="3492"/>
      <c r="CPP176" s="3492"/>
      <c r="CPQ176" s="3492"/>
      <c r="CPR176" s="3492"/>
      <c r="CPS176" s="3492"/>
      <c r="CPT176" s="3492"/>
      <c r="CPU176" s="3492"/>
      <c r="CPV176" s="3492"/>
      <c r="CPW176" s="3492"/>
      <c r="CPX176" s="3492"/>
      <c r="CPY176" s="3492"/>
      <c r="CPZ176" s="3492"/>
      <c r="CQA176" s="3492"/>
      <c r="CQB176" s="3492"/>
      <c r="CQC176" s="3492"/>
      <c r="CQD176" s="3492"/>
      <c r="CQE176" s="3492"/>
      <c r="CQF176" s="3492"/>
      <c r="CQG176" s="3492"/>
      <c r="CQH176" s="3492"/>
      <c r="CQI176" s="3492"/>
      <c r="CQJ176" s="3492"/>
      <c r="CQK176" s="3492"/>
      <c r="CQL176" s="3492"/>
      <c r="CQM176" s="3492"/>
      <c r="CQN176" s="3492"/>
      <c r="CQO176" s="3492"/>
      <c r="CQP176" s="3492"/>
      <c r="CQQ176" s="3492"/>
      <c r="CQR176" s="3492"/>
      <c r="CQS176" s="3492"/>
      <c r="CQT176" s="3492"/>
      <c r="CQU176" s="3492"/>
      <c r="CQV176" s="3492"/>
      <c r="CQW176" s="3492"/>
      <c r="CQX176" s="3492"/>
      <c r="CQY176" s="3492"/>
      <c r="CQZ176" s="3492"/>
      <c r="CRA176" s="3492"/>
      <c r="CRB176" s="3492"/>
      <c r="CRC176" s="3492"/>
      <c r="CRD176" s="3492"/>
      <c r="CRE176" s="3492"/>
      <c r="CRF176" s="3492"/>
      <c r="CRG176" s="3492"/>
      <c r="CRH176" s="3492"/>
      <c r="CRI176" s="3492"/>
      <c r="CRJ176" s="3492"/>
      <c r="CRK176" s="3492"/>
      <c r="CRL176" s="3492"/>
      <c r="CRM176" s="3492"/>
      <c r="CRN176" s="3492"/>
      <c r="CRO176" s="3492"/>
      <c r="CRP176" s="3492"/>
      <c r="CRQ176" s="3492"/>
      <c r="CRR176" s="3492"/>
      <c r="CRS176" s="3492"/>
      <c r="CRT176" s="3492"/>
      <c r="CRU176" s="3492"/>
      <c r="CRV176" s="3492"/>
      <c r="CRW176" s="3492"/>
      <c r="CRX176" s="3492"/>
      <c r="CRY176" s="3492"/>
      <c r="CRZ176" s="3492"/>
      <c r="CSA176" s="3492"/>
      <c r="CSB176" s="3492"/>
      <c r="CSC176" s="3492"/>
      <c r="CSD176" s="3492"/>
      <c r="CSE176" s="3492"/>
      <c r="CSF176" s="3492"/>
      <c r="CSG176" s="3492"/>
      <c r="CSH176" s="3492"/>
      <c r="CSI176" s="3492"/>
      <c r="CSJ176" s="3492"/>
      <c r="CSK176" s="3492"/>
      <c r="CSL176" s="3492"/>
      <c r="CSM176" s="3492"/>
      <c r="CSN176" s="3492"/>
      <c r="CSO176" s="3492"/>
      <c r="CSP176" s="3492"/>
      <c r="CSQ176" s="3492"/>
      <c r="CSR176" s="3492"/>
      <c r="CSS176" s="3492"/>
      <c r="CST176" s="3492"/>
      <c r="CSU176" s="3492"/>
      <c r="CSV176" s="3492"/>
      <c r="CSW176" s="3492"/>
      <c r="CSX176" s="3492"/>
      <c r="CSY176" s="3492"/>
      <c r="CSZ176" s="3492"/>
      <c r="CTA176" s="3492"/>
      <c r="CTB176" s="3492"/>
      <c r="CTC176" s="3492"/>
      <c r="CTD176" s="3492"/>
      <c r="CTE176" s="3492"/>
      <c r="CTF176" s="3492"/>
      <c r="CTG176" s="3492"/>
      <c r="CTH176" s="3492"/>
      <c r="CTI176" s="3492"/>
      <c r="CTJ176" s="3492"/>
      <c r="CTK176" s="3492"/>
      <c r="CTL176" s="3492"/>
      <c r="CTM176" s="3492"/>
      <c r="CTN176" s="3492"/>
      <c r="CTO176" s="3492"/>
      <c r="CTP176" s="3492"/>
      <c r="CTQ176" s="3492"/>
      <c r="CTR176" s="3492"/>
      <c r="CTS176" s="3492"/>
      <c r="CTT176" s="3492"/>
      <c r="CTU176" s="3492"/>
      <c r="CTV176" s="3492"/>
      <c r="CTW176" s="3492"/>
      <c r="CTX176" s="3492"/>
      <c r="CTY176" s="3492"/>
      <c r="CTZ176" s="3492"/>
      <c r="CUA176" s="3492"/>
      <c r="CUB176" s="3492"/>
      <c r="CUC176" s="3492"/>
      <c r="CUD176" s="3492"/>
      <c r="CUE176" s="3492"/>
      <c r="CUF176" s="3492"/>
      <c r="CUG176" s="3492"/>
      <c r="CUH176" s="3492"/>
      <c r="CUI176" s="3492"/>
      <c r="CUJ176" s="3492"/>
      <c r="CUK176" s="3492"/>
      <c r="CUL176" s="3492"/>
      <c r="CUM176" s="3492"/>
      <c r="CUN176" s="3492"/>
      <c r="CUO176" s="3492"/>
      <c r="CUP176" s="3492"/>
      <c r="CUQ176" s="3492"/>
      <c r="CUR176" s="3492"/>
      <c r="CUS176" s="3492"/>
      <c r="CUT176" s="3492"/>
      <c r="CUU176" s="3492"/>
      <c r="CUV176" s="3492"/>
      <c r="CUW176" s="3492"/>
      <c r="CUX176" s="3492"/>
      <c r="CUY176" s="3492"/>
      <c r="CUZ176" s="3492"/>
      <c r="CVA176" s="3492"/>
      <c r="CVB176" s="3492"/>
      <c r="CVC176" s="3492"/>
      <c r="CVD176" s="3492"/>
      <c r="CVE176" s="3492"/>
      <c r="CVF176" s="3492"/>
      <c r="CVG176" s="3492"/>
      <c r="CVH176" s="3492"/>
      <c r="CVI176" s="3492"/>
      <c r="CVJ176" s="3492"/>
      <c r="CVK176" s="3492"/>
      <c r="CVL176" s="3492"/>
      <c r="CVM176" s="3492"/>
      <c r="CVN176" s="3492"/>
      <c r="CVO176" s="3492"/>
      <c r="CVP176" s="3492"/>
      <c r="CVQ176" s="3492"/>
      <c r="CVR176" s="3492"/>
      <c r="CVS176" s="3492"/>
      <c r="CVT176" s="3492"/>
      <c r="CVU176" s="3492"/>
      <c r="CVV176" s="3492"/>
      <c r="CVW176" s="3492"/>
      <c r="CVX176" s="3492"/>
      <c r="CVY176" s="3492"/>
      <c r="CVZ176" s="3492"/>
      <c r="CWA176" s="3492"/>
      <c r="CWB176" s="3492"/>
      <c r="CWC176" s="3492"/>
      <c r="CWD176" s="3492"/>
      <c r="CWE176" s="3492"/>
      <c r="CWF176" s="3492"/>
      <c r="CWG176" s="3492"/>
      <c r="CWH176" s="3492"/>
      <c r="CWI176" s="3492"/>
      <c r="CWJ176" s="3492"/>
      <c r="CWK176" s="3492"/>
      <c r="CWL176" s="3492"/>
      <c r="CWM176" s="3492"/>
      <c r="CWN176" s="3492"/>
      <c r="CWO176" s="3492"/>
      <c r="CWP176" s="3492"/>
      <c r="CWQ176" s="3492"/>
      <c r="CWR176" s="3492"/>
      <c r="CWS176" s="3492"/>
      <c r="CWT176" s="3492"/>
      <c r="CWU176" s="3492"/>
      <c r="CWV176" s="3492"/>
      <c r="CWW176" s="3492"/>
      <c r="CWX176" s="3492"/>
      <c r="CWY176" s="3492"/>
      <c r="CWZ176" s="3492"/>
      <c r="CXA176" s="3492"/>
      <c r="CXB176" s="3492"/>
      <c r="CXC176" s="3492"/>
      <c r="CXD176" s="3492"/>
      <c r="CXE176" s="3492"/>
      <c r="CXF176" s="3492"/>
      <c r="CXG176" s="3492"/>
      <c r="CXH176" s="3492"/>
      <c r="CXI176" s="3492"/>
      <c r="CXJ176" s="3492"/>
      <c r="CXK176" s="3492"/>
      <c r="CXL176" s="3492"/>
      <c r="CXM176" s="3492"/>
      <c r="CXN176" s="3492"/>
      <c r="CXO176" s="3492"/>
      <c r="CXP176" s="3492"/>
      <c r="CXQ176" s="3492"/>
      <c r="CXR176" s="3492"/>
      <c r="CXS176" s="3492"/>
      <c r="CXT176" s="3492"/>
      <c r="CXU176" s="3492"/>
      <c r="CXV176" s="3492"/>
      <c r="CXW176" s="3492"/>
      <c r="CXX176" s="3492"/>
      <c r="CXY176" s="3492"/>
      <c r="CXZ176" s="3492"/>
      <c r="CYA176" s="3492"/>
      <c r="CYB176" s="3492"/>
      <c r="CYC176" s="3492"/>
      <c r="CYD176" s="3492"/>
      <c r="CYE176" s="3492"/>
      <c r="CYF176" s="3492"/>
      <c r="CYG176" s="3492"/>
      <c r="CYH176" s="3492"/>
      <c r="CYI176" s="3492"/>
      <c r="CYJ176" s="3492"/>
      <c r="CYK176" s="3492"/>
      <c r="CYL176" s="3492"/>
      <c r="CYM176" s="3492"/>
      <c r="CYN176" s="3492"/>
      <c r="CYO176" s="3492"/>
      <c r="CYP176" s="3492"/>
      <c r="CYQ176" s="3492"/>
      <c r="CYR176" s="3492"/>
      <c r="CYS176" s="3492"/>
      <c r="CYT176" s="3492"/>
      <c r="CYU176" s="3492"/>
      <c r="CYV176" s="3492"/>
      <c r="CYW176" s="3492"/>
      <c r="CYX176" s="3492"/>
      <c r="CYY176" s="3492"/>
      <c r="CYZ176" s="3492"/>
      <c r="CZA176" s="3492"/>
      <c r="CZB176" s="3492"/>
      <c r="CZC176" s="3492"/>
      <c r="CZD176" s="3492"/>
      <c r="CZE176" s="3492"/>
      <c r="CZF176" s="3492"/>
      <c r="CZG176" s="3492"/>
      <c r="CZH176" s="3492"/>
      <c r="CZI176" s="3492"/>
      <c r="CZJ176" s="3492"/>
      <c r="CZK176" s="3492"/>
      <c r="CZL176" s="3492"/>
      <c r="CZM176" s="3492"/>
      <c r="CZN176" s="3492"/>
      <c r="CZO176" s="3492"/>
      <c r="CZP176" s="3492"/>
      <c r="CZQ176" s="3492"/>
      <c r="CZR176" s="3492"/>
      <c r="CZS176" s="3492"/>
      <c r="CZT176" s="3492"/>
      <c r="CZU176" s="3492"/>
      <c r="CZV176" s="3492"/>
      <c r="CZW176" s="3492"/>
      <c r="CZX176" s="3492"/>
      <c r="CZY176" s="3492"/>
      <c r="CZZ176" s="3492"/>
      <c r="DAA176" s="3492"/>
      <c r="DAB176" s="3492"/>
      <c r="DAC176" s="3492"/>
      <c r="DAD176" s="3492"/>
      <c r="DAE176" s="3492"/>
      <c r="DAF176" s="3492"/>
      <c r="DAG176" s="3492"/>
      <c r="DAH176" s="3492"/>
      <c r="DAI176" s="3492"/>
      <c r="DAJ176" s="3492"/>
      <c r="DAK176" s="3492"/>
      <c r="DAL176" s="3492"/>
      <c r="DAM176" s="3492"/>
      <c r="DAN176" s="3492"/>
      <c r="DAO176" s="3492"/>
      <c r="DAP176" s="3492"/>
      <c r="DAQ176" s="3492"/>
      <c r="DAR176" s="3492"/>
      <c r="DAS176" s="3492"/>
      <c r="DAT176" s="3492"/>
      <c r="DAU176" s="3492"/>
      <c r="DAV176" s="3492"/>
      <c r="DAW176" s="3492"/>
      <c r="DAX176" s="3492"/>
      <c r="DAY176" s="3492"/>
      <c r="DAZ176" s="3492"/>
      <c r="DBA176" s="3492"/>
      <c r="DBB176" s="3492"/>
      <c r="DBC176" s="3492"/>
      <c r="DBD176" s="3492"/>
      <c r="DBE176" s="3492"/>
      <c r="DBF176" s="3492"/>
      <c r="DBG176" s="3492"/>
      <c r="DBH176" s="3492"/>
      <c r="DBI176" s="3492"/>
      <c r="DBJ176" s="3492"/>
      <c r="DBK176" s="3492"/>
      <c r="DBL176" s="3492"/>
      <c r="DBM176" s="3492"/>
      <c r="DBN176" s="3492"/>
      <c r="DBO176" s="3492"/>
      <c r="DBP176" s="3492"/>
      <c r="DBQ176" s="3492"/>
      <c r="DBR176" s="3492"/>
      <c r="DBS176" s="3492"/>
      <c r="DBT176" s="3492"/>
      <c r="DBU176" s="3492"/>
      <c r="DBV176" s="3492"/>
      <c r="DBW176" s="3492"/>
      <c r="DBX176" s="3492"/>
      <c r="DBY176" s="3492"/>
      <c r="DBZ176" s="3492"/>
      <c r="DCA176" s="3492"/>
      <c r="DCB176" s="3492"/>
      <c r="DCC176" s="3492"/>
      <c r="DCD176" s="3492"/>
      <c r="DCE176" s="3492"/>
      <c r="DCF176" s="3492"/>
      <c r="DCG176" s="3492"/>
      <c r="DCH176" s="3492"/>
      <c r="DCI176" s="3492"/>
      <c r="DCJ176" s="3492"/>
      <c r="DCK176" s="3492"/>
      <c r="DCL176" s="3492"/>
      <c r="DCM176" s="3492"/>
      <c r="DCN176" s="3492"/>
      <c r="DCO176" s="3492"/>
      <c r="DCP176" s="3492"/>
      <c r="DCQ176" s="3492"/>
      <c r="DCR176" s="3492"/>
      <c r="DCS176" s="3492"/>
      <c r="DCT176" s="3492"/>
      <c r="DCU176" s="3492"/>
      <c r="DCV176" s="3492"/>
      <c r="DCW176" s="3492"/>
      <c r="DCX176" s="3492"/>
      <c r="DCY176" s="3492"/>
      <c r="DCZ176" s="3492"/>
      <c r="DDA176" s="3492"/>
      <c r="DDB176" s="3492"/>
      <c r="DDC176" s="3492"/>
      <c r="DDD176" s="3492"/>
      <c r="DDE176" s="3492"/>
      <c r="DDF176" s="3492"/>
      <c r="DDG176" s="3492"/>
      <c r="DDH176" s="3492"/>
      <c r="DDI176" s="3492"/>
      <c r="DDJ176" s="3492"/>
      <c r="DDK176" s="3492"/>
      <c r="DDL176" s="3492"/>
      <c r="DDM176" s="3492"/>
      <c r="DDN176" s="3492"/>
      <c r="DDO176" s="3492"/>
      <c r="DDP176" s="3492"/>
      <c r="DDQ176" s="3492"/>
      <c r="DDR176" s="3492"/>
      <c r="DDS176" s="3492"/>
      <c r="DDT176" s="3492"/>
      <c r="DDU176" s="3492"/>
      <c r="DDV176" s="3492"/>
      <c r="DDW176" s="3492"/>
      <c r="DDX176" s="3492"/>
      <c r="DDY176" s="3492"/>
      <c r="DDZ176" s="3492"/>
      <c r="DEA176" s="3492"/>
      <c r="DEB176" s="3492"/>
      <c r="DEC176" s="3492"/>
      <c r="DED176" s="3492"/>
      <c r="DEE176" s="3492"/>
      <c r="DEF176" s="3492"/>
      <c r="DEG176" s="3492"/>
      <c r="DEH176" s="3492"/>
      <c r="DEI176" s="3492"/>
      <c r="DEJ176" s="3492"/>
      <c r="DEK176" s="3492"/>
      <c r="DEL176" s="3492"/>
      <c r="DEM176" s="3492"/>
      <c r="DEN176" s="3492"/>
      <c r="DEO176" s="3492"/>
      <c r="DEP176" s="3492"/>
      <c r="DEQ176" s="3492"/>
      <c r="DER176" s="3492"/>
      <c r="DES176" s="3492"/>
      <c r="DET176" s="3492"/>
      <c r="DEU176" s="3492"/>
      <c r="DEV176" s="3492"/>
      <c r="DEW176" s="3492"/>
      <c r="DEX176" s="3492"/>
      <c r="DEY176" s="3492"/>
      <c r="DEZ176" s="3492"/>
      <c r="DFA176" s="3492"/>
      <c r="DFB176" s="3492"/>
      <c r="DFC176" s="3492"/>
      <c r="DFD176" s="3492"/>
      <c r="DFE176" s="3492"/>
      <c r="DFF176" s="3492"/>
      <c r="DFG176" s="3492"/>
      <c r="DFH176" s="3492"/>
      <c r="DFI176" s="3492"/>
      <c r="DFJ176" s="3492"/>
      <c r="DFK176" s="3492"/>
      <c r="DFL176" s="3492"/>
      <c r="DFM176" s="3492"/>
      <c r="DFN176" s="3492"/>
      <c r="DFO176" s="3492"/>
      <c r="DFP176" s="3492"/>
      <c r="DFQ176" s="3492"/>
      <c r="DFR176" s="3492"/>
      <c r="DFS176" s="3492"/>
      <c r="DFT176" s="3492"/>
      <c r="DFU176" s="3492"/>
      <c r="DFV176" s="3492"/>
      <c r="DFW176" s="3492"/>
      <c r="DFX176" s="3492"/>
      <c r="DFY176" s="3492"/>
      <c r="DFZ176" s="3492"/>
      <c r="DGA176" s="3492"/>
      <c r="DGB176" s="3492"/>
      <c r="DGC176" s="3492"/>
      <c r="DGD176" s="3492"/>
      <c r="DGE176" s="3492"/>
      <c r="DGF176" s="3492"/>
      <c r="DGG176" s="3492"/>
      <c r="DGH176" s="3492"/>
      <c r="DGI176" s="3492"/>
      <c r="DGJ176" s="3492"/>
      <c r="DGK176" s="3492"/>
      <c r="DGL176" s="3492"/>
      <c r="DGM176" s="3492"/>
      <c r="DGN176" s="3492"/>
      <c r="DGO176" s="3492"/>
      <c r="DGP176" s="3492"/>
      <c r="DGQ176" s="3492"/>
      <c r="DGR176" s="3492"/>
      <c r="DGS176" s="3492"/>
      <c r="DGT176" s="3492"/>
      <c r="DGU176" s="3492"/>
      <c r="DGV176" s="3492"/>
      <c r="DGW176" s="3492"/>
      <c r="DGX176" s="3492"/>
      <c r="DGY176" s="3492"/>
      <c r="DGZ176" s="3492"/>
      <c r="DHA176" s="3492"/>
      <c r="DHB176" s="3492"/>
      <c r="DHC176" s="3492"/>
      <c r="DHD176" s="3492"/>
      <c r="DHE176" s="3492"/>
      <c r="DHF176" s="3492"/>
      <c r="DHG176" s="3492"/>
      <c r="DHH176" s="3492"/>
      <c r="DHI176" s="3492"/>
      <c r="DHJ176" s="3492"/>
      <c r="DHK176" s="3492"/>
      <c r="DHL176" s="3492"/>
      <c r="DHM176" s="3492"/>
      <c r="DHN176" s="3492"/>
      <c r="DHO176" s="3492"/>
      <c r="DHP176" s="3492"/>
      <c r="DHQ176" s="3492"/>
      <c r="DHR176" s="3492"/>
      <c r="DHS176" s="3492"/>
      <c r="DHT176" s="3492"/>
      <c r="DHU176" s="3492"/>
      <c r="DHV176" s="3492"/>
      <c r="DHW176" s="3492"/>
      <c r="DHX176" s="3492"/>
      <c r="DHY176" s="3492"/>
      <c r="DHZ176" s="3492"/>
      <c r="DIA176" s="3492"/>
      <c r="DIB176" s="3492"/>
      <c r="DIC176" s="3492"/>
      <c r="DID176" s="3492"/>
      <c r="DIE176" s="3492"/>
      <c r="DIF176" s="3492"/>
      <c r="DIG176" s="3492"/>
      <c r="DIH176" s="3492"/>
      <c r="DII176" s="3492"/>
      <c r="DIJ176" s="3492"/>
      <c r="DIK176" s="3492"/>
      <c r="DIL176" s="3492"/>
      <c r="DIM176" s="3492"/>
      <c r="DIN176" s="3492"/>
      <c r="DIO176" s="3492"/>
      <c r="DIP176" s="3492"/>
      <c r="DIQ176" s="3492"/>
      <c r="DIR176" s="3492"/>
      <c r="DIS176" s="3492"/>
      <c r="DIT176" s="3492"/>
      <c r="DIU176" s="3492"/>
      <c r="DIV176" s="3492"/>
      <c r="DIW176" s="3492"/>
      <c r="DIX176" s="3492"/>
      <c r="DIY176" s="3492"/>
      <c r="DIZ176" s="3492"/>
      <c r="DJA176" s="3492"/>
      <c r="DJB176" s="3492"/>
      <c r="DJC176" s="3492"/>
      <c r="DJD176" s="3492"/>
      <c r="DJE176" s="3492"/>
      <c r="DJF176" s="3492"/>
      <c r="DJG176" s="3492"/>
      <c r="DJH176" s="3492"/>
      <c r="DJI176" s="3492"/>
      <c r="DJJ176" s="3492"/>
      <c r="DJK176" s="3492"/>
      <c r="DJL176" s="3492"/>
      <c r="DJM176" s="3492"/>
      <c r="DJN176" s="3492"/>
      <c r="DJO176" s="3492"/>
      <c r="DJP176" s="3492"/>
      <c r="DJQ176" s="3492"/>
      <c r="DJR176" s="3492"/>
      <c r="DJS176" s="3492"/>
      <c r="DJT176" s="3492"/>
      <c r="DJU176" s="3492"/>
      <c r="DJV176" s="3492"/>
      <c r="DJW176" s="3492"/>
      <c r="DJX176" s="3492"/>
      <c r="DJY176" s="3492"/>
      <c r="DJZ176" s="3492"/>
      <c r="DKA176" s="3492"/>
      <c r="DKB176" s="3492"/>
      <c r="DKC176" s="3492"/>
      <c r="DKD176" s="3492"/>
      <c r="DKE176" s="3492"/>
      <c r="DKF176" s="3492"/>
      <c r="DKG176" s="3492"/>
      <c r="DKH176" s="3492"/>
      <c r="DKI176" s="3492"/>
      <c r="DKJ176" s="3492"/>
      <c r="DKK176" s="3492"/>
      <c r="DKL176" s="3492"/>
      <c r="DKM176" s="3492"/>
      <c r="DKN176" s="3492"/>
      <c r="DKO176" s="3492"/>
      <c r="DKP176" s="3492"/>
      <c r="DKQ176" s="3492"/>
      <c r="DKR176" s="3492"/>
      <c r="DKS176" s="3492"/>
      <c r="DKT176" s="3492"/>
      <c r="DKU176" s="3492"/>
      <c r="DKV176" s="3492"/>
      <c r="DKW176" s="3492"/>
      <c r="DKX176" s="3492"/>
      <c r="DKY176" s="3492"/>
      <c r="DKZ176" s="3492"/>
      <c r="DLA176" s="3492"/>
      <c r="DLB176" s="3492"/>
      <c r="DLC176" s="3492"/>
      <c r="DLD176" s="3492"/>
      <c r="DLE176" s="3492"/>
      <c r="DLF176" s="3492"/>
      <c r="DLG176" s="3492"/>
      <c r="DLH176" s="3492"/>
      <c r="DLI176" s="3492"/>
      <c r="DLJ176" s="3492"/>
      <c r="DLK176" s="3492"/>
      <c r="DLL176" s="3492"/>
      <c r="DLM176" s="3492"/>
      <c r="DLN176" s="3492"/>
      <c r="DLO176" s="3492"/>
      <c r="DLP176" s="3492"/>
      <c r="DLQ176" s="3492"/>
      <c r="DLR176" s="3492"/>
      <c r="DLS176" s="3492"/>
      <c r="DLT176" s="3492"/>
      <c r="DLU176" s="3492"/>
      <c r="DLV176" s="3492"/>
      <c r="DLW176" s="3492"/>
      <c r="DLX176" s="3492"/>
      <c r="DLY176" s="3492"/>
      <c r="DLZ176" s="3492"/>
      <c r="DMA176" s="3492"/>
      <c r="DMB176" s="3492"/>
      <c r="DMC176" s="3492"/>
      <c r="DMD176" s="3492"/>
      <c r="DME176" s="3492"/>
      <c r="DMF176" s="3492"/>
      <c r="DMG176" s="3492"/>
      <c r="DMH176" s="3492"/>
      <c r="DMI176" s="3492"/>
      <c r="DMJ176" s="3492"/>
      <c r="DMK176" s="3492"/>
      <c r="DML176" s="3492"/>
      <c r="DMM176" s="3492"/>
      <c r="DMN176" s="3492"/>
      <c r="DMO176" s="3492"/>
      <c r="DMP176" s="3492"/>
      <c r="DMQ176" s="3492"/>
      <c r="DMR176" s="3492"/>
      <c r="DMS176" s="3492"/>
      <c r="DMT176" s="3492"/>
      <c r="DMU176" s="3492"/>
      <c r="DMV176" s="3492"/>
      <c r="DMW176" s="3492"/>
      <c r="DMX176" s="3492"/>
      <c r="DMY176" s="3492"/>
      <c r="DMZ176" s="3492"/>
      <c r="DNA176" s="3492"/>
      <c r="DNB176" s="3492"/>
      <c r="DNC176" s="3492"/>
      <c r="DND176" s="3492"/>
      <c r="DNE176" s="3492"/>
      <c r="DNF176" s="3492"/>
      <c r="DNG176" s="3492"/>
      <c r="DNH176" s="3492"/>
      <c r="DNI176" s="3492"/>
      <c r="DNJ176" s="3492"/>
      <c r="DNK176" s="3492"/>
      <c r="DNL176" s="3492"/>
      <c r="DNM176" s="3492"/>
      <c r="DNN176" s="3492"/>
      <c r="DNO176" s="3492"/>
      <c r="DNP176" s="3492"/>
      <c r="DNQ176" s="3492"/>
      <c r="DNR176" s="3492"/>
      <c r="DNS176" s="3492"/>
      <c r="DNT176" s="3492"/>
      <c r="DNU176" s="3492"/>
      <c r="DNV176" s="3492"/>
      <c r="DNW176" s="3492"/>
      <c r="DNX176" s="3492"/>
      <c r="DNY176" s="3492"/>
      <c r="DNZ176" s="3492"/>
      <c r="DOA176" s="3492"/>
      <c r="DOB176" s="3492"/>
      <c r="DOC176" s="3492"/>
      <c r="DOD176" s="3492"/>
      <c r="DOE176" s="3492"/>
      <c r="DOF176" s="3492"/>
      <c r="DOG176" s="3492"/>
      <c r="DOH176" s="3492"/>
      <c r="DOI176" s="3492"/>
      <c r="DOJ176" s="3492"/>
      <c r="DOK176" s="3492"/>
      <c r="DOL176" s="3492"/>
      <c r="DOM176" s="3492"/>
      <c r="DON176" s="3492"/>
      <c r="DOO176" s="3492"/>
      <c r="DOP176" s="3492"/>
      <c r="DOQ176" s="3492"/>
      <c r="DOR176" s="3492"/>
      <c r="DOS176" s="3492"/>
      <c r="DOT176" s="3492"/>
      <c r="DOU176" s="3492"/>
      <c r="DOV176" s="3492"/>
      <c r="DOW176" s="3492"/>
      <c r="DOX176" s="3492"/>
      <c r="DOY176" s="3492"/>
      <c r="DOZ176" s="3492"/>
      <c r="DPA176" s="3492"/>
      <c r="DPB176" s="3492"/>
      <c r="DPC176" s="3492"/>
      <c r="DPD176" s="3492"/>
      <c r="DPE176" s="3492"/>
      <c r="DPF176" s="3492"/>
      <c r="DPG176" s="3492"/>
      <c r="DPH176" s="3492"/>
      <c r="DPI176" s="3492"/>
      <c r="DPJ176" s="3492"/>
      <c r="DPK176" s="3492"/>
      <c r="DPL176" s="3492"/>
      <c r="DPM176" s="3492"/>
      <c r="DPN176" s="3492"/>
      <c r="DPO176" s="3492"/>
      <c r="DPP176" s="3492"/>
      <c r="DPQ176" s="3492"/>
      <c r="DPR176" s="3492"/>
      <c r="DPS176" s="3492"/>
      <c r="DPT176" s="3492"/>
      <c r="DPU176" s="3492"/>
      <c r="DPV176" s="3492"/>
      <c r="DPW176" s="3492"/>
      <c r="DPX176" s="3492"/>
      <c r="DPY176" s="3492"/>
      <c r="DPZ176" s="3492"/>
      <c r="DQA176" s="3492"/>
      <c r="DQB176" s="3492"/>
      <c r="DQC176" s="3492"/>
      <c r="DQD176" s="3492"/>
      <c r="DQE176" s="3492"/>
      <c r="DQF176" s="3492"/>
      <c r="DQG176" s="3492"/>
      <c r="DQH176" s="3492"/>
      <c r="DQI176" s="3492"/>
      <c r="DQJ176" s="3492"/>
      <c r="DQK176" s="3492"/>
      <c r="DQL176" s="3492"/>
      <c r="DQM176" s="3492"/>
      <c r="DQN176" s="3492"/>
      <c r="DQO176" s="3492"/>
      <c r="DQP176" s="3492"/>
      <c r="DQQ176" s="3492"/>
      <c r="DQR176" s="3492"/>
      <c r="DQS176" s="3492"/>
      <c r="DQT176" s="3492"/>
      <c r="DQU176" s="3492"/>
      <c r="DQV176" s="3492"/>
      <c r="DQW176" s="3492"/>
      <c r="DQX176" s="3492"/>
      <c r="DQY176" s="3492"/>
      <c r="DQZ176" s="3492"/>
      <c r="DRA176" s="3492"/>
      <c r="DRB176" s="3492"/>
      <c r="DRC176" s="3492"/>
      <c r="DRD176" s="3492"/>
      <c r="DRE176" s="3492"/>
      <c r="DRF176" s="3492"/>
      <c r="DRG176" s="3492"/>
      <c r="DRH176" s="3492"/>
      <c r="DRI176" s="3492"/>
      <c r="DRJ176" s="3492"/>
      <c r="DRK176" s="3492"/>
      <c r="DRL176" s="3492"/>
      <c r="DRM176" s="3492"/>
      <c r="DRN176" s="3492"/>
      <c r="DRO176" s="3492"/>
      <c r="DRP176" s="3492"/>
      <c r="DRQ176" s="3492"/>
      <c r="DRR176" s="3492"/>
      <c r="DRS176" s="3492"/>
      <c r="DRT176" s="3492"/>
      <c r="DRU176" s="3492"/>
      <c r="DRV176" s="3492"/>
      <c r="DRW176" s="3492"/>
      <c r="DRX176" s="3492"/>
      <c r="DRY176" s="3492"/>
      <c r="DRZ176" s="3492"/>
      <c r="DSA176" s="3492"/>
      <c r="DSB176" s="3492"/>
      <c r="DSC176" s="3492"/>
      <c r="DSD176" s="3492"/>
      <c r="DSE176" s="3492"/>
      <c r="DSF176" s="3492"/>
      <c r="DSG176" s="3492"/>
      <c r="DSH176" s="3492"/>
      <c r="DSI176" s="3492"/>
      <c r="DSJ176" s="3492"/>
      <c r="DSK176" s="3492"/>
      <c r="DSL176" s="3492"/>
      <c r="DSM176" s="3492"/>
      <c r="DSN176" s="3492"/>
      <c r="DSO176" s="3492"/>
      <c r="DSP176" s="3492"/>
      <c r="DSQ176" s="3492"/>
      <c r="DSR176" s="3492"/>
      <c r="DSS176" s="3492"/>
      <c r="DST176" s="3492"/>
      <c r="DSU176" s="3492"/>
      <c r="DSV176" s="3492"/>
      <c r="DSW176" s="3492"/>
      <c r="DSX176" s="3492"/>
      <c r="DSY176" s="3492"/>
      <c r="DSZ176" s="3492"/>
      <c r="DTA176" s="3492"/>
      <c r="DTB176" s="3492"/>
      <c r="DTC176" s="3492"/>
      <c r="DTD176" s="3492"/>
      <c r="DTE176" s="3492"/>
      <c r="DTF176" s="3492"/>
      <c r="DTG176" s="3492"/>
      <c r="DTH176" s="3492"/>
      <c r="DTI176" s="3492"/>
      <c r="DTJ176" s="3492"/>
      <c r="DTK176" s="3492"/>
      <c r="DTL176" s="3492"/>
      <c r="DTM176" s="3492"/>
      <c r="DTN176" s="3492"/>
      <c r="DTO176" s="3492"/>
      <c r="DTP176" s="3492"/>
      <c r="DTQ176" s="3492"/>
      <c r="DTR176" s="3492"/>
      <c r="DTS176" s="3492"/>
      <c r="DTT176" s="3492"/>
      <c r="DTU176" s="3492"/>
      <c r="DTV176" s="3492"/>
      <c r="DTW176" s="3492"/>
      <c r="DTX176" s="3492"/>
      <c r="DTY176" s="3492"/>
      <c r="DTZ176" s="3492"/>
      <c r="DUA176" s="3492"/>
      <c r="DUB176" s="3492"/>
      <c r="DUC176" s="3492"/>
      <c r="DUD176" s="3492"/>
      <c r="DUE176" s="3492"/>
      <c r="DUF176" s="3492"/>
      <c r="DUG176" s="3492"/>
      <c r="DUH176" s="3492"/>
      <c r="DUI176" s="3492"/>
      <c r="DUJ176" s="3492"/>
      <c r="DUK176" s="3492"/>
      <c r="DUL176" s="3492"/>
      <c r="DUM176" s="3492"/>
      <c r="DUN176" s="3492"/>
      <c r="DUO176" s="3492"/>
      <c r="DUP176" s="3492"/>
      <c r="DUQ176" s="3492"/>
      <c r="DUR176" s="3492"/>
      <c r="DUS176" s="3492"/>
      <c r="DUT176" s="3492"/>
      <c r="DUU176" s="3492"/>
      <c r="DUV176" s="3492"/>
      <c r="DUW176" s="3492"/>
      <c r="DUX176" s="3492"/>
      <c r="DUY176" s="3492"/>
      <c r="DUZ176" s="3492"/>
      <c r="DVA176" s="3492"/>
      <c r="DVB176" s="3492"/>
      <c r="DVC176" s="3492"/>
      <c r="DVD176" s="3492"/>
      <c r="DVE176" s="3492"/>
      <c r="DVF176" s="3492"/>
      <c r="DVG176" s="3492"/>
      <c r="DVH176" s="3492"/>
      <c r="DVI176" s="3492"/>
      <c r="DVJ176" s="3492"/>
      <c r="DVK176" s="3492"/>
      <c r="DVL176" s="3492"/>
      <c r="DVM176" s="3492"/>
      <c r="DVN176" s="3492"/>
      <c r="DVO176" s="3492"/>
      <c r="DVP176" s="3492"/>
      <c r="DVQ176" s="3492"/>
      <c r="DVR176" s="3492"/>
      <c r="DVS176" s="3492"/>
      <c r="DVT176" s="3492"/>
      <c r="DVU176" s="3492"/>
      <c r="DVV176" s="3492"/>
      <c r="DVW176" s="3492"/>
      <c r="DVX176" s="3492"/>
      <c r="DVY176" s="3492"/>
      <c r="DVZ176" s="3492"/>
      <c r="DWA176" s="3492"/>
      <c r="DWB176" s="3492"/>
      <c r="DWC176" s="3492"/>
      <c r="DWD176" s="3492"/>
      <c r="DWE176" s="3492"/>
      <c r="DWF176" s="3492"/>
      <c r="DWG176" s="3492"/>
      <c r="DWH176" s="3492"/>
      <c r="DWI176" s="3492"/>
      <c r="DWJ176" s="3492"/>
      <c r="DWK176" s="3492"/>
      <c r="DWL176" s="3492"/>
      <c r="DWM176" s="3492"/>
      <c r="DWN176" s="3492"/>
      <c r="DWO176" s="3492"/>
      <c r="DWP176" s="3492"/>
      <c r="DWQ176" s="3492"/>
      <c r="DWR176" s="3492"/>
      <c r="DWS176" s="3492"/>
      <c r="DWT176" s="3492"/>
      <c r="DWU176" s="3492"/>
      <c r="DWV176" s="3492"/>
      <c r="DWW176" s="3492"/>
      <c r="DWX176" s="3492"/>
      <c r="DWY176" s="3492"/>
      <c r="DWZ176" s="3492"/>
      <c r="DXA176" s="3492"/>
      <c r="DXB176" s="3492"/>
      <c r="DXC176" s="3492"/>
      <c r="DXD176" s="3492"/>
      <c r="DXE176" s="3492"/>
      <c r="DXF176" s="3492"/>
      <c r="DXG176" s="3492"/>
      <c r="DXH176" s="3492"/>
      <c r="DXI176" s="3492"/>
      <c r="DXJ176" s="3492"/>
      <c r="DXK176" s="3492"/>
      <c r="DXL176" s="3492"/>
      <c r="DXM176" s="3492"/>
      <c r="DXN176" s="3492"/>
      <c r="DXO176" s="3492"/>
      <c r="DXP176" s="3492"/>
      <c r="DXQ176" s="3492"/>
      <c r="DXR176" s="3492"/>
      <c r="DXS176" s="3492"/>
      <c r="DXT176" s="3492"/>
      <c r="DXU176" s="3492"/>
      <c r="DXV176" s="3492"/>
      <c r="DXW176" s="3492"/>
      <c r="DXX176" s="3492"/>
      <c r="DXY176" s="3492"/>
      <c r="DXZ176" s="3492"/>
      <c r="DYA176" s="3492"/>
      <c r="DYB176" s="3492"/>
      <c r="DYC176" s="3492"/>
      <c r="DYD176" s="3492"/>
      <c r="DYE176" s="3492"/>
      <c r="DYF176" s="3492"/>
      <c r="DYG176" s="3492"/>
      <c r="DYH176" s="3492"/>
      <c r="DYI176" s="3492"/>
      <c r="DYJ176" s="3492"/>
      <c r="DYK176" s="3492"/>
      <c r="DYL176" s="3492"/>
      <c r="DYM176" s="3492"/>
      <c r="DYN176" s="3492"/>
      <c r="DYO176" s="3492"/>
      <c r="DYP176" s="3492"/>
      <c r="DYQ176" s="3492"/>
      <c r="DYR176" s="3492"/>
      <c r="DYS176" s="3492"/>
      <c r="DYT176" s="3492"/>
      <c r="DYU176" s="3492"/>
      <c r="DYV176" s="3492"/>
      <c r="DYW176" s="3492"/>
      <c r="DYX176" s="3492"/>
      <c r="DYY176" s="3492"/>
      <c r="DYZ176" s="3492"/>
      <c r="DZA176" s="3492"/>
      <c r="DZB176" s="3492"/>
      <c r="DZC176" s="3492"/>
      <c r="DZD176" s="3492"/>
      <c r="DZE176" s="3492"/>
      <c r="DZF176" s="3492"/>
      <c r="DZG176" s="3492"/>
      <c r="DZH176" s="3492"/>
      <c r="DZI176" s="3492"/>
      <c r="DZJ176" s="3492"/>
      <c r="DZK176" s="3492"/>
      <c r="DZL176" s="3492"/>
      <c r="DZM176" s="3492"/>
      <c r="DZN176" s="3492"/>
      <c r="DZO176" s="3492"/>
      <c r="DZP176" s="3492"/>
      <c r="DZQ176" s="3492"/>
      <c r="DZR176" s="3492"/>
      <c r="DZS176" s="3492"/>
      <c r="DZT176" s="3492"/>
      <c r="DZU176" s="3492"/>
      <c r="DZV176" s="3492"/>
      <c r="DZW176" s="3492"/>
      <c r="DZX176" s="3492"/>
      <c r="DZY176" s="3492"/>
      <c r="DZZ176" s="3492"/>
      <c r="EAA176" s="3492"/>
      <c r="EAB176" s="3492"/>
      <c r="EAC176" s="3492"/>
      <c r="EAD176" s="3492"/>
      <c r="EAE176" s="3492"/>
      <c r="EAF176" s="3492"/>
      <c r="EAG176" s="3492"/>
      <c r="EAH176" s="3492"/>
      <c r="EAI176" s="3492"/>
      <c r="EAJ176" s="3492"/>
      <c r="EAK176" s="3492"/>
      <c r="EAL176" s="3492"/>
      <c r="EAM176" s="3492"/>
      <c r="EAN176" s="3492"/>
      <c r="EAO176" s="3492"/>
      <c r="EAP176" s="3492"/>
      <c r="EAQ176" s="3492"/>
      <c r="EAR176" s="3492"/>
      <c r="EAS176" s="3492"/>
      <c r="EAT176" s="3492"/>
      <c r="EAU176" s="3492"/>
      <c r="EAV176" s="3492"/>
      <c r="EAW176" s="3492"/>
      <c r="EAX176" s="3492"/>
      <c r="EAY176" s="3492"/>
      <c r="EAZ176" s="3492"/>
      <c r="EBA176" s="3492"/>
      <c r="EBB176" s="3492"/>
      <c r="EBC176" s="3492"/>
      <c r="EBD176" s="3492"/>
      <c r="EBE176" s="3492"/>
      <c r="EBF176" s="3492"/>
      <c r="EBG176" s="3492"/>
      <c r="EBH176" s="3492"/>
      <c r="EBI176" s="3492"/>
      <c r="EBJ176" s="3492"/>
      <c r="EBK176" s="3492"/>
      <c r="EBL176" s="3492"/>
      <c r="EBM176" s="3492"/>
      <c r="EBN176" s="3492"/>
      <c r="EBO176" s="3492"/>
      <c r="EBP176" s="3492"/>
      <c r="EBQ176" s="3492"/>
      <c r="EBR176" s="3492"/>
      <c r="EBS176" s="3492"/>
      <c r="EBT176" s="3492"/>
      <c r="EBU176" s="3492"/>
      <c r="EBV176" s="3492"/>
      <c r="EBW176" s="3492"/>
      <c r="EBX176" s="3492"/>
      <c r="EBY176" s="3492"/>
      <c r="EBZ176" s="3492"/>
      <c r="ECA176" s="3492"/>
      <c r="ECB176" s="3492"/>
      <c r="ECC176" s="3492"/>
      <c r="ECD176" s="3492"/>
      <c r="ECE176" s="3492"/>
      <c r="ECF176" s="3492"/>
      <c r="ECG176" s="3492"/>
      <c r="ECH176" s="3492"/>
      <c r="ECI176" s="3492"/>
      <c r="ECJ176" s="3492"/>
      <c r="ECK176" s="3492"/>
      <c r="ECL176" s="3492"/>
      <c r="ECM176" s="3492"/>
      <c r="ECN176" s="3492"/>
      <c r="ECO176" s="3492"/>
      <c r="ECP176" s="3492"/>
      <c r="ECQ176" s="3492"/>
      <c r="ECR176" s="3492"/>
      <c r="ECS176" s="3492"/>
      <c r="ECT176" s="3492"/>
      <c r="ECU176" s="3492"/>
      <c r="ECV176" s="3492"/>
      <c r="ECW176" s="3492"/>
      <c r="ECX176" s="3492"/>
      <c r="ECY176" s="3492"/>
      <c r="ECZ176" s="3492"/>
      <c r="EDA176" s="3492"/>
      <c r="EDB176" s="3492"/>
      <c r="EDC176" s="3492"/>
      <c r="EDD176" s="3492"/>
      <c r="EDE176" s="3492"/>
      <c r="EDF176" s="3492"/>
      <c r="EDG176" s="3492"/>
      <c r="EDH176" s="3492"/>
      <c r="EDI176" s="3492"/>
      <c r="EDJ176" s="3492"/>
      <c r="EDK176" s="3492"/>
      <c r="EDL176" s="3492"/>
      <c r="EDM176" s="3492"/>
      <c r="EDN176" s="3492"/>
      <c r="EDO176" s="3492"/>
      <c r="EDP176" s="3492"/>
      <c r="EDQ176" s="3492"/>
      <c r="EDR176" s="3492"/>
      <c r="EDS176" s="3492"/>
      <c r="EDT176" s="3492"/>
      <c r="EDU176" s="3492"/>
      <c r="EDV176" s="3492"/>
      <c r="EDW176" s="3492"/>
      <c r="EDX176" s="3492"/>
      <c r="EDY176" s="3492"/>
      <c r="EDZ176" s="3492"/>
      <c r="EEA176" s="3492"/>
      <c r="EEB176" s="3492"/>
      <c r="EEC176" s="3492"/>
      <c r="EED176" s="3492"/>
      <c r="EEE176" s="3492"/>
      <c r="EEF176" s="3492"/>
      <c r="EEG176" s="3492"/>
      <c r="EEH176" s="3492"/>
      <c r="EEI176" s="3492"/>
      <c r="EEJ176" s="3492"/>
      <c r="EEK176" s="3492"/>
      <c r="EEL176" s="3492"/>
      <c r="EEM176" s="3492"/>
      <c r="EEN176" s="3492"/>
      <c r="EEO176" s="3492"/>
      <c r="EEP176" s="3492"/>
      <c r="EEQ176" s="3492"/>
      <c r="EER176" s="3492"/>
      <c r="EES176" s="3492"/>
      <c r="EET176" s="3492"/>
      <c r="EEU176" s="3492"/>
      <c r="EEV176" s="3492"/>
      <c r="EEW176" s="3492"/>
      <c r="EEX176" s="3492"/>
      <c r="EEY176" s="3492"/>
      <c r="EEZ176" s="3492"/>
      <c r="EFA176" s="3492"/>
      <c r="EFB176" s="3492"/>
      <c r="EFC176" s="3492"/>
      <c r="EFD176" s="3492"/>
      <c r="EFE176" s="3492"/>
      <c r="EFF176" s="3492"/>
      <c r="EFG176" s="3492"/>
      <c r="EFH176" s="3492"/>
      <c r="EFI176" s="3492"/>
      <c r="EFJ176" s="3492"/>
      <c r="EFK176" s="3492"/>
      <c r="EFL176" s="3492"/>
      <c r="EFM176" s="3492"/>
      <c r="EFN176" s="3492"/>
      <c r="EFO176" s="3492"/>
      <c r="EFP176" s="3492"/>
      <c r="EFQ176" s="3492"/>
      <c r="EFR176" s="3492"/>
      <c r="EFS176" s="3492"/>
      <c r="EFT176" s="3492"/>
      <c r="EFU176" s="3492"/>
      <c r="EFV176" s="3492"/>
      <c r="EFW176" s="3492"/>
      <c r="EFX176" s="3492"/>
      <c r="EFY176" s="3492"/>
      <c r="EFZ176" s="3492"/>
      <c r="EGA176" s="3492"/>
      <c r="EGB176" s="3492"/>
      <c r="EGC176" s="3492"/>
      <c r="EGD176" s="3492"/>
      <c r="EGE176" s="3492"/>
      <c r="EGF176" s="3492"/>
      <c r="EGG176" s="3492"/>
      <c r="EGH176" s="3492"/>
      <c r="EGI176" s="3492"/>
      <c r="EGJ176" s="3492"/>
      <c r="EGK176" s="3492"/>
      <c r="EGL176" s="3492"/>
      <c r="EGM176" s="3492"/>
      <c r="EGN176" s="3492"/>
      <c r="EGO176" s="3492"/>
      <c r="EGP176" s="3492"/>
      <c r="EGQ176" s="3492"/>
      <c r="EGR176" s="3492"/>
      <c r="EGS176" s="3492"/>
      <c r="EGT176" s="3492"/>
      <c r="EGU176" s="3492"/>
      <c r="EGV176" s="3492"/>
      <c r="EGW176" s="3492"/>
      <c r="EGX176" s="3492"/>
      <c r="EGY176" s="3492"/>
      <c r="EGZ176" s="3492"/>
      <c r="EHA176" s="3492"/>
      <c r="EHB176" s="3492"/>
      <c r="EHC176" s="3492"/>
      <c r="EHD176" s="3492"/>
      <c r="EHE176" s="3492"/>
      <c r="EHF176" s="3492"/>
      <c r="EHG176" s="3492"/>
      <c r="EHH176" s="3492"/>
      <c r="EHI176" s="3492"/>
      <c r="EHJ176" s="3492"/>
      <c r="EHK176" s="3492"/>
      <c r="EHL176" s="3492"/>
      <c r="EHM176" s="3492"/>
      <c r="EHN176" s="3492"/>
      <c r="EHO176" s="3492"/>
      <c r="EHP176" s="3492"/>
      <c r="EHQ176" s="3492"/>
      <c r="EHR176" s="3492"/>
      <c r="EHS176" s="3492"/>
      <c r="EHT176" s="3492"/>
      <c r="EHU176" s="3492"/>
      <c r="EHV176" s="3492"/>
      <c r="EHW176" s="3492"/>
      <c r="EHX176" s="3492"/>
      <c r="EHY176" s="3492"/>
      <c r="EHZ176" s="3492"/>
      <c r="EIA176" s="3492"/>
      <c r="EIB176" s="3492"/>
      <c r="EIC176" s="3492"/>
      <c r="EID176" s="3492"/>
      <c r="EIE176" s="3492"/>
      <c r="EIF176" s="3492"/>
      <c r="EIG176" s="3492"/>
      <c r="EIH176" s="3492"/>
      <c r="EII176" s="3492"/>
      <c r="EIJ176" s="3492"/>
      <c r="EIK176" s="3492"/>
      <c r="EIL176" s="3492"/>
      <c r="EIM176" s="3492"/>
      <c r="EIN176" s="3492"/>
      <c r="EIO176" s="3492"/>
      <c r="EIP176" s="3492"/>
      <c r="EIQ176" s="3492"/>
      <c r="EIR176" s="3492"/>
      <c r="EIS176" s="3492"/>
      <c r="EIT176" s="3492"/>
      <c r="EIU176" s="3492"/>
      <c r="EIV176" s="3492"/>
      <c r="EIW176" s="3492"/>
      <c r="EIX176" s="3492"/>
      <c r="EIY176" s="3492"/>
      <c r="EIZ176" s="3492"/>
      <c r="EJA176" s="3492"/>
      <c r="EJB176" s="3492"/>
      <c r="EJC176" s="3492"/>
      <c r="EJD176" s="3492"/>
      <c r="EJE176" s="3492"/>
      <c r="EJF176" s="3492"/>
      <c r="EJG176" s="3492"/>
      <c r="EJH176" s="3492"/>
      <c r="EJI176" s="3492"/>
      <c r="EJJ176" s="3492"/>
      <c r="EJK176" s="3492"/>
      <c r="EJL176" s="3492"/>
      <c r="EJM176" s="3492"/>
      <c r="EJN176" s="3492"/>
      <c r="EJO176" s="3492"/>
      <c r="EJP176" s="3492"/>
      <c r="EJQ176" s="3492"/>
      <c r="EJR176" s="3492"/>
      <c r="EJS176" s="3492"/>
      <c r="EJT176" s="3492"/>
      <c r="EJU176" s="3492"/>
      <c r="EJV176" s="3492"/>
      <c r="EJW176" s="3492"/>
      <c r="EJX176" s="3492"/>
      <c r="EJY176" s="3492"/>
      <c r="EJZ176" s="3492"/>
      <c r="EKA176" s="3492"/>
      <c r="EKB176" s="3492"/>
      <c r="EKC176" s="3492"/>
      <c r="EKD176" s="3492"/>
      <c r="EKE176" s="3492"/>
      <c r="EKF176" s="3492"/>
      <c r="EKG176" s="3492"/>
      <c r="EKH176" s="3492"/>
      <c r="EKI176" s="3492"/>
      <c r="EKJ176" s="3492"/>
      <c r="EKK176" s="3492"/>
      <c r="EKL176" s="3492"/>
      <c r="EKM176" s="3492"/>
      <c r="EKN176" s="3492"/>
      <c r="EKO176" s="3492"/>
      <c r="EKP176" s="3492"/>
      <c r="EKQ176" s="3492"/>
      <c r="EKR176" s="3492"/>
      <c r="EKS176" s="3492"/>
      <c r="EKT176" s="3492"/>
      <c r="EKU176" s="3492"/>
      <c r="EKV176" s="3492"/>
      <c r="EKW176" s="3492"/>
      <c r="EKX176" s="3492"/>
      <c r="EKY176" s="3492"/>
      <c r="EKZ176" s="3492"/>
      <c r="ELA176" s="3492"/>
      <c r="ELB176" s="3492"/>
      <c r="ELC176" s="3492"/>
      <c r="ELD176" s="3492"/>
      <c r="ELE176" s="3492"/>
      <c r="ELF176" s="3492"/>
      <c r="ELG176" s="3492"/>
      <c r="ELH176" s="3492"/>
      <c r="ELI176" s="3492"/>
      <c r="ELJ176" s="3492"/>
      <c r="ELK176" s="3492"/>
      <c r="ELL176" s="3492"/>
      <c r="ELM176" s="3492"/>
      <c r="ELN176" s="3492"/>
      <c r="ELO176" s="3492"/>
      <c r="ELP176" s="3492"/>
      <c r="ELQ176" s="3492"/>
      <c r="ELR176" s="3492"/>
      <c r="ELS176" s="3492"/>
      <c r="ELT176" s="3492"/>
      <c r="ELU176" s="3492"/>
      <c r="ELV176" s="3492"/>
      <c r="ELW176" s="3492"/>
      <c r="ELX176" s="3492"/>
      <c r="ELY176" s="3492"/>
      <c r="ELZ176" s="3492"/>
      <c r="EMA176" s="3492"/>
      <c r="EMB176" s="3492"/>
      <c r="EMC176" s="3492"/>
      <c r="EMD176" s="3492"/>
      <c r="EME176" s="3492"/>
      <c r="EMF176" s="3492"/>
      <c r="EMG176" s="3492"/>
      <c r="EMH176" s="3492"/>
      <c r="EMI176" s="3492"/>
      <c r="EMJ176" s="3492"/>
      <c r="EMK176" s="3492"/>
      <c r="EML176" s="3492"/>
      <c r="EMM176" s="3492"/>
      <c r="EMN176" s="3492"/>
      <c r="EMO176" s="3492"/>
      <c r="EMP176" s="3492"/>
      <c r="EMQ176" s="3492"/>
      <c r="EMR176" s="3492"/>
      <c r="EMS176" s="3492"/>
      <c r="EMT176" s="3492"/>
      <c r="EMU176" s="3492"/>
      <c r="EMV176" s="3492"/>
      <c r="EMW176" s="3492"/>
      <c r="EMX176" s="3492"/>
      <c r="EMY176" s="3492"/>
      <c r="EMZ176" s="3492"/>
      <c r="ENA176" s="3492"/>
      <c r="ENB176" s="3492"/>
      <c r="ENC176" s="3492"/>
      <c r="END176" s="3492"/>
      <c r="ENE176" s="3492"/>
      <c r="ENF176" s="3492"/>
      <c r="ENG176" s="3492"/>
      <c r="ENH176" s="3492"/>
      <c r="ENI176" s="3492"/>
      <c r="ENJ176" s="3492"/>
      <c r="ENK176" s="3492"/>
      <c r="ENL176" s="3492"/>
      <c r="ENM176" s="3492"/>
      <c r="ENN176" s="3492"/>
      <c r="ENO176" s="3492"/>
      <c r="ENP176" s="3492"/>
      <c r="ENQ176" s="3492"/>
      <c r="ENR176" s="3492"/>
      <c r="ENS176" s="3492"/>
      <c r="ENT176" s="3492"/>
      <c r="ENU176" s="3492"/>
      <c r="ENV176" s="3492"/>
      <c r="ENW176" s="3492"/>
      <c r="ENX176" s="3492"/>
      <c r="ENY176" s="3492"/>
      <c r="ENZ176" s="3492"/>
      <c r="EOA176" s="3492"/>
      <c r="EOB176" s="3492"/>
      <c r="EOC176" s="3492"/>
      <c r="EOD176" s="3492"/>
      <c r="EOE176" s="3492"/>
      <c r="EOF176" s="3492"/>
      <c r="EOG176" s="3492"/>
      <c r="EOH176" s="3492"/>
      <c r="EOI176" s="3492"/>
      <c r="EOJ176" s="3492"/>
      <c r="EOK176" s="3492"/>
      <c r="EOL176" s="3492"/>
      <c r="EOM176" s="3492"/>
      <c r="EON176" s="3492"/>
      <c r="EOO176" s="3492"/>
      <c r="EOP176" s="3492"/>
      <c r="EOQ176" s="3492"/>
      <c r="EOR176" s="3492"/>
      <c r="EOS176" s="3492"/>
      <c r="EOT176" s="3492"/>
      <c r="EOU176" s="3492"/>
      <c r="EOV176" s="3492"/>
      <c r="EOW176" s="3492"/>
      <c r="EOX176" s="3492"/>
      <c r="EOY176" s="3492"/>
      <c r="EOZ176" s="3492"/>
      <c r="EPA176" s="3492"/>
      <c r="EPB176" s="3492"/>
      <c r="EPC176" s="3492"/>
      <c r="EPD176" s="3492"/>
      <c r="EPE176" s="3492"/>
      <c r="EPF176" s="3492"/>
      <c r="EPG176" s="3492"/>
      <c r="EPH176" s="3492"/>
      <c r="EPI176" s="3492"/>
      <c r="EPJ176" s="3492"/>
      <c r="EPK176" s="3492"/>
      <c r="EPL176" s="3492"/>
      <c r="EPM176" s="3492"/>
      <c r="EPN176" s="3492"/>
      <c r="EPO176" s="3492"/>
      <c r="EPP176" s="3492"/>
      <c r="EPQ176" s="3492"/>
      <c r="EPR176" s="3492"/>
      <c r="EPS176" s="3492"/>
      <c r="EPT176" s="3492"/>
      <c r="EPU176" s="3492"/>
      <c r="EPV176" s="3492"/>
      <c r="EPW176" s="3492"/>
      <c r="EPX176" s="3492"/>
      <c r="EPY176" s="3492"/>
      <c r="EPZ176" s="3492"/>
      <c r="EQA176" s="3492"/>
      <c r="EQB176" s="3492"/>
      <c r="EQC176" s="3492"/>
      <c r="EQD176" s="3492"/>
      <c r="EQE176" s="3492"/>
      <c r="EQF176" s="3492"/>
      <c r="EQG176" s="3492"/>
      <c r="EQH176" s="3492"/>
      <c r="EQI176" s="3492"/>
      <c r="EQJ176" s="3492"/>
      <c r="EQK176" s="3492"/>
      <c r="EQL176" s="3492"/>
      <c r="EQM176" s="3492"/>
      <c r="EQN176" s="3492"/>
      <c r="EQO176" s="3492"/>
      <c r="EQP176" s="3492"/>
      <c r="EQQ176" s="3492"/>
      <c r="EQR176" s="3492"/>
      <c r="EQS176" s="3492"/>
      <c r="EQT176" s="3492"/>
      <c r="EQU176" s="3492"/>
      <c r="EQV176" s="3492"/>
      <c r="EQW176" s="3492"/>
      <c r="EQX176" s="3492"/>
      <c r="EQY176" s="3492"/>
      <c r="EQZ176" s="3492"/>
      <c r="ERA176" s="3492"/>
      <c r="ERB176" s="3492"/>
      <c r="ERC176" s="3492"/>
      <c r="ERD176" s="3492"/>
      <c r="ERE176" s="3492"/>
      <c r="ERF176" s="3492"/>
      <c r="ERG176" s="3492"/>
      <c r="ERH176" s="3492"/>
      <c r="ERI176" s="3492"/>
      <c r="ERJ176" s="3492"/>
      <c r="ERK176" s="3492"/>
      <c r="ERL176" s="3492"/>
      <c r="ERM176" s="3492"/>
      <c r="ERN176" s="3492"/>
      <c r="ERO176" s="3492"/>
      <c r="ERP176" s="3492"/>
      <c r="ERQ176" s="3492"/>
      <c r="ERR176" s="3492"/>
      <c r="ERS176" s="3492"/>
      <c r="ERT176" s="3492"/>
      <c r="ERU176" s="3492"/>
      <c r="ERV176" s="3492"/>
      <c r="ERW176" s="3492"/>
      <c r="ERX176" s="3492"/>
      <c r="ERY176" s="3492"/>
      <c r="ERZ176" s="3492"/>
      <c r="ESA176" s="3492"/>
      <c r="ESB176" s="3492"/>
      <c r="ESC176" s="3492"/>
      <c r="ESD176" s="3492"/>
      <c r="ESE176" s="3492"/>
      <c r="ESF176" s="3492"/>
      <c r="ESG176" s="3492"/>
      <c r="ESH176" s="3492"/>
      <c r="ESI176" s="3492"/>
      <c r="ESJ176" s="3492"/>
      <c r="ESK176" s="3492"/>
      <c r="ESL176" s="3492"/>
      <c r="ESM176" s="3492"/>
      <c r="ESN176" s="3492"/>
      <c r="ESO176" s="3492"/>
      <c r="ESP176" s="3492"/>
      <c r="ESQ176" s="3492"/>
      <c r="ESR176" s="3492"/>
      <c r="ESS176" s="3492"/>
      <c r="EST176" s="3492"/>
      <c r="ESU176" s="3492"/>
      <c r="ESV176" s="3492"/>
      <c r="ESW176" s="3492"/>
      <c r="ESX176" s="3492"/>
      <c r="ESY176" s="3492"/>
      <c r="ESZ176" s="3492"/>
      <c r="ETA176" s="3492"/>
      <c r="ETB176" s="3492"/>
      <c r="ETC176" s="3492"/>
      <c r="ETD176" s="3492"/>
      <c r="ETE176" s="3492"/>
      <c r="ETF176" s="3492"/>
      <c r="ETG176" s="3492"/>
      <c r="ETH176" s="3492"/>
      <c r="ETI176" s="3492"/>
      <c r="ETJ176" s="3492"/>
      <c r="ETK176" s="3492"/>
      <c r="ETL176" s="3492"/>
      <c r="ETM176" s="3492"/>
      <c r="ETN176" s="3492"/>
      <c r="ETO176" s="3492"/>
      <c r="ETP176" s="3492"/>
      <c r="ETQ176" s="3492"/>
      <c r="ETR176" s="3492"/>
      <c r="ETS176" s="3492"/>
      <c r="ETT176" s="3492"/>
      <c r="ETU176" s="3492"/>
      <c r="ETV176" s="3492"/>
      <c r="ETW176" s="3492"/>
      <c r="ETX176" s="3492"/>
      <c r="ETY176" s="3492"/>
      <c r="ETZ176" s="3492"/>
      <c r="EUA176" s="3492"/>
      <c r="EUB176" s="3492"/>
      <c r="EUC176" s="3492"/>
      <c r="EUD176" s="3492"/>
      <c r="EUE176" s="3492"/>
      <c r="EUF176" s="3492"/>
      <c r="EUG176" s="3492"/>
      <c r="EUH176" s="3492"/>
      <c r="EUI176" s="3492"/>
      <c r="EUJ176" s="3492"/>
      <c r="EUK176" s="3492"/>
      <c r="EUL176" s="3492"/>
      <c r="EUM176" s="3492"/>
      <c r="EUN176" s="3492"/>
      <c r="EUO176" s="3492"/>
      <c r="EUP176" s="3492"/>
      <c r="EUQ176" s="3492"/>
      <c r="EUR176" s="3492"/>
      <c r="EUS176" s="3492"/>
      <c r="EUT176" s="3492"/>
      <c r="EUU176" s="3492"/>
      <c r="EUV176" s="3492"/>
      <c r="EUW176" s="3492"/>
      <c r="EUX176" s="3492"/>
      <c r="EUY176" s="3492"/>
      <c r="EUZ176" s="3492"/>
      <c r="EVA176" s="3492"/>
      <c r="EVB176" s="3492"/>
      <c r="EVC176" s="3492"/>
      <c r="EVD176" s="3492"/>
      <c r="EVE176" s="3492"/>
      <c r="EVF176" s="3492"/>
      <c r="EVG176" s="3492"/>
      <c r="EVH176" s="3492"/>
      <c r="EVI176" s="3492"/>
      <c r="EVJ176" s="3492"/>
      <c r="EVK176" s="3492"/>
      <c r="EVL176" s="3492"/>
      <c r="EVM176" s="3492"/>
      <c r="EVN176" s="3492"/>
      <c r="EVO176" s="3492"/>
      <c r="EVP176" s="3492"/>
      <c r="EVQ176" s="3492"/>
      <c r="EVR176" s="3492"/>
      <c r="EVS176" s="3492"/>
      <c r="EVT176" s="3492"/>
      <c r="EVU176" s="3492"/>
      <c r="EVV176" s="3492"/>
      <c r="EVW176" s="3492"/>
      <c r="EVX176" s="3492"/>
      <c r="EVY176" s="3492"/>
      <c r="EVZ176" s="3492"/>
      <c r="EWA176" s="3492"/>
      <c r="EWB176" s="3492"/>
      <c r="EWC176" s="3492"/>
      <c r="EWD176" s="3492"/>
      <c r="EWE176" s="3492"/>
      <c r="EWF176" s="3492"/>
      <c r="EWG176" s="3492"/>
      <c r="EWH176" s="3492"/>
      <c r="EWI176" s="3492"/>
      <c r="EWJ176" s="3492"/>
      <c r="EWK176" s="3492"/>
      <c r="EWL176" s="3492"/>
      <c r="EWM176" s="3492"/>
      <c r="EWN176" s="3492"/>
      <c r="EWO176" s="3492"/>
      <c r="EWP176" s="3492"/>
      <c r="EWQ176" s="3492"/>
      <c r="EWR176" s="3492"/>
      <c r="EWS176" s="3492"/>
      <c r="EWT176" s="3492"/>
      <c r="EWU176" s="3492"/>
      <c r="EWV176" s="3492"/>
      <c r="EWW176" s="3492"/>
      <c r="EWX176" s="3492"/>
      <c r="EWY176" s="3492"/>
      <c r="EWZ176" s="3492"/>
      <c r="EXA176" s="3492"/>
      <c r="EXB176" s="3492"/>
      <c r="EXC176" s="3492"/>
      <c r="EXD176" s="3492"/>
      <c r="EXE176" s="3492"/>
      <c r="EXF176" s="3492"/>
      <c r="EXG176" s="3492"/>
      <c r="EXH176" s="3492"/>
      <c r="EXI176" s="3492"/>
      <c r="EXJ176" s="3492"/>
      <c r="EXK176" s="3492"/>
      <c r="EXL176" s="3492"/>
      <c r="EXM176" s="3492"/>
      <c r="EXN176" s="3492"/>
      <c r="EXO176" s="3492"/>
      <c r="EXP176" s="3492"/>
      <c r="EXQ176" s="3492"/>
      <c r="EXR176" s="3492"/>
      <c r="EXS176" s="3492"/>
      <c r="EXT176" s="3492"/>
      <c r="EXU176" s="3492"/>
      <c r="EXV176" s="3492"/>
      <c r="EXW176" s="3492"/>
      <c r="EXX176" s="3492"/>
      <c r="EXY176" s="3492"/>
      <c r="EXZ176" s="3492"/>
      <c r="EYA176" s="3492"/>
      <c r="EYB176" s="3492"/>
      <c r="EYC176" s="3492"/>
      <c r="EYD176" s="3492"/>
      <c r="EYE176" s="3492"/>
      <c r="EYF176" s="3492"/>
      <c r="EYG176" s="3492"/>
      <c r="EYH176" s="3492"/>
      <c r="EYI176" s="3492"/>
      <c r="EYJ176" s="3492"/>
      <c r="EYK176" s="3492"/>
      <c r="EYL176" s="3492"/>
      <c r="EYM176" s="3492"/>
      <c r="EYN176" s="3492"/>
      <c r="EYO176" s="3492"/>
      <c r="EYP176" s="3492"/>
      <c r="EYQ176" s="3492"/>
      <c r="EYR176" s="3492"/>
      <c r="EYS176" s="3492"/>
      <c r="EYT176" s="3492"/>
      <c r="EYU176" s="3492"/>
      <c r="EYV176" s="3492"/>
      <c r="EYW176" s="3492"/>
      <c r="EYX176" s="3492"/>
      <c r="EYY176" s="3492"/>
      <c r="EYZ176" s="3492"/>
      <c r="EZA176" s="3492"/>
      <c r="EZB176" s="3492"/>
      <c r="EZC176" s="3492"/>
      <c r="EZD176" s="3492"/>
      <c r="EZE176" s="3492"/>
      <c r="EZF176" s="3492"/>
      <c r="EZG176" s="3492"/>
      <c r="EZH176" s="3492"/>
      <c r="EZI176" s="3492"/>
      <c r="EZJ176" s="3492"/>
      <c r="EZK176" s="3492"/>
      <c r="EZL176" s="3492"/>
      <c r="EZM176" s="3492"/>
      <c r="EZN176" s="3492"/>
      <c r="EZO176" s="3492"/>
      <c r="EZP176" s="3492"/>
      <c r="EZQ176" s="3492"/>
      <c r="EZR176" s="3492"/>
      <c r="EZS176" s="3492"/>
      <c r="EZT176" s="3492"/>
      <c r="EZU176" s="3492"/>
      <c r="EZV176" s="3492"/>
      <c r="EZW176" s="3492"/>
      <c r="EZX176" s="3492"/>
      <c r="EZY176" s="3492"/>
      <c r="EZZ176" s="3492"/>
      <c r="FAA176" s="3492"/>
      <c r="FAB176" s="3492"/>
      <c r="FAC176" s="3492"/>
      <c r="FAD176" s="3492"/>
      <c r="FAE176" s="3492"/>
      <c r="FAF176" s="3492"/>
      <c r="FAG176" s="3492"/>
      <c r="FAH176" s="3492"/>
      <c r="FAI176" s="3492"/>
      <c r="FAJ176" s="3492"/>
      <c r="FAK176" s="3492"/>
      <c r="FAL176" s="3492"/>
      <c r="FAM176" s="3492"/>
      <c r="FAN176" s="3492"/>
      <c r="FAO176" s="3492"/>
      <c r="FAP176" s="3492"/>
      <c r="FAQ176" s="3492"/>
      <c r="FAR176" s="3492"/>
      <c r="FAS176" s="3492"/>
      <c r="FAT176" s="3492"/>
      <c r="FAU176" s="3492"/>
      <c r="FAV176" s="3492"/>
      <c r="FAW176" s="3492"/>
      <c r="FAX176" s="3492"/>
      <c r="FAY176" s="3492"/>
      <c r="FAZ176" s="3492"/>
      <c r="FBA176" s="3492"/>
      <c r="FBB176" s="3492"/>
      <c r="FBC176" s="3492"/>
      <c r="FBD176" s="3492"/>
      <c r="FBE176" s="3492"/>
      <c r="FBF176" s="3492"/>
      <c r="FBG176" s="3492"/>
      <c r="FBH176" s="3492"/>
      <c r="FBI176" s="3492"/>
      <c r="FBJ176" s="3492"/>
      <c r="FBK176" s="3492"/>
      <c r="FBL176" s="3492"/>
      <c r="FBM176" s="3492"/>
      <c r="FBN176" s="3492"/>
      <c r="FBO176" s="3492"/>
      <c r="FBP176" s="3492"/>
      <c r="FBQ176" s="3492"/>
      <c r="FBR176" s="3492"/>
      <c r="FBS176" s="3492"/>
      <c r="FBT176" s="3492"/>
      <c r="FBU176" s="3492"/>
      <c r="FBV176" s="3492"/>
      <c r="FBW176" s="3492"/>
      <c r="FBX176" s="3492"/>
      <c r="FBY176" s="3492"/>
      <c r="FBZ176" s="3492"/>
      <c r="FCA176" s="3492"/>
      <c r="FCB176" s="3492"/>
      <c r="FCC176" s="3492"/>
      <c r="FCD176" s="3492"/>
      <c r="FCE176" s="3492"/>
      <c r="FCF176" s="3492"/>
      <c r="FCG176" s="3492"/>
      <c r="FCH176" s="3492"/>
      <c r="FCI176" s="3492"/>
      <c r="FCJ176" s="3492"/>
      <c r="FCK176" s="3492"/>
      <c r="FCL176" s="3492"/>
      <c r="FCM176" s="3492"/>
      <c r="FCN176" s="3492"/>
      <c r="FCO176" s="3492"/>
      <c r="FCP176" s="3492"/>
      <c r="FCQ176" s="3492"/>
      <c r="FCR176" s="3492"/>
      <c r="FCS176" s="3492"/>
      <c r="FCT176" s="3492"/>
      <c r="FCU176" s="3492"/>
      <c r="FCV176" s="3492"/>
      <c r="FCW176" s="3492"/>
      <c r="FCX176" s="3492"/>
      <c r="FCY176" s="3492"/>
      <c r="FCZ176" s="3492"/>
      <c r="FDA176" s="3492"/>
      <c r="FDB176" s="3492"/>
      <c r="FDC176" s="3492"/>
      <c r="FDD176" s="3492"/>
      <c r="FDE176" s="3492"/>
      <c r="FDF176" s="3492"/>
      <c r="FDG176" s="3492"/>
      <c r="FDH176" s="3492"/>
      <c r="FDI176" s="3492"/>
      <c r="FDJ176" s="3492"/>
      <c r="FDK176" s="3492"/>
      <c r="FDL176" s="3492"/>
      <c r="FDM176" s="3492"/>
      <c r="FDN176" s="3492"/>
      <c r="FDO176" s="3492"/>
      <c r="FDP176" s="3492"/>
      <c r="FDQ176" s="3492"/>
      <c r="FDR176" s="3492"/>
      <c r="FDS176" s="3492"/>
      <c r="FDT176" s="3492"/>
      <c r="FDU176" s="3492"/>
      <c r="FDV176" s="3492"/>
      <c r="FDW176" s="3492"/>
      <c r="FDX176" s="3492"/>
      <c r="FDY176" s="3492"/>
      <c r="FDZ176" s="3492"/>
      <c r="FEA176" s="3492"/>
      <c r="FEB176" s="3492"/>
      <c r="FEC176" s="3492"/>
      <c r="FED176" s="3492"/>
      <c r="FEE176" s="3492"/>
      <c r="FEF176" s="3492"/>
      <c r="FEG176" s="3492"/>
      <c r="FEH176" s="3492"/>
      <c r="FEI176" s="3492"/>
      <c r="FEJ176" s="3492"/>
      <c r="FEK176" s="3492"/>
      <c r="FEL176" s="3492"/>
      <c r="FEM176" s="3492"/>
      <c r="FEN176" s="3492"/>
      <c r="FEO176" s="3492"/>
      <c r="FEP176" s="3492"/>
      <c r="FEQ176" s="3492"/>
      <c r="FER176" s="3492"/>
      <c r="FES176" s="3492"/>
      <c r="FET176" s="3492"/>
      <c r="FEU176" s="3492"/>
      <c r="FEV176" s="3492"/>
      <c r="FEW176" s="3492"/>
      <c r="FEX176" s="3492"/>
      <c r="FEY176" s="3492"/>
      <c r="FEZ176" s="3492"/>
      <c r="FFA176" s="3492"/>
      <c r="FFB176" s="3492"/>
      <c r="FFC176" s="3492"/>
      <c r="FFD176" s="3492"/>
      <c r="FFE176" s="3492"/>
      <c r="FFF176" s="3492"/>
      <c r="FFG176" s="3492"/>
      <c r="FFH176" s="3492"/>
      <c r="FFI176" s="3492"/>
      <c r="FFJ176" s="3492"/>
      <c r="FFK176" s="3492"/>
      <c r="FFL176" s="3492"/>
      <c r="FFM176" s="3492"/>
      <c r="FFN176" s="3492"/>
      <c r="FFO176" s="3492"/>
      <c r="FFP176" s="3492"/>
      <c r="FFQ176" s="3492"/>
      <c r="FFR176" s="3492"/>
      <c r="FFS176" s="3492"/>
      <c r="FFT176" s="3492"/>
      <c r="FFU176" s="3492"/>
      <c r="FFV176" s="3492"/>
      <c r="FFW176" s="3492"/>
      <c r="FFX176" s="3492"/>
      <c r="FFY176" s="3492"/>
      <c r="FFZ176" s="3492"/>
      <c r="FGA176" s="3492"/>
      <c r="FGB176" s="3492"/>
      <c r="FGC176" s="3492"/>
      <c r="FGD176" s="3492"/>
      <c r="FGE176" s="3492"/>
      <c r="FGF176" s="3492"/>
      <c r="FGG176" s="3492"/>
      <c r="FGH176" s="3492"/>
      <c r="FGI176" s="3492"/>
      <c r="FGJ176" s="3492"/>
      <c r="FGK176" s="3492"/>
      <c r="FGL176" s="3492"/>
      <c r="FGM176" s="3492"/>
      <c r="FGN176" s="3492"/>
      <c r="FGO176" s="3492"/>
      <c r="FGP176" s="3492"/>
      <c r="FGQ176" s="3492"/>
      <c r="FGR176" s="3492"/>
      <c r="FGS176" s="3492"/>
      <c r="FGT176" s="3492"/>
      <c r="FGU176" s="3492"/>
      <c r="FGV176" s="3492"/>
      <c r="FGW176" s="3492"/>
      <c r="FGX176" s="3492"/>
      <c r="FGY176" s="3492"/>
      <c r="FGZ176" s="3492"/>
      <c r="FHA176" s="3492"/>
      <c r="FHB176" s="3492"/>
      <c r="FHC176" s="3492"/>
      <c r="FHD176" s="3492"/>
      <c r="FHE176" s="3492"/>
      <c r="FHF176" s="3492"/>
      <c r="FHG176" s="3492"/>
      <c r="FHH176" s="3492"/>
      <c r="FHI176" s="3492"/>
      <c r="FHJ176" s="3492"/>
      <c r="FHK176" s="3492"/>
      <c r="FHL176" s="3492"/>
      <c r="FHM176" s="3492"/>
      <c r="FHN176" s="3492"/>
      <c r="FHO176" s="3492"/>
      <c r="FHP176" s="3492"/>
      <c r="FHQ176" s="3492"/>
      <c r="FHR176" s="3492"/>
      <c r="FHS176" s="3492"/>
      <c r="FHT176" s="3492"/>
      <c r="FHU176" s="3492"/>
      <c r="FHV176" s="3492"/>
      <c r="FHW176" s="3492"/>
      <c r="FHX176" s="3492"/>
      <c r="FHY176" s="3492"/>
      <c r="FHZ176" s="3492"/>
      <c r="FIA176" s="3492"/>
      <c r="FIB176" s="3492"/>
      <c r="FIC176" s="3492"/>
      <c r="FID176" s="3492"/>
      <c r="FIE176" s="3492"/>
      <c r="FIF176" s="3492"/>
      <c r="FIG176" s="3492"/>
      <c r="FIH176" s="3492"/>
      <c r="FII176" s="3492"/>
      <c r="FIJ176" s="3492"/>
      <c r="FIK176" s="3492"/>
      <c r="FIL176" s="3492"/>
      <c r="FIM176" s="3492"/>
      <c r="FIN176" s="3492"/>
      <c r="FIO176" s="3492"/>
      <c r="FIP176" s="3492"/>
      <c r="FIQ176" s="3492"/>
      <c r="FIR176" s="3492"/>
      <c r="FIS176" s="3492"/>
      <c r="FIT176" s="3492"/>
      <c r="FIU176" s="3492"/>
      <c r="FIV176" s="3492"/>
      <c r="FIW176" s="3492"/>
      <c r="FIX176" s="3492"/>
      <c r="FIY176" s="3492"/>
      <c r="FIZ176" s="3492"/>
      <c r="FJA176" s="3492"/>
      <c r="FJB176" s="3492"/>
      <c r="FJC176" s="3492"/>
      <c r="FJD176" s="3492"/>
      <c r="FJE176" s="3492"/>
      <c r="FJF176" s="3492"/>
      <c r="FJG176" s="3492"/>
      <c r="FJH176" s="3492"/>
      <c r="FJI176" s="3492"/>
      <c r="FJJ176" s="3492"/>
      <c r="FJK176" s="3492"/>
      <c r="FJL176" s="3492"/>
      <c r="FJM176" s="3492"/>
      <c r="FJN176" s="3492"/>
      <c r="FJO176" s="3492"/>
      <c r="FJP176" s="3492"/>
      <c r="FJQ176" s="3492"/>
      <c r="FJR176" s="3492"/>
      <c r="FJS176" s="3492"/>
      <c r="FJT176" s="3492"/>
      <c r="FJU176" s="3492"/>
      <c r="FJV176" s="3492"/>
      <c r="FJW176" s="3492"/>
      <c r="FJX176" s="3492"/>
      <c r="FJY176" s="3492"/>
      <c r="FJZ176" s="3492"/>
      <c r="FKA176" s="3492"/>
      <c r="FKB176" s="3492"/>
      <c r="FKC176" s="3492"/>
      <c r="FKD176" s="3492"/>
      <c r="FKE176" s="3492"/>
      <c r="FKF176" s="3492"/>
      <c r="FKG176" s="3492"/>
      <c r="FKH176" s="3492"/>
      <c r="FKI176" s="3492"/>
      <c r="FKJ176" s="3492"/>
      <c r="FKK176" s="3492"/>
      <c r="FKL176" s="3492"/>
      <c r="FKM176" s="3492"/>
      <c r="FKN176" s="3492"/>
      <c r="FKO176" s="3492"/>
      <c r="FKP176" s="3492"/>
      <c r="FKQ176" s="3492"/>
      <c r="FKR176" s="3492"/>
      <c r="FKS176" s="3492"/>
      <c r="FKT176" s="3492"/>
      <c r="FKU176" s="3492"/>
      <c r="FKV176" s="3492"/>
      <c r="FKW176" s="3492"/>
      <c r="FKX176" s="3492"/>
      <c r="FKY176" s="3492"/>
      <c r="FKZ176" s="3492"/>
      <c r="FLA176" s="3492"/>
      <c r="FLB176" s="3492"/>
      <c r="FLC176" s="3492"/>
      <c r="FLD176" s="3492"/>
      <c r="FLE176" s="3492"/>
      <c r="FLF176" s="3492"/>
      <c r="FLG176" s="3492"/>
      <c r="FLH176" s="3492"/>
      <c r="FLI176" s="3492"/>
      <c r="FLJ176" s="3492"/>
      <c r="FLK176" s="3492"/>
      <c r="FLL176" s="3492"/>
      <c r="FLM176" s="3492"/>
      <c r="FLN176" s="3492"/>
      <c r="FLO176" s="3492"/>
      <c r="FLP176" s="3492"/>
      <c r="FLQ176" s="3492"/>
      <c r="FLR176" s="3492"/>
      <c r="FLS176" s="3492"/>
      <c r="FLT176" s="3492"/>
      <c r="FLU176" s="3492"/>
      <c r="FLV176" s="3492"/>
      <c r="FLW176" s="3492"/>
      <c r="FLX176" s="3492"/>
      <c r="FLY176" s="3492"/>
      <c r="FLZ176" s="3492"/>
      <c r="FMA176" s="3492"/>
      <c r="FMB176" s="3492"/>
      <c r="FMC176" s="3492"/>
      <c r="FMD176" s="3492"/>
      <c r="FME176" s="3492"/>
      <c r="FMF176" s="3492"/>
      <c r="FMG176" s="3492"/>
      <c r="FMH176" s="3492"/>
      <c r="FMI176" s="3492"/>
      <c r="FMJ176" s="3492"/>
      <c r="FMK176" s="3492"/>
      <c r="FML176" s="3492"/>
      <c r="FMM176" s="3492"/>
      <c r="FMN176" s="3492"/>
      <c r="FMO176" s="3492"/>
      <c r="FMP176" s="3492"/>
      <c r="FMQ176" s="3492"/>
      <c r="FMR176" s="3492"/>
      <c r="FMS176" s="3492"/>
      <c r="FMT176" s="3492"/>
      <c r="FMU176" s="3492"/>
      <c r="FMV176" s="3492"/>
      <c r="FMW176" s="3492"/>
      <c r="FMX176" s="3492"/>
      <c r="FMY176" s="3492"/>
      <c r="FMZ176" s="3492"/>
      <c r="FNA176" s="3492"/>
      <c r="FNB176" s="3492"/>
      <c r="FNC176" s="3492"/>
      <c r="FND176" s="3492"/>
      <c r="FNE176" s="3492"/>
      <c r="FNF176" s="3492"/>
      <c r="FNG176" s="3492"/>
      <c r="FNH176" s="3492"/>
      <c r="FNI176" s="3492"/>
      <c r="FNJ176" s="3492"/>
      <c r="FNK176" s="3492"/>
      <c r="FNL176" s="3492"/>
      <c r="FNM176" s="3492"/>
      <c r="FNN176" s="3492"/>
      <c r="FNO176" s="3492"/>
      <c r="FNP176" s="3492"/>
      <c r="FNQ176" s="3492"/>
      <c r="FNR176" s="3492"/>
      <c r="FNS176" s="3492"/>
      <c r="FNT176" s="3492"/>
      <c r="FNU176" s="3492"/>
      <c r="FNV176" s="3492"/>
      <c r="FNW176" s="3492"/>
      <c r="FNX176" s="3492"/>
      <c r="FNY176" s="3492"/>
      <c r="FNZ176" s="3492"/>
      <c r="FOA176" s="3492"/>
      <c r="FOB176" s="3492"/>
      <c r="FOC176" s="3492"/>
      <c r="FOD176" s="3492"/>
      <c r="FOE176" s="3492"/>
      <c r="FOF176" s="3492"/>
      <c r="FOG176" s="3492"/>
      <c r="FOH176" s="3492"/>
      <c r="FOI176" s="3492"/>
      <c r="FOJ176" s="3492"/>
      <c r="FOK176" s="3492"/>
      <c r="FOL176" s="3492"/>
      <c r="FOM176" s="3492"/>
      <c r="FON176" s="3492"/>
      <c r="FOO176" s="3492"/>
      <c r="FOP176" s="3492"/>
      <c r="FOQ176" s="3492"/>
      <c r="FOR176" s="3492"/>
      <c r="FOS176" s="3492"/>
      <c r="FOT176" s="3492"/>
      <c r="FOU176" s="3492"/>
      <c r="FOV176" s="3492"/>
      <c r="FOW176" s="3492"/>
      <c r="FOX176" s="3492"/>
      <c r="FOY176" s="3492"/>
      <c r="FOZ176" s="3492"/>
      <c r="FPA176" s="3492"/>
      <c r="FPB176" s="3492"/>
      <c r="FPC176" s="3492"/>
      <c r="FPD176" s="3492"/>
      <c r="FPE176" s="3492"/>
      <c r="FPF176" s="3492"/>
      <c r="FPG176" s="3492"/>
      <c r="FPH176" s="3492"/>
      <c r="FPI176" s="3492"/>
      <c r="FPJ176" s="3492"/>
      <c r="FPK176" s="3492"/>
      <c r="FPL176" s="3492"/>
      <c r="FPM176" s="3492"/>
      <c r="FPN176" s="3492"/>
      <c r="FPO176" s="3492"/>
      <c r="FPP176" s="3492"/>
      <c r="FPQ176" s="3492"/>
      <c r="FPR176" s="3492"/>
      <c r="FPS176" s="3492"/>
      <c r="FPT176" s="3492"/>
      <c r="FPU176" s="3492"/>
      <c r="FPV176" s="3492"/>
      <c r="FPW176" s="3492"/>
      <c r="FPX176" s="3492"/>
      <c r="FPY176" s="3492"/>
      <c r="FPZ176" s="3492"/>
      <c r="FQA176" s="3492"/>
      <c r="FQB176" s="3492"/>
      <c r="FQC176" s="3492"/>
      <c r="FQD176" s="3492"/>
      <c r="FQE176" s="3492"/>
      <c r="FQF176" s="3492"/>
      <c r="FQG176" s="3492"/>
      <c r="FQH176" s="3492"/>
      <c r="FQI176" s="3492"/>
      <c r="FQJ176" s="3492"/>
      <c r="FQK176" s="3492"/>
      <c r="FQL176" s="3492"/>
      <c r="FQM176" s="3492"/>
      <c r="FQN176" s="3492"/>
      <c r="FQO176" s="3492"/>
      <c r="FQP176" s="3492"/>
      <c r="FQQ176" s="3492"/>
      <c r="FQR176" s="3492"/>
      <c r="FQS176" s="3492"/>
      <c r="FQT176" s="3492"/>
      <c r="FQU176" s="3492"/>
      <c r="FQV176" s="3492"/>
      <c r="FQW176" s="3492"/>
      <c r="FQX176" s="3492"/>
      <c r="FQY176" s="3492"/>
      <c r="FQZ176" s="3492"/>
      <c r="FRA176" s="3492"/>
      <c r="FRB176" s="3492"/>
      <c r="FRC176" s="3492"/>
      <c r="FRD176" s="3492"/>
      <c r="FRE176" s="3492"/>
      <c r="FRF176" s="3492"/>
      <c r="FRG176" s="3492"/>
      <c r="FRH176" s="3492"/>
      <c r="FRI176" s="3492"/>
      <c r="FRJ176" s="3492"/>
      <c r="FRK176" s="3492"/>
      <c r="FRL176" s="3492"/>
      <c r="FRM176" s="3492"/>
      <c r="FRN176" s="3492"/>
      <c r="FRO176" s="3492"/>
      <c r="FRP176" s="3492"/>
      <c r="FRQ176" s="3492"/>
      <c r="FRR176" s="3492"/>
      <c r="FRS176" s="3492"/>
      <c r="FRT176" s="3492"/>
      <c r="FRU176" s="3492"/>
      <c r="FRV176" s="3492"/>
      <c r="FRW176" s="3492"/>
      <c r="FRX176" s="3492"/>
      <c r="FRY176" s="3492"/>
      <c r="FRZ176" s="3492"/>
      <c r="FSA176" s="3492"/>
      <c r="FSB176" s="3492"/>
      <c r="FSC176" s="3492"/>
      <c r="FSD176" s="3492"/>
      <c r="FSE176" s="3492"/>
      <c r="FSF176" s="3492"/>
      <c r="FSG176" s="3492"/>
      <c r="FSH176" s="3492"/>
      <c r="FSI176" s="3492"/>
      <c r="FSJ176" s="3492"/>
      <c r="FSK176" s="3492"/>
      <c r="FSL176" s="3492"/>
      <c r="FSM176" s="3492"/>
      <c r="FSN176" s="3492"/>
      <c r="FSO176" s="3492"/>
      <c r="FSP176" s="3492"/>
      <c r="FSQ176" s="3492"/>
      <c r="FSR176" s="3492"/>
      <c r="FSS176" s="3492"/>
      <c r="FST176" s="3492"/>
      <c r="FSU176" s="3492"/>
      <c r="FSV176" s="3492"/>
      <c r="FSW176" s="3492"/>
      <c r="FSX176" s="3492"/>
      <c r="FSY176" s="3492"/>
      <c r="FSZ176" s="3492"/>
      <c r="FTA176" s="3492"/>
      <c r="FTB176" s="3492"/>
      <c r="FTC176" s="3492"/>
      <c r="FTD176" s="3492"/>
      <c r="FTE176" s="3492"/>
      <c r="FTF176" s="3492"/>
      <c r="FTG176" s="3492"/>
      <c r="FTH176" s="3492"/>
      <c r="FTI176" s="3492"/>
      <c r="FTJ176" s="3492"/>
      <c r="FTK176" s="3492"/>
      <c r="FTL176" s="3492"/>
      <c r="FTM176" s="3492"/>
      <c r="FTN176" s="3492"/>
      <c r="FTO176" s="3492"/>
      <c r="FTP176" s="3492"/>
      <c r="FTQ176" s="3492"/>
      <c r="FTR176" s="3492"/>
      <c r="FTS176" s="3492"/>
      <c r="FTT176" s="3492"/>
      <c r="FTU176" s="3492"/>
      <c r="FTV176" s="3492"/>
      <c r="FTW176" s="3492"/>
      <c r="FTX176" s="3492"/>
      <c r="FTY176" s="3492"/>
      <c r="FTZ176" s="3492"/>
      <c r="FUA176" s="3492"/>
      <c r="FUB176" s="3492"/>
      <c r="FUC176" s="3492"/>
      <c r="FUD176" s="3492"/>
      <c r="FUE176" s="3492"/>
      <c r="FUF176" s="3492"/>
      <c r="FUG176" s="3492"/>
      <c r="FUH176" s="3492"/>
      <c r="FUI176" s="3492"/>
      <c r="FUJ176" s="3492"/>
      <c r="FUK176" s="3492"/>
      <c r="FUL176" s="3492"/>
      <c r="FUM176" s="3492"/>
      <c r="FUN176" s="3492"/>
      <c r="FUO176" s="3492"/>
      <c r="FUP176" s="3492"/>
      <c r="FUQ176" s="3492"/>
      <c r="FUR176" s="3492"/>
      <c r="FUS176" s="3492"/>
      <c r="FUT176" s="3492"/>
      <c r="FUU176" s="3492"/>
      <c r="FUV176" s="3492"/>
      <c r="FUW176" s="3492"/>
      <c r="FUX176" s="3492"/>
      <c r="FUY176" s="3492"/>
      <c r="FUZ176" s="3492"/>
      <c r="FVA176" s="3492"/>
      <c r="FVB176" s="3492"/>
      <c r="FVC176" s="3492"/>
      <c r="FVD176" s="3492"/>
      <c r="FVE176" s="3492"/>
      <c r="FVF176" s="3492"/>
      <c r="FVG176" s="3492"/>
      <c r="FVH176" s="3492"/>
      <c r="FVI176" s="3492"/>
      <c r="FVJ176" s="3492"/>
      <c r="FVK176" s="3492"/>
      <c r="FVL176" s="3492"/>
      <c r="FVM176" s="3492"/>
      <c r="FVN176" s="3492"/>
      <c r="FVO176" s="3492"/>
      <c r="FVP176" s="3492"/>
      <c r="FVQ176" s="3492"/>
      <c r="FVR176" s="3492"/>
      <c r="FVS176" s="3492"/>
      <c r="FVT176" s="3492"/>
      <c r="FVU176" s="3492"/>
      <c r="FVV176" s="3492"/>
      <c r="FVW176" s="3492"/>
      <c r="FVX176" s="3492"/>
      <c r="FVY176" s="3492"/>
      <c r="FVZ176" s="3492"/>
      <c r="FWA176" s="3492"/>
      <c r="FWB176" s="3492"/>
      <c r="FWC176" s="3492"/>
      <c r="FWD176" s="3492"/>
      <c r="FWE176" s="3492"/>
      <c r="FWF176" s="3492"/>
      <c r="FWG176" s="3492"/>
      <c r="FWH176" s="3492"/>
      <c r="FWI176" s="3492"/>
      <c r="FWJ176" s="3492"/>
      <c r="FWK176" s="3492"/>
      <c r="FWL176" s="3492"/>
      <c r="FWM176" s="3492"/>
      <c r="FWN176" s="3492"/>
      <c r="FWO176" s="3492"/>
      <c r="FWP176" s="3492"/>
      <c r="FWQ176" s="3492"/>
      <c r="FWR176" s="3492"/>
      <c r="FWS176" s="3492"/>
      <c r="FWT176" s="3492"/>
      <c r="FWU176" s="3492"/>
      <c r="FWV176" s="3492"/>
      <c r="FWW176" s="3492"/>
      <c r="FWX176" s="3492"/>
      <c r="FWY176" s="3492"/>
      <c r="FWZ176" s="3492"/>
      <c r="FXA176" s="3492"/>
      <c r="FXB176" s="3492"/>
      <c r="FXC176" s="3492"/>
      <c r="FXD176" s="3492"/>
      <c r="FXE176" s="3492"/>
      <c r="FXF176" s="3492"/>
      <c r="FXG176" s="3492"/>
      <c r="FXH176" s="3492"/>
      <c r="FXI176" s="3492"/>
      <c r="FXJ176" s="3492"/>
      <c r="FXK176" s="3492"/>
      <c r="FXL176" s="3492"/>
      <c r="FXM176" s="3492"/>
      <c r="FXN176" s="3492"/>
      <c r="FXO176" s="3492"/>
      <c r="FXP176" s="3492"/>
      <c r="FXQ176" s="3492"/>
      <c r="FXR176" s="3492"/>
      <c r="FXS176" s="3492"/>
      <c r="FXT176" s="3492"/>
      <c r="FXU176" s="3492"/>
      <c r="FXV176" s="3492"/>
      <c r="FXW176" s="3492"/>
      <c r="FXX176" s="3492"/>
      <c r="FXY176" s="3492"/>
      <c r="FXZ176" s="3492"/>
      <c r="FYA176" s="3492"/>
      <c r="FYB176" s="3492"/>
      <c r="FYC176" s="3492"/>
      <c r="FYD176" s="3492"/>
      <c r="FYE176" s="3492"/>
      <c r="FYF176" s="3492"/>
      <c r="FYG176" s="3492"/>
      <c r="FYH176" s="3492"/>
      <c r="FYI176" s="3492"/>
      <c r="FYJ176" s="3492"/>
      <c r="FYK176" s="3492"/>
      <c r="FYL176" s="3492"/>
      <c r="FYM176" s="3492"/>
      <c r="FYN176" s="3492"/>
      <c r="FYO176" s="3492"/>
      <c r="FYP176" s="3492"/>
      <c r="FYQ176" s="3492"/>
      <c r="FYR176" s="3492"/>
      <c r="FYS176" s="3492"/>
      <c r="FYT176" s="3492"/>
      <c r="FYU176" s="3492"/>
      <c r="FYV176" s="3492"/>
      <c r="FYW176" s="3492"/>
      <c r="FYX176" s="3492"/>
      <c r="FYY176" s="3492"/>
      <c r="FYZ176" s="3492"/>
      <c r="FZA176" s="3492"/>
      <c r="FZB176" s="3492"/>
      <c r="FZC176" s="3492"/>
      <c r="FZD176" s="3492"/>
      <c r="FZE176" s="3492"/>
      <c r="FZF176" s="3492"/>
      <c r="FZG176" s="3492"/>
      <c r="FZH176" s="3492"/>
      <c r="FZI176" s="3492"/>
      <c r="FZJ176" s="3492"/>
      <c r="FZK176" s="3492"/>
      <c r="FZL176" s="3492"/>
      <c r="FZM176" s="3492"/>
      <c r="FZN176" s="3492"/>
      <c r="FZO176" s="3492"/>
      <c r="FZP176" s="3492"/>
      <c r="FZQ176" s="3492"/>
      <c r="FZR176" s="3492"/>
      <c r="FZS176" s="3492"/>
      <c r="FZT176" s="3492"/>
      <c r="FZU176" s="3492"/>
      <c r="FZV176" s="3492"/>
      <c r="FZW176" s="3492"/>
      <c r="FZX176" s="3492"/>
      <c r="FZY176" s="3492"/>
      <c r="FZZ176" s="3492"/>
      <c r="GAA176" s="3492"/>
      <c r="GAB176" s="3492"/>
      <c r="GAC176" s="3492"/>
      <c r="GAD176" s="3492"/>
      <c r="GAE176" s="3492"/>
      <c r="GAF176" s="3492"/>
      <c r="GAG176" s="3492"/>
      <c r="GAH176" s="3492"/>
      <c r="GAI176" s="3492"/>
      <c r="GAJ176" s="3492"/>
      <c r="GAK176" s="3492"/>
      <c r="GAL176" s="3492"/>
      <c r="GAM176" s="3492"/>
      <c r="GAN176" s="3492"/>
      <c r="GAO176" s="3492"/>
      <c r="GAP176" s="3492"/>
      <c r="GAQ176" s="3492"/>
      <c r="GAR176" s="3492"/>
      <c r="GAS176" s="3492"/>
      <c r="GAT176" s="3492"/>
      <c r="GAU176" s="3492"/>
      <c r="GAV176" s="3492"/>
      <c r="GAW176" s="3492"/>
      <c r="GAX176" s="3492"/>
      <c r="GAY176" s="3492"/>
      <c r="GAZ176" s="3492"/>
      <c r="GBA176" s="3492"/>
      <c r="GBB176" s="3492"/>
      <c r="GBC176" s="3492"/>
      <c r="GBD176" s="3492"/>
      <c r="GBE176" s="3492"/>
      <c r="GBF176" s="3492"/>
      <c r="GBG176" s="3492"/>
      <c r="GBH176" s="3492"/>
      <c r="GBI176" s="3492"/>
      <c r="GBJ176" s="3492"/>
      <c r="GBK176" s="3492"/>
      <c r="GBL176" s="3492"/>
      <c r="GBM176" s="3492"/>
      <c r="GBN176" s="3492"/>
      <c r="GBO176" s="3492"/>
      <c r="GBP176" s="3492"/>
      <c r="GBQ176" s="3492"/>
      <c r="GBR176" s="3492"/>
      <c r="GBS176" s="3492"/>
      <c r="GBT176" s="3492"/>
      <c r="GBU176" s="3492"/>
      <c r="GBV176" s="3492"/>
      <c r="GBW176" s="3492"/>
      <c r="GBX176" s="3492"/>
      <c r="GBY176" s="3492"/>
      <c r="GBZ176" s="3492"/>
      <c r="GCA176" s="3492"/>
      <c r="GCB176" s="3492"/>
      <c r="GCC176" s="3492"/>
      <c r="GCD176" s="3492"/>
      <c r="GCE176" s="3492"/>
      <c r="GCF176" s="3492"/>
      <c r="GCG176" s="3492"/>
      <c r="GCH176" s="3492"/>
      <c r="GCI176" s="3492"/>
      <c r="GCJ176" s="3492"/>
      <c r="GCK176" s="3492"/>
      <c r="GCL176" s="3492"/>
      <c r="GCM176" s="3492"/>
      <c r="GCN176" s="3492"/>
      <c r="GCO176" s="3492"/>
      <c r="GCP176" s="3492"/>
      <c r="GCQ176" s="3492"/>
      <c r="GCR176" s="3492"/>
      <c r="GCS176" s="3492"/>
      <c r="GCT176" s="3492"/>
      <c r="GCU176" s="3492"/>
      <c r="GCV176" s="3492"/>
      <c r="GCW176" s="3492"/>
      <c r="GCX176" s="3492"/>
      <c r="GCY176" s="3492"/>
      <c r="GCZ176" s="3492"/>
      <c r="GDA176" s="3492"/>
      <c r="GDB176" s="3492"/>
      <c r="GDC176" s="3492"/>
      <c r="GDD176" s="3492"/>
      <c r="GDE176" s="3492"/>
      <c r="GDF176" s="3492"/>
      <c r="GDG176" s="3492"/>
      <c r="GDH176" s="3492"/>
      <c r="GDI176" s="3492"/>
      <c r="GDJ176" s="3492"/>
      <c r="GDK176" s="3492"/>
      <c r="GDL176" s="3492"/>
      <c r="GDM176" s="3492"/>
      <c r="GDN176" s="3492"/>
      <c r="GDO176" s="3492"/>
      <c r="GDP176" s="3492"/>
      <c r="GDQ176" s="3492"/>
      <c r="GDR176" s="3492"/>
      <c r="GDS176" s="3492"/>
      <c r="GDT176" s="3492"/>
      <c r="GDU176" s="3492"/>
      <c r="GDV176" s="3492"/>
      <c r="GDW176" s="3492"/>
      <c r="GDX176" s="3492"/>
      <c r="GDY176" s="3492"/>
      <c r="GDZ176" s="3492"/>
      <c r="GEA176" s="3492"/>
      <c r="GEB176" s="3492"/>
      <c r="GEC176" s="3492"/>
      <c r="GED176" s="3492"/>
      <c r="GEE176" s="3492"/>
      <c r="GEF176" s="3492"/>
      <c r="GEG176" s="3492"/>
      <c r="GEH176" s="3492"/>
      <c r="GEI176" s="3492"/>
      <c r="GEJ176" s="3492"/>
      <c r="GEK176" s="3492"/>
      <c r="GEL176" s="3492"/>
      <c r="GEM176" s="3492"/>
      <c r="GEN176" s="3492"/>
      <c r="GEO176" s="3492"/>
      <c r="GEP176" s="3492"/>
      <c r="GEQ176" s="3492"/>
      <c r="GER176" s="3492"/>
      <c r="GES176" s="3492"/>
      <c r="GET176" s="3492"/>
      <c r="GEU176" s="3492"/>
      <c r="GEV176" s="3492"/>
      <c r="GEW176" s="3492"/>
      <c r="GEX176" s="3492"/>
      <c r="GEY176" s="3492"/>
      <c r="GEZ176" s="3492"/>
      <c r="GFA176" s="3492"/>
      <c r="GFB176" s="3492"/>
      <c r="GFC176" s="3492"/>
      <c r="GFD176" s="3492"/>
      <c r="GFE176" s="3492"/>
      <c r="GFF176" s="3492"/>
      <c r="GFG176" s="3492"/>
      <c r="GFH176" s="3492"/>
      <c r="GFI176" s="3492"/>
      <c r="GFJ176" s="3492"/>
      <c r="GFK176" s="3492"/>
      <c r="GFL176" s="3492"/>
      <c r="GFM176" s="3492"/>
      <c r="GFN176" s="3492"/>
      <c r="GFO176" s="3492"/>
      <c r="GFP176" s="3492"/>
      <c r="GFQ176" s="3492"/>
      <c r="GFR176" s="3492"/>
      <c r="GFS176" s="3492"/>
      <c r="GFT176" s="3492"/>
      <c r="GFU176" s="3492"/>
      <c r="GFV176" s="3492"/>
      <c r="GFW176" s="3492"/>
      <c r="GFX176" s="3492"/>
      <c r="GFY176" s="3492"/>
      <c r="GFZ176" s="3492"/>
      <c r="GGA176" s="3492"/>
      <c r="GGB176" s="3492"/>
      <c r="GGC176" s="3492"/>
      <c r="GGD176" s="3492"/>
      <c r="GGE176" s="3492"/>
      <c r="GGF176" s="3492"/>
      <c r="GGG176" s="3492"/>
      <c r="GGH176" s="3492"/>
      <c r="GGI176" s="3492"/>
      <c r="GGJ176" s="3492"/>
      <c r="GGK176" s="3492"/>
      <c r="GGL176" s="3492"/>
      <c r="GGM176" s="3492"/>
      <c r="GGN176" s="3492"/>
      <c r="GGO176" s="3492"/>
      <c r="GGP176" s="3492"/>
      <c r="GGQ176" s="3492"/>
      <c r="GGR176" s="3492"/>
      <c r="GGS176" s="3492"/>
      <c r="GGT176" s="3492"/>
      <c r="GGU176" s="3492"/>
      <c r="GGV176" s="3492"/>
      <c r="GGW176" s="3492"/>
      <c r="GGX176" s="3492"/>
      <c r="GGY176" s="3492"/>
      <c r="GGZ176" s="3492"/>
      <c r="GHA176" s="3492"/>
      <c r="GHB176" s="3492"/>
      <c r="GHC176" s="3492"/>
      <c r="GHD176" s="3492"/>
      <c r="GHE176" s="3492"/>
      <c r="GHF176" s="3492"/>
      <c r="GHG176" s="3492"/>
      <c r="GHH176" s="3492"/>
      <c r="GHI176" s="3492"/>
      <c r="GHJ176" s="3492"/>
      <c r="GHK176" s="3492"/>
      <c r="GHL176" s="3492"/>
      <c r="GHM176" s="3492"/>
      <c r="GHN176" s="3492"/>
      <c r="GHO176" s="3492"/>
      <c r="GHP176" s="3492"/>
      <c r="GHQ176" s="3492"/>
      <c r="GHR176" s="3492"/>
      <c r="GHS176" s="3492"/>
      <c r="GHT176" s="3492"/>
      <c r="GHU176" s="3492"/>
      <c r="GHV176" s="3492"/>
      <c r="GHW176" s="3492"/>
      <c r="GHX176" s="3492"/>
      <c r="GHY176" s="3492"/>
      <c r="GHZ176" s="3492"/>
      <c r="GIA176" s="3492"/>
      <c r="GIB176" s="3492"/>
      <c r="GIC176" s="3492"/>
      <c r="GID176" s="3492"/>
      <c r="GIE176" s="3492"/>
      <c r="GIF176" s="3492"/>
      <c r="GIG176" s="3492"/>
      <c r="GIH176" s="3492"/>
      <c r="GII176" s="3492"/>
      <c r="GIJ176" s="3492"/>
      <c r="GIK176" s="3492"/>
      <c r="GIL176" s="3492"/>
      <c r="GIM176" s="3492"/>
      <c r="GIN176" s="3492"/>
      <c r="GIO176" s="3492"/>
      <c r="GIP176" s="3492"/>
      <c r="GIQ176" s="3492"/>
      <c r="GIR176" s="3492"/>
      <c r="GIS176" s="3492"/>
      <c r="GIT176" s="3492"/>
      <c r="GIU176" s="3492"/>
      <c r="GIV176" s="3492"/>
      <c r="GIW176" s="3492"/>
      <c r="GIX176" s="3492"/>
      <c r="GIY176" s="3492"/>
      <c r="GIZ176" s="3492"/>
      <c r="GJA176" s="3492"/>
      <c r="GJB176" s="3492"/>
      <c r="GJC176" s="3492"/>
      <c r="GJD176" s="3492"/>
      <c r="GJE176" s="3492"/>
      <c r="GJF176" s="3492"/>
      <c r="GJG176" s="3492"/>
      <c r="GJH176" s="3492"/>
      <c r="GJI176" s="3492"/>
      <c r="GJJ176" s="3492"/>
      <c r="GJK176" s="3492"/>
      <c r="GJL176" s="3492"/>
      <c r="GJM176" s="3492"/>
      <c r="GJN176" s="3492"/>
      <c r="GJO176" s="3492"/>
      <c r="GJP176" s="3492"/>
      <c r="GJQ176" s="3492"/>
      <c r="GJR176" s="3492"/>
      <c r="GJS176" s="3492"/>
      <c r="GJT176" s="3492"/>
      <c r="GJU176" s="3492"/>
      <c r="GJV176" s="3492"/>
      <c r="GJW176" s="3492"/>
      <c r="GJX176" s="3492"/>
      <c r="GJY176" s="3492"/>
      <c r="GJZ176" s="3492"/>
      <c r="GKA176" s="3492"/>
      <c r="GKB176" s="3492"/>
      <c r="GKC176" s="3492"/>
      <c r="GKD176" s="3492"/>
      <c r="GKE176" s="3492"/>
      <c r="GKF176" s="3492"/>
      <c r="GKG176" s="3492"/>
      <c r="GKH176" s="3492"/>
      <c r="GKI176" s="3492"/>
      <c r="GKJ176" s="3492"/>
      <c r="GKK176" s="3492"/>
      <c r="GKL176" s="3492"/>
      <c r="GKM176" s="3492"/>
      <c r="GKN176" s="3492"/>
      <c r="GKO176" s="3492"/>
      <c r="GKP176" s="3492"/>
      <c r="GKQ176" s="3492"/>
      <c r="GKR176" s="3492"/>
      <c r="GKS176" s="3492"/>
      <c r="GKT176" s="3492"/>
      <c r="GKU176" s="3492"/>
      <c r="GKV176" s="3492"/>
      <c r="GKW176" s="3492"/>
      <c r="GKX176" s="3492"/>
      <c r="GKY176" s="3492"/>
      <c r="GKZ176" s="3492"/>
      <c r="GLA176" s="3492"/>
      <c r="GLB176" s="3492"/>
      <c r="GLC176" s="3492"/>
      <c r="GLD176" s="3492"/>
      <c r="GLE176" s="3492"/>
      <c r="GLF176" s="3492"/>
      <c r="GLG176" s="3492"/>
      <c r="GLH176" s="3492"/>
      <c r="GLI176" s="3492"/>
      <c r="GLJ176" s="3492"/>
      <c r="GLK176" s="3492"/>
      <c r="GLL176" s="3492"/>
      <c r="GLM176" s="3492"/>
      <c r="GLN176" s="3492"/>
      <c r="GLO176" s="3492"/>
      <c r="GLP176" s="3492"/>
      <c r="GLQ176" s="3492"/>
      <c r="GLR176" s="3492"/>
      <c r="GLS176" s="3492"/>
      <c r="GLT176" s="3492"/>
      <c r="GLU176" s="3492"/>
      <c r="GLV176" s="3492"/>
      <c r="GLW176" s="3492"/>
      <c r="GLX176" s="3492"/>
      <c r="GLY176" s="3492"/>
      <c r="GLZ176" s="3492"/>
      <c r="GMA176" s="3492"/>
      <c r="GMB176" s="3492"/>
      <c r="GMC176" s="3492"/>
      <c r="GMD176" s="3492"/>
      <c r="GME176" s="3492"/>
      <c r="GMF176" s="3492"/>
      <c r="GMG176" s="3492"/>
      <c r="GMH176" s="3492"/>
      <c r="GMI176" s="3492"/>
      <c r="GMJ176" s="3492"/>
      <c r="GMK176" s="3492"/>
      <c r="GML176" s="3492"/>
      <c r="GMM176" s="3492"/>
      <c r="GMN176" s="3492"/>
      <c r="GMO176" s="3492"/>
      <c r="GMP176" s="3492"/>
      <c r="GMQ176" s="3492"/>
      <c r="GMR176" s="3492"/>
      <c r="GMS176" s="3492"/>
      <c r="GMT176" s="3492"/>
      <c r="GMU176" s="3492"/>
      <c r="GMV176" s="3492"/>
      <c r="GMW176" s="3492"/>
      <c r="GMX176" s="3492"/>
      <c r="GMY176" s="3492"/>
      <c r="GMZ176" s="3492"/>
      <c r="GNA176" s="3492"/>
      <c r="GNB176" s="3492"/>
      <c r="GNC176" s="3492"/>
      <c r="GND176" s="3492"/>
      <c r="GNE176" s="3492"/>
      <c r="GNF176" s="3492"/>
      <c r="GNG176" s="3492"/>
      <c r="GNH176" s="3492"/>
      <c r="GNI176" s="3492"/>
      <c r="GNJ176" s="3492"/>
      <c r="GNK176" s="3492"/>
      <c r="GNL176" s="3492"/>
      <c r="GNM176" s="3492"/>
      <c r="GNN176" s="3492"/>
      <c r="GNO176" s="3492"/>
      <c r="GNP176" s="3492"/>
      <c r="GNQ176" s="3492"/>
      <c r="GNR176" s="3492"/>
      <c r="GNS176" s="3492"/>
      <c r="GNT176" s="3492"/>
      <c r="GNU176" s="3492"/>
      <c r="GNV176" s="3492"/>
      <c r="GNW176" s="3492"/>
      <c r="GNX176" s="3492"/>
      <c r="GNY176" s="3492"/>
      <c r="GNZ176" s="3492"/>
      <c r="GOA176" s="3492"/>
      <c r="GOB176" s="3492"/>
      <c r="GOC176" s="3492"/>
      <c r="GOD176" s="3492"/>
      <c r="GOE176" s="3492"/>
      <c r="GOF176" s="3492"/>
      <c r="GOG176" s="3492"/>
      <c r="GOH176" s="3492"/>
      <c r="GOI176" s="3492"/>
      <c r="GOJ176" s="3492"/>
      <c r="GOK176" s="3492"/>
      <c r="GOL176" s="3492"/>
      <c r="GOM176" s="3492"/>
      <c r="GON176" s="3492"/>
      <c r="GOO176" s="3492"/>
      <c r="GOP176" s="3492"/>
      <c r="GOQ176" s="3492"/>
      <c r="GOR176" s="3492"/>
      <c r="GOS176" s="3492"/>
      <c r="GOT176" s="3492"/>
      <c r="GOU176" s="3492"/>
      <c r="GOV176" s="3492"/>
      <c r="GOW176" s="3492"/>
      <c r="GOX176" s="3492"/>
      <c r="GOY176" s="3492"/>
      <c r="GOZ176" s="3492"/>
      <c r="GPA176" s="3492"/>
      <c r="GPB176" s="3492"/>
      <c r="GPC176" s="3492"/>
      <c r="GPD176" s="3492"/>
      <c r="GPE176" s="3492"/>
      <c r="GPF176" s="3492"/>
      <c r="GPG176" s="3492"/>
      <c r="GPH176" s="3492"/>
      <c r="GPI176" s="3492"/>
      <c r="GPJ176" s="3492"/>
      <c r="GPK176" s="3492"/>
      <c r="GPL176" s="3492"/>
      <c r="GPM176" s="3492"/>
      <c r="GPN176" s="3492"/>
      <c r="GPO176" s="3492"/>
      <c r="GPP176" s="3492"/>
      <c r="GPQ176" s="3492"/>
      <c r="GPR176" s="3492"/>
      <c r="GPS176" s="3492"/>
      <c r="GPT176" s="3492"/>
      <c r="GPU176" s="3492"/>
      <c r="GPV176" s="3492"/>
      <c r="GPW176" s="3492"/>
      <c r="GPX176" s="3492"/>
      <c r="GPY176" s="3492"/>
      <c r="GPZ176" s="3492"/>
      <c r="GQA176" s="3492"/>
      <c r="GQB176" s="3492"/>
      <c r="GQC176" s="3492"/>
      <c r="GQD176" s="3492"/>
      <c r="GQE176" s="3492"/>
      <c r="GQF176" s="3492"/>
      <c r="GQG176" s="3492"/>
      <c r="GQH176" s="3492"/>
      <c r="GQI176" s="3492"/>
      <c r="GQJ176" s="3492"/>
      <c r="GQK176" s="3492"/>
      <c r="GQL176" s="3492"/>
      <c r="GQM176" s="3492"/>
      <c r="GQN176" s="3492"/>
      <c r="GQO176" s="3492"/>
      <c r="GQP176" s="3492"/>
      <c r="GQQ176" s="3492"/>
      <c r="GQR176" s="3492"/>
      <c r="GQS176" s="3492"/>
      <c r="GQT176" s="3492"/>
      <c r="GQU176" s="3492"/>
      <c r="GQV176" s="3492"/>
      <c r="GQW176" s="3492"/>
      <c r="GQX176" s="3492"/>
      <c r="GQY176" s="3492"/>
      <c r="GQZ176" s="3492"/>
      <c r="GRA176" s="3492"/>
      <c r="GRB176" s="3492"/>
      <c r="GRC176" s="3492"/>
      <c r="GRD176" s="3492"/>
      <c r="GRE176" s="3492"/>
      <c r="GRF176" s="3492"/>
      <c r="GRG176" s="3492"/>
      <c r="GRH176" s="3492"/>
      <c r="GRI176" s="3492"/>
      <c r="GRJ176" s="3492"/>
      <c r="GRK176" s="3492"/>
      <c r="GRL176" s="3492"/>
      <c r="GRM176" s="3492"/>
      <c r="GRN176" s="3492"/>
      <c r="GRO176" s="3492"/>
      <c r="GRP176" s="3492"/>
      <c r="GRQ176" s="3492"/>
      <c r="GRR176" s="3492"/>
      <c r="GRS176" s="3492"/>
      <c r="GRT176" s="3492"/>
      <c r="GRU176" s="3492"/>
      <c r="GRV176" s="3492"/>
      <c r="GRW176" s="3492"/>
      <c r="GRX176" s="3492"/>
      <c r="GRY176" s="3492"/>
      <c r="GRZ176" s="3492"/>
      <c r="GSA176" s="3492"/>
      <c r="GSB176" s="3492"/>
      <c r="GSC176" s="3492"/>
      <c r="GSD176" s="3492"/>
      <c r="GSE176" s="3492"/>
      <c r="GSF176" s="3492"/>
      <c r="GSG176" s="3492"/>
      <c r="GSH176" s="3492"/>
      <c r="GSI176" s="3492"/>
      <c r="GSJ176" s="3492"/>
      <c r="GSK176" s="3492"/>
      <c r="GSL176" s="3492"/>
      <c r="GSM176" s="3492"/>
      <c r="GSN176" s="3492"/>
      <c r="GSO176" s="3492"/>
      <c r="GSP176" s="3492"/>
      <c r="GSQ176" s="3492"/>
      <c r="GSR176" s="3492"/>
      <c r="GSS176" s="3492"/>
      <c r="GST176" s="3492"/>
      <c r="GSU176" s="3492"/>
      <c r="GSV176" s="3492"/>
      <c r="GSW176" s="3492"/>
      <c r="GSX176" s="3492"/>
      <c r="GSY176" s="3492"/>
      <c r="GSZ176" s="3492"/>
      <c r="GTA176" s="3492"/>
      <c r="GTB176" s="3492"/>
      <c r="GTC176" s="3492"/>
      <c r="GTD176" s="3492"/>
      <c r="GTE176" s="3492"/>
      <c r="GTF176" s="3492"/>
      <c r="GTG176" s="3492"/>
      <c r="GTH176" s="3492"/>
      <c r="GTI176" s="3492"/>
      <c r="GTJ176" s="3492"/>
      <c r="GTK176" s="3492"/>
      <c r="GTL176" s="3492"/>
      <c r="GTM176" s="3492"/>
      <c r="GTN176" s="3492"/>
      <c r="GTO176" s="3492"/>
      <c r="GTP176" s="3492"/>
      <c r="GTQ176" s="3492"/>
      <c r="GTR176" s="3492"/>
      <c r="GTS176" s="3492"/>
      <c r="GTT176" s="3492"/>
      <c r="GTU176" s="3492"/>
      <c r="GTV176" s="3492"/>
      <c r="GTW176" s="3492"/>
      <c r="GTX176" s="3492"/>
      <c r="GTY176" s="3492"/>
      <c r="GTZ176" s="3492"/>
      <c r="GUA176" s="3492"/>
      <c r="GUB176" s="3492"/>
      <c r="GUC176" s="3492"/>
      <c r="GUD176" s="3492"/>
      <c r="GUE176" s="3492"/>
      <c r="GUF176" s="3492"/>
      <c r="GUG176" s="3492"/>
      <c r="GUH176" s="3492"/>
      <c r="GUI176" s="3492"/>
      <c r="GUJ176" s="3492"/>
      <c r="GUK176" s="3492"/>
      <c r="GUL176" s="3492"/>
      <c r="GUM176" s="3492"/>
      <c r="GUN176" s="3492"/>
      <c r="GUO176" s="3492"/>
      <c r="GUP176" s="3492"/>
      <c r="GUQ176" s="3492"/>
      <c r="GUR176" s="3492"/>
      <c r="GUS176" s="3492"/>
      <c r="GUT176" s="3492"/>
      <c r="GUU176" s="3492"/>
      <c r="GUV176" s="3492"/>
      <c r="GUW176" s="3492"/>
      <c r="GUX176" s="3492"/>
      <c r="GUY176" s="3492"/>
      <c r="GUZ176" s="3492"/>
      <c r="GVA176" s="3492"/>
      <c r="GVB176" s="3492"/>
      <c r="GVC176" s="3492"/>
      <c r="GVD176" s="3492"/>
      <c r="GVE176" s="3492"/>
      <c r="GVF176" s="3492"/>
      <c r="GVG176" s="3492"/>
      <c r="GVH176" s="3492"/>
      <c r="GVI176" s="3492"/>
      <c r="GVJ176" s="3492"/>
      <c r="GVK176" s="3492"/>
      <c r="GVL176" s="3492"/>
      <c r="GVM176" s="3492"/>
      <c r="GVN176" s="3492"/>
      <c r="GVO176" s="3492"/>
      <c r="GVP176" s="3492"/>
      <c r="GVQ176" s="3492"/>
      <c r="GVR176" s="3492"/>
      <c r="GVS176" s="3492"/>
      <c r="GVT176" s="3492"/>
      <c r="GVU176" s="3492"/>
      <c r="GVV176" s="3492"/>
      <c r="GVW176" s="3492"/>
      <c r="GVX176" s="3492"/>
      <c r="GVY176" s="3492"/>
      <c r="GVZ176" s="3492"/>
      <c r="GWA176" s="3492"/>
      <c r="GWB176" s="3492"/>
      <c r="GWC176" s="3492"/>
      <c r="GWD176" s="3492"/>
      <c r="GWE176" s="3492"/>
      <c r="GWF176" s="3492"/>
      <c r="GWG176" s="3492"/>
      <c r="GWH176" s="3492"/>
      <c r="GWI176" s="3492"/>
      <c r="GWJ176" s="3492"/>
      <c r="GWK176" s="3492"/>
      <c r="GWL176" s="3492"/>
      <c r="GWM176" s="3492"/>
      <c r="GWN176" s="3492"/>
      <c r="GWO176" s="3492"/>
      <c r="GWP176" s="3492"/>
      <c r="GWQ176" s="3492"/>
      <c r="GWR176" s="3492"/>
      <c r="GWS176" s="3492"/>
      <c r="GWT176" s="3492"/>
      <c r="GWU176" s="3492"/>
      <c r="GWV176" s="3492"/>
      <c r="GWW176" s="3492"/>
      <c r="GWX176" s="3492"/>
      <c r="GWY176" s="3492"/>
      <c r="GWZ176" s="3492"/>
      <c r="GXA176" s="3492"/>
      <c r="GXB176" s="3492"/>
      <c r="GXC176" s="3492"/>
      <c r="GXD176" s="3492"/>
      <c r="GXE176" s="3492"/>
      <c r="GXF176" s="3492"/>
      <c r="GXG176" s="3492"/>
      <c r="GXH176" s="3492"/>
      <c r="GXI176" s="3492"/>
      <c r="GXJ176" s="3492"/>
      <c r="GXK176" s="3492"/>
      <c r="GXL176" s="3492"/>
      <c r="GXM176" s="3492"/>
      <c r="GXN176" s="3492"/>
      <c r="GXO176" s="3492"/>
      <c r="GXP176" s="3492"/>
      <c r="GXQ176" s="3492"/>
      <c r="GXR176" s="3492"/>
      <c r="GXS176" s="3492"/>
      <c r="GXT176" s="3492"/>
      <c r="GXU176" s="3492"/>
      <c r="GXV176" s="3492"/>
      <c r="GXW176" s="3492"/>
      <c r="GXX176" s="3492"/>
      <c r="GXY176" s="3492"/>
      <c r="GXZ176" s="3492"/>
      <c r="GYA176" s="3492"/>
      <c r="GYB176" s="3492"/>
      <c r="GYC176" s="3492"/>
      <c r="GYD176" s="3492"/>
      <c r="GYE176" s="3492"/>
      <c r="GYF176" s="3492"/>
      <c r="GYG176" s="3492"/>
      <c r="GYH176" s="3492"/>
      <c r="GYI176" s="3492"/>
      <c r="GYJ176" s="3492"/>
      <c r="GYK176" s="3492"/>
      <c r="GYL176" s="3492"/>
      <c r="GYM176" s="3492"/>
      <c r="GYN176" s="3492"/>
      <c r="GYO176" s="3492"/>
      <c r="GYP176" s="3492"/>
      <c r="GYQ176" s="3492"/>
      <c r="GYR176" s="3492"/>
      <c r="GYS176" s="3492"/>
      <c r="GYT176" s="3492"/>
      <c r="GYU176" s="3492"/>
      <c r="GYV176" s="3492"/>
      <c r="GYW176" s="3492"/>
      <c r="GYX176" s="3492"/>
      <c r="GYY176" s="3492"/>
      <c r="GYZ176" s="3492"/>
      <c r="GZA176" s="3492"/>
      <c r="GZB176" s="3492"/>
      <c r="GZC176" s="3492"/>
      <c r="GZD176" s="3492"/>
      <c r="GZE176" s="3492"/>
      <c r="GZF176" s="3492"/>
      <c r="GZG176" s="3492"/>
      <c r="GZH176" s="3492"/>
      <c r="GZI176" s="3492"/>
      <c r="GZJ176" s="3492"/>
      <c r="GZK176" s="3492"/>
      <c r="GZL176" s="3492"/>
      <c r="GZM176" s="3492"/>
      <c r="GZN176" s="3492"/>
      <c r="GZO176" s="3492"/>
      <c r="GZP176" s="3492"/>
      <c r="GZQ176" s="3492"/>
      <c r="GZR176" s="3492"/>
      <c r="GZS176" s="3492"/>
      <c r="GZT176" s="3492"/>
      <c r="GZU176" s="3492"/>
      <c r="GZV176" s="3492"/>
      <c r="GZW176" s="3492"/>
      <c r="GZX176" s="3492"/>
      <c r="GZY176" s="3492"/>
      <c r="GZZ176" s="3492"/>
      <c r="HAA176" s="3492"/>
      <c r="HAB176" s="3492"/>
      <c r="HAC176" s="3492"/>
      <c r="HAD176" s="3492"/>
      <c r="HAE176" s="3492"/>
      <c r="HAF176" s="3492"/>
      <c r="HAG176" s="3492"/>
      <c r="HAH176" s="3492"/>
      <c r="HAI176" s="3492"/>
      <c r="HAJ176" s="3492"/>
      <c r="HAK176" s="3492"/>
      <c r="HAL176" s="3492"/>
      <c r="HAM176" s="3492"/>
      <c r="HAN176" s="3492"/>
      <c r="HAO176" s="3492"/>
      <c r="HAP176" s="3492"/>
      <c r="HAQ176" s="3492"/>
      <c r="HAR176" s="3492"/>
      <c r="HAS176" s="3492"/>
      <c r="HAT176" s="3492"/>
      <c r="HAU176" s="3492"/>
      <c r="HAV176" s="3492"/>
      <c r="HAW176" s="3492"/>
      <c r="HAX176" s="3492"/>
      <c r="HAY176" s="3492"/>
      <c r="HAZ176" s="3492"/>
      <c r="HBA176" s="3492"/>
      <c r="HBB176" s="3492"/>
      <c r="HBC176" s="3492"/>
      <c r="HBD176" s="3492"/>
      <c r="HBE176" s="3492"/>
      <c r="HBF176" s="3492"/>
      <c r="HBG176" s="3492"/>
      <c r="HBH176" s="3492"/>
      <c r="HBI176" s="3492"/>
      <c r="HBJ176" s="3492"/>
      <c r="HBK176" s="3492"/>
      <c r="HBL176" s="3492"/>
      <c r="HBM176" s="3492"/>
      <c r="HBN176" s="3492"/>
      <c r="HBO176" s="3492"/>
      <c r="HBP176" s="3492"/>
      <c r="HBQ176" s="3492"/>
      <c r="HBR176" s="3492"/>
      <c r="HBS176" s="3492"/>
      <c r="HBT176" s="3492"/>
      <c r="HBU176" s="3492"/>
      <c r="HBV176" s="3492"/>
      <c r="HBW176" s="3492"/>
      <c r="HBX176" s="3492"/>
      <c r="HBY176" s="3492"/>
      <c r="HBZ176" s="3492"/>
      <c r="HCA176" s="3492"/>
      <c r="HCB176" s="3492"/>
      <c r="HCC176" s="3492"/>
      <c r="HCD176" s="3492"/>
      <c r="HCE176" s="3492"/>
      <c r="HCF176" s="3492"/>
      <c r="HCG176" s="3492"/>
      <c r="HCH176" s="3492"/>
      <c r="HCI176" s="3492"/>
      <c r="HCJ176" s="3492"/>
      <c r="HCK176" s="3492"/>
      <c r="HCL176" s="3492"/>
      <c r="HCM176" s="3492"/>
      <c r="HCN176" s="3492"/>
      <c r="HCO176" s="3492"/>
      <c r="HCP176" s="3492"/>
      <c r="HCQ176" s="3492"/>
      <c r="HCR176" s="3492"/>
      <c r="HCS176" s="3492"/>
      <c r="HCT176" s="3492"/>
      <c r="HCU176" s="3492"/>
      <c r="HCV176" s="3492"/>
      <c r="HCW176" s="3492"/>
      <c r="HCX176" s="3492"/>
      <c r="HCY176" s="3492"/>
      <c r="HCZ176" s="3492"/>
      <c r="HDA176" s="3492"/>
      <c r="HDB176" s="3492"/>
      <c r="HDC176" s="3492"/>
      <c r="HDD176" s="3492"/>
      <c r="HDE176" s="3492"/>
      <c r="HDF176" s="3492"/>
      <c r="HDG176" s="3492"/>
      <c r="HDH176" s="3492"/>
      <c r="HDI176" s="3492"/>
      <c r="HDJ176" s="3492"/>
      <c r="HDK176" s="3492"/>
      <c r="HDL176" s="3492"/>
      <c r="HDM176" s="3492"/>
      <c r="HDN176" s="3492"/>
      <c r="HDO176" s="3492"/>
      <c r="HDP176" s="3492"/>
      <c r="HDQ176" s="3492"/>
      <c r="HDR176" s="3492"/>
      <c r="HDS176" s="3492"/>
      <c r="HDT176" s="3492"/>
      <c r="HDU176" s="3492"/>
      <c r="HDV176" s="3492"/>
      <c r="HDW176" s="3492"/>
      <c r="HDX176" s="3492"/>
      <c r="HDY176" s="3492"/>
      <c r="HDZ176" s="3492"/>
      <c r="HEA176" s="3492"/>
      <c r="HEB176" s="3492"/>
      <c r="HEC176" s="3492"/>
      <c r="HED176" s="3492"/>
      <c r="HEE176" s="3492"/>
      <c r="HEF176" s="3492"/>
      <c r="HEG176" s="3492"/>
      <c r="HEH176" s="3492"/>
      <c r="HEI176" s="3492"/>
      <c r="HEJ176" s="3492"/>
      <c r="HEK176" s="3492"/>
      <c r="HEL176" s="3492"/>
      <c r="HEM176" s="3492"/>
      <c r="HEN176" s="3492"/>
      <c r="HEO176" s="3492"/>
      <c r="HEP176" s="3492"/>
      <c r="HEQ176" s="3492"/>
      <c r="HER176" s="3492"/>
      <c r="HES176" s="3492"/>
      <c r="HET176" s="3492"/>
      <c r="HEU176" s="3492"/>
      <c r="HEV176" s="3492"/>
      <c r="HEW176" s="3492"/>
      <c r="HEX176" s="3492"/>
      <c r="HEY176" s="3492"/>
      <c r="HEZ176" s="3492"/>
      <c r="HFA176" s="3492"/>
      <c r="HFB176" s="3492"/>
      <c r="HFC176" s="3492"/>
      <c r="HFD176" s="3492"/>
      <c r="HFE176" s="3492"/>
      <c r="HFF176" s="3492"/>
      <c r="HFG176" s="3492"/>
      <c r="HFH176" s="3492"/>
      <c r="HFI176" s="3492"/>
      <c r="HFJ176" s="3492"/>
      <c r="HFK176" s="3492"/>
      <c r="HFL176" s="3492"/>
      <c r="HFM176" s="3492"/>
      <c r="HFN176" s="3492"/>
      <c r="HFO176" s="3492"/>
      <c r="HFP176" s="3492"/>
      <c r="HFQ176" s="3492"/>
      <c r="HFR176" s="3492"/>
      <c r="HFS176" s="3492"/>
      <c r="HFT176" s="3492"/>
      <c r="HFU176" s="3492"/>
      <c r="HFV176" s="3492"/>
      <c r="HFW176" s="3492"/>
      <c r="HFX176" s="3492"/>
      <c r="HFY176" s="3492"/>
      <c r="HFZ176" s="3492"/>
      <c r="HGA176" s="3492"/>
      <c r="HGB176" s="3492"/>
      <c r="HGC176" s="3492"/>
      <c r="HGD176" s="3492"/>
      <c r="HGE176" s="3492"/>
      <c r="HGF176" s="3492"/>
      <c r="HGG176" s="3492"/>
      <c r="HGH176" s="3492"/>
      <c r="HGI176" s="3492"/>
      <c r="HGJ176" s="3492"/>
      <c r="HGK176" s="3492"/>
      <c r="HGL176" s="3492"/>
      <c r="HGM176" s="3492"/>
      <c r="HGN176" s="3492"/>
      <c r="HGO176" s="3492"/>
      <c r="HGP176" s="3492"/>
      <c r="HGQ176" s="3492"/>
      <c r="HGR176" s="3492"/>
      <c r="HGS176" s="3492"/>
      <c r="HGT176" s="3492"/>
      <c r="HGU176" s="3492"/>
      <c r="HGV176" s="3492"/>
      <c r="HGW176" s="3492"/>
      <c r="HGX176" s="3492"/>
      <c r="HGY176" s="3492"/>
      <c r="HGZ176" s="3492"/>
      <c r="HHA176" s="3492"/>
      <c r="HHB176" s="3492"/>
      <c r="HHC176" s="3492"/>
      <c r="HHD176" s="3492"/>
      <c r="HHE176" s="3492"/>
      <c r="HHF176" s="3492"/>
      <c r="HHG176" s="3492"/>
      <c r="HHH176" s="3492"/>
      <c r="HHI176" s="3492"/>
      <c r="HHJ176" s="3492"/>
      <c r="HHK176" s="3492"/>
      <c r="HHL176" s="3492"/>
      <c r="HHM176" s="3492"/>
      <c r="HHN176" s="3492"/>
      <c r="HHO176" s="3492"/>
      <c r="HHP176" s="3492"/>
      <c r="HHQ176" s="3492"/>
      <c r="HHR176" s="3492"/>
      <c r="HHS176" s="3492"/>
      <c r="HHT176" s="3492"/>
      <c r="HHU176" s="3492"/>
      <c r="HHV176" s="3492"/>
      <c r="HHW176" s="3492"/>
      <c r="HHX176" s="3492"/>
      <c r="HHY176" s="3492"/>
      <c r="HHZ176" s="3492"/>
      <c r="HIA176" s="3492"/>
      <c r="HIB176" s="3492"/>
      <c r="HIC176" s="3492"/>
      <c r="HID176" s="3492"/>
      <c r="HIE176" s="3492"/>
      <c r="HIF176" s="3492"/>
      <c r="HIG176" s="3492"/>
      <c r="HIH176" s="3492"/>
      <c r="HII176" s="3492"/>
      <c r="HIJ176" s="3492"/>
      <c r="HIK176" s="3492"/>
      <c r="HIL176" s="3492"/>
      <c r="HIM176" s="3492"/>
      <c r="HIN176" s="3492"/>
      <c r="HIO176" s="3492"/>
      <c r="HIP176" s="3492"/>
      <c r="HIQ176" s="3492"/>
      <c r="HIR176" s="3492"/>
      <c r="HIS176" s="3492"/>
      <c r="HIT176" s="3492"/>
      <c r="HIU176" s="3492"/>
      <c r="HIV176" s="3492"/>
      <c r="HIW176" s="3492"/>
      <c r="HIX176" s="3492"/>
      <c r="HIY176" s="3492"/>
      <c r="HIZ176" s="3492"/>
      <c r="HJA176" s="3492"/>
      <c r="HJB176" s="3492"/>
      <c r="HJC176" s="3492"/>
      <c r="HJD176" s="3492"/>
      <c r="HJE176" s="3492"/>
      <c r="HJF176" s="3492"/>
      <c r="HJG176" s="3492"/>
      <c r="HJH176" s="3492"/>
      <c r="HJI176" s="3492"/>
      <c r="HJJ176" s="3492"/>
      <c r="HJK176" s="3492"/>
      <c r="HJL176" s="3492"/>
      <c r="HJM176" s="3492"/>
      <c r="HJN176" s="3492"/>
      <c r="HJO176" s="3492"/>
      <c r="HJP176" s="3492"/>
      <c r="HJQ176" s="3492"/>
      <c r="HJR176" s="3492"/>
      <c r="HJS176" s="3492"/>
      <c r="HJT176" s="3492"/>
      <c r="HJU176" s="3492"/>
      <c r="HJV176" s="3492"/>
      <c r="HJW176" s="3492"/>
      <c r="HJX176" s="3492"/>
      <c r="HJY176" s="3492"/>
      <c r="HJZ176" s="3492"/>
      <c r="HKA176" s="3492"/>
      <c r="HKB176" s="3492"/>
      <c r="HKC176" s="3492"/>
      <c r="HKD176" s="3492"/>
      <c r="HKE176" s="3492"/>
      <c r="HKF176" s="3492"/>
      <c r="HKG176" s="3492"/>
      <c r="HKH176" s="3492"/>
      <c r="HKI176" s="3492"/>
      <c r="HKJ176" s="3492"/>
      <c r="HKK176" s="3492"/>
      <c r="HKL176" s="3492"/>
      <c r="HKM176" s="3492"/>
      <c r="HKN176" s="3492"/>
      <c r="HKO176" s="3492"/>
      <c r="HKP176" s="3492"/>
      <c r="HKQ176" s="3492"/>
      <c r="HKR176" s="3492"/>
      <c r="HKS176" s="3492"/>
      <c r="HKT176" s="3492"/>
      <c r="HKU176" s="3492"/>
      <c r="HKV176" s="3492"/>
      <c r="HKW176" s="3492"/>
      <c r="HKX176" s="3492"/>
      <c r="HKY176" s="3492"/>
      <c r="HKZ176" s="3492"/>
      <c r="HLA176" s="3492"/>
      <c r="HLB176" s="3492"/>
      <c r="HLC176" s="3492"/>
      <c r="HLD176" s="3492"/>
      <c r="HLE176" s="3492"/>
      <c r="HLF176" s="3492"/>
      <c r="HLG176" s="3492"/>
      <c r="HLH176" s="3492"/>
      <c r="HLI176" s="3492"/>
      <c r="HLJ176" s="3492"/>
      <c r="HLK176" s="3492"/>
      <c r="HLL176" s="3492"/>
      <c r="HLM176" s="3492"/>
      <c r="HLN176" s="3492"/>
      <c r="HLO176" s="3492"/>
      <c r="HLP176" s="3492"/>
      <c r="HLQ176" s="3492"/>
      <c r="HLR176" s="3492"/>
      <c r="HLS176" s="3492"/>
      <c r="HLT176" s="3492"/>
      <c r="HLU176" s="3492"/>
      <c r="HLV176" s="3492"/>
      <c r="HLW176" s="3492"/>
      <c r="HLX176" s="3492"/>
      <c r="HLY176" s="3492"/>
      <c r="HLZ176" s="3492"/>
      <c r="HMA176" s="3492"/>
      <c r="HMB176" s="3492"/>
      <c r="HMC176" s="3492"/>
      <c r="HMD176" s="3492"/>
      <c r="HME176" s="3492"/>
      <c r="HMF176" s="3492"/>
      <c r="HMG176" s="3492"/>
      <c r="HMH176" s="3492"/>
      <c r="HMI176" s="3492"/>
      <c r="HMJ176" s="3492"/>
      <c r="HMK176" s="3492"/>
      <c r="HML176" s="3492"/>
      <c r="HMM176" s="3492"/>
      <c r="HMN176" s="3492"/>
      <c r="HMO176" s="3492"/>
      <c r="HMP176" s="3492"/>
      <c r="HMQ176" s="3492"/>
      <c r="HMR176" s="3492"/>
      <c r="HMS176" s="3492"/>
      <c r="HMT176" s="3492"/>
      <c r="HMU176" s="3492"/>
      <c r="HMV176" s="3492"/>
      <c r="HMW176" s="3492"/>
      <c r="HMX176" s="3492"/>
      <c r="HMY176" s="3492"/>
      <c r="HMZ176" s="3492"/>
      <c r="HNA176" s="3492"/>
      <c r="HNB176" s="3492"/>
      <c r="HNC176" s="3492"/>
      <c r="HND176" s="3492"/>
      <c r="HNE176" s="3492"/>
      <c r="HNF176" s="3492"/>
      <c r="HNG176" s="3492"/>
      <c r="HNH176" s="3492"/>
      <c r="HNI176" s="3492"/>
      <c r="HNJ176" s="3492"/>
      <c r="HNK176" s="3492"/>
      <c r="HNL176" s="3492"/>
      <c r="HNM176" s="3492"/>
      <c r="HNN176" s="3492"/>
      <c r="HNO176" s="3492"/>
      <c r="HNP176" s="3492"/>
      <c r="HNQ176" s="3492"/>
      <c r="HNR176" s="3492"/>
      <c r="HNS176" s="3492"/>
      <c r="HNT176" s="3492"/>
      <c r="HNU176" s="3492"/>
      <c r="HNV176" s="3492"/>
      <c r="HNW176" s="3492"/>
      <c r="HNX176" s="3492"/>
      <c r="HNY176" s="3492"/>
      <c r="HNZ176" s="3492"/>
      <c r="HOA176" s="3492"/>
      <c r="HOB176" s="3492"/>
      <c r="HOC176" s="3492"/>
      <c r="HOD176" s="3492"/>
      <c r="HOE176" s="3492"/>
      <c r="HOF176" s="3492"/>
      <c r="HOG176" s="3492"/>
      <c r="HOH176" s="3492"/>
      <c r="HOI176" s="3492"/>
      <c r="HOJ176" s="3492"/>
      <c r="HOK176" s="3492"/>
      <c r="HOL176" s="3492"/>
      <c r="HOM176" s="3492"/>
      <c r="HON176" s="3492"/>
      <c r="HOO176" s="3492"/>
      <c r="HOP176" s="3492"/>
      <c r="HOQ176" s="3492"/>
      <c r="HOR176" s="3492"/>
      <c r="HOS176" s="3492"/>
      <c r="HOT176" s="3492"/>
      <c r="HOU176" s="3492"/>
      <c r="HOV176" s="3492"/>
      <c r="HOW176" s="3492"/>
      <c r="HOX176" s="3492"/>
      <c r="HOY176" s="3492"/>
      <c r="HOZ176" s="3492"/>
      <c r="HPA176" s="3492"/>
      <c r="HPB176" s="3492"/>
      <c r="HPC176" s="3492"/>
      <c r="HPD176" s="3492"/>
      <c r="HPE176" s="3492"/>
      <c r="HPF176" s="3492"/>
      <c r="HPG176" s="3492"/>
      <c r="HPH176" s="3492"/>
      <c r="HPI176" s="3492"/>
      <c r="HPJ176" s="3492"/>
      <c r="HPK176" s="3492"/>
      <c r="HPL176" s="3492"/>
      <c r="HPM176" s="3492"/>
      <c r="HPN176" s="3492"/>
      <c r="HPO176" s="3492"/>
      <c r="HPP176" s="3492"/>
      <c r="HPQ176" s="3492"/>
      <c r="HPR176" s="3492"/>
      <c r="HPS176" s="3492"/>
      <c r="HPT176" s="3492"/>
      <c r="HPU176" s="3492"/>
      <c r="HPV176" s="3492"/>
      <c r="HPW176" s="3492"/>
      <c r="HPX176" s="3492"/>
      <c r="HPY176" s="3492"/>
      <c r="HPZ176" s="3492"/>
      <c r="HQA176" s="3492"/>
      <c r="HQB176" s="3492"/>
      <c r="HQC176" s="3492"/>
      <c r="HQD176" s="3492"/>
      <c r="HQE176" s="3492"/>
      <c r="HQF176" s="3492"/>
      <c r="HQG176" s="3492"/>
      <c r="HQH176" s="3492"/>
      <c r="HQI176" s="3492"/>
      <c r="HQJ176" s="3492"/>
      <c r="HQK176" s="3492"/>
      <c r="HQL176" s="3492"/>
      <c r="HQM176" s="3492"/>
      <c r="HQN176" s="3492"/>
      <c r="HQO176" s="3492"/>
      <c r="HQP176" s="3492"/>
      <c r="HQQ176" s="3492"/>
      <c r="HQR176" s="3492"/>
      <c r="HQS176" s="3492"/>
      <c r="HQT176" s="3492"/>
      <c r="HQU176" s="3492"/>
      <c r="HQV176" s="3492"/>
      <c r="HQW176" s="3492"/>
      <c r="HQX176" s="3492"/>
      <c r="HQY176" s="3492"/>
      <c r="HQZ176" s="3492"/>
      <c r="HRA176" s="3492"/>
      <c r="HRB176" s="3492"/>
      <c r="HRC176" s="3492"/>
      <c r="HRD176" s="3492"/>
      <c r="HRE176" s="3492"/>
      <c r="HRF176" s="3492"/>
      <c r="HRG176" s="3492"/>
      <c r="HRH176" s="3492"/>
      <c r="HRI176" s="3492"/>
      <c r="HRJ176" s="3492"/>
      <c r="HRK176" s="3492"/>
      <c r="HRL176" s="3492"/>
      <c r="HRM176" s="3492"/>
      <c r="HRN176" s="3492"/>
      <c r="HRO176" s="3492"/>
      <c r="HRP176" s="3492"/>
      <c r="HRQ176" s="3492"/>
      <c r="HRR176" s="3492"/>
      <c r="HRS176" s="3492"/>
      <c r="HRT176" s="3492"/>
      <c r="HRU176" s="3492"/>
      <c r="HRV176" s="3492"/>
      <c r="HRW176" s="3492"/>
      <c r="HRX176" s="3492"/>
      <c r="HRY176" s="3492"/>
      <c r="HRZ176" s="3492"/>
      <c r="HSA176" s="3492"/>
      <c r="HSB176" s="3492"/>
      <c r="HSC176" s="3492"/>
      <c r="HSD176" s="3492"/>
      <c r="HSE176" s="3492"/>
      <c r="HSF176" s="3492"/>
      <c r="HSG176" s="3492"/>
      <c r="HSH176" s="3492"/>
      <c r="HSI176" s="3492"/>
      <c r="HSJ176" s="3492"/>
      <c r="HSK176" s="3492"/>
      <c r="HSL176" s="3492"/>
      <c r="HSM176" s="3492"/>
      <c r="HSN176" s="3492"/>
      <c r="HSO176" s="3492"/>
      <c r="HSP176" s="3492"/>
      <c r="HSQ176" s="3492"/>
      <c r="HSR176" s="3492"/>
      <c r="HSS176" s="3492"/>
      <c r="HST176" s="3492"/>
      <c r="HSU176" s="3492"/>
      <c r="HSV176" s="3492"/>
      <c r="HSW176" s="3492"/>
      <c r="HSX176" s="3492"/>
      <c r="HSY176" s="3492"/>
      <c r="HSZ176" s="3492"/>
      <c r="HTA176" s="3492"/>
      <c r="HTB176" s="3492"/>
      <c r="HTC176" s="3492"/>
      <c r="HTD176" s="3492"/>
      <c r="HTE176" s="3492"/>
      <c r="HTF176" s="3492"/>
      <c r="HTG176" s="3492"/>
      <c r="HTH176" s="3492"/>
      <c r="HTI176" s="3492"/>
      <c r="HTJ176" s="3492"/>
      <c r="HTK176" s="3492"/>
      <c r="HTL176" s="3492"/>
      <c r="HTM176" s="3492"/>
      <c r="HTN176" s="3492"/>
      <c r="HTO176" s="3492"/>
      <c r="HTP176" s="3492"/>
      <c r="HTQ176" s="3492"/>
      <c r="HTR176" s="3492"/>
      <c r="HTS176" s="3492"/>
      <c r="HTT176" s="3492"/>
      <c r="HTU176" s="3492"/>
      <c r="HTV176" s="3492"/>
      <c r="HTW176" s="3492"/>
      <c r="HTX176" s="3492"/>
      <c r="HTY176" s="3492"/>
      <c r="HTZ176" s="3492"/>
      <c r="HUA176" s="3492"/>
      <c r="HUB176" s="3492"/>
      <c r="HUC176" s="3492"/>
      <c r="HUD176" s="3492"/>
      <c r="HUE176" s="3492"/>
      <c r="HUF176" s="3492"/>
      <c r="HUG176" s="3492"/>
      <c r="HUH176" s="3492"/>
      <c r="HUI176" s="3492"/>
      <c r="HUJ176" s="3492"/>
      <c r="HUK176" s="3492"/>
      <c r="HUL176" s="3492"/>
      <c r="HUM176" s="3492"/>
      <c r="HUN176" s="3492"/>
      <c r="HUO176" s="3492"/>
      <c r="HUP176" s="3492"/>
      <c r="HUQ176" s="3492"/>
      <c r="HUR176" s="3492"/>
      <c r="HUS176" s="3492"/>
      <c r="HUT176" s="3492"/>
      <c r="HUU176" s="3492"/>
      <c r="HUV176" s="3492"/>
      <c r="HUW176" s="3492"/>
      <c r="HUX176" s="3492"/>
      <c r="HUY176" s="3492"/>
      <c r="HUZ176" s="3492"/>
      <c r="HVA176" s="3492"/>
      <c r="HVB176" s="3492"/>
      <c r="HVC176" s="3492"/>
      <c r="HVD176" s="3492"/>
      <c r="HVE176" s="3492"/>
      <c r="HVF176" s="3492"/>
      <c r="HVG176" s="3492"/>
      <c r="HVH176" s="3492"/>
      <c r="HVI176" s="3492"/>
      <c r="HVJ176" s="3492"/>
      <c r="HVK176" s="3492"/>
      <c r="HVL176" s="3492"/>
      <c r="HVM176" s="3492"/>
      <c r="HVN176" s="3492"/>
      <c r="HVO176" s="3492"/>
      <c r="HVP176" s="3492"/>
      <c r="HVQ176" s="3492"/>
      <c r="HVR176" s="3492"/>
      <c r="HVS176" s="3492"/>
      <c r="HVT176" s="3492"/>
      <c r="HVU176" s="3492"/>
      <c r="HVV176" s="3492"/>
      <c r="HVW176" s="3492"/>
      <c r="HVX176" s="3492"/>
      <c r="HVY176" s="3492"/>
      <c r="HVZ176" s="3492"/>
      <c r="HWA176" s="3492"/>
      <c r="HWB176" s="3492"/>
      <c r="HWC176" s="3492"/>
      <c r="HWD176" s="3492"/>
      <c r="HWE176" s="3492"/>
      <c r="HWF176" s="3492"/>
      <c r="HWG176" s="3492"/>
      <c r="HWH176" s="3492"/>
      <c r="HWI176" s="3492"/>
      <c r="HWJ176" s="3492"/>
      <c r="HWK176" s="3492"/>
      <c r="HWL176" s="3492"/>
      <c r="HWM176" s="3492"/>
      <c r="HWN176" s="3492"/>
      <c r="HWO176" s="3492"/>
      <c r="HWP176" s="3492"/>
      <c r="HWQ176" s="3492"/>
      <c r="HWR176" s="3492"/>
      <c r="HWS176" s="3492"/>
      <c r="HWT176" s="3492"/>
      <c r="HWU176" s="3492"/>
      <c r="HWV176" s="3492"/>
      <c r="HWW176" s="3492"/>
      <c r="HWX176" s="3492"/>
      <c r="HWY176" s="3492"/>
      <c r="HWZ176" s="3492"/>
      <c r="HXA176" s="3492"/>
      <c r="HXB176" s="3492"/>
      <c r="HXC176" s="3492"/>
      <c r="HXD176" s="3492"/>
      <c r="HXE176" s="3492"/>
      <c r="HXF176" s="3492"/>
      <c r="HXG176" s="3492"/>
      <c r="HXH176" s="3492"/>
      <c r="HXI176" s="3492"/>
      <c r="HXJ176" s="3492"/>
      <c r="HXK176" s="3492"/>
      <c r="HXL176" s="3492"/>
      <c r="HXM176" s="3492"/>
      <c r="HXN176" s="3492"/>
      <c r="HXO176" s="3492"/>
      <c r="HXP176" s="3492"/>
      <c r="HXQ176" s="3492"/>
      <c r="HXR176" s="3492"/>
      <c r="HXS176" s="3492"/>
      <c r="HXT176" s="3492"/>
      <c r="HXU176" s="3492"/>
      <c r="HXV176" s="3492"/>
      <c r="HXW176" s="3492"/>
      <c r="HXX176" s="3492"/>
      <c r="HXY176" s="3492"/>
      <c r="HXZ176" s="3492"/>
      <c r="HYA176" s="3492"/>
      <c r="HYB176" s="3492"/>
      <c r="HYC176" s="3492"/>
      <c r="HYD176" s="3492"/>
      <c r="HYE176" s="3492"/>
      <c r="HYF176" s="3492"/>
      <c r="HYG176" s="3492"/>
      <c r="HYH176" s="3492"/>
      <c r="HYI176" s="3492"/>
      <c r="HYJ176" s="3492"/>
      <c r="HYK176" s="3492"/>
      <c r="HYL176" s="3492"/>
      <c r="HYM176" s="3492"/>
      <c r="HYN176" s="3492"/>
      <c r="HYO176" s="3492"/>
      <c r="HYP176" s="3492"/>
      <c r="HYQ176" s="3492"/>
      <c r="HYR176" s="3492"/>
      <c r="HYS176" s="3492"/>
      <c r="HYT176" s="3492"/>
      <c r="HYU176" s="3492"/>
      <c r="HYV176" s="3492"/>
      <c r="HYW176" s="3492"/>
      <c r="HYX176" s="3492"/>
      <c r="HYY176" s="3492"/>
      <c r="HYZ176" s="3492"/>
      <c r="HZA176" s="3492"/>
      <c r="HZB176" s="3492"/>
      <c r="HZC176" s="3492"/>
      <c r="HZD176" s="3492"/>
      <c r="HZE176" s="3492"/>
      <c r="HZF176" s="3492"/>
      <c r="HZG176" s="3492"/>
      <c r="HZH176" s="3492"/>
      <c r="HZI176" s="3492"/>
      <c r="HZJ176" s="3492"/>
      <c r="HZK176" s="3492"/>
      <c r="HZL176" s="3492"/>
      <c r="HZM176" s="3492"/>
      <c r="HZN176" s="3492"/>
      <c r="HZO176" s="3492"/>
      <c r="HZP176" s="3492"/>
      <c r="HZQ176" s="3492"/>
      <c r="HZR176" s="3492"/>
      <c r="HZS176" s="3492"/>
      <c r="HZT176" s="3492"/>
      <c r="HZU176" s="3492"/>
      <c r="HZV176" s="3492"/>
      <c r="HZW176" s="3492"/>
      <c r="HZX176" s="3492"/>
      <c r="HZY176" s="3492"/>
      <c r="HZZ176" s="3492"/>
      <c r="IAA176" s="3492"/>
      <c r="IAB176" s="3492"/>
      <c r="IAC176" s="3492"/>
      <c r="IAD176" s="3492"/>
      <c r="IAE176" s="3492"/>
      <c r="IAF176" s="3492"/>
      <c r="IAG176" s="3492"/>
      <c r="IAH176" s="3492"/>
      <c r="IAI176" s="3492"/>
      <c r="IAJ176" s="3492"/>
      <c r="IAK176" s="3492"/>
      <c r="IAL176" s="3492"/>
      <c r="IAM176" s="3492"/>
      <c r="IAN176" s="3492"/>
      <c r="IAO176" s="3492"/>
      <c r="IAP176" s="3492"/>
      <c r="IAQ176" s="3492"/>
      <c r="IAR176" s="3492"/>
      <c r="IAS176" s="3492"/>
      <c r="IAT176" s="3492"/>
      <c r="IAU176" s="3492"/>
      <c r="IAV176" s="3492"/>
      <c r="IAW176" s="3492"/>
      <c r="IAX176" s="3492"/>
      <c r="IAY176" s="3492"/>
      <c r="IAZ176" s="3492"/>
      <c r="IBA176" s="3492"/>
      <c r="IBB176" s="3492"/>
      <c r="IBC176" s="3492"/>
      <c r="IBD176" s="3492"/>
      <c r="IBE176" s="3492"/>
      <c r="IBF176" s="3492"/>
      <c r="IBG176" s="3492"/>
      <c r="IBH176" s="3492"/>
      <c r="IBI176" s="3492"/>
      <c r="IBJ176" s="3492"/>
      <c r="IBK176" s="3492"/>
      <c r="IBL176" s="3492"/>
      <c r="IBM176" s="3492"/>
      <c r="IBN176" s="3492"/>
      <c r="IBO176" s="3492"/>
      <c r="IBP176" s="3492"/>
      <c r="IBQ176" s="3492"/>
      <c r="IBR176" s="3492"/>
      <c r="IBS176" s="3492"/>
      <c r="IBT176" s="3492"/>
      <c r="IBU176" s="3492"/>
      <c r="IBV176" s="3492"/>
      <c r="IBW176" s="3492"/>
      <c r="IBX176" s="3492"/>
      <c r="IBY176" s="3492"/>
      <c r="IBZ176" s="3492"/>
      <c r="ICA176" s="3492"/>
      <c r="ICB176" s="3492"/>
      <c r="ICC176" s="3492"/>
      <c r="ICD176" s="3492"/>
      <c r="ICE176" s="3492"/>
      <c r="ICF176" s="3492"/>
      <c r="ICG176" s="3492"/>
      <c r="ICH176" s="3492"/>
      <c r="ICI176" s="3492"/>
      <c r="ICJ176" s="3492"/>
      <c r="ICK176" s="3492"/>
      <c r="ICL176" s="3492"/>
      <c r="ICM176" s="3492"/>
      <c r="ICN176" s="3492"/>
      <c r="ICO176" s="3492"/>
      <c r="ICP176" s="3492"/>
      <c r="ICQ176" s="3492"/>
      <c r="ICR176" s="3492"/>
      <c r="ICS176" s="3492"/>
      <c r="ICT176" s="3492"/>
      <c r="ICU176" s="3492"/>
      <c r="ICV176" s="3492"/>
      <c r="ICW176" s="3492"/>
      <c r="ICX176" s="3492"/>
      <c r="ICY176" s="3492"/>
      <c r="ICZ176" s="3492"/>
      <c r="IDA176" s="3492"/>
      <c r="IDB176" s="3492"/>
      <c r="IDC176" s="3492"/>
      <c r="IDD176" s="3492"/>
      <c r="IDE176" s="3492"/>
      <c r="IDF176" s="3492"/>
      <c r="IDG176" s="3492"/>
      <c r="IDH176" s="3492"/>
      <c r="IDI176" s="3492"/>
      <c r="IDJ176" s="3492"/>
      <c r="IDK176" s="3492"/>
      <c r="IDL176" s="3492"/>
      <c r="IDM176" s="3492"/>
      <c r="IDN176" s="3492"/>
      <c r="IDO176" s="3492"/>
      <c r="IDP176" s="3492"/>
      <c r="IDQ176" s="3492"/>
      <c r="IDR176" s="3492"/>
      <c r="IDS176" s="3492"/>
      <c r="IDT176" s="3492"/>
      <c r="IDU176" s="3492"/>
      <c r="IDV176" s="3492"/>
      <c r="IDW176" s="3492"/>
      <c r="IDX176" s="3492"/>
      <c r="IDY176" s="3492"/>
      <c r="IDZ176" s="3492"/>
      <c r="IEA176" s="3492"/>
      <c r="IEB176" s="3492"/>
      <c r="IEC176" s="3492"/>
      <c r="IED176" s="3492"/>
      <c r="IEE176" s="3492"/>
      <c r="IEF176" s="3492"/>
      <c r="IEG176" s="3492"/>
      <c r="IEH176" s="3492"/>
      <c r="IEI176" s="3492"/>
      <c r="IEJ176" s="3492"/>
      <c r="IEK176" s="3492"/>
      <c r="IEL176" s="3492"/>
      <c r="IEM176" s="3492"/>
      <c r="IEN176" s="3492"/>
      <c r="IEO176" s="3492"/>
      <c r="IEP176" s="3492"/>
      <c r="IEQ176" s="3492"/>
      <c r="IER176" s="3492"/>
      <c r="IES176" s="3492"/>
      <c r="IET176" s="3492"/>
      <c r="IEU176" s="3492"/>
      <c r="IEV176" s="3492"/>
      <c r="IEW176" s="3492"/>
      <c r="IEX176" s="3492"/>
      <c r="IEY176" s="3492"/>
      <c r="IEZ176" s="3492"/>
      <c r="IFA176" s="3492"/>
      <c r="IFB176" s="3492"/>
      <c r="IFC176" s="3492"/>
      <c r="IFD176" s="3492"/>
      <c r="IFE176" s="3492"/>
      <c r="IFF176" s="3492"/>
      <c r="IFG176" s="3492"/>
      <c r="IFH176" s="3492"/>
      <c r="IFI176" s="3492"/>
      <c r="IFJ176" s="3492"/>
      <c r="IFK176" s="3492"/>
      <c r="IFL176" s="3492"/>
      <c r="IFM176" s="3492"/>
      <c r="IFN176" s="3492"/>
      <c r="IFO176" s="3492"/>
      <c r="IFP176" s="3492"/>
      <c r="IFQ176" s="3492"/>
      <c r="IFR176" s="3492"/>
      <c r="IFS176" s="3492"/>
      <c r="IFT176" s="3492"/>
      <c r="IFU176" s="3492"/>
      <c r="IFV176" s="3492"/>
      <c r="IFW176" s="3492"/>
      <c r="IFX176" s="3492"/>
      <c r="IFY176" s="3492"/>
      <c r="IFZ176" s="3492"/>
      <c r="IGA176" s="3492"/>
      <c r="IGB176" s="3492"/>
      <c r="IGC176" s="3492"/>
      <c r="IGD176" s="3492"/>
      <c r="IGE176" s="3492"/>
      <c r="IGF176" s="3492"/>
      <c r="IGG176" s="3492"/>
      <c r="IGH176" s="3492"/>
      <c r="IGI176" s="3492"/>
      <c r="IGJ176" s="3492"/>
      <c r="IGK176" s="3492"/>
      <c r="IGL176" s="3492"/>
      <c r="IGM176" s="3492"/>
      <c r="IGN176" s="3492"/>
      <c r="IGO176" s="3492"/>
      <c r="IGP176" s="3492"/>
      <c r="IGQ176" s="3492"/>
      <c r="IGR176" s="3492"/>
      <c r="IGS176" s="3492"/>
      <c r="IGT176" s="3492"/>
      <c r="IGU176" s="3492"/>
      <c r="IGV176" s="3492"/>
      <c r="IGW176" s="3492"/>
      <c r="IGX176" s="3492"/>
      <c r="IGY176" s="3492"/>
      <c r="IGZ176" s="3492"/>
      <c r="IHA176" s="3492"/>
      <c r="IHB176" s="3492"/>
      <c r="IHC176" s="3492"/>
      <c r="IHD176" s="3492"/>
      <c r="IHE176" s="3492"/>
      <c r="IHF176" s="3492"/>
      <c r="IHG176" s="3492"/>
      <c r="IHH176" s="3492"/>
      <c r="IHI176" s="3492"/>
      <c r="IHJ176" s="3492"/>
      <c r="IHK176" s="3492"/>
      <c r="IHL176" s="3492"/>
      <c r="IHM176" s="3492"/>
      <c r="IHN176" s="3492"/>
      <c r="IHO176" s="3492"/>
      <c r="IHP176" s="3492"/>
      <c r="IHQ176" s="3492"/>
      <c r="IHR176" s="3492"/>
      <c r="IHS176" s="3492"/>
      <c r="IHT176" s="3492"/>
      <c r="IHU176" s="3492"/>
      <c r="IHV176" s="3492"/>
      <c r="IHW176" s="3492"/>
      <c r="IHX176" s="3492"/>
      <c r="IHY176" s="3492"/>
      <c r="IHZ176" s="3492"/>
      <c r="IIA176" s="3492"/>
      <c r="IIB176" s="3492"/>
      <c r="IIC176" s="3492"/>
      <c r="IID176" s="3492"/>
      <c r="IIE176" s="3492"/>
      <c r="IIF176" s="3492"/>
      <c r="IIG176" s="3492"/>
      <c r="IIH176" s="3492"/>
      <c r="III176" s="3492"/>
      <c r="IIJ176" s="3492"/>
      <c r="IIK176" s="3492"/>
      <c r="IIL176" s="3492"/>
      <c r="IIM176" s="3492"/>
      <c r="IIN176" s="3492"/>
      <c r="IIO176" s="3492"/>
      <c r="IIP176" s="3492"/>
      <c r="IIQ176" s="3492"/>
      <c r="IIR176" s="3492"/>
      <c r="IIS176" s="3492"/>
      <c r="IIT176" s="3492"/>
      <c r="IIU176" s="3492"/>
      <c r="IIV176" s="3492"/>
      <c r="IIW176" s="3492"/>
      <c r="IIX176" s="3492"/>
      <c r="IIY176" s="3492"/>
      <c r="IIZ176" s="3492"/>
      <c r="IJA176" s="3492"/>
      <c r="IJB176" s="3492"/>
      <c r="IJC176" s="3492"/>
      <c r="IJD176" s="3492"/>
      <c r="IJE176" s="3492"/>
      <c r="IJF176" s="3492"/>
      <c r="IJG176" s="3492"/>
      <c r="IJH176" s="3492"/>
      <c r="IJI176" s="3492"/>
      <c r="IJJ176" s="3492"/>
      <c r="IJK176" s="3492"/>
      <c r="IJL176" s="3492"/>
      <c r="IJM176" s="3492"/>
      <c r="IJN176" s="3492"/>
      <c r="IJO176" s="3492"/>
      <c r="IJP176" s="3492"/>
      <c r="IJQ176" s="3492"/>
      <c r="IJR176" s="3492"/>
      <c r="IJS176" s="3492"/>
      <c r="IJT176" s="3492"/>
      <c r="IJU176" s="3492"/>
      <c r="IJV176" s="3492"/>
      <c r="IJW176" s="3492"/>
      <c r="IJX176" s="3492"/>
      <c r="IJY176" s="3492"/>
      <c r="IJZ176" s="3492"/>
      <c r="IKA176" s="3492"/>
      <c r="IKB176" s="3492"/>
      <c r="IKC176" s="3492"/>
      <c r="IKD176" s="3492"/>
      <c r="IKE176" s="3492"/>
      <c r="IKF176" s="3492"/>
      <c r="IKG176" s="3492"/>
      <c r="IKH176" s="3492"/>
      <c r="IKI176" s="3492"/>
      <c r="IKJ176" s="3492"/>
      <c r="IKK176" s="3492"/>
      <c r="IKL176" s="3492"/>
      <c r="IKM176" s="3492"/>
      <c r="IKN176" s="3492"/>
      <c r="IKO176" s="3492"/>
      <c r="IKP176" s="3492"/>
      <c r="IKQ176" s="3492"/>
      <c r="IKR176" s="3492"/>
      <c r="IKS176" s="3492"/>
      <c r="IKT176" s="3492"/>
      <c r="IKU176" s="3492"/>
      <c r="IKV176" s="3492"/>
      <c r="IKW176" s="3492"/>
      <c r="IKX176" s="3492"/>
      <c r="IKY176" s="3492"/>
      <c r="IKZ176" s="3492"/>
      <c r="ILA176" s="3492"/>
      <c r="ILB176" s="3492"/>
      <c r="ILC176" s="3492"/>
      <c r="ILD176" s="3492"/>
      <c r="ILE176" s="3492"/>
      <c r="ILF176" s="3492"/>
      <c r="ILG176" s="3492"/>
      <c r="ILH176" s="3492"/>
      <c r="ILI176" s="3492"/>
      <c r="ILJ176" s="3492"/>
      <c r="ILK176" s="3492"/>
      <c r="ILL176" s="3492"/>
      <c r="ILM176" s="3492"/>
      <c r="ILN176" s="3492"/>
      <c r="ILO176" s="3492"/>
      <c r="ILP176" s="3492"/>
      <c r="ILQ176" s="3492"/>
      <c r="ILR176" s="3492"/>
      <c r="ILS176" s="3492"/>
      <c r="ILT176" s="3492"/>
      <c r="ILU176" s="3492"/>
      <c r="ILV176" s="3492"/>
      <c r="ILW176" s="3492"/>
      <c r="ILX176" s="3492"/>
      <c r="ILY176" s="3492"/>
      <c r="ILZ176" s="3492"/>
      <c r="IMA176" s="3492"/>
      <c r="IMB176" s="3492"/>
      <c r="IMC176" s="3492"/>
      <c r="IMD176" s="3492"/>
      <c r="IME176" s="3492"/>
      <c r="IMF176" s="3492"/>
      <c r="IMG176" s="3492"/>
      <c r="IMH176" s="3492"/>
      <c r="IMI176" s="3492"/>
      <c r="IMJ176" s="3492"/>
      <c r="IMK176" s="3492"/>
      <c r="IML176" s="3492"/>
      <c r="IMM176" s="3492"/>
      <c r="IMN176" s="3492"/>
      <c r="IMO176" s="3492"/>
      <c r="IMP176" s="3492"/>
      <c r="IMQ176" s="3492"/>
      <c r="IMR176" s="3492"/>
      <c r="IMS176" s="3492"/>
      <c r="IMT176" s="3492"/>
      <c r="IMU176" s="3492"/>
      <c r="IMV176" s="3492"/>
      <c r="IMW176" s="3492"/>
      <c r="IMX176" s="3492"/>
      <c r="IMY176" s="3492"/>
      <c r="IMZ176" s="3492"/>
      <c r="INA176" s="3492"/>
      <c r="INB176" s="3492"/>
      <c r="INC176" s="3492"/>
      <c r="IND176" s="3492"/>
      <c r="INE176" s="3492"/>
      <c r="INF176" s="3492"/>
      <c r="ING176" s="3492"/>
      <c r="INH176" s="3492"/>
      <c r="INI176" s="3492"/>
      <c r="INJ176" s="3492"/>
      <c r="INK176" s="3492"/>
      <c r="INL176" s="3492"/>
      <c r="INM176" s="3492"/>
      <c r="INN176" s="3492"/>
      <c r="INO176" s="3492"/>
      <c r="INP176" s="3492"/>
      <c r="INQ176" s="3492"/>
      <c r="INR176" s="3492"/>
      <c r="INS176" s="3492"/>
      <c r="INT176" s="3492"/>
      <c r="INU176" s="3492"/>
      <c r="INV176" s="3492"/>
      <c r="INW176" s="3492"/>
      <c r="INX176" s="3492"/>
      <c r="INY176" s="3492"/>
      <c r="INZ176" s="3492"/>
      <c r="IOA176" s="3492"/>
      <c r="IOB176" s="3492"/>
      <c r="IOC176" s="3492"/>
      <c r="IOD176" s="3492"/>
      <c r="IOE176" s="3492"/>
      <c r="IOF176" s="3492"/>
      <c r="IOG176" s="3492"/>
      <c r="IOH176" s="3492"/>
      <c r="IOI176" s="3492"/>
      <c r="IOJ176" s="3492"/>
      <c r="IOK176" s="3492"/>
      <c r="IOL176" s="3492"/>
      <c r="IOM176" s="3492"/>
      <c r="ION176" s="3492"/>
      <c r="IOO176" s="3492"/>
      <c r="IOP176" s="3492"/>
      <c r="IOQ176" s="3492"/>
      <c r="IOR176" s="3492"/>
      <c r="IOS176" s="3492"/>
      <c r="IOT176" s="3492"/>
      <c r="IOU176" s="3492"/>
      <c r="IOV176" s="3492"/>
      <c r="IOW176" s="3492"/>
      <c r="IOX176" s="3492"/>
      <c r="IOY176" s="3492"/>
      <c r="IOZ176" s="3492"/>
      <c r="IPA176" s="3492"/>
      <c r="IPB176" s="3492"/>
      <c r="IPC176" s="3492"/>
      <c r="IPD176" s="3492"/>
      <c r="IPE176" s="3492"/>
      <c r="IPF176" s="3492"/>
      <c r="IPG176" s="3492"/>
      <c r="IPH176" s="3492"/>
      <c r="IPI176" s="3492"/>
      <c r="IPJ176" s="3492"/>
      <c r="IPK176" s="3492"/>
      <c r="IPL176" s="3492"/>
      <c r="IPM176" s="3492"/>
      <c r="IPN176" s="3492"/>
      <c r="IPO176" s="3492"/>
      <c r="IPP176" s="3492"/>
      <c r="IPQ176" s="3492"/>
      <c r="IPR176" s="3492"/>
      <c r="IPS176" s="3492"/>
      <c r="IPT176" s="3492"/>
      <c r="IPU176" s="3492"/>
      <c r="IPV176" s="3492"/>
      <c r="IPW176" s="3492"/>
      <c r="IPX176" s="3492"/>
      <c r="IPY176" s="3492"/>
      <c r="IPZ176" s="3492"/>
      <c r="IQA176" s="3492"/>
      <c r="IQB176" s="3492"/>
      <c r="IQC176" s="3492"/>
      <c r="IQD176" s="3492"/>
      <c r="IQE176" s="3492"/>
      <c r="IQF176" s="3492"/>
      <c r="IQG176" s="3492"/>
      <c r="IQH176" s="3492"/>
      <c r="IQI176" s="3492"/>
      <c r="IQJ176" s="3492"/>
      <c r="IQK176" s="3492"/>
      <c r="IQL176" s="3492"/>
      <c r="IQM176" s="3492"/>
      <c r="IQN176" s="3492"/>
      <c r="IQO176" s="3492"/>
      <c r="IQP176" s="3492"/>
      <c r="IQQ176" s="3492"/>
      <c r="IQR176" s="3492"/>
      <c r="IQS176" s="3492"/>
      <c r="IQT176" s="3492"/>
      <c r="IQU176" s="3492"/>
      <c r="IQV176" s="3492"/>
      <c r="IQW176" s="3492"/>
      <c r="IQX176" s="3492"/>
      <c r="IQY176" s="3492"/>
      <c r="IQZ176" s="3492"/>
      <c r="IRA176" s="3492"/>
      <c r="IRB176" s="3492"/>
      <c r="IRC176" s="3492"/>
      <c r="IRD176" s="3492"/>
      <c r="IRE176" s="3492"/>
      <c r="IRF176" s="3492"/>
      <c r="IRG176" s="3492"/>
      <c r="IRH176" s="3492"/>
      <c r="IRI176" s="3492"/>
      <c r="IRJ176" s="3492"/>
      <c r="IRK176" s="3492"/>
      <c r="IRL176" s="3492"/>
      <c r="IRM176" s="3492"/>
      <c r="IRN176" s="3492"/>
      <c r="IRO176" s="3492"/>
      <c r="IRP176" s="3492"/>
      <c r="IRQ176" s="3492"/>
      <c r="IRR176" s="3492"/>
      <c r="IRS176" s="3492"/>
      <c r="IRT176" s="3492"/>
      <c r="IRU176" s="3492"/>
      <c r="IRV176" s="3492"/>
      <c r="IRW176" s="3492"/>
      <c r="IRX176" s="3492"/>
      <c r="IRY176" s="3492"/>
      <c r="IRZ176" s="3492"/>
      <c r="ISA176" s="3492"/>
      <c r="ISB176" s="3492"/>
      <c r="ISC176" s="3492"/>
      <c r="ISD176" s="3492"/>
      <c r="ISE176" s="3492"/>
      <c r="ISF176" s="3492"/>
      <c r="ISG176" s="3492"/>
      <c r="ISH176" s="3492"/>
      <c r="ISI176" s="3492"/>
      <c r="ISJ176" s="3492"/>
      <c r="ISK176" s="3492"/>
      <c r="ISL176" s="3492"/>
      <c r="ISM176" s="3492"/>
      <c r="ISN176" s="3492"/>
      <c r="ISO176" s="3492"/>
      <c r="ISP176" s="3492"/>
      <c r="ISQ176" s="3492"/>
      <c r="ISR176" s="3492"/>
      <c r="ISS176" s="3492"/>
      <c r="IST176" s="3492"/>
      <c r="ISU176" s="3492"/>
      <c r="ISV176" s="3492"/>
      <c r="ISW176" s="3492"/>
      <c r="ISX176" s="3492"/>
      <c r="ISY176" s="3492"/>
      <c r="ISZ176" s="3492"/>
      <c r="ITA176" s="3492"/>
      <c r="ITB176" s="3492"/>
      <c r="ITC176" s="3492"/>
      <c r="ITD176" s="3492"/>
      <c r="ITE176" s="3492"/>
      <c r="ITF176" s="3492"/>
      <c r="ITG176" s="3492"/>
      <c r="ITH176" s="3492"/>
      <c r="ITI176" s="3492"/>
      <c r="ITJ176" s="3492"/>
      <c r="ITK176" s="3492"/>
      <c r="ITL176" s="3492"/>
      <c r="ITM176" s="3492"/>
      <c r="ITN176" s="3492"/>
      <c r="ITO176" s="3492"/>
      <c r="ITP176" s="3492"/>
      <c r="ITQ176" s="3492"/>
      <c r="ITR176" s="3492"/>
      <c r="ITS176" s="3492"/>
      <c r="ITT176" s="3492"/>
      <c r="ITU176" s="3492"/>
      <c r="ITV176" s="3492"/>
      <c r="ITW176" s="3492"/>
      <c r="ITX176" s="3492"/>
      <c r="ITY176" s="3492"/>
      <c r="ITZ176" s="3492"/>
      <c r="IUA176" s="3492"/>
      <c r="IUB176" s="3492"/>
      <c r="IUC176" s="3492"/>
      <c r="IUD176" s="3492"/>
      <c r="IUE176" s="3492"/>
      <c r="IUF176" s="3492"/>
      <c r="IUG176" s="3492"/>
      <c r="IUH176" s="3492"/>
      <c r="IUI176" s="3492"/>
      <c r="IUJ176" s="3492"/>
      <c r="IUK176" s="3492"/>
      <c r="IUL176" s="3492"/>
      <c r="IUM176" s="3492"/>
      <c r="IUN176" s="3492"/>
      <c r="IUO176" s="3492"/>
      <c r="IUP176" s="3492"/>
      <c r="IUQ176" s="3492"/>
      <c r="IUR176" s="3492"/>
      <c r="IUS176" s="3492"/>
      <c r="IUT176" s="3492"/>
      <c r="IUU176" s="3492"/>
      <c r="IUV176" s="3492"/>
      <c r="IUW176" s="3492"/>
      <c r="IUX176" s="3492"/>
      <c r="IUY176" s="3492"/>
      <c r="IUZ176" s="3492"/>
      <c r="IVA176" s="3492"/>
      <c r="IVB176" s="3492"/>
      <c r="IVC176" s="3492"/>
      <c r="IVD176" s="3492"/>
      <c r="IVE176" s="3492"/>
      <c r="IVF176" s="3492"/>
      <c r="IVG176" s="3492"/>
      <c r="IVH176" s="3492"/>
      <c r="IVI176" s="3492"/>
      <c r="IVJ176" s="3492"/>
      <c r="IVK176" s="3492"/>
      <c r="IVL176" s="3492"/>
      <c r="IVM176" s="3492"/>
      <c r="IVN176" s="3492"/>
      <c r="IVO176" s="3492"/>
      <c r="IVP176" s="3492"/>
      <c r="IVQ176" s="3492"/>
      <c r="IVR176" s="3492"/>
      <c r="IVS176" s="3492"/>
      <c r="IVT176" s="3492"/>
      <c r="IVU176" s="3492"/>
      <c r="IVV176" s="3492"/>
      <c r="IVW176" s="3492"/>
      <c r="IVX176" s="3492"/>
      <c r="IVY176" s="3492"/>
      <c r="IVZ176" s="3492"/>
      <c r="IWA176" s="3492"/>
      <c r="IWB176" s="3492"/>
      <c r="IWC176" s="3492"/>
      <c r="IWD176" s="3492"/>
      <c r="IWE176" s="3492"/>
      <c r="IWF176" s="3492"/>
      <c r="IWG176" s="3492"/>
      <c r="IWH176" s="3492"/>
      <c r="IWI176" s="3492"/>
      <c r="IWJ176" s="3492"/>
      <c r="IWK176" s="3492"/>
      <c r="IWL176" s="3492"/>
      <c r="IWM176" s="3492"/>
      <c r="IWN176" s="3492"/>
      <c r="IWO176" s="3492"/>
      <c r="IWP176" s="3492"/>
      <c r="IWQ176" s="3492"/>
      <c r="IWR176" s="3492"/>
      <c r="IWS176" s="3492"/>
      <c r="IWT176" s="3492"/>
      <c r="IWU176" s="3492"/>
      <c r="IWV176" s="3492"/>
      <c r="IWW176" s="3492"/>
      <c r="IWX176" s="3492"/>
      <c r="IWY176" s="3492"/>
      <c r="IWZ176" s="3492"/>
      <c r="IXA176" s="3492"/>
      <c r="IXB176" s="3492"/>
      <c r="IXC176" s="3492"/>
      <c r="IXD176" s="3492"/>
      <c r="IXE176" s="3492"/>
      <c r="IXF176" s="3492"/>
      <c r="IXG176" s="3492"/>
      <c r="IXH176" s="3492"/>
      <c r="IXI176" s="3492"/>
      <c r="IXJ176" s="3492"/>
      <c r="IXK176" s="3492"/>
      <c r="IXL176" s="3492"/>
      <c r="IXM176" s="3492"/>
      <c r="IXN176" s="3492"/>
      <c r="IXO176" s="3492"/>
      <c r="IXP176" s="3492"/>
      <c r="IXQ176" s="3492"/>
      <c r="IXR176" s="3492"/>
      <c r="IXS176" s="3492"/>
      <c r="IXT176" s="3492"/>
      <c r="IXU176" s="3492"/>
      <c r="IXV176" s="3492"/>
      <c r="IXW176" s="3492"/>
      <c r="IXX176" s="3492"/>
      <c r="IXY176" s="3492"/>
      <c r="IXZ176" s="3492"/>
      <c r="IYA176" s="3492"/>
      <c r="IYB176" s="3492"/>
      <c r="IYC176" s="3492"/>
      <c r="IYD176" s="3492"/>
      <c r="IYE176" s="3492"/>
      <c r="IYF176" s="3492"/>
      <c r="IYG176" s="3492"/>
      <c r="IYH176" s="3492"/>
      <c r="IYI176" s="3492"/>
      <c r="IYJ176" s="3492"/>
      <c r="IYK176" s="3492"/>
      <c r="IYL176" s="3492"/>
      <c r="IYM176" s="3492"/>
      <c r="IYN176" s="3492"/>
      <c r="IYO176" s="3492"/>
      <c r="IYP176" s="3492"/>
      <c r="IYQ176" s="3492"/>
      <c r="IYR176" s="3492"/>
      <c r="IYS176" s="3492"/>
      <c r="IYT176" s="3492"/>
      <c r="IYU176" s="3492"/>
      <c r="IYV176" s="3492"/>
      <c r="IYW176" s="3492"/>
      <c r="IYX176" s="3492"/>
      <c r="IYY176" s="3492"/>
      <c r="IYZ176" s="3492"/>
      <c r="IZA176" s="3492"/>
      <c r="IZB176" s="3492"/>
      <c r="IZC176" s="3492"/>
      <c r="IZD176" s="3492"/>
      <c r="IZE176" s="3492"/>
      <c r="IZF176" s="3492"/>
      <c r="IZG176" s="3492"/>
      <c r="IZH176" s="3492"/>
      <c r="IZI176" s="3492"/>
      <c r="IZJ176" s="3492"/>
      <c r="IZK176" s="3492"/>
      <c r="IZL176" s="3492"/>
      <c r="IZM176" s="3492"/>
      <c r="IZN176" s="3492"/>
      <c r="IZO176" s="3492"/>
      <c r="IZP176" s="3492"/>
      <c r="IZQ176" s="3492"/>
      <c r="IZR176" s="3492"/>
      <c r="IZS176" s="3492"/>
      <c r="IZT176" s="3492"/>
      <c r="IZU176" s="3492"/>
      <c r="IZV176" s="3492"/>
      <c r="IZW176" s="3492"/>
      <c r="IZX176" s="3492"/>
      <c r="IZY176" s="3492"/>
      <c r="IZZ176" s="3492"/>
      <c r="JAA176" s="3492"/>
      <c r="JAB176" s="3492"/>
      <c r="JAC176" s="3492"/>
      <c r="JAD176" s="3492"/>
      <c r="JAE176" s="3492"/>
      <c r="JAF176" s="3492"/>
      <c r="JAG176" s="3492"/>
      <c r="JAH176" s="3492"/>
      <c r="JAI176" s="3492"/>
      <c r="JAJ176" s="3492"/>
      <c r="JAK176" s="3492"/>
      <c r="JAL176" s="3492"/>
      <c r="JAM176" s="3492"/>
      <c r="JAN176" s="3492"/>
      <c r="JAO176" s="3492"/>
      <c r="JAP176" s="3492"/>
      <c r="JAQ176" s="3492"/>
      <c r="JAR176" s="3492"/>
      <c r="JAS176" s="3492"/>
      <c r="JAT176" s="3492"/>
      <c r="JAU176" s="3492"/>
      <c r="JAV176" s="3492"/>
      <c r="JAW176" s="3492"/>
      <c r="JAX176" s="3492"/>
      <c r="JAY176" s="3492"/>
      <c r="JAZ176" s="3492"/>
      <c r="JBA176" s="3492"/>
      <c r="JBB176" s="3492"/>
      <c r="JBC176" s="3492"/>
      <c r="JBD176" s="3492"/>
      <c r="JBE176" s="3492"/>
      <c r="JBF176" s="3492"/>
      <c r="JBG176" s="3492"/>
      <c r="JBH176" s="3492"/>
      <c r="JBI176" s="3492"/>
      <c r="JBJ176" s="3492"/>
      <c r="JBK176" s="3492"/>
      <c r="JBL176" s="3492"/>
      <c r="JBM176" s="3492"/>
      <c r="JBN176" s="3492"/>
      <c r="JBO176" s="3492"/>
      <c r="JBP176" s="3492"/>
      <c r="JBQ176" s="3492"/>
      <c r="JBR176" s="3492"/>
      <c r="JBS176" s="3492"/>
      <c r="JBT176" s="3492"/>
      <c r="JBU176" s="3492"/>
      <c r="JBV176" s="3492"/>
      <c r="JBW176" s="3492"/>
      <c r="JBX176" s="3492"/>
      <c r="JBY176" s="3492"/>
      <c r="JBZ176" s="3492"/>
      <c r="JCA176" s="3492"/>
      <c r="JCB176" s="3492"/>
      <c r="JCC176" s="3492"/>
      <c r="JCD176" s="3492"/>
      <c r="JCE176" s="3492"/>
      <c r="JCF176" s="3492"/>
      <c r="JCG176" s="3492"/>
      <c r="JCH176" s="3492"/>
      <c r="JCI176" s="3492"/>
      <c r="JCJ176" s="3492"/>
      <c r="JCK176" s="3492"/>
      <c r="JCL176" s="3492"/>
      <c r="JCM176" s="3492"/>
      <c r="JCN176" s="3492"/>
      <c r="JCO176" s="3492"/>
      <c r="JCP176" s="3492"/>
      <c r="JCQ176" s="3492"/>
      <c r="JCR176" s="3492"/>
      <c r="JCS176" s="3492"/>
      <c r="JCT176" s="3492"/>
      <c r="JCU176" s="3492"/>
      <c r="JCV176" s="3492"/>
      <c r="JCW176" s="3492"/>
      <c r="JCX176" s="3492"/>
      <c r="JCY176" s="3492"/>
      <c r="JCZ176" s="3492"/>
      <c r="JDA176" s="3492"/>
      <c r="JDB176" s="3492"/>
      <c r="JDC176" s="3492"/>
      <c r="JDD176" s="3492"/>
      <c r="JDE176" s="3492"/>
      <c r="JDF176" s="3492"/>
      <c r="JDG176" s="3492"/>
      <c r="JDH176" s="3492"/>
      <c r="JDI176" s="3492"/>
      <c r="JDJ176" s="3492"/>
      <c r="JDK176" s="3492"/>
      <c r="JDL176" s="3492"/>
      <c r="JDM176" s="3492"/>
      <c r="JDN176" s="3492"/>
      <c r="JDO176" s="3492"/>
      <c r="JDP176" s="3492"/>
      <c r="JDQ176" s="3492"/>
      <c r="JDR176" s="3492"/>
      <c r="JDS176" s="3492"/>
      <c r="JDT176" s="3492"/>
      <c r="JDU176" s="3492"/>
      <c r="JDV176" s="3492"/>
      <c r="JDW176" s="3492"/>
      <c r="JDX176" s="3492"/>
      <c r="JDY176" s="3492"/>
      <c r="JDZ176" s="3492"/>
      <c r="JEA176" s="3492"/>
      <c r="JEB176" s="3492"/>
      <c r="JEC176" s="3492"/>
      <c r="JED176" s="3492"/>
      <c r="JEE176" s="3492"/>
      <c r="JEF176" s="3492"/>
      <c r="JEG176" s="3492"/>
      <c r="JEH176" s="3492"/>
      <c r="JEI176" s="3492"/>
      <c r="JEJ176" s="3492"/>
      <c r="JEK176" s="3492"/>
      <c r="JEL176" s="3492"/>
      <c r="JEM176" s="3492"/>
      <c r="JEN176" s="3492"/>
      <c r="JEO176" s="3492"/>
      <c r="JEP176" s="3492"/>
      <c r="JEQ176" s="3492"/>
      <c r="JER176" s="3492"/>
      <c r="JES176" s="3492"/>
      <c r="JET176" s="3492"/>
      <c r="JEU176" s="3492"/>
      <c r="JEV176" s="3492"/>
      <c r="JEW176" s="3492"/>
      <c r="JEX176" s="3492"/>
      <c r="JEY176" s="3492"/>
      <c r="JEZ176" s="3492"/>
      <c r="JFA176" s="3492"/>
      <c r="JFB176" s="3492"/>
      <c r="JFC176" s="3492"/>
      <c r="JFD176" s="3492"/>
      <c r="JFE176" s="3492"/>
      <c r="JFF176" s="3492"/>
      <c r="JFG176" s="3492"/>
      <c r="JFH176" s="3492"/>
      <c r="JFI176" s="3492"/>
      <c r="JFJ176" s="3492"/>
      <c r="JFK176" s="3492"/>
      <c r="JFL176" s="3492"/>
      <c r="JFM176" s="3492"/>
      <c r="JFN176" s="3492"/>
      <c r="JFO176" s="3492"/>
      <c r="JFP176" s="3492"/>
      <c r="JFQ176" s="3492"/>
      <c r="JFR176" s="3492"/>
      <c r="JFS176" s="3492"/>
      <c r="JFT176" s="3492"/>
      <c r="JFU176" s="3492"/>
      <c r="JFV176" s="3492"/>
      <c r="JFW176" s="3492"/>
      <c r="JFX176" s="3492"/>
      <c r="JFY176" s="3492"/>
      <c r="JFZ176" s="3492"/>
      <c r="JGA176" s="3492"/>
      <c r="JGB176" s="3492"/>
      <c r="JGC176" s="3492"/>
      <c r="JGD176" s="3492"/>
      <c r="JGE176" s="3492"/>
      <c r="JGF176" s="3492"/>
      <c r="JGG176" s="3492"/>
      <c r="JGH176" s="3492"/>
      <c r="JGI176" s="3492"/>
      <c r="JGJ176" s="3492"/>
      <c r="JGK176" s="3492"/>
      <c r="JGL176" s="3492"/>
      <c r="JGM176" s="3492"/>
      <c r="JGN176" s="3492"/>
      <c r="JGO176" s="3492"/>
      <c r="JGP176" s="3492"/>
      <c r="JGQ176" s="3492"/>
      <c r="JGR176" s="3492"/>
      <c r="JGS176" s="3492"/>
      <c r="JGT176" s="3492"/>
      <c r="JGU176" s="3492"/>
      <c r="JGV176" s="3492"/>
      <c r="JGW176" s="3492"/>
      <c r="JGX176" s="3492"/>
      <c r="JGY176" s="3492"/>
      <c r="JGZ176" s="3492"/>
      <c r="JHA176" s="3492"/>
      <c r="JHB176" s="3492"/>
      <c r="JHC176" s="3492"/>
      <c r="JHD176" s="3492"/>
      <c r="JHE176" s="3492"/>
      <c r="JHF176" s="3492"/>
      <c r="JHG176" s="3492"/>
      <c r="JHH176" s="3492"/>
      <c r="JHI176" s="3492"/>
      <c r="JHJ176" s="3492"/>
      <c r="JHK176" s="3492"/>
      <c r="JHL176" s="3492"/>
      <c r="JHM176" s="3492"/>
      <c r="JHN176" s="3492"/>
      <c r="JHO176" s="3492"/>
      <c r="JHP176" s="3492"/>
      <c r="JHQ176" s="3492"/>
      <c r="JHR176" s="3492"/>
      <c r="JHS176" s="3492"/>
      <c r="JHT176" s="3492"/>
      <c r="JHU176" s="3492"/>
      <c r="JHV176" s="3492"/>
      <c r="JHW176" s="3492"/>
      <c r="JHX176" s="3492"/>
      <c r="JHY176" s="3492"/>
      <c r="JHZ176" s="3492"/>
      <c r="JIA176" s="3492"/>
      <c r="JIB176" s="3492"/>
      <c r="JIC176" s="3492"/>
      <c r="JID176" s="3492"/>
      <c r="JIE176" s="3492"/>
      <c r="JIF176" s="3492"/>
      <c r="JIG176" s="3492"/>
      <c r="JIH176" s="3492"/>
      <c r="JII176" s="3492"/>
      <c r="JIJ176" s="3492"/>
      <c r="JIK176" s="3492"/>
      <c r="JIL176" s="3492"/>
      <c r="JIM176" s="3492"/>
      <c r="JIN176" s="3492"/>
      <c r="JIO176" s="3492"/>
      <c r="JIP176" s="3492"/>
      <c r="JIQ176" s="3492"/>
      <c r="JIR176" s="3492"/>
      <c r="JIS176" s="3492"/>
      <c r="JIT176" s="3492"/>
      <c r="JIU176" s="3492"/>
      <c r="JIV176" s="3492"/>
      <c r="JIW176" s="3492"/>
      <c r="JIX176" s="3492"/>
      <c r="JIY176" s="3492"/>
      <c r="JIZ176" s="3492"/>
      <c r="JJA176" s="3492"/>
      <c r="JJB176" s="3492"/>
      <c r="JJC176" s="3492"/>
      <c r="JJD176" s="3492"/>
      <c r="JJE176" s="3492"/>
      <c r="JJF176" s="3492"/>
      <c r="JJG176" s="3492"/>
      <c r="JJH176" s="3492"/>
      <c r="JJI176" s="3492"/>
      <c r="JJJ176" s="3492"/>
      <c r="JJK176" s="3492"/>
      <c r="JJL176" s="3492"/>
      <c r="JJM176" s="3492"/>
      <c r="JJN176" s="3492"/>
      <c r="JJO176" s="3492"/>
      <c r="JJP176" s="3492"/>
      <c r="JJQ176" s="3492"/>
      <c r="JJR176" s="3492"/>
      <c r="JJS176" s="3492"/>
      <c r="JJT176" s="3492"/>
      <c r="JJU176" s="3492"/>
      <c r="JJV176" s="3492"/>
      <c r="JJW176" s="3492"/>
      <c r="JJX176" s="3492"/>
      <c r="JJY176" s="3492"/>
      <c r="JJZ176" s="3492"/>
      <c r="JKA176" s="3492"/>
      <c r="JKB176" s="3492"/>
      <c r="JKC176" s="3492"/>
      <c r="JKD176" s="3492"/>
      <c r="JKE176" s="3492"/>
      <c r="JKF176" s="3492"/>
      <c r="JKG176" s="3492"/>
      <c r="JKH176" s="3492"/>
      <c r="JKI176" s="3492"/>
      <c r="JKJ176" s="3492"/>
      <c r="JKK176" s="3492"/>
      <c r="JKL176" s="3492"/>
      <c r="JKM176" s="3492"/>
      <c r="JKN176" s="3492"/>
      <c r="JKO176" s="3492"/>
      <c r="JKP176" s="3492"/>
      <c r="JKQ176" s="3492"/>
      <c r="JKR176" s="3492"/>
      <c r="JKS176" s="3492"/>
      <c r="JKT176" s="3492"/>
      <c r="JKU176" s="3492"/>
      <c r="JKV176" s="3492"/>
      <c r="JKW176" s="3492"/>
      <c r="JKX176" s="3492"/>
      <c r="JKY176" s="3492"/>
      <c r="JKZ176" s="3492"/>
      <c r="JLA176" s="3492"/>
      <c r="JLB176" s="3492"/>
      <c r="JLC176" s="3492"/>
      <c r="JLD176" s="3492"/>
      <c r="JLE176" s="3492"/>
      <c r="JLF176" s="3492"/>
      <c r="JLG176" s="3492"/>
      <c r="JLH176" s="3492"/>
      <c r="JLI176" s="3492"/>
      <c r="JLJ176" s="3492"/>
      <c r="JLK176" s="3492"/>
      <c r="JLL176" s="3492"/>
      <c r="JLM176" s="3492"/>
      <c r="JLN176" s="3492"/>
      <c r="JLO176" s="3492"/>
      <c r="JLP176" s="3492"/>
      <c r="JLQ176" s="3492"/>
      <c r="JLR176" s="3492"/>
      <c r="JLS176" s="3492"/>
      <c r="JLT176" s="3492"/>
      <c r="JLU176" s="3492"/>
      <c r="JLV176" s="3492"/>
      <c r="JLW176" s="3492"/>
      <c r="JLX176" s="3492"/>
      <c r="JLY176" s="3492"/>
      <c r="JLZ176" s="3492"/>
      <c r="JMA176" s="3492"/>
      <c r="JMB176" s="3492"/>
      <c r="JMC176" s="3492"/>
      <c r="JMD176" s="3492"/>
      <c r="JME176" s="3492"/>
      <c r="JMF176" s="3492"/>
      <c r="JMG176" s="3492"/>
      <c r="JMH176" s="3492"/>
      <c r="JMI176" s="3492"/>
      <c r="JMJ176" s="3492"/>
      <c r="JMK176" s="3492"/>
      <c r="JML176" s="3492"/>
      <c r="JMM176" s="3492"/>
      <c r="JMN176" s="3492"/>
      <c r="JMO176" s="3492"/>
      <c r="JMP176" s="3492"/>
      <c r="JMQ176" s="3492"/>
      <c r="JMR176" s="3492"/>
      <c r="JMS176" s="3492"/>
      <c r="JMT176" s="3492"/>
      <c r="JMU176" s="3492"/>
      <c r="JMV176" s="3492"/>
      <c r="JMW176" s="3492"/>
      <c r="JMX176" s="3492"/>
      <c r="JMY176" s="3492"/>
      <c r="JMZ176" s="3492"/>
      <c r="JNA176" s="3492"/>
      <c r="JNB176" s="3492"/>
      <c r="JNC176" s="3492"/>
      <c r="JND176" s="3492"/>
      <c r="JNE176" s="3492"/>
      <c r="JNF176" s="3492"/>
      <c r="JNG176" s="3492"/>
      <c r="JNH176" s="3492"/>
      <c r="JNI176" s="3492"/>
      <c r="JNJ176" s="3492"/>
      <c r="JNK176" s="3492"/>
      <c r="JNL176" s="3492"/>
      <c r="JNM176" s="3492"/>
      <c r="JNN176" s="3492"/>
      <c r="JNO176" s="3492"/>
      <c r="JNP176" s="3492"/>
      <c r="JNQ176" s="3492"/>
      <c r="JNR176" s="3492"/>
      <c r="JNS176" s="3492"/>
      <c r="JNT176" s="3492"/>
      <c r="JNU176" s="3492"/>
      <c r="JNV176" s="3492"/>
      <c r="JNW176" s="3492"/>
      <c r="JNX176" s="3492"/>
      <c r="JNY176" s="3492"/>
      <c r="JNZ176" s="3492"/>
      <c r="JOA176" s="3492"/>
      <c r="JOB176" s="3492"/>
      <c r="JOC176" s="3492"/>
      <c r="JOD176" s="3492"/>
      <c r="JOE176" s="3492"/>
      <c r="JOF176" s="3492"/>
      <c r="JOG176" s="3492"/>
      <c r="JOH176" s="3492"/>
      <c r="JOI176" s="3492"/>
      <c r="JOJ176" s="3492"/>
      <c r="JOK176" s="3492"/>
      <c r="JOL176" s="3492"/>
      <c r="JOM176" s="3492"/>
      <c r="JON176" s="3492"/>
      <c r="JOO176" s="3492"/>
      <c r="JOP176" s="3492"/>
      <c r="JOQ176" s="3492"/>
      <c r="JOR176" s="3492"/>
      <c r="JOS176" s="3492"/>
      <c r="JOT176" s="3492"/>
      <c r="JOU176" s="3492"/>
      <c r="JOV176" s="3492"/>
      <c r="JOW176" s="3492"/>
      <c r="JOX176" s="3492"/>
      <c r="JOY176" s="3492"/>
      <c r="JOZ176" s="3492"/>
      <c r="JPA176" s="3492"/>
      <c r="JPB176" s="3492"/>
      <c r="JPC176" s="3492"/>
      <c r="JPD176" s="3492"/>
      <c r="JPE176" s="3492"/>
      <c r="JPF176" s="3492"/>
      <c r="JPG176" s="3492"/>
      <c r="JPH176" s="3492"/>
      <c r="JPI176" s="3492"/>
      <c r="JPJ176" s="3492"/>
      <c r="JPK176" s="3492"/>
      <c r="JPL176" s="3492"/>
      <c r="JPM176" s="3492"/>
      <c r="JPN176" s="3492"/>
      <c r="JPO176" s="3492"/>
      <c r="JPP176" s="3492"/>
      <c r="JPQ176" s="3492"/>
      <c r="JPR176" s="3492"/>
      <c r="JPS176" s="3492"/>
      <c r="JPT176" s="3492"/>
      <c r="JPU176" s="3492"/>
      <c r="JPV176" s="3492"/>
      <c r="JPW176" s="3492"/>
      <c r="JPX176" s="3492"/>
      <c r="JPY176" s="3492"/>
      <c r="JPZ176" s="3492"/>
      <c r="JQA176" s="3492"/>
      <c r="JQB176" s="3492"/>
      <c r="JQC176" s="3492"/>
      <c r="JQD176" s="3492"/>
      <c r="JQE176" s="3492"/>
      <c r="JQF176" s="3492"/>
      <c r="JQG176" s="3492"/>
      <c r="JQH176" s="3492"/>
      <c r="JQI176" s="3492"/>
      <c r="JQJ176" s="3492"/>
      <c r="JQK176" s="3492"/>
      <c r="JQL176" s="3492"/>
      <c r="JQM176" s="3492"/>
      <c r="JQN176" s="3492"/>
      <c r="JQO176" s="3492"/>
      <c r="JQP176" s="3492"/>
      <c r="JQQ176" s="3492"/>
      <c r="JQR176" s="3492"/>
      <c r="JQS176" s="3492"/>
      <c r="JQT176" s="3492"/>
      <c r="JQU176" s="3492"/>
      <c r="JQV176" s="3492"/>
      <c r="JQW176" s="3492"/>
      <c r="JQX176" s="3492"/>
      <c r="JQY176" s="3492"/>
      <c r="JQZ176" s="3492"/>
      <c r="JRA176" s="3492"/>
      <c r="JRB176" s="3492"/>
      <c r="JRC176" s="3492"/>
      <c r="JRD176" s="3492"/>
      <c r="JRE176" s="3492"/>
      <c r="JRF176" s="3492"/>
      <c r="JRG176" s="3492"/>
      <c r="JRH176" s="3492"/>
      <c r="JRI176" s="3492"/>
      <c r="JRJ176" s="3492"/>
      <c r="JRK176" s="3492"/>
      <c r="JRL176" s="3492"/>
      <c r="JRM176" s="3492"/>
      <c r="JRN176" s="3492"/>
      <c r="JRO176" s="3492"/>
      <c r="JRP176" s="3492"/>
      <c r="JRQ176" s="3492"/>
      <c r="JRR176" s="3492"/>
      <c r="JRS176" s="3492"/>
      <c r="JRT176" s="3492"/>
      <c r="JRU176" s="3492"/>
      <c r="JRV176" s="3492"/>
      <c r="JRW176" s="3492"/>
      <c r="JRX176" s="3492"/>
      <c r="JRY176" s="3492"/>
      <c r="JRZ176" s="3492"/>
      <c r="JSA176" s="3492"/>
      <c r="JSB176" s="3492"/>
      <c r="JSC176" s="3492"/>
      <c r="JSD176" s="3492"/>
      <c r="JSE176" s="3492"/>
      <c r="JSF176" s="3492"/>
      <c r="JSG176" s="3492"/>
      <c r="JSH176" s="3492"/>
      <c r="JSI176" s="3492"/>
      <c r="JSJ176" s="3492"/>
      <c r="JSK176" s="3492"/>
      <c r="JSL176" s="3492"/>
      <c r="JSM176" s="3492"/>
      <c r="JSN176" s="3492"/>
      <c r="JSO176" s="3492"/>
      <c r="JSP176" s="3492"/>
      <c r="JSQ176" s="3492"/>
      <c r="JSR176" s="3492"/>
      <c r="JSS176" s="3492"/>
      <c r="JST176" s="3492"/>
      <c r="JSU176" s="3492"/>
      <c r="JSV176" s="3492"/>
      <c r="JSW176" s="3492"/>
      <c r="JSX176" s="3492"/>
      <c r="JSY176" s="3492"/>
      <c r="JSZ176" s="3492"/>
      <c r="JTA176" s="3492"/>
      <c r="JTB176" s="3492"/>
      <c r="JTC176" s="3492"/>
      <c r="JTD176" s="3492"/>
      <c r="JTE176" s="3492"/>
      <c r="JTF176" s="3492"/>
      <c r="JTG176" s="3492"/>
      <c r="JTH176" s="3492"/>
      <c r="JTI176" s="3492"/>
      <c r="JTJ176" s="3492"/>
      <c r="JTK176" s="3492"/>
      <c r="JTL176" s="3492"/>
      <c r="JTM176" s="3492"/>
      <c r="JTN176" s="3492"/>
      <c r="JTO176" s="3492"/>
      <c r="JTP176" s="3492"/>
      <c r="JTQ176" s="3492"/>
      <c r="JTR176" s="3492"/>
      <c r="JTS176" s="3492"/>
      <c r="JTT176" s="3492"/>
      <c r="JTU176" s="3492"/>
      <c r="JTV176" s="3492"/>
      <c r="JTW176" s="3492"/>
      <c r="JTX176" s="3492"/>
      <c r="JTY176" s="3492"/>
      <c r="JTZ176" s="3492"/>
      <c r="JUA176" s="3492"/>
      <c r="JUB176" s="3492"/>
      <c r="JUC176" s="3492"/>
      <c r="JUD176" s="3492"/>
      <c r="JUE176" s="3492"/>
      <c r="JUF176" s="3492"/>
      <c r="JUG176" s="3492"/>
      <c r="JUH176" s="3492"/>
      <c r="JUI176" s="3492"/>
      <c r="JUJ176" s="3492"/>
      <c r="JUK176" s="3492"/>
      <c r="JUL176" s="3492"/>
      <c r="JUM176" s="3492"/>
      <c r="JUN176" s="3492"/>
      <c r="JUO176" s="3492"/>
      <c r="JUP176" s="3492"/>
      <c r="JUQ176" s="3492"/>
      <c r="JUR176" s="3492"/>
      <c r="JUS176" s="3492"/>
      <c r="JUT176" s="3492"/>
      <c r="JUU176" s="3492"/>
      <c r="JUV176" s="3492"/>
      <c r="JUW176" s="3492"/>
      <c r="JUX176" s="3492"/>
      <c r="JUY176" s="3492"/>
      <c r="JUZ176" s="3492"/>
      <c r="JVA176" s="3492"/>
      <c r="JVB176" s="3492"/>
      <c r="JVC176" s="3492"/>
      <c r="JVD176" s="3492"/>
      <c r="JVE176" s="3492"/>
      <c r="JVF176" s="3492"/>
      <c r="JVG176" s="3492"/>
      <c r="JVH176" s="3492"/>
      <c r="JVI176" s="3492"/>
      <c r="JVJ176" s="3492"/>
      <c r="JVK176" s="3492"/>
      <c r="JVL176" s="3492"/>
      <c r="JVM176" s="3492"/>
      <c r="JVN176" s="3492"/>
      <c r="JVO176" s="3492"/>
      <c r="JVP176" s="3492"/>
      <c r="JVQ176" s="3492"/>
      <c r="JVR176" s="3492"/>
      <c r="JVS176" s="3492"/>
      <c r="JVT176" s="3492"/>
      <c r="JVU176" s="3492"/>
      <c r="JVV176" s="3492"/>
      <c r="JVW176" s="3492"/>
      <c r="JVX176" s="3492"/>
      <c r="JVY176" s="3492"/>
      <c r="JVZ176" s="3492"/>
      <c r="JWA176" s="3492"/>
      <c r="JWB176" s="3492"/>
      <c r="JWC176" s="3492"/>
      <c r="JWD176" s="3492"/>
      <c r="JWE176" s="3492"/>
      <c r="JWF176" s="3492"/>
      <c r="JWG176" s="3492"/>
      <c r="JWH176" s="3492"/>
      <c r="JWI176" s="3492"/>
      <c r="JWJ176" s="3492"/>
      <c r="JWK176" s="3492"/>
      <c r="JWL176" s="3492"/>
      <c r="JWM176" s="3492"/>
      <c r="JWN176" s="3492"/>
      <c r="JWO176" s="3492"/>
      <c r="JWP176" s="3492"/>
      <c r="JWQ176" s="3492"/>
      <c r="JWR176" s="3492"/>
      <c r="JWS176" s="3492"/>
      <c r="JWT176" s="3492"/>
      <c r="JWU176" s="3492"/>
      <c r="JWV176" s="3492"/>
      <c r="JWW176" s="3492"/>
      <c r="JWX176" s="3492"/>
      <c r="JWY176" s="3492"/>
      <c r="JWZ176" s="3492"/>
      <c r="JXA176" s="3492"/>
      <c r="JXB176" s="3492"/>
      <c r="JXC176" s="3492"/>
      <c r="JXD176" s="3492"/>
      <c r="JXE176" s="3492"/>
      <c r="JXF176" s="3492"/>
      <c r="JXG176" s="3492"/>
      <c r="JXH176" s="3492"/>
      <c r="JXI176" s="3492"/>
      <c r="JXJ176" s="3492"/>
      <c r="JXK176" s="3492"/>
      <c r="JXL176" s="3492"/>
      <c r="JXM176" s="3492"/>
      <c r="JXN176" s="3492"/>
      <c r="JXO176" s="3492"/>
      <c r="JXP176" s="3492"/>
      <c r="JXQ176" s="3492"/>
      <c r="JXR176" s="3492"/>
      <c r="JXS176" s="3492"/>
      <c r="JXT176" s="3492"/>
      <c r="JXU176" s="3492"/>
      <c r="JXV176" s="3492"/>
      <c r="JXW176" s="3492"/>
      <c r="JXX176" s="3492"/>
      <c r="JXY176" s="3492"/>
      <c r="JXZ176" s="3492"/>
      <c r="JYA176" s="3492"/>
      <c r="JYB176" s="3492"/>
      <c r="JYC176" s="3492"/>
      <c r="JYD176" s="3492"/>
      <c r="JYE176" s="3492"/>
      <c r="JYF176" s="3492"/>
      <c r="JYG176" s="3492"/>
      <c r="JYH176" s="3492"/>
      <c r="JYI176" s="3492"/>
      <c r="JYJ176" s="3492"/>
      <c r="JYK176" s="3492"/>
      <c r="JYL176" s="3492"/>
      <c r="JYM176" s="3492"/>
      <c r="JYN176" s="3492"/>
      <c r="JYO176" s="3492"/>
      <c r="JYP176" s="3492"/>
      <c r="JYQ176" s="3492"/>
      <c r="JYR176" s="3492"/>
      <c r="JYS176" s="3492"/>
      <c r="JYT176" s="3492"/>
      <c r="JYU176" s="3492"/>
      <c r="JYV176" s="3492"/>
      <c r="JYW176" s="3492"/>
      <c r="JYX176" s="3492"/>
      <c r="JYY176" s="3492"/>
      <c r="JYZ176" s="3492"/>
      <c r="JZA176" s="3492"/>
      <c r="JZB176" s="3492"/>
      <c r="JZC176" s="3492"/>
      <c r="JZD176" s="3492"/>
      <c r="JZE176" s="3492"/>
      <c r="JZF176" s="3492"/>
      <c r="JZG176" s="3492"/>
      <c r="JZH176" s="3492"/>
      <c r="JZI176" s="3492"/>
      <c r="JZJ176" s="3492"/>
      <c r="JZK176" s="3492"/>
      <c r="JZL176" s="3492"/>
      <c r="JZM176" s="3492"/>
      <c r="JZN176" s="3492"/>
      <c r="JZO176" s="3492"/>
      <c r="JZP176" s="3492"/>
      <c r="JZQ176" s="3492"/>
      <c r="JZR176" s="3492"/>
      <c r="JZS176" s="3492"/>
      <c r="JZT176" s="3492"/>
      <c r="JZU176" s="3492"/>
      <c r="JZV176" s="3492"/>
      <c r="JZW176" s="3492"/>
      <c r="JZX176" s="3492"/>
      <c r="JZY176" s="3492"/>
      <c r="JZZ176" s="3492"/>
      <c r="KAA176" s="3492"/>
      <c r="KAB176" s="3492"/>
      <c r="KAC176" s="3492"/>
      <c r="KAD176" s="3492"/>
      <c r="KAE176" s="3492"/>
      <c r="KAF176" s="3492"/>
      <c r="KAG176" s="3492"/>
      <c r="KAH176" s="3492"/>
      <c r="KAI176" s="3492"/>
      <c r="KAJ176" s="3492"/>
      <c r="KAK176" s="3492"/>
      <c r="KAL176" s="3492"/>
      <c r="KAM176" s="3492"/>
      <c r="KAN176" s="3492"/>
      <c r="KAO176" s="3492"/>
      <c r="KAP176" s="3492"/>
      <c r="KAQ176" s="3492"/>
      <c r="KAR176" s="3492"/>
      <c r="KAS176" s="3492"/>
      <c r="KAT176" s="3492"/>
      <c r="KAU176" s="3492"/>
      <c r="KAV176" s="3492"/>
      <c r="KAW176" s="3492"/>
      <c r="KAX176" s="3492"/>
      <c r="KAY176" s="3492"/>
      <c r="KAZ176" s="3492"/>
      <c r="KBA176" s="3492"/>
      <c r="KBB176" s="3492"/>
      <c r="KBC176" s="3492"/>
      <c r="KBD176" s="3492"/>
      <c r="KBE176" s="3492"/>
      <c r="KBF176" s="3492"/>
      <c r="KBG176" s="3492"/>
      <c r="KBH176" s="3492"/>
      <c r="KBI176" s="3492"/>
      <c r="KBJ176" s="3492"/>
      <c r="KBK176" s="3492"/>
      <c r="KBL176" s="3492"/>
      <c r="KBM176" s="3492"/>
      <c r="KBN176" s="3492"/>
      <c r="KBO176" s="3492"/>
      <c r="KBP176" s="3492"/>
      <c r="KBQ176" s="3492"/>
      <c r="KBR176" s="3492"/>
      <c r="KBS176" s="3492"/>
      <c r="KBT176" s="3492"/>
      <c r="KBU176" s="3492"/>
      <c r="KBV176" s="3492"/>
      <c r="KBW176" s="3492"/>
      <c r="KBX176" s="3492"/>
      <c r="KBY176" s="3492"/>
      <c r="KBZ176" s="3492"/>
      <c r="KCA176" s="3492"/>
      <c r="KCB176" s="3492"/>
      <c r="KCC176" s="3492"/>
      <c r="KCD176" s="3492"/>
      <c r="KCE176" s="3492"/>
      <c r="KCF176" s="3492"/>
      <c r="KCG176" s="3492"/>
      <c r="KCH176" s="3492"/>
      <c r="KCI176" s="3492"/>
      <c r="KCJ176" s="3492"/>
      <c r="KCK176" s="3492"/>
      <c r="KCL176" s="3492"/>
      <c r="KCM176" s="3492"/>
      <c r="KCN176" s="3492"/>
      <c r="KCO176" s="3492"/>
      <c r="KCP176" s="3492"/>
      <c r="KCQ176" s="3492"/>
      <c r="KCR176" s="3492"/>
      <c r="KCS176" s="3492"/>
      <c r="KCT176" s="3492"/>
      <c r="KCU176" s="3492"/>
      <c r="KCV176" s="3492"/>
      <c r="KCW176" s="3492"/>
      <c r="KCX176" s="3492"/>
      <c r="KCY176" s="3492"/>
      <c r="KCZ176" s="3492"/>
      <c r="KDA176" s="3492"/>
      <c r="KDB176" s="3492"/>
      <c r="KDC176" s="3492"/>
      <c r="KDD176" s="3492"/>
      <c r="KDE176" s="3492"/>
      <c r="KDF176" s="3492"/>
      <c r="KDG176" s="3492"/>
      <c r="KDH176" s="3492"/>
      <c r="KDI176" s="3492"/>
      <c r="KDJ176" s="3492"/>
      <c r="KDK176" s="3492"/>
      <c r="KDL176" s="3492"/>
      <c r="KDM176" s="3492"/>
      <c r="KDN176" s="3492"/>
      <c r="KDO176" s="3492"/>
      <c r="KDP176" s="3492"/>
      <c r="KDQ176" s="3492"/>
      <c r="KDR176" s="3492"/>
      <c r="KDS176" s="3492"/>
      <c r="KDT176" s="3492"/>
      <c r="KDU176" s="3492"/>
      <c r="KDV176" s="3492"/>
      <c r="KDW176" s="3492"/>
      <c r="KDX176" s="3492"/>
      <c r="KDY176" s="3492"/>
      <c r="KDZ176" s="3492"/>
      <c r="KEA176" s="3492"/>
      <c r="KEB176" s="3492"/>
      <c r="KEC176" s="3492"/>
      <c r="KED176" s="3492"/>
      <c r="KEE176" s="3492"/>
      <c r="KEF176" s="3492"/>
      <c r="KEG176" s="3492"/>
      <c r="KEH176" s="3492"/>
      <c r="KEI176" s="3492"/>
      <c r="KEJ176" s="3492"/>
      <c r="KEK176" s="3492"/>
      <c r="KEL176" s="3492"/>
      <c r="KEM176" s="3492"/>
      <c r="KEN176" s="3492"/>
      <c r="KEO176" s="3492"/>
      <c r="KEP176" s="3492"/>
      <c r="KEQ176" s="3492"/>
      <c r="KER176" s="3492"/>
      <c r="KES176" s="3492"/>
      <c r="KET176" s="3492"/>
      <c r="KEU176" s="3492"/>
      <c r="KEV176" s="3492"/>
      <c r="KEW176" s="3492"/>
      <c r="KEX176" s="3492"/>
      <c r="KEY176" s="3492"/>
      <c r="KEZ176" s="3492"/>
      <c r="KFA176" s="3492"/>
      <c r="KFB176" s="3492"/>
      <c r="KFC176" s="3492"/>
      <c r="KFD176" s="3492"/>
      <c r="KFE176" s="3492"/>
      <c r="KFF176" s="3492"/>
      <c r="KFG176" s="3492"/>
      <c r="KFH176" s="3492"/>
      <c r="KFI176" s="3492"/>
      <c r="KFJ176" s="3492"/>
      <c r="KFK176" s="3492"/>
      <c r="KFL176" s="3492"/>
      <c r="KFM176" s="3492"/>
      <c r="KFN176" s="3492"/>
      <c r="KFO176" s="3492"/>
      <c r="KFP176" s="3492"/>
      <c r="KFQ176" s="3492"/>
      <c r="KFR176" s="3492"/>
      <c r="KFS176" s="3492"/>
      <c r="KFT176" s="3492"/>
      <c r="KFU176" s="3492"/>
      <c r="KFV176" s="3492"/>
      <c r="KFW176" s="3492"/>
      <c r="KFX176" s="3492"/>
      <c r="KFY176" s="3492"/>
      <c r="KFZ176" s="3492"/>
      <c r="KGA176" s="3492"/>
      <c r="KGB176" s="3492"/>
      <c r="KGC176" s="3492"/>
      <c r="KGD176" s="3492"/>
      <c r="KGE176" s="3492"/>
      <c r="KGF176" s="3492"/>
      <c r="KGG176" s="3492"/>
      <c r="KGH176" s="3492"/>
      <c r="KGI176" s="3492"/>
      <c r="KGJ176" s="3492"/>
      <c r="KGK176" s="3492"/>
      <c r="KGL176" s="3492"/>
      <c r="KGM176" s="3492"/>
      <c r="KGN176" s="3492"/>
      <c r="KGO176" s="3492"/>
      <c r="KGP176" s="3492"/>
      <c r="KGQ176" s="3492"/>
      <c r="KGR176" s="3492"/>
      <c r="KGS176" s="3492"/>
      <c r="KGT176" s="3492"/>
      <c r="KGU176" s="3492"/>
      <c r="KGV176" s="3492"/>
      <c r="KGW176" s="3492"/>
      <c r="KGX176" s="3492"/>
      <c r="KGY176" s="3492"/>
      <c r="KGZ176" s="3492"/>
      <c r="KHA176" s="3492"/>
      <c r="KHB176" s="3492"/>
      <c r="KHC176" s="3492"/>
      <c r="KHD176" s="3492"/>
      <c r="KHE176" s="3492"/>
      <c r="KHF176" s="3492"/>
      <c r="KHG176" s="3492"/>
      <c r="KHH176" s="3492"/>
      <c r="KHI176" s="3492"/>
      <c r="KHJ176" s="3492"/>
      <c r="KHK176" s="3492"/>
      <c r="KHL176" s="3492"/>
      <c r="KHM176" s="3492"/>
      <c r="KHN176" s="3492"/>
      <c r="KHO176" s="3492"/>
      <c r="KHP176" s="3492"/>
      <c r="KHQ176" s="3492"/>
      <c r="KHR176" s="3492"/>
      <c r="KHS176" s="3492"/>
      <c r="KHT176" s="3492"/>
      <c r="KHU176" s="3492"/>
      <c r="KHV176" s="3492"/>
      <c r="KHW176" s="3492"/>
      <c r="KHX176" s="3492"/>
      <c r="KHY176" s="3492"/>
      <c r="KHZ176" s="3492"/>
      <c r="KIA176" s="3492"/>
      <c r="KIB176" s="3492"/>
      <c r="KIC176" s="3492"/>
      <c r="KID176" s="3492"/>
      <c r="KIE176" s="3492"/>
      <c r="KIF176" s="3492"/>
      <c r="KIG176" s="3492"/>
      <c r="KIH176" s="3492"/>
      <c r="KII176" s="3492"/>
      <c r="KIJ176" s="3492"/>
      <c r="KIK176" s="3492"/>
      <c r="KIL176" s="3492"/>
      <c r="KIM176" s="3492"/>
      <c r="KIN176" s="3492"/>
      <c r="KIO176" s="3492"/>
      <c r="KIP176" s="3492"/>
      <c r="KIQ176" s="3492"/>
      <c r="KIR176" s="3492"/>
      <c r="KIS176" s="3492"/>
      <c r="KIT176" s="3492"/>
      <c r="KIU176" s="3492"/>
      <c r="KIV176" s="3492"/>
      <c r="KIW176" s="3492"/>
      <c r="KIX176" s="3492"/>
      <c r="KIY176" s="3492"/>
      <c r="KIZ176" s="3492"/>
      <c r="KJA176" s="3492"/>
      <c r="KJB176" s="3492"/>
      <c r="KJC176" s="3492"/>
      <c r="KJD176" s="3492"/>
      <c r="KJE176" s="3492"/>
      <c r="KJF176" s="3492"/>
      <c r="KJG176" s="3492"/>
      <c r="KJH176" s="3492"/>
      <c r="KJI176" s="3492"/>
      <c r="KJJ176" s="3492"/>
      <c r="KJK176" s="3492"/>
      <c r="KJL176" s="3492"/>
      <c r="KJM176" s="3492"/>
      <c r="KJN176" s="3492"/>
      <c r="KJO176" s="3492"/>
      <c r="KJP176" s="3492"/>
      <c r="KJQ176" s="3492"/>
      <c r="KJR176" s="3492"/>
      <c r="KJS176" s="3492"/>
      <c r="KJT176" s="3492"/>
      <c r="KJU176" s="3492"/>
      <c r="KJV176" s="3492"/>
      <c r="KJW176" s="3492"/>
      <c r="KJX176" s="3492"/>
      <c r="KJY176" s="3492"/>
      <c r="KJZ176" s="3492"/>
      <c r="KKA176" s="3492"/>
      <c r="KKB176" s="3492"/>
      <c r="KKC176" s="3492"/>
      <c r="KKD176" s="3492"/>
      <c r="KKE176" s="3492"/>
      <c r="KKF176" s="3492"/>
      <c r="KKG176" s="3492"/>
      <c r="KKH176" s="3492"/>
      <c r="KKI176" s="3492"/>
      <c r="KKJ176" s="3492"/>
      <c r="KKK176" s="3492"/>
      <c r="KKL176" s="3492"/>
      <c r="KKM176" s="3492"/>
      <c r="KKN176" s="3492"/>
      <c r="KKO176" s="3492"/>
      <c r="KKP176" s="3492"/>
      <c r="KKQ176" s="3492"/>
      <c r="KKR176" s="3492"/>
      <c r="KKS176" s="3492"/>
      <c r="KKT176" s="3492"/>
      <c r="KKU176" s="3492"/>
      <c r="KKV176" s="3492"/>
      <c r="KKW176" s="3492"/>
      <c r="KKX176" s="3492"/>
      <c r="KKY176" s="3492"/>
      <c r="KKZ176" s="3492"/>
      <c r="KLA176" s="3492"/>
      <c r="KLB176" s="3492"/>
      <c r="KLC176" s="3492"/>
      <c r="KLD176" s="3492"/>
      <c r="KLE176" s="3492"/>
      <c r="KLF176" s="3492"/>
      <c r="KLG176" s="3492"/>
      <c r="KLH176" s="3492"/>
      <c r="KLI176" s="3492"/>
      <c r="KLJ176" s="3492"/>
      <c r="KLK176" s="3492"/>
      <c r="KLL176" s="3492"/>
      <c r="KLM176" s="3492"/>
      <c r="KLN176" s="3492"/>
      <c r="KLO176" s="3492"/>
      <c r="KLP176" s="3492"/>
      <c r="KLQ176" s="3492"/>
      <c r="KLR176" s="3492"/>
      <c r="KLS176" s="3492"/>
      <c r="KLT176" s="3492"/>
      <c r="KLU176" s="3492"/>
      <c r="KLV176" s="3492"/>
      <c r="KLW176" s="3492"/>
      <c r="KLX176" s="3492"/>
      <c r="KLY176" s="3492"/>
      <c r="KLZ176" s="3492"/>
      <c r="KMA176" s="3492"/>
      <c r="KMB176" s="3492"/>
      <c r="KMC176" s="3492"/>
      <c r="KMD176" s="3492"/>
      <c r="KME176" s="3492"/>
      <c r="KMF176" s="3492"/>
      <c r="KMG176" s="3492"/>
      <c r="KMH176" s="3492"/>
      <c r="KMI176" s="3492"/>
      <c r="KMJ176" s="3492"/>
      <c r="KMK176" s="3492"/>
      <c r="KML176" s="3492"/>
      <c r="KMM176" s="3492"/>
      <c r="KMN176" s="3492"/>
      <c r="KMO176" s="3492"/>
      <c r="KMP176" s="3492"/>
      <c r="KMQ176" s="3492"/>
      <c r="KMR176" s="3492"/>
      <c r="KMS176" s="3492"/>
      <c r="KMT176" s="3492"/>
      <c r="KMU176" s="3492"/>
      <c r="KMV176" s="3492"/>
      <c r="KMW176" s="3492"/>
      <c r="KMX176" s="3492"/>
      <c r="KMY176" s="3492"/>
      <c r="KMZ176" s="3492"/>
      <c r="KNA176" s="3492"/>
      <c r="KNB176" s="3492"/>
      <c r="KNC176" s="3492"/>
      <c r="KND176" s="3492"/>
      <c r="KNE176" s="3492"/>
      <c r="KNF176" s="3492"/>
      <c r="KNG176" s="3492"/>
      <c r="KNH176" s="3492"/>
      <c r="KNI176" s="3492"/>
      <c r="KNJ176" s="3492"/>
      <c r="KNK176" s="3492"/>
      <c r="KNL176" s="3492"/>
      <c r="KNM176" s="3492"/>
      <c r="KNN176" s="3492"/>
      <c r="KNO176" s="3492"/>
      <c r="KNP176" s="3492"/>
      <c r="KNQ176" s="3492"/>
      <c r="KNR176" s="3492"/>
      <c r="KNS176" s="3492"/>
      <c r="KNT176" s="3492"/>
      <c r="KNU176" s="3492"/>
      <c r="KNV176" s="3492"/>
      <c r="KNW176" s="3492"/>
      <c r="KNX176" s="3492"/>
      <c r="KNY176" s="3492"/>
      <c r="KNZ176" s="3492"/>
      <c r="KOA176" s="3492"/>
      <c r="KOB176" s="3492"/>
      <c r="KOC176" s="3492"/>
      <c r="KOD176" s="3492"/>
      <c r="KOE176" s="3492"/>
      <c r="KOF176" s="3492"/>
      <c r="KOG176" s="3492"/>
      <c r="KOH176" s="3492"/>
      <c r="KOI176" s="3492"/>
      <c r="KOJ176" s="3492"/>
      <c r="KOK176" s="3492"/>
      <c r="KOL176" s="3492"/>
      <c r="KOM176" s="3492"/>
      <c r="KON176" s="3492"/>
      <c r="KOO176" s="3492"/>
      <c r="KOP176" s="3492"/>
      <c r="KOQ176" s="3492"/>
      <c r="KOR176" s="3492"/>
      <c r="KOS176" s="3492"/>
      <c r="KOT176" s="3492"/>
      <c r="KOU176" s="3492"/>
      <c r="KOV176" s="3492"/>
      <c r="KOW176" s="3492"/>
      <c r="KOX176" s="3492"/>
      <c r="KOY176" s="3492"/>
      <c r="KOZ176" s="3492"/>
      <c r="KPA176" s="3492"/>
      <c r="KPB176" s="3492"/>
      <c r="KPC176" s="3492"/>
      <c r="KPD176" s="3492"/>
      <c r="KPE176" s="3492"/>
      <c r="KPF176" s="3492"/>
      <c r="KPG176" s="3492"/>
      <c r="KPH176" s="3492"/>
      <c r="KPI176" s="3492"/>
      <c r="KPJ176" s="3492"/>
      <c r="KPK176" s="3492"/>
      <c r="KPL176" s="3492"/>
      <c r="KPM176" s="3492"/>
      <c r="KPN176" s="3492"/>
      <c r="KPO176" s="3492"/>
      <c r="KPP176" s="3492"/>
      <c r="KPQ176" s="3492"/>
      <c r="KPR176" s="3492"/>
      <c r="KPS176" s="3492"/>
      <c r="KPT176" s="3492"/>
      <c r="KPU176" s="3492"/>
      <c r="KPV176" s="3492"/>
      <c r="KPW176" s="3492"/>
      <c r="KPX176" s="3492"/>
      <c r="KPY176" s="3492"/>
      <c r="KPZ176" s="3492"/>
      <c r="KQA176" s="3492"/>
      <c r="KQB176" s="3492"/>
      <c r="KQC176" s="3492"/>
      <c r="KQD176" s="3492"/>
      <c r="KQE176" s="3492"/>
      <c r="KQF176" s="3492"/>
      <c r="KQG176" s="3492"/>
      <c r="KQH176" s="3492"/>
      <c r="KQI176" s="3492"/>
      <c r="KQJ176" s="3492"/>
      <c r="KQK176" s="3492"/>
      <c r="KQL176" s="3492"/>
      <c r="KQM176" s="3492"/>
      <c r="KQN176" s="3492"/>
      <c r="KQO176" s="3492"/>
      <c r="KQP176" s="3492"/>
      <c r="KQQ176" s="3492"/>
      <c r="KQR176" s="3492"/>
      <c r="KQS176" s="3492"/>
      <c r="KQT176" s="3492"/>
      <c r="KQU176" s="3492"/>
      <c r="KQV176" s="3492"/>
      <c r="KQW176" s="3492"/>
      <c r="KQX176" s="3492"/>
      <c r="KQY176" s="3492"/>
      <c r="KQZ176" s="3492"/>
      <c r="KRA176" s="3492"/>
      <c r="KRB176" s="3492"/>
      <c r="KRC176" s="3492"/>
      <c r="KRD176" s="3492"/>
      <c r="KRE176" s="3492"/>
      <c r="KRF176" s="3492"/>
      <c r="KRG176" s="3492"/>
      <c r="KRH176" s="3492"/>
      <c r="KRI176" s="3492"/>
      <c r="KRJ176" s="3492"/>
      <c r="KRK176" s="3492"/>
      <c r="KRL176" s="3492"/>
      <c r="KRM176" s="3492"/>
      <c r="KRN176" s="3492"/>
      <c r="KRO176" s="3492"/>
      <c r="KRP176" s="3492"/>
      <c r="KRQ176" s="3492"/>
      <c r="KRR176" s="3492"/>
      <c r="KRS176" s="3492"/>
      <c r="KRT176" s="3492"/>
      <c r="KRU176" s="3492"/>
      <c r="KRV176" s="3492"/>
      <c r="KRW176" s="3492"/>
      <c r="KRX176" s="3492"/>
      <c r="KRY176" s="3492"/>
      <c r="KRZ176" s="3492"/>
      <c r="KSA176" s="3492"/>
      <c r="KSB176" s="3492"/>
      <c r="KSC176" s="3492"/>
      <c r="KSD176" s="3492"/>
      <c r="KSE176" s="3492"/>
      <c r="KSF176" s="3492"/>
      <c r="KSG176" s="3492"/>
      <c r="KSH176" s="3492"/>
      <c r="KSI176" s="3492"/>
      <c r="KSJ176" s="3492"/>
      <c r="KSK176" s="3492"/>
      <c r="KSL176" s="3492"/>
      <c r="KSM176" s="3492"/>
      <c r="KSN176" s="3492"/>
      <c r="KSO176" s="3492"/>
      <c r="KSP176" s="3492"/>
      <c r="KSQ176" s="3492"/>
      <c r="KSR176" s="3492"/>
      <c r="KSS176" s="3492"/>
      <c r="KST176" s="3492"/>
      <c r="KSU176" s="3492"/>
      <c r="KSV176" s="3492"/>
      <c r="KSW176" s="3492"/>
      <c r="KSX176" s="3492"/>
      <c r="KSY176" s="3492"/>
      <c r="KSZ176" s="3492"/>
      <c r="KTA176" s="3492"/>
      <c r="KTB176" s="3492"/>
      <c r="KTC176" s="3492"/>
      <c r="KTD176" s="3492"/>
      <c r="KTE176" s="3492"/>
      <c r="KTF176" s="3492"/>
      <c r="KTG176" s="3492"/>
      <c r="KTH176" s="3492"/>
      <c r="KTI176" s="3492"/>
      <c r="KTJ176" s="3492"/>
      <c r="KTK176" s="3492"/>
      <c r="KTL176" s="3492"/>
      <c r="KTM176" s="3492"/>
      <c r="KTN176" s="3492"/>
      <c r="KTO176" s="3492"/>
      <c r="KTP176" s="3492"/>
      <c r="KTQ176" s="3492"/>
      <c r="KTR176" s="3492"/>
      <c r="KTS176" s="3492"/>
      <c r="KTT176" s="3492"/>
      <c r="KTU176" s="3492"/>
      <c r="KTV176" s="3492"/>
      <c r="KTW176" s="3492"/>
      <c r="KTX176" s="3492"/>
      <c r="KTY176" s="3492"/>
      <c r="KTZ176" s="3492"/>
      <c r="KUA176" s="3492"/>
      <c r="KUB176" s="3492"/>
      <c r="KUC176" s="3492"/>
      <c r="KUD176" s="3492"/>
      <c r="KUE176" s="3492"/>
      <c r="KUF176" s="3492"/>
      <c r="KUG176" s="3492"/>
      <c r="KUH176" s="3492"/>
      <c r="KUI176" s="3492"/>
      <c r="KUJ176" s="3492"/>
      <c r="KUK176" s="3492"/>
      <c r="KUL176" s="3492"/>
      <c r="KUM176" s="3492"/>
      <c r="KUN176" s="3492"/>
      <c r="KUO176" s="3492"/>
      <c r="KUP176" s="3492"/>
      <c r="KUQ176" s="3492"/>
      <c r="KUR176" s="3492"/>
      <c r="KUS176" s="3492"/>
      <c r="KUT176" s="3492"/>
      <c r="KUU176" s="3492"/>
      <c r="KUV176" s="3492"/>
      <c r="KUW176" s="3492"/>
      <c r="KUX176" s="3492"/>
      <c r="KUY176" s="3492"/>
      <c r="KUZ176" s="3492"/>
      <c r="KVA176" s="3492"/>
      <c r="KVB176" s="3492"/>
      <c r="KVC176" s="3492"/>
      <c r="KVD176" s="3492"/>
      <c r="KVE176" s="3492"/>
      <c r="KVF176" s="3492"/>
      <c r="KVG176" s="3492"/>
      <c r="KVH176" s="3492"/>
      <c r="KVI176" s="3492"/>
      <c r="KVJ176" s="3492"/>
      <c r="KVK176" s="3492"/>
      <c r="KVL176" s="3492"/>
      <c r="KVM176" s="3492"/>
      <c r="KVN176" s="3492"/>
      <c r="KVO176" s="3492"/>
      <c r="KVP176" s="3492"/>
      <c r="KVQ176" s="3492"/>
      <c r="KVR176" s="3492"/>
      <c r="KVS176" s="3492"/>
      <c r="KVT176" s="3492"/>
      <c r="KVU176" s="3492"/>
      <c r="KVV176" s="3492"/>
      <c r="KVW176" s="3492"/>
      <c r="KVX176" s="3492"/>
      <c r="KVY176" s="3492"/>
      <c r="KVZ176" s="3492"/>
      <c r="KWA176" s="3492"/>
      <c r="KWB176" s="3492"/>
      <c r="KWC176" s="3492"/>
      <c r="KWD176" s="3492"/>
      <c r="KWE176" s="3492"/>
      <c r="KWF176" s="3492"/>
      <c r="KWG176" s="3492"/>
      <c r="KWH176" s="3492"/>
      <c r="KWI176" s="3492"/>
      <c r="KWJ176" s="3492"/>
      <c r="KWK176" s="3492"/>
      <c r="KWL176" s="3492"/>
      <c r="KWM176" s="3492"/>
      <c r="KWN176" s="3492"/>
      <c r="KWO176" s="3492"/>
      <c r="KWP176" s="3492"/>
      <c r="KWQ176" s="3492"/>
      <c r="KWR176" s="3492"/>
      <c r="KWS176" s="3492"/>
      <c r="KWT176" s="3492"/>
      <c r="KWU176" s="3492"/>
      <c r="KWV176" s="3492"/>
      <c r="KWW176" s="3492"/>
      <c r="KWX176" s="3492"/>
      <c r="KWY176" s="3492"/>
      <c r="KWZ176" s="3492"/>
      <c r="KXA176" s="3492"/>
      <c r="KXB176" s="3492"/>
      <c r="KXC176" s="3492"/>
      <c r="KXD176" s="3492"/>
      <c r="KXE176" s="3492"/>
      <c r="KXF176" s="3492"/>
      <c r="KXG176" s="3492"/>
      <c r="KXH176" s="3492"/>
      <c r="KXI176" s="3492"/>
      <c r="KXJ176" s="3492"/>
      <c r="KXK176" s="3492"/>
      <c r="KXL176" s="3492"/>
      <c r="KXM176" s="3492"/>
      <c r="KXN176" s="3492"/>
      <c r="KXO176" s="3492"/>
      <c r="KXP176" s="3492"/>
      <c r="KXQ176" s="3492"/>
      <c r="KXR176" s="3492"/>
      <c r="KXS176" s="3492"/>
      <c r="KXT176" s="3492"/>
      <c r="KXU176" s="3492"/>
      <c r="KXV176" s="3492"/>
      <c r="KXW176" s="3492"/>
      <c r="KXX176" s="3492"/>
      <c r="KXY176" s="3492"/>
      <c r="KXZ176" s="3492"/>
      <c r="KYA176" s="3492"/>
      <c r="KYB176" s="3492"/>
      <c r="KYC176" s="3492"/>
      <c r="KYD176" s="3492"/>
      <c r="KYE176" s="3492"/>
      <c r="KYF176" s="3492"/>
      <c r="KYG176" s="3492"/>
      <c r="KYH176" s="3492"/>
      <c r="KYI176" s="3492"/>
      <c r="KYJ176" s="3492"/>
      <c r="KYK176" s="3492"/>
      <c r="KYL176" s="3492"/>
      <c r="KYM176" s="3492"/>
      <c r="KYN176" s="3492"/>
      <c r="KYO176" s="3492"/>
      <c r="KYP176" s="3492"/>
      <c r="KYQ176" s="3492"/>
      <c r="KYR176" s="3492"/>
      <c r="KYS176" s="3492"/>
      <c r="KYT176" s="3492"/>
      <c r="KYU176" s="3492"/>
      <c r="KYV176" s="3492"/>
      <c r="KYW176" s="3492"/>
      <c r="KYX176" s="3492"/>
      <c r="KYY176" s="3492"/>
      <c r="KYZ176" s="3492"/>
      <c r="KZA176" s="3492"/>
      <c r="KZB176" s="3492"/>
      <c r="KZC176" s="3492"/>
      <c r="KZD176" s="3492"/>
      <c r="KZE176" s="3492"/>
      <c r="KZF176" s="3492"/>
      <c r="KZG176" s="3492"/>
      <c r="KZH176" s="3492"/>
      <c r="KZI176" s="3492"/>
      <c r="KZJ176" s="3492"/>
      <c r="KZK176" s="3492"/>
      <c r="KZL176" s="3492"/>
      <c r="KZM176" s="3492"/>
      <c r="KZN176" s="3492"/>
      <c r="KZO176" s="3492"/>
      <c r="KZP176" s="3492"/>
      <c r="KZQ176" s="3492"/>
      <c r="KZR176" s="3492"/>
      <c r="KZS176" s="3492"/>
      <c r="KZT176" s="3492"/>
      <c r="KZU176" s="3492"/>
      <c r="KZV176" s="3492"/>
      <c r="KZW176" s="3492"/>
      <c r="KZX176" s="3492"/>
      <c r="KZY176" s="3492"/>
      <c r="KZZ176" s="3492"/>
      <c r="LAA176" s="3492"/>
      <c r="LAB176" s="3492"/>
      <c r="LAC176" s="3492"/>
      <c r="LAD176" s="3492"/>
      <c r="LAE176" s="3492"/>
      <c r="LAF176" s="3492"/>
      <c r="LAG176" s="3492"/>
      <c r="LAH176" s="3492"/>
      <c r="LAI176" s="3492"/>
      <c r="LAJ176" s="3492"/>
      <c r="LAK176" s="3492"/>
      <c r="LAL176" s="3492"/>
      <c r="LAM176" s="3492"/>
      <c r="LAN176" s="3492"/>
      <c r="LAO176" s="3492"/>
      <c r="LAP176" s="3492"/>
      <c r="LAQ176" s="3492"/>
      <c r="LAR176" s="3492"/>
      <c r="LAS176" s="3492"/>
      <c r="LAT176" s="3492"/>
      <c r="LAU176" s="3492"/>
      <c r="LAV176" s="3492"/>
      <c r="LAW176" s="3492"/>
      <c r="LAX176" s="3492"/>
      <c r="LAY176" s="3492"/>
      <c r="LAZ176" s="3492"/>
      <c r="LBA176" s="3492"/>
      <c r="LBB176" s="3492"/>
      <c r="LBC176" s="3492"/>
      <c r="LBD176" s="3492"/>
      <c r="LBE176" s="3492"/>
      <c r="LBF176" s="3492"/>
      <c r="LBG176" s="3492"/>
      <c r="LBH176" s="3492"/>
      <c r="LBI176" s="3492"/>
      <c r="LBJ176" s="3492"/>
      <c r="LBK176" s="3492"/>
      <c r="LBL176" s="3492"/>
      <c r="LBM176" s="3492"/>
      <c r="LBN176" s="3492"/>
      <c r="LBO176" s="3492"/>
      <c r="LBP176" s="3492"/>
      <c r="LBQ176" s="3492"/>
      <c r="LBR176" s="3492"/>
      <c r="LBS176" s="3492"/>
      <c r="LBT176" s="3492"/>
      <c r="LBU176" s="3492"/>
      <c r="LBV176" s="3492"/>
      <c r="LBW176" s="3492"/>
      <c r="LBX176" s="3492"/>
      <c r="LBY176" s="3492"/>
      <c r="LBZ176" s="3492"/>
      <c r="LCA176" s="3492"/>
      <c r="LCB176" s="3492"/>
      <c r="LCC176" s="3492"/>
      <c r="LCD176" s="3492"/>
      <c r="LCE176" s="3492"/>
      <c r="LCF176" s="3492"/>
      <c r="LCG176" s="3492"/>
      <c r="LCH176" s="3492"/>
      <c r="LCI176" s="3492"/>
      <c r="LCJ176" s="3492"/>
      <c r="LCK176" s="3492"/>
      <c r="LCL176" s="3492"/>
      <c r="LCM176" s="3492"/>
      <c r="LCN176" s="3492"/>
      <c r="LCO176" s="3492"/>
      <c r="LCP176" s="3492"/>
      <c r="LCQ176" s="3492"/>
      <c r="LCR176" s="3492"/>
      <c r="LCS176" s="3492"/>
      <c r="LCT176" s="3492"/>
      <c r="LCU176" s="3492"/>
      <c r="LCV176" s="3492"/>
      <c r="LCW176" s="3492"/>
      <c r="LCX176" s="3492"/>
      <c r="LCY176" s="3492"/>
      <c r="LCZ176" s="3492"/>
      <c r="LDA176" s="3492"/>
      <c r="LDB176" s="3492"/>
      <c r="LDC176" s="3492"/>
      <c r="LDD176" s="3492"/>
      <c r="LDE176" s="3492"/>
      <c r="LDF176" s="3492"/>
      <c r="LDG176" s="3492"/>
      <c r="LDH176" s="3492"/>
      <c r="LDI176" s="3492"/>
      <c r="LDJ176" s="3492"/>
      <c r="LDK176" s="3492"/>
      <c r="LDL176" s="3492"/>
      <c r="LDM176" s="3492"/>
      <c r="LDN176" s="3492"/>
      <c r="LDO176" s="3492"/>
      <c r="LDP176" s="3492"/>
      <c r="LDQ176" s="3492"/>
      <c r="LDR176" s="3492"/>
      <c r="LDS176" s="3492"/>
      <c r="LDT176" s="3492"/>
      <c r="LDU176" s="3492"/>
      <c r="LDV176" s="3492"/>
      <c r="LDW176" s="3492"/>
      <c r="LDX176" s="3492"/>
      <c r="LDY176" s="3492"/>
      <c r="LDZ176" s="3492"/>
      <c r="LEA176" s="3492"/>
      <c r="LEB176" s="3492"/>
      <c r="LEC176" s="3492"/>
      <c r="LED176" s="3492"/>
      <c r="LEE176" s="3492"/>
      <c r="LEF176" s="3492"/>
      <c r="LEG176" s="3492"/>
      <c r="LEH176" s="3492"/>
      <c r="LEI176" s="3492"/>
      <c r="LEJ176" s="3492"/>
      <c r="LEK176" s="3492"/>
      <c r="LEL176" s="3492"/>
      <c r="LEM176" s="3492"/>
      <c r="LEN176" s="3492"/>
      <c r="LEO176" s="3492"/>
      <c r="LEP176" s="3492"/>
      <c r="LEQ176" s="3492"/>
      <c r="LER176" s="3492"/>
      <c r="LES176" s="3492"/>
      <c r="LET176" s="3492"/>
      <c r="LEU176" s="3492"/>
      <c r="LEV176" s="3492"/>
      <c r="LEW176" s="3492"/>
      <c r="LEX176" s="3492"/>
      <c r="LEY176" s="3492"/>
      <c r="LEZ176" s="3492"/>
      <c r="LFA176" s="3492"/>
      <c r="LFB176" s="3492"/>
      <c r="LFC176" s="3492"/>
      <c r="LFD176" s="3492"/>
      <c r="LFE176" s="3492"/>
      <c r="LFF176" s="3492"/>
      <c r="LFG176" s="3492"/>
      <c r="LFH176" s="3492"/>
      <c r="LFI176" s="3492"/>
      <c r="LFJ176" s="3492"/>
      <c r="LFK176" s="3492"/>
      <c r="LFL176" s="3492"/>
      <c r="LFM176" s="3492"/>
      <c r="LFN176" s="3492"/>
      <c r="LFO176" s="3492"/>
      <c r="LFP176" s="3492"/>
      <c r="LFQ176" s="3492"/>
      <c r="LFR176" s="3492"/>
      <c r="LFS176" s="3492"/>
      <c r="LFT176" s="3492"/>
      <c r="LFU176" s="3492"/>
      <c r="LFV176" s="3492"/>
      <c r="LFW176" s="3492"/>
      <c r="LFX176" s="3492"/>
      <c r="LFY176" s="3492"/>
      <c r="LFZ176" s="3492"/>
      <c r="LGA176" s="3492"/>
      <c r="LGB176" s="3492"/>
      <c r="LGC176" s="3492"/>
      <c r="LGD176" s="3492"/>
      <c r="LGE176" s="3492"/>
      <c r="LGF176" s="3492"/>
      <c r="LGG176" s="3492"/>
      <c r="LGH176" s="3492"/>
      <c r="LGI176" s="3492"/>
      <c r="LGJ176" s="3492"/>
      <c r="LGK176" s="3492"/>
      <c r="LGL176" s="3492"/>
      <c r="LGM176" s="3492"/>
      <c r="LGN176" s="3492"/>
      <c r="LGO176" s="3492"/>
      <c r="LGP176" s="3492"/>
      <c r="LGQ176" s="3492"/>
      <c r="LGR176" s="3492"/>
      <c r="LGS176" s="3492"/>
      <c r="LGT176" s="3492"/>
      <c r="LGU176" s="3492"/>
      <c r="LGV176" s="3492"/>
      <c r="LGW176" s="3492"/>
      <c r="LGX176" s="3492"/>
      <c r="LGY176" s="3492"/>
      <c r="LGZ176" s="3492"/>
      <c r="LHA176" s="3492"/>
      <c r="LHB176" s="3492"/>
      <c r="LHC176" s="3492"/>
      <c r="LHD176" s="3492"/>
      <c r="LHE176" s="3492"/>
      <c r="LHF176" s="3492"/>
      <c r="LHG176" s="3492"/>
      <c r="LHH176" s="3492"/>
      <c r="LHI176" s="3492"/>
      <c r="LHJ176" s="3492"/>
      <c r="LHK176" s="3492"/>
      <c r="LHL176" s="3492"/>
      <c r="LHM176" s="3492"/>
      <c r="LHN176" s="3492"/>
      <c r="LHO176" s="3492"/>
      <c r="LHP176" s="3492"/>
      <c r="LHQ176" s="3492"/>
      <c r="LHR176" s="3492"/>
      <c r="LHS176" s="3492"/>
      <c r="LHT176" s="3492"/>
      <c r="LHU176" s="3492"/>
      <c r="LHV176" s="3492"/>
      <c r="LHW176" s="3492"/>
      <c r="LHX176" s="3492"/>
      <c r="LHY176" s="3492"/>
      <c r="LHZ176" s="3492"/>
      <c r="LIA176" s="3492"/>
      <c r="LIB176" s="3492"/>
      <c r="LIC176" s="3492"/>
      <c r="LID176" s="3492"/>
      <c r="LIE176" s="3492"/>
      <c r="LIF176" s="3492"/>
      <c r="LIG176" s="3492"/>
      <c r="LIH176" s="3492"/>
      <c r="LII176" s="3492"/>
      <c r="LIJ176" s="3492"/>
      <c r="LIK176" s="3492"/>
      <c r="LIL176" s="3492"/>
      <c r="LIM176" s="3492"/>
      <c r="LIN176" s="3492"/>
      <c r="LIO176" s="3492"/>
      <c r="LIP176" s="3492"/>
      <c r="LIQ176" s="3492"/>
      <c r="LIR176" s="3492"/>
      <c r="LIS176" s="3492"/>
      <c r="LIT176" s="3492"/>
      <c r="LIU176" s="3492"/>
      <c r="LIV176" s="3492"/>
      <c r="LIW176" s="3492"/>
      <c r="LIX176" s="3492"/>
      <c r="LIY176" s="3492"/>
      <c r="LIZ176" s="3492"/>
      <c r="LJA176" s="3492"/>
      <c r="LJB176" s="3492"/>
      <c r="LJC176" s="3492"/>
      <c r="LJD176" s="3492"/>
      <c r="LJE176" s="3492"/>
      <c r="LJF176" s="3492"/>
      <c r="LJG176" s="3492"/>
      <c r="LJH176" s="3492"/>
      <c r="LJI176" s="3492"/>
      <c r="LJJ176" s="3492"/>
      <c r="LJK176" s="3492"/>
      <c r="LJL176" s="3492"/>
      <c r="LJM176" s="3492"/>
      <c r="LJN176" s="3492"/>
      <c r="LJO176" s="3492"/>
      <c r="LJP176" s="3492"/>
      <c r="LJQ176" s="3492"/>
      <c r="LJR176" s="3492"/>
      <c r="LJS176" s="3492"/>
      <c r="LJT176" s="3492"/>
      <c r="LJU176" s="3492"/>
      <c r="LJV176" s="3492"/>
      <c r="LJW176" s="3492"/>
      <c r="LJX176" s="3492"/>
      <c r="LJY176" s="3492"/>
      <c r="LJZ176" s="3492"/>
      <c r="LKA176" s="3492"/>
      <c r="LKB176" s="3492"/>
      <c r="LKC176" s="3492"/>
      <c r="LKD176" s="3492"/>
      <c r="LKE176" s="3492"/>
      <c r="LKF176" s="3492"/>
      <c r="LKG176" s="3492"/>
      <c r="LKH176" s="3492"/>
      <c r="LKI176" s="3492"/>
      <c r="LKJ176" s="3492"/>
      <c r="LKK176" s="3492"/>
      <c r="LKL176" s="3492"/>
      <c r="LKM176" s="3492"/>
      <c r="LKN176" s="3492"/>
      <c r="LKO176" s="3492"/>
      <c r="LKP176" s="3492"/>
      <c r="LKQ176" s="3492"/>
      <c r="LKR176" s="3492"/>
      <c r="LKS176" s="3492"/>
      <c r="LKT176" s="3492"/>
      <c r="LKU176" s="3492"/>
      <c r="LKV176" s="3492"/>
      <c r="LKW176" s="3492"/>
      <c r="LKX176" s="3492"/>
      <c r="LKY176" s="3492"/>
      <c r="LKZ176" s="3492"/>
      <c r="LLA176" s="3492"/>
      <c r="LLB176" s="3492"/>
      <c r="LLC176" s="3492"/>
      <c r="LLD176" s="3492"/>
      <c r="LLE176" s="3492"/>
      <c r="LLF176" s="3492"/>
      <c r="LLG176" s="3492"/>
      <c r="LLH176" s="3492"/>
      <c r="LLI176" s="3492"/>
      <c r="LLJ176" s="3492"/>
      <c r="LLK176" s="3492"/>
      <c r="LLL176" s="3492"/>
      <c r="LLM176" s="3492"/>
      <c r="LLN176" s="3492"/>
      <c r="LLO176" s="3492"/>
      <c r="LLP176" s="3492"/>
      <c r="LLQ176" s="3492"/>
      <c r="LLR176" s="3492"/>
      <c r="LLS176" s="3492"/>
      <c r="LLT176" s="3492"/>
      <c r="LLU176" s="3492"/>
      <c r="LLV176" s="3492"/>
      <c r="LLW176" s="3492"/>
      <c r="LLX176" s="3492"/>
      <c r="LLY176" s="3492"/>
      <c r="LLZ176" s="3492"/>
      <c r="LMA176" s="3492"/>
      <c r="LMB176" s="3492"/>
      <c r="LMC176" s="3492"/>
      <c r="LMD176" s="3492"/>
      <c r="LME176" s="3492"/>
      <c r="LMF176" s="3492"/>
      <c r="LMG176" s="3492"/>
      <c r="LMH176" s="3492"/>
      <c r="LMI176" s="3492"/>
      <c r="LMJ176" s="3492"/>
      <c r="LMK176" s="3492"/>
      <c r="LML176" s="3492"/>
      <c r="LMM176" s="3492"/>
      <c r="LMN176" s="3492"/>
      <c r="LMO176" s="3492"/>
      <c r="LMP176" s="3492"/>
      <c r="LMQ176" s="3492"/>
      <c r="LMR176" s="3492"/>
      <c r="LMS176" s="3492"/>
      <c r="LMT176" s="3492"/>
      <c r="LMU176" s="3492"/>
      <c r="LMV176" s="3492"/>
      <c r="LMW176" s="3492"/>
      <c r="LMX176" s="3492"/>
      <c r="LMY176" s="3492"/>
      <c r="LMZ176" s="3492"/>
      <c r="LNA176" s="3492"/>
      <c r="LNB176" s="3492"/>
      <c r="LNC176" s="3492"/>
      <c r="LND176" s="3492"/>
      <c r="LNE176" s="3492"/>
      <c r="LNF176" s="3492"/>
      <c r="LNG176" s="3492"/>
      <c r="LNH176" s="3492"/>
      <c r="LNI176" s="3492"/>
      <c r="LNJ176" s="3492"/>
      <c r="LNK176" s="3492"/>
      <c r="LNL176" s="3492"/>
      <c r="LNM176" s="3492"/>
      <c r="LNN176" s="3492"/>
      <c r="LNO176" s="3492"/>
      <c r="LNP176" s="3492"/>
      <c r="LNQ176" s="3492"/>
      <c r="LNR176" s="3492"/>
      <c r="LNS176" s="3492"/>
      <c r="LNT176" s="3492"/>
      <c r="LNU176" s="3492"/>
      <c r="LNV176" s="3492"/>
      <c r="LNW176" s="3492"/>
      <c r="LNX176" s="3492"/>
      <c r="LNY176" s="3492"/>
      <c r="LNZ176" s="3492"/>
      <c r="LOA176" s="3492"/>
      <c r="LOB176" s="3492"/>
      <c r="LOC176" s="3492"/>
      <c r="LOD176" s="3492"/>
      <c r="LOE176" s="3492"/>
      <c r="LOF176" s="3492"/>
      <c r="LOG176" s="3492"/>
      <c r="LOH176" s="3492"/>
      <c r="LOI176" s="3492"/>
      <c r="LOJ176" s="3492"/>
      <c r="LOK176" s="3492"/>
      <c r="LOL176" s="3492"/>
      <c r="LOM176" s="3492"/>
      <c r="LON176" s="3492"/>
      <c r="LOO176" s="3492"/>
      <c r="LOP176" s="3492"/>
      <c r="LOQ176" s="3492"/>
      <c r="LOR176" s="3492"/>
      <c r="LOS176" s="3492"/>
      <c r="LOT176" s="3492"/>
      <c r="LOU176" s="3492"/>
      <c r="LOV176" s="3492"/>
      <c r="LOW176" s="3492"/>
      <c r="LOX176" s="3492"/>
      <c r="LOY176" s="3492"/>
      <c r="LOZ176" s="3492"/>
      <c r="LPA176" s="3492"/>
      <c r="LPB176" s="3492"/>
      <c r="LPC176" s="3492"/>
      <c r="LPD176" s="3492"/>
      <c r="LPE176" s="3492"/>
      <c r="LPF176" s="3492"/>
      <c r="LPG176" s="3492"/>
      <c r="LPH176" s="3492"/>
      <c r="LPI176" s="3492"/>
      <c r="LPJ176" s="3492"/>
      <c r="LPK176" s="3492"/>
      <c r="LPL176" s="3492"/>
      <c r="LPM176" s="3492"/>
      <c r="LPN176" s="3492"/>
      <c r="LPO176" s="3492"/>
      <c r="LPP176" s="3492"/>
      <c r="LPQ176" s="3492"/>
      <c r="LPR176" s="3492"/>
      <c r="LPS176" s="3492"/>
      <c r="LPT176" s="3492"/>
      <c r="LPU176" s="3492"/>
      <c r="LPV176" s="3492"/>
      <c r="LPW176" s="3492"/>
      <c r="LPX176" s="3492"/>
      <c r="LPY176" s="3492"/>
      <c r="LPZ176" s="3492"/>
      <c r="LQA176" s="3492"/>
      <c r="LQB176" s="3492"/>
      <c r="LQC176" s="3492"/>
      <c r="LQD176" s="3492"/>
      <c r="LQE176" s="3492"/>
      <c r="LQF176" s="3492"/>
      <c r="LQG176" s="3492"/>
      <c r="LQH176" s="3492"/>
      <c r="LQI176" s="3492"/>
      <c r="LQJ176" s="3492"/>
      <c r="LQK176" s="3492"/>
      <c r="LQL176" s="3492"/>
      <c r="LQM176" s="3492"/>
      <c r="LQN176" s="3492"/>
      <c r="LQO176" s="3492"/>
      <c r="LQP176" s="3492"/>
      <c r="LQQ176" s="3492"/>
      <c r="LQR176" s="3492"/>
      <c r="LQS176" s="3492"/>
      <c r="LQT176" s="3492"/>
      <c r="LQU176" s="3492"/>
      <c r="LQV176" s="3492"/>
      <c r="LQW176" s="3492"/>
      <c r="LQX176" s="3492"/>
      <c r="LQY176" s="3492"/>
      <c r="LQZ176" s="3492"/>
      <c r="LRA176" s="3492"/>
      <c r="LRB176" s="3492"/>
      <c r="LRC176" s="3492"/>
      <c r="LRD176" s="3492"/>
      <c r="LRE176" s="3492"/>
      <c r="LRF176" s="3492"/>
      <c r="LRG176" s="3492"/>
      <c r="LRH176" s="3492"/>
      <c r="LRI176" s="3492"/>
      <c r="LRJ176" s="3492"/>
      <c r="LRK176" s="3492"/>
      <c r="LRL176" s="3492"/>
      <c r="LRM176" s="3492"/>
      <c r="LRN176" s="3492"/>
      <c r="LRO176" s="3492"/>
      <c r="LRP176" s="3492"/>
      <c r="LRQ176" s="3492"/>
      <c r="LRR176" s="3492"/>
      <c r="LRS176" s="3492"/>
      <c r="LRT176" s="3492"/>
      <c r="LRU176" s="3492"/>
      <c r="LRV176" s="3492"/>
      <c r="LRW176" s="3492"/>
      <c r="LRX176" s="3492"/>
      <c r="LRY176" s="3492"/>
      <c r="LRZ176" s="3492"/>
      <c r="LSA176" s="3492"/>
      <c r="LSB176" s="3492"/>
      <c r="LSC176" s="3492"/>
      <c r="LSD176" s="3492"/>
      <c r="LSE176" s="3492"/>
      <c r="LSF176" s="3492"/>
      <c r="LSG176" s="3492"/>
      <c r="LSH176" s="3492"/>
      <c r="LSI176" s="3492"/>
      <c r="LSJ176" s="3492"/>
      <c r="LSK176" s="3492"/>
      <c r="LSL176" s="3492"/>
      <c r="LSM176" s="3492"/>
      <c r="LSN176" s="3492"/>
      <c r="LSO176" s="3492"/>
      <c r="LSP176" s="3492"/>
      <c r="LSQ176" s="3492"/>
      <c r="LSR176" s="3492"/>
      <c r="LSS176" s="3492"/>
      <c r="LST176" s="3492"/>
      <c r="LSU176" s="3492"/>
      <c r="LSV176" s="3492"/>
      <c r="LSW176" s="3492"/>
      <c r="LSX176" s="3492"/>
      <c r="LSY176" s="3492"/>
      <c r="LSZ176" s="3492"/>
      <c r="LTA176" s="3492"/>
      <c r="LTB176" s="3492"/>
      <c r="LTC176" s="3492"/>
      <c r="LTD176" s="3492"/>
      <c r="LTE176" s="3492"/>
      <c r="LTF176" s="3492"/>
      <c r="LTG176" s="3492"/>
      <c r="LTH176" s="3492"/>
      <c r="LTI176" s="3492"/>
      <c r="LTJ176" s="3492"/>
      <c r="LTK176" s="3492"/>
      <c r="LTL176" s="3492"/>
      <c r="LTM176" s="3492"/>
      <c r="LTN176" s="3492"/>
      <c r="LTO176" s="3492"/>
      <c r="LTP176" s="3492"/>
      <c r="LTQ176" s="3492"/>
      <c r="LTR176" s="3492"/>
      <c r="LTS176" s="3492"/>
      <c r="LTT176" s="3492"/>
      <c r="LTU176" s="3492"/>
      <c r="LTV176" s="3492"/>
      <c r="LTW176" s="3492"/>
      <c r="LTX176" s="3492"/>
      <c r="LTY176" s="3492"/>
      <c r="LTZ176" s="3492"/>
      <c r="LUA176" s="3492"/>
      <c r="LUB176" s="3492"/>
      <c r="LUC176" s="3492"/>
      <c r="LUD176" s="3492"/>
      <c r="LUE176" s="3492"/>
      <c r="LUF176" s="3492"/>
      <c r="LUG176" s="3492"/>
      <c r="LUH176" s="3492"/>
      <c r="LUI176" s="3492"/>
      <c r="LUJ176" s="3492"/>
      <c r="LUK176" s="3492"/>
      <c r="LUL176" s="3492"/>
      <c r="LUM176" s="3492"/>
      <c r="LUN176" s="3492"/>
      <c r="LUO176" s="3492"/>
      <c r="LUP176" s="3492"/>
      <c r="LUQ176" s="3492"/>
      <c r="LUR176" s="3492"/>
      <c r="LUS176" s="3492"/>
      <c r="LUT176" s="3492"/>
      <c r="LUU176" s="3492"/>
      <c r="LUV176" s="3492"/>
      <c r="LUW176" s="3492"/>
      <c r="LUX176" s="3492"/>
      <c r="LUY176" s="3492"/>
      <c r="LUZ176" s="3492"/>
      <c r="LVA176" s="3492"/>
      <c r="LVB176" s="3492"/>
      <c r="LVC176" s="3492"/>
      <c r="LVD176" s="3492"/>
      <c r="LVE176" s="3492"/>
      <c r="LVF176" s="3492"/>
      <c r="LVG176" s="3492"/>
      <c r="LVH176" s="3492"/>
      <c r="LVI176" s="3492"/>
      <c r="LVJ176" s="3492"/>
      <c r="LVK176" s="3492"/>
      <c r="LVL176" s="3492"/>
      <c r="LVM176" s="3492"/>
      <c r="LVN176" s="3492"/>
      <c r="LVO176" s="3492"/>
      <c r="LVP176" s="3492"/>
      <c r="LVQ176" s="3492"/>
      <c r="LVR176" s="3492"/>
      <c r="LVS176" s="3492"/>
      <c r="LVT176" s="3492"/>
      <c r="LVU176" s="3492"/>
      <c r="LVV176" s="3492"/>
      <c r="LVW176" s="3492"/>
      <c r="LVX176" s="3492"/>
      <c r="LVY176" s="3492"/>
      <c r="LVZ176" s="3492"/>
      <c r="LWA176" s="3492"/>
      <c r="LWB176" s="3492"/>
      <c r="LWC176" s="3492"/>
      <c r="LWD176" s="3492"/>
      <c r="LWE176" s="3492"/>
      <c r="LWF176" s="3492"/>
      <c r="LWG176" s="3492"/>
      <c r="LWH176" s="3492"/>
      <c r="LWI176" s="3492"/>
      <c r="LWJ176" s="3492"/>
      <c r="LWK176" s="3492"/>
      <c r="LWL176" s="3492"/>
      <c r="LWM176" s="3492"/>
      <c r="LWN176" s="3492"/>
      <c r="LWO176" s="3492"/>
      <c r="LWP176" s="3492"/>
      <c r="LWQ176" s="3492"/>
      <c r="LWR176" s="3492"/>
      <c r="LWS176" s="3492"/>
      <c r="LWT176" s="3492"/>
      <c r="LWU176" s="3492"/>
      <c r="LWV176" s="3492"/>
      <c r="LWW176" s="3492"/>
      <c r="LWX176" s="3492"/>
      <c r="LWY176" s="3492"/>
      <c r="LWZ176" s="3492"/>
      <c r="LXA176" s="3492"/>
      <c r="LXB176" s="3492"/>
      <c r="LXC176" s="3492"/>
      <c r="LXD176" s="3492"/>
      <c r="LXE176" s="3492"/>
      <c r="LXF176" s="3492"/>
      <c r="LXG176" s="3492"/>
      <c r="LXH176" s="3492"/>
      <c r="LXI176" s="3492"/>
      <c r="LXJ176" s="3492"/>
      <c r="LXK176" s="3492"/>
      <c r="LXL176" s="3492"/>
      <c r="LXM176" s="3492"/>
      <c r="LXN176" s="3492"/>
      <c r="LXO176" s="3492"/>
      <c r="LXP176" s="3492"/>
      <c r="LXQ176" s="3492"/>
      <c r="LXR176" s="3492"/>
      <c r="LXS176" s="3492"/>
      <c r="LXT176" s="3492"/>
      <c r="LXU176" s="3492"/>
      <c r="LXV176" s="3492"/>
      <c r="LXW176" s="3492"/>
      <c r="LXX176" s="3492"/>
      <c r="LXY176" s="3492"/>
      <c r="LXZ176" s="3492"/>
      <c r="LYA176" s="3492"/>
      <c r="LYB176" s="3492"/>
      <c r="LYC176" s="3492"/>
      <c r="LYD176" s="3492"/>
      <c r="LYE176" s="3492"/>
      <c r="LYF176" s="3492"/>
      <c r="LYG176" s="3492"/>
      <c r="LYH176" s="3492"/>
      <c r="LYI176" s="3492"/>
      <c r="LYJ176" s="3492"/>
      <c r="LYK176" s="3492"/>
      <c r="LYL176" s="3492"/>
      <c r="LYM176" s="3492"/>
      <c r="LYN176" s="3492"/>
      <c r="LYO176" s="3492"/>
      <c r="LYP176" s="3492"/>
      <c r="LYQ176" s="3492"/>
      <c r="LYR176" s="3492"/>
      <c r="LYS176" s="3492"/>
      <c r="LYT176" s="3492"/>
      <c r="LYU176" s="3492"/>
      <c r="LYV176" s="3492"/>
      <c r="LYW176" s="3492"/>
      <c r="LYX176" s="3492"/>
      <c r="LYY176" s="3492"/>
      <c r="LYZ176" s="3492"/>
      <c r="LZA176" s="3492"/>
      <c r="LZB176" s="3492"/>
      <c r="LZC176" s="3492"/>
      <c r="LZD176" s="3492"/>
      <c r="LZE176" s="3492"/>
      <c r="LZF176" s="3492"/>
      <c r="LZG176" s="3492"/>
      <c r="LZH176" s="3492"/>
      <c r="LZI176" s="3492"/>
      <c r="LZJ176" s="3492"/>
      <c r="LZK176" s="3492"/>
      <c r="LZL176" s="3492"/>
      <c r="LZM176" s="3492"/>
      <c r="LZN176" s="3492"/>
      <c r="LZO176" s="3492"/>
      <c r="LZP176" s="3492"/>
      <c r="LZQ176" s="3492"/>
      <c r="LZR176" s="3492"/>
      <c r="LZS176" s="3492"/>
      <c r="LZT176" s="3492"/>
      <c r="LZU176" s="3492"/>
      <c r="LZV176" s="3492"/>
      <c r="LZW176" s="3492"/>
      <c r="LZX176" s="3492"/>
      <c r="LZY176" s="3492"/>
      <c r="LZZ176" s="3492"/>
      <c r="MAA176" s="3492"/>
      <c r="MAB176" s="3492"/>
      <c r="MAC176" s="3492"/>
      <c r="MAD176" s="3492"/>
      <c r="MAE176" s="3492"/>
      <c r="MAF176" s="3492"/>
      <c r="MAG176" s="3492"/>
      <c r="MAH176" s="3492"/>
      <c r="MAI176" s="3492"/>
      <c r="MAJ176" s="3492"/>
      <c r="MAK176" s="3492"/>
      <c r="MAL176" s="3492"/>
      <c r="MAM176" s="3492"/>
      <c r="MAN176" s="3492"/>
      <c r="MAO176" s="3492"/>
      <c r="MAP176" s="3492"/>
      <c r="MAQ176" s="3492"/>
      <c r="MAR176" s="3492"/>
      <c r="MAS176" s="3492"/>
      <c r="MAT176" s="3492"/>
      <c r="MAU176" s="3492"/>
      <c r="MAV176" s="3492"/>
      <c r="MAW176" s="3492"/>
      <c r="MAX176" s="3492"/>
      <c r="MAY176" s="3492"/>
      <c r="MAZ176" s="3492"/>
      <c r="MBA176" s="3492"/>
      <c r="MBB176" s="3492"/>
      <c r="MBC176" s="3492"/>
      <c r="MBD176" s="3492"/>
      <c r="MBE176" s="3492"/>
      <c r="MBF176" s="3492"/>
      <c r="MBG176" s="3492"/>
      <c r="MBH176" s="3492"/>
      <c r="MBI176" s="3492"/>
      <c r="MBJ176" s="3492"/>
      <c r="MBK176" s="3492"/>
      <c r="MBL176" s="3492"/>
      <c r="MBM176" s="3492"/>
      <c r="MBN176" s="3492"/>
      <c r="MBO176" s="3492"/>
      <c r="MBP176" s="3492"/>
      <c r="MBQ176" s="3492"/>
      <c r="MBR176" s="3492"/>
      <c r="MBS176" s="3492"/>
      <c r="MBT176" s="3492"/>
      <c r="MBU176" s="3492"/>
      <c r="MBV176" s="3492"/>
      <c r="MBW176" s="3492"/>
      <c r="MBX176" s="3492"/>
      <c r="MBY176" s="3492"/>
      <c r="MBZ176" s="3492"/>
      <c r="MCA176" s="3492"/>
      <c r="MCB176" s="3492"/>
      <c r="MCC176" s="3492"/>
      <c r="MCD176" s="3492"/>
      <c r="MCE176" s="3492"/>
      <c r="MCF176" s="3492"/>
      <c r="MCG176" s="3492"/>
      <c r="MCH176" s="3492"/>
      <c r="MCI176" s="3492"/>
      <c r="MCJ176" s="3492"/>
      <c r="MCK176" s="3492"/>
      <c r="MCL176" s="3492"/>
      <c r="MCM176" s="3492"/>
      <c r="MCN176" s="3492"/>
      <c r="MCO176" s="3492"/>
      <c r="MCP176" s="3492"/>
      <c r="MCQ176" s="3492"/>
      <c r="MCR176" s="3492"/>
      <c r="MCS176" s="3492"/>
      <c r="MCT176" s="3492"/>
      <c r="MCU176" s="3492"/>
      <c r="MCV176" s="3492"/>
      <c r="MCW176" s="3492"/>
      <c r="MCX176" s="3492"/>
      <c r="MCY176" s="3492"/>
      <c r="MCZ176" s="3492"/>
      <c r="MDA176" s="3492"/>
      <c r="MDB176" s="3492"/>
      <c r="MDC176" s="3492"/>
      <c r="MDD176" s="3492"/>
      <c r="MDE176" s="3492"/>
      <c r="MDF176" s="3492"/>
      <c r="MDG176" s="3492"/>
      <c r="MDH176" s="3492"/>
      <c r="MDI176" s="3492"/>
      <c r="MDJ176" s="3492"/>
      <c r="MDK176" s="3492"/>
      <c r="MDL176" s="3492"/>
      <c r="MDM176" s="3492"/>
      <c r="MDN176" s="3492"/>
      <c r="MDO176" s="3492"/>
      <c r="MDP176" s="3492"/>
      <c r="MDQ176" s="3492"/>
      <c r="MDR176" s="3492"/>
      <c r="MDS176" s="3492"/>
      <c r="MDT176" s="3492"/>
      <c r="MDU176" s="3492"/>
      <c r="MDV176" s="3492"/>
      <c r="MDW176" s="3492"/>
      <c r="MDX176" s="3492"/>
      <c r="MDY176" s="3492"/>
      <c r="MDZ176" s="3492"/>
      <c r="MEA176" s="3492"/>
      <c r="MEB176" s="3492"/>
      <c r="MEC176" s="3492"/>
      <c r="MED176" s="3492"/>
      <c r="MEE176" s="3492"/>
      <c r="MEF176" s="3492"/>
      <c r="MEG176" s="3492"/>
      <c r="MEH176" s="3492"/>
      <c r="MEI176" s="3492"/>
      <c r="MEJ176" s="3492"/>
      <c r="MEK176" s="3492"/>
      <c r="MEL176" s="3492"/>
      <c r="MEM176" s="3492"/>
      <c r="MEN176" s="3492"/>
      <c r="MEO176" s="3492"/>
      <c r="MEP176" s="3492"/>
      <c r="MEQ176" s="3492"/>
      <c r="MER176" s="3492"/>
      <c r="MES176" s="3492"/>
      <c r="MET176" s="3492"/>
      <c r="MEU176" s="3492"/>
      <c r="MEV176" s="3492"/>
      <c r="MEW176" s="3492"/>
      <c r="MEX176" s="3492"/>
      <c r="MEY176" s="3492"/>
      <c r="MEZ176" s="3492"/>
      <c r="MFA176" s="3492"/>
      <c r="MFB176" s="3492"/>
      <c r="MFC176" s="3492"/>
      <c r="MFD176" s="3492"/>
      <c r="MFE176" s="3492"/>
      <c r="MFF176" s="3492"/>
      <c r="MFG176" s="3492"/>
      <c r="MFH176" s="3492"/>
      <c r="MFI176" s="3492"/>
      <c r="MFJ176" s="3492"/>
      <c r="MFK176" s="3492"/>
      <c r="MFL176" s="3492"/>
      <c r="MFM176" s="3492"/>
      <c r="MFN176" s="3492"/>
      <c r="MFO176" s="3492"/>
      <c r="MFP176" s="3492"/>
      <c r="MFQ176" s="3492"/>
      <c r="MFR176" s="3492"/>
      <c r="MFS176" s="3492"/>
      <c r="MFT176" s="3492"/>
      <c r="MFU176" s="3492"/>
      <c r="MFV176" s="3492"/>
      <c r="MFW176" s="3492"/>
      <c r="MFX176" s="3492"/>
      <c r="MFY176" s="3492"/>
      <c r="MFZ176" s="3492"/>
      <c r="MGA176" s="3492"/>
      <c r="MGB176" s="3492"/>
      <c r="MGC176" s="3492"/>
      <c r="MGD176" s="3492"/>
      <c r="MGE176" s="3492"/>
      <c r="MGF176" s="3492"/>
      <c r="MGG176" s="3492"/>
      <c r="MGH176" s="3492"/>
      <c r="MGI176" s="3492"/>
      <c r="MGJ176" s="3492"/>
      <c r="MGK176" s="3492"/>
      <c r="MGL176" s="3492"/>
      <c r="MGM176" s="3492"/>
      <c r="MGN176" s="3492"/>
      <c r="MGO176" s="3492"/>
      <c r="MGP176" s="3492"/>
      <c r="MGQ176" s="3492"/>
      <c r="MGR176" s="3492"/>
      <c r="MGS176" s="3492"/>
      <c r="MGT176" s="3492"/>
      <c r="MGU176" s="3492"/>
      <c r="MGV176" s="3492"/>
      <c r="MGW176" s="3492"/>
      <c r="MGX176" s="3492"/>
      <c r="MGY176" s="3492"/>
      <c r="MGZ176" s="3492"/>
      <c r="MHA176" s="3492"/>
      <c r="MHB176" s="3492"/>
      <c r="MHC176" s="3492"/>
      <c r="MHD176" s="3492"/>
      <c r="MHE176" s="3492"/>
      <c r="MHF176" s="3492"/>
      <c r="MHG176" s="3492"/>
      <c r="MHH176" s="3492"/>
      <c r="MHI176" s="3492"/>
      <c r="MHJ176" s="3492"/>
      <c r="MHK176" s="3492"/>
      <c r="MHL176" s="3492"/>
      <c r="MHM176" s="3492"/>
      <c r="MHN176" s="3492"/>
      <c r="MHO176" s="3492"/>
      <c r="MHP176" s="3492"/>
      <c r="MHQ176" s="3492"/>
      <c r="MHR176" s="3492"/>
      <c r="MHS176" s="3492"/>
      <c r="MHT176" s="3492"/>
      <c r="MHU176" s="3492"/>
      <c r="MHV176" s="3492"/>
      <c r="MHW176" s="3492"/>
      <c r="MHX176" s="3492"/>
      <c r="MHY176" s="3492"/>
      <c r="MHZ176" s="3492"/>
      <c r="MIA176" s="3492"/>
      <c r="MIB176" s="3492"/>
      <c r="MIC176" s="3492"/>
      <c r="MID176" s="3492"/>
      <c r="MIE176" s="3492"/>
      <c r="MIF176" s="3492"/>
      <c r="MIG176" s="3492"/>
      <c r="MIH176" s="3492"/>
      <c r="MII176" s="3492"/>
      <c r="MIJ176" s="3492"/>
      <c r="MIK176" s="3492"/>
      <c r="MIL176" s="3492"/>
      <c r="MIM176" s="3492"/>
      <c r="MIN176" s="3492"/>
      <c r="MIO176" s="3492"/>
      <c r="MIP176" s="3492"/>
      <c r="MIQ176" s="3492"/>
      <c r="MIR176" s="3492"/>
      <c r="MIS176" s="3492"/>
      <c r="MIT176" s="3492"/>
      <c r="MIU176" s="3492"/>
      <c r="MIV176" s="3492"/>
      <c r="MIW176" s="3492"/>
      <c r="MIX176" s="3492"/>
      <c r="MIY176" s="3492"/>
      <c r="MIZ176" s="3492"/>
      <c r="MJA176" s="3492"/>
      <c r="MJB176" s="3492"/>
      <c r="MJC176" s="3492"/>
      <c r="MJD176" s="3492"/>
      <c r="MJE176" s="3492"/>
      <c r="MJF176" s="3492"/>
      <c r="MJG176" s="3492"/>
      <c r="MJH176" s="3492"/>
      <c r="MJI176" s="3492"/>
      <c r="MJJ176" s="3492"/>
      <c r="MJK176" s="3492"/>
      <c r="MJL176" s="3492"/>
      <c r="MJM176" s="3492"/>
      <c r="MJN176" s="3492"/>
      <c r="MJO176" s="3492"/>
      <c r="MJP176" s="3492"/>
      <c r="MJQ176" s="3492"/>
      <c r="MJR176" s="3492"/>
      <c r="MJS176" s="3492"/>
      <c r="MJT176" s="3492"/>
      <c r="MJU176" s="3492"/>
      <c r="MJV176" s="3492"/>
      <c r="MJW176" s="3492"/>
      <c r="MJX176" s="3492"/>
      <c r="MJY176" s="3492"/>
      <c r="MJZ176" s="3492"/>
      <c r="MKA176" s="3492"/>
      <c r="MKB176" s="3492"/>
      <c r="MKC176" s="3492"/>
      <c r="MKD176" s="3492"/>
      <c r="MKE176" s="3492"/>
      <c r="MKF176" s="3492"/>
      <c r="MKG176" s="3492"/>
      <c r="MKH176" s="3492"/>
      <c r="MKI176" s="3492"/>
      <c r="MKJ176" s="3492"/>
      <c r="MKK176" s="3492"/>
      <c r="MKL176" s="3492"/>
      <c r="MKM176" s="3492"/>
      <c r="MKN176" s="3492"/>
      <c r="MKO176" s="3492"/>
      <c r="MKP176" s="3492"/>
      <c r="MKQ176" s="3492"/>
      <c r="MKR176" s="3492"/>
      <c r="MKS176" s="3492"/>
      <c r="MKT176" s="3492"/>
      <c r="MKU176" s="3492"/>
      <c r="MKV176" s="3492"/>
      <c r="MKW176" s="3492"/>
      <c r="MKX176" s="3492"/>
      <c r="MKY176" s="3492"/>
      <c r="MKZ176" s="3492"/>
      <c r="MLA176" s="3492"/>
      <c r="MLB176" s="3492"/>
      <c r="MLC176" s="3492"/>
      <c r="MLD176" s="3492"/>
      <c r="MLE176" s="3492"/>
      <c r="MLF176" s="3492"/>
      <c r="MLG176" s="3492"/>
      <c r="MLH176" s="3492"/>
      <c r="MLI176" s="3492"/>
      <c r="MLJ176" s="3492"/>
      <c r="MLK176" s="3492"/>
      <c r="MLL176" s="3492"/>
      <c r="MLM176" s="3492"/>
      <c r="MLN176" s="3492"/>
      <c r="MLO176" s="3492"/>
      <c r="MLP176" s="3492"/>
      <c r="MLQ176" s="3492"/>
      <c r="MLR176" s="3492"/>
      <c r="MLS176" s="3492"/>
      <c r="MLT176" s="3492"/>
      <c r="MLU176" s="3492"/>
      <c r="MLV176" s="3492"/>
      <c r="MLW176" s="3492"/>
      <c r="MLX176" s="3492"/>
      <c r="MLY176" s="3492"/>
      <c r="MLZ176" s="3492"/>
      <c r="MMA176" s="3492"/>
      <c r="MMB176" s="3492"/>
      <c r="MMC176" s="3492"/>
      <c r="MMD176" s="3492"/>
      <c r="MME176" s="3492"/>
      <c r="MMF176" s="3492"/>
      <c r="MMG176" s="3492"/>
      <c r="MMH176" s="3492"/>
      <c r="MMI176" s="3492"/>
      <c r="MMJ176" s="3492"/>
      <c r="MMK176" s="3492"/>
      <c r="MML176" s="3492"/>
      <c r="MMM176" s="3492"/>
      <c r="MMN176" s="3492"/>
      <c r="MMO176" s="3492"/>
      <c r="MMP176" s="3492"/>
      <c r="MMQ176" s="3492"/>
      <c r="MMR176" s="3492"/>
      <c r="MMS176" s="3492"/>
      <c r="MMT176" s="3492"/>
      <c r="MMU176" s="3492"/>
      <c r="MMV176" s="3492"/>
      <c r="MMW176" s="3492"/>
      <c r="MMX176" s="3492"/>
      <c r="MMY176" s="3492"/>
      <c r="MMZ176" s="3492"/>
      <c r="MNA176" s="3492"/>
      <c r="MNB176" s="3492"/>
      <c r="MNC176" s="3492"/>
      <c r="MND176" s="3492"/>
      <c r="MNE176" s="3492"/>
      <c r="MNF176" s="3492"/>
      <c r="MNG176" s="3492"/>
      <c r="MNH176" s="3492"/>
      <c r="MNI176" s="3492"/>
      <c r="MNJ176" s="3492"/>
      <c r="MNK176" s="3492"/>
      <c r="MNL176" s="3492"/>
      <c r="MNM176" s="3492"/>
      <c r="MNN176" s="3492"/>
      <c r="MNO176" s="3492"/>
      <c r="MNP176" s="3492"/>
      <c r="MNQ176" s="3492"/>
      <c r="MNR176" s="3492"/>
      <c r="MNS176" s="3492"/>
      <c r="MNT176" s="3492"/>
      <c r="MNU176" s="3492"/>
      <c r="MNV176" s="3492"/>
      <c r="MNW176" s="3492"/>
      <c r="MNX176" s="3492"/>
      <c r="MNY176" s="3492"/>
      <c r="MNZ176" s="3492"/>
      <c r="MOA176" s="3492"/>
      <c r="MOB176" s="3492"/>
      <c r="MOC176" s="3492"/>
      <c r="MOD176" s="3492"/>
      <c r="MOE176" s="3492"/>
      <c r="MOF176" s="3492"/>
      <c r="MOG176" s="3492"/>
      <c r="MOH176" s="3492"/>
      <c r="MOI176" s="3492"/>
      <c r="MOJ176" s="3492"/>
      <c r="MOK176" s="3492"/>
      <c r="MOL176" s="3492"/>
      <c r="MOM176" s="3492"/>
      <c r="MON176" s="3492"/>
      <c r="MOO176" s="3492"/>
      <c r="MOP176" s="3492"/>
      <c r="MOQ176" s="3492"/>
      <c r="MOR176" s="3492"/>
      <c r="MOS176" s="3492"/>
      <c r="MOT176" s="3492"/>
      <c r="MOU176" s="3492"/>
      <c r="MOV176" s="3492"/>
      <c r="MOW176" s="3492"/>
      <c r="MOX176" s="3492"/>
      <c r="MOY176" s="3492"/>
      <c r="MOZ176" s="3492"/>
      <c r="MPA176" s="3492"/>
      <c r="MPB176" s="3492"/>
      <c r="MPC176" s="3492"/>
      <c r="MPD176" s="3492"/>
      <c r="MPE176" s="3492"/>
      <c r="MPF176" s="3492"/>
      <c r="MPG176" s="3492"/>
      <c r="MPH176" s="3492"/>
      <c r="MPI176" s="3492"/>
      <c r="MPJ176" s="3492"/>
      <c r="MPK176" s="3492"/>
      <c r="MPL176" s="3492"/>
      <c r="MPM176" s="3492"/>
      <c r="MPN176" s="3492"/>
      <c r="MPO176" s="3492"/>
      <c r="MPP176" s="3492"/>
      <c r="MPQ176" s="3492"/>
      <c r="MPR176" s="3492"/>
      <c r="MPS176" s="3492"/>
      <c r="MPT176" s="3492"/>
      <c r="MPU176" s="3492"/>
      <c r="MPV176" s="3492"/>
      <c r="MPW176" s="3492"/>
      <c r="MPX176" s="3492"/>
      <c r="MPY176" s="3492"/>
      <c r="MPZ176" s="3492"/>
      <c r="MQA176" s="3492"/>
      <c r="MQB176" s="3492"/>
      <c r="MQC176" s="3492"/>
      <c r="MQD176" s="3492"/>
      <c r="MQE176" s="3492"/>
      <c r="MQF176" s="3492"/>
      <c r="MQG176" s="3492"/>
      <c r="MQH176" s="3492"/>
      <c r="MQI176" s="3492"/>
      <c r="MQJ176" s="3492"/>
      <c r="MQK176" s="3492"/>
      <c r="MQL176" s="3492"/>
      <c r="MQM176" s="3492"/>
      <c r="MQN176" s="3492"/>
      <c r="MQO176" s="3492"/>
      <c r="MQP176" s="3492"/>
      <c r="MQQ176" s="3492"/>
      <c r="MQR176" s="3492"/>
      <c r="MQS176" s="3492"/>
      <c r="MQT176" s="3492"/>
      <c r="MQU176" s="3492"/>
      <c r="MQV176" s="3492"/>
      <c r="MQW176" s="3492"/>
      <c r="MQX176" s="3492"/>
      <c r="MQY176" s="3492"/>
      <c r="MQZ176" s="3492"/>
      <c r="MRA176" s="3492"/>
      <c r="MRB176" s="3492"/>
      <c r="MRC176" s="3492"/>
      <c r="MRD176" s="3492"/>
      <c r="MRE176" s="3492"/>
      <c r="MRF176" s="3492"/>
      <c r="MRG176" s="3492"/>
      <c r="MRH176" s="3492"/>
      <c r="MRI176" s="3492"/>
      <c r="MRJ176" s="3492"/>
      <c r="MRK176" s="3492"/>
      <c r="MRL176" s="3492"/>
      <c r="MRM176" s="3492"/>
      <c r="MRN176" s="3492"/>
      <c r="MRO176" s="3492"/>
      <c r="MRP176" s="3492"/>
      <c r="MRQ176" s="3492"/>
      <c r="MRR176" s="3492"/>
      <c r="MRS176" s="3492"/>
      <c r="MRT176" s="3492"/>
      <c r="MRU176" s="3492"/>
      <c r="MRV176" s="3492"/>
      <c r="MRW176" s="3492"/>
      <c r="MRX176" s="3492"/>
      <c r="MRY176" s="3492"/>
      <c r="MRZ176" s="3492"/>
      <c r="MSA176" s="3492"/>
      <c r="MSB176" s="3492"/>
      <c r="MSC176" s="3492"/>
      <c r="MSD176" s="3492"/>
      <c r="MSE176" s="3492"/>
      <c r="MSF176" s="3492"/>
      <c r="MSG176" s="3492"/>
      <c r="MSH176" s="3492"/>
      <c r="MSI176" s="3492"/>
      <c r="MSJ176" s="3492"/>
      <c r="MSK176" s="3492"/>
      <c r="MSL176" s="3492"/>
      <c r="MSM176" s="3492"/>
      <c r="MSN176" s="3492"/>
      <c r="MSO176" s="3492"/>
      <c r="MSP176" s="3492"/>
      <c r="MSQ176" s="3492"/>
      <c r="MSR176" s="3492"/>
      <c r="MSS176" s="3492"/>
      <c r="MST176" s="3492"/>
      <c r="MSU176" s="3492"/>
      <c r="MSV176" s="3492"/>
      <c r="MSW176" s="3492"/>
      <c r="MSX176" s="3492"/>
      <c r="MSY176" s="3492"/>
      <c r="MSZ176" s="3492"/>
      <c r="MTA176" s="3492"/>
      <c r="MTB176" s="3492"/>
      <c r="MTC176" s="3492"/>
      <c r="MTD176" s="3492"/>
      <c r="MTE176" s="3492"/>
      <c r="MTF176" s="3492"/>
      <c r="MTG176" s="3492"/>
      <c r="MTH176" s="3492"/>
      <c r="MTI176" s="3492"/>
      <c r="MTJ176" s="3492"/>
      <c r="MTK176" s="3492"/>
      <c r="MTL176" s="3492"/>
      <c r="MTM176" s="3492"/>
      <c r="MTN176" s="3492"/>
      <c r="MTO176" s="3492"/>
      <c r="MTP176" s="3492"/>
      <c r="MTQ176" s="3492"/>
      <c r="MTR176" s="3492"/>
      <c r="MTS176" s="3492"/>
      <c r="MTT176" s="3492"/>
      <c r="MTU176" s="3492"/>
      <c r="MTV176" s="3492"/>
      <c r="MTW176" s="3492"/>
      <c r="MTX176" s="3492"/>
      <c r="MTY176" s="3492"/>
      <c r="MTZ176" s="3492"/>
      <c r="MUA176" s="3492"/>
      <c r="MUB176" s="3492"/>
      <c r="MUC176" s="3492"/>
      <c r="MUD176" s="3492"/>
      <c r="MUE176" s="3492"/>
      <c r="MUF176" s="3492"/>
      <c r="MUG176" s="3492"/>
      <c r="MUH176" s="3492"/>
      <c r="MUI176" s="3492"/>
      <c r="MUJ176" s="3492"/>
      <c r="MUK176" s="3492"/>
      <c r="MUL176" s="3492"/>
      <c r="MUM176" s="3492"/>
      <c r="MUN176" s="3492"/>
      <c r="MUO176" s="3492"/>
      <c r="MUP176" s="3492"/>
      <c r="MUQ176" s="3492"/>
      <c r="MUR176" s="3492"/>
      <c r="MUS176" s="3492"/>
      <c r="MUT176" s="3492"/>
      <c r="MUU176" s="3492"/>
      <c r="MUV176" s="3492"/>
      <c r="MUW176" s="3492"/>
      <c r="MUX176" s="3492"/>
      <c r="MUY176" s="3492"/>
      <c r="MUZ176" s="3492"/>
      <c r="MVA176" s="3492"/>
      <c r="MVB176" s="3492"/>
      <c r="MVC176" s="3492"/>
      <c r="MVD176" s="3492"/>
      <c r="MVE176" s="3492"/>
      <c r="MVF176" s="3492"/>
      <c r="MVG176" s="3492"/>
      <c r="MVH176" s="3492"/>
      <c r="MVI176" s="3492"/>
      <c r="MVJ176" s="3492"/>
      <c r="MVK176" s="3492"/>
      <c r="MVL176" s="3492"/>
      <c r="MVM176" s="3492"/>
      <c r="MVN176" s="3492"/>
      <c r="MVO176" s="3492"/>
      <c r="MVP176" s="3492"/>
      <c r="MVQ176" s="3492"/>
      <c r="MVR176" s="3492"/>
      <c r="MVS176" s="3492"/>
      <c r="MVT176" s="3492"/>
      <c r="MVU176" s="3492"/>
      <c r="MVV176" s="3492"/>
      <c r="MVW176" s="3492"/>
      <c r="MVX176" s="3492"/>
      <c r="MVY176" s="3492"/>
      <c r="MVZ176" s="3492"/>
      <c r="MWA176" s="3492"/>
      <c r="MWB176" s="3492"/>
      <c r="MWC176" s="3492"/>
      <c r="MWD176" s="3492"/>
      <c r="MWE176" s="3492"/>
      <c r="MWF176" s="3492"/>
      <c r="MWG176" s="3492"/>
      <c r="MWH176" s="3492"/>
      <c r="MWI176" s="3492"/>
      <c r="MWJ176" s="3492"/>
      <c r="MWK176" s="3492"/>
      <c r="MWL176" s="3492"/>
      <c r="MWM176" s="3492"/>
      <c r="MWN176" s="3492"/>
      <c r="MWO176" s="3492"/>
      <c r="MWP176" s="3492"/>
      <c r="MWQ176" s="3492"/>
      <c r="MWR176" s="3492"/>
      <c r="MWS176" s="3492"/>
      <c r="MWT176" s="3492"/>
      <c r="MWU176" s="3492"/>
      <c r="MWV176" s="3492"/>
      <c r="MWW176" s="3492"/>
      <c r="MWX176" s="3492"/>
      <c r="MWY176" s="3492"/>
      <c r="MWZ176" s="3492"/>
      <c r="MXA176" s="3492"/>
      <c r="MXB176" s="3492"/>
      <c r="MXC176" s="3492"/>
      <c r="MXD176" s="3492"/>
      <c r="MXE176" s="3492"/>
      <c r="MXF176" s="3492"/>
      <c r="MXG176" s="3492"/>
      <c r="MXH176" s="3492"/>
      <c r="MXI176" s="3492"/>
      <c r="MXJ176" s="3492"/>
      <c r="MXK176" s="3492"/>
      <c r="MXL176" s="3492"/>
      <c r="MXM176" s="3492"/>
      <c r="MXN176" s="3492"/>
      <c r="MXO176" s="3492"/>
      <c r="MXP176" s="3492"/>
      <c r="MXQ176" s="3492"/>
      <c r="MXR176" s="3492"/>
      <c r="MXS176" s="3492"/>
      <c r="MXT176" s="3492"/>
      <c r="MXU176" s="3492"/>
      <c r="MXV176" s="3492"/>
      <c r="MXW176" s="3492"/>
      <c r="MXX176" s="3492"/>
      <c r="MXY176" s="3492"/>
      <c r="MXZ176" s="3492"/>
      <c r="MYA176" s="3492"/>
      <c r="MYB176" s="3492"/>
      <c r="MYC176" s="3492"/>
      <c r="MYD176" s="3492"/>
      <c r="MYE176" s="3492"/>
      <c r="MYF176" s="3492"/>
      <c r="MYG176" s="3492"/>
      <c r="MYH176" s="3492"/>
      <c r="MYI176" s="3492"/>
      <c r="MYJ176" s="3492"/>
      <c r="MYK176" s="3492"/>
      <c r="MYL176" s="3492"/>
      <c r="MYM176" s="3492"/>
      <c r="MYN176" s="3492"/>
      <c r="MYO176" s="3492"/>
      <c r="MYP176" s="3492"/>
      <c r="MYQ176" s="3492"/>
      <c r="MYR176" s="3492"/>
      <c r="MYS176" s="3492"/>
      <c r="MYT176" s="3492"/>
      <c r="MYU176" s="3492"/>
      <c r="MYV176" s="3492"/>
      <c r="MYW176" s="3492"/>
      <c r="MYX176" s="3492"/>
      <c r="MYY176" s="3492"/>
      <c r="MYZ176" s="3492"/>
      <c r="MZA176" s="3492"/>
      <c r="MZB176" s="3492"/>
      <c r="MZC176" s="3492"/>
      <c r="MZD176" s="3492"/>
      <c r="MZE176" s="3492"/>
      <c r="MZF176" s="3492"/>
      <c r="MZG176" s="3492"/>
      <c r="MZH176" s="3492"/>
      <c r="MZI176" s="3492"/>
      <c r="MZJ176" s="3492"/>
      <c r="MZK176" s="3492"/>
      <c r="MZL176" s="3492"/>
      <c r="MZM176" s="3492"/>
      <c r="MZN176" s="3492"/>
      <c r="MZO176" s="3492"/>
      <c r="MZP176" s="3492"/>
      <c r="MZQ176" s="3492"/>
      <c r="MZR176" s="3492"/>
      <c r="MZS176" s="3492"/>
      <c r="MZT176" s="3492"/>
      <c r="MZU176" s="3492"/>
      <c r="MZV176" s="3492"/>
      <c r="MZW176" s="3492"/>
      <c r="MZX176" s="3492"/>
      <c r="MZY176" s="3492"/>
      <c r="MZZ176" s="3492"/>
      <c r="NAA176" s="3492"/>
      <c r="NAB176" s="3492"/>
      <c r="NAC176" s="3492"/>
      <c r="NAD176" s="3492"/>
      <c r="NAE176" s="3492"/>
      <c r="NAF176" s="3492"/>
      <c r="NAG176" s="3492"/>
      <c r="NAH176" s="3492"/>
      <c r="NAI176" s="3492"/>
      <c r="NAJ176" s="3492"/>
      <c r="NAK176" s="3492"/>
      <c r="NAL176" s="3492"/>
      <c r="NAM176" s="3492"/>
      <c r="NAN176" s="3492"/>
      <c r="NAO176" s="3492"/>
      <c r="NAP176" s="3492"/>
      <c r="NAQ176" s="3492"/>
      <c r="NAR176" s="3492"/>
      <c r="NAS176" s="3492"/>
      <c r="NAT176" s="3492"/>
      <c r="NAU176" s="3492"/>
      <c r="NAV176" s="3492"/>
      <c r="NAW176" s="3492"/>
      <c r="NAX176" s="3492"/>
      <c r="NAY176" s="3492"/>
      <c r="NAZ176" s="3492"/>
      <c r="NBA176" s="3492"/>
      <c r="NBB176" s="3492"/>
      <c r="NBC176" s="3492"/>
      <c r="NBD176" s="3492"/>
      <c r="NBE176" s="3492"/>
      <c r="NBF176" s="3492"/>
      <c r="NBG176" s="3492"/>
      <c r="NBH176" s="3492"/>
      <c r="NBI176" s="3492"/>
      <c r="NBJ176" s="3492"/>
      <c r="NBK176" s="3492"/>
      <c r="NBL176" s="3492"/>
      <c r="NBM176" s="3492"/>
      <c r="NBN176" s="3492"/>
      <c r="NBO176" s="3492"/>
      <c r="NBP176" s="3492"/>
      <c r="NBQ176" s="3492"/>
      <c r="NBR176" s="3492"/>
      <c r="NBS176" s="3492"/>
      <c r="NBT176" s="3492"/>
      <c r="NBU176" s="3492"/>
      <c r="NBV176" s="3492"/>
      <c r="NBW176" s="3492"/>
      <c r="NBX176" s="3492"/>
      <c r="NBY176" s="3492"/>
      <c r="NBZ176" s="3492"/>
      <c r="NCA176" s="3492"/>
      <c r="NCB176" s="3492"/>
      <c r="NCC176" s="3492"/>
      <c r="NCD176" s="3492"/>
      <c r="NCE176" s="3492"/>
      <c r="NCF176" s="3492"/>
      <c r="NCG176" s="3492"/>
      <c r="NCH176" s="3492"/>
      <c r="NCI176" s="3492"/>
      <c r="NCJ176" s="3492"/>
      <c r="NCK176" s="3492"/>
      <c r="NCL176" s="3492"/>
      <c r="NCM176" s="3492"/>
      <c r="NCN176" s="3492"/>
      <c r="NCO176" s="3492"/>
      <c r="NCP176" s="3492"/>
      <c r="NCQ176" s="3492"/>
      <c r="NCR176" s="3492"/>
      <c r="NCS176" s="3492"/>
      <c r="NCT176" s="3492"/>
      <c r="NCU176" s="3492"/>
      <c r="NCV176" s="3492"/>
      <c r="NCW176" s="3492"/>
      <c r="NCX176" s="3492"/>
      <c r="NCY176" s="3492"/>
      <c r="NCZ176" s="3492"/>
      <c r="NDA176" s="3492"/>
      <c r="NDB176" s="3492"/>
      <c r="NDC176" s="3492"/>
      <c r="NDD176" s="3492"/>
      <c r="NDE176" s="3492"/>
      <c r="NDF176" s="3492"/>
      <c r="NDG176" s="3492"/>
      <c r="NDH176" s="3492"/>
      <c r="NDI176" s="3492"/>
      <c r="NDJ176" s="3492"/>
      <c r="NDK176" s="3492"/>
      <c r="NDL176" s="3492"/>
      <c r="NDM176" s="3492"/>
      <c r="NDN176" s="3492"/>
      <c r="NDO176" s="3492"/>
      <c r="NDP176" s="3492"/>
      <c r="NDQ176" s="3492"/>
      <c r="NDR176" s="3492"/>
      <c r="NDS176" s="3492"/>
      <c r="NDT176" s="3492"/>
      <c r="NDU176" s="3492"/>
      <c r="NDV176" s="3492"/>
      <c r="NDW176" s="3492"/>
      <c r="NDX176" s="3492"/>
      <c r="NDY176" s="3492"/>
      <c r="NDZ176" s="3492"/>
      <c r="NEA176" s="3492"/>
      <c r="NEB176" s="3492"/>
      <c r="NEC176" s="3492"/>
      <c r="NED176" s="3492"/>
      <c r="NEE176" s="3492"/>
      <c r="NEF176" s="3492"/>
      <c r="NEG176" s="3492"/>
      <c r="NEH176" s="3492"/>
      <c r="NEI176" s="3492"/>
      <c r="NEJ176" s="3492"/>
      <c r="NEK176" s="3492"/>
      <c r="NEL176" s="3492"/>
      <c r="NEM176" s="3492"/>
      <c r="NEN176" s="3492"/>
      <c r="NEO176" s="3492"/>
      <c r="NEP176" s="3492"/>
      <c r="NEQ176" s="3492"/>
      <c r="NER176" s="3492"/>
      <c r="NES176" s="3492"/>
      <c r="NET176" s="3492"/>
      <c r="NEU176" s="3492"/>
      <c r="NEV176" s="3492"/>
      <c r="NEW176" s="3492"/>
      <c r="NEX176" s="3492"/>
      <c r="NEY176" s="3492"/>
      <c r="NEZ176" s="3492"/>
      <c r="NFA176" s="3492"/>
      <c r="NFB176" s="3492"/>
      <c r="NFC176" s="3492"/>
      <c r="NFD176" s="3492"/>
      <c r="NFE176" s="3492"/>
      <c r="NFF176" s="3492"/>
      <c r="NFG176" s="3492"/>
      <c r="NFH176" s="3492"/>
      <c r="NFI176" s="3492"/>
      <c r="NFJ176" s="3492"/>
      <c r="NFK176" s="3492"/>
      <c r="NFL176" s="3492"/>
      <c r="NFM176" s="3492"/>
      <c r="NFN176" s="3492"/>
      <c r="NFO176" s="3492"/>
      <c r="NFP176" s="3492"/>
      <c r="NFQ176" s="3492"/>
      <c r="NFR176" s="3492"/>
      <c r="NFS176" s="3492"/>
      <c r="NFT176" s="3492"/>
      <c r="NFU176" s="3492"/>
      <c r="NFV176" s="3492"/>
      <c r="NFW176" s="3492"/>
      <c r="NFX176" s="3492"/>
      <c r="NFY176" s="3492"/>
      <c r="NFZ176" s="3492"/>
      <c r="NGA176" s="3492"/>
      <c r="NGB176" s="3492"/>
      <c r="NGC176" s="3492"/>
      <c r="NGD176" s="3492"/>
      <c r="NGE176" s="3492"/>
      <c r="NGF176" s="3492"/>
      <c r="NGG176" s="3492"/>
      <c r="NGH176" s="3492"/>
      <c r="NGI176" s="3492"/>
      <c r="NGJ176" s="3492"/>
      <c r="NGK176" s="3492"/>
      <c r="NGL176" s="3492"/>
      <c r="NGM176" s="3492"/>
      <c r="NGN176" s="3492"/>
      <c r="NGO176" s="3492"/>
      <c r="NGP176" s="3492"/>
      <c r="NGQ176" s="3492"/>
      <c r="NGR176" s="3492"/>
      <c r="NGS176" s="3492"/>
      <c r="NGT176" s="3492"/>
      <c r="NGU176" s="3492"/>
      <c r="NGV176" s="3492"/>
      <c r="NGW176" s="3492"/>
      <c r="NGX176" s="3492"/>
      <c r="NGY176" s="3492"/>
      <c r="NGZ176" s="3492"/>
      <c r="NHA176" s="3492"/>
      <c r="NHB176" s="3492"/>
      <c r="NHC176" s="3492"/>
      <c r="NHD176" s="3492"/>
      <c r="NHE176" s="3492"/>
      <c r="NHF176" s="3492"/>
      <c r="NHG176" s="3492"/>
      <c r="NHH176" s="3492"/>
      <c r="NHI176" s="3492"/>
      <c r="NHJ176" s="3492"/>
      <c r="NHK176" s="3492"/>
      <c r="NHL176" s="3492"/>
      <c r="NHM176" s="3492"/>
      <c r="NHN176" s="3492"/>
      <c r="NHO176" s="3492"/>
      <c r="NHP176" s="3492"/>
      <c r="NHQ176" s="3492"/>
      <c r="NHR176" s="3492"/>
      <c r="NHS176" s="3492"/>
      <c r="NHT176" s="3492"/>
      <c r="NHU176" s="3492"/>
      <c r="NHV176" s="3492"/>
      <c r="NHW176" s="3492"/>
      <c r="NHX176" s="3492"/>
      <c r="NHY176" s="3492"/>
      <c r="NHZ176" s="3492"/>
      <c r="NIA176" s="3492"/>
      <c r="NIB176" s="3492"/>
      <c r="NIC176" s="3492"/>
      <c r="NID176" s="3492"/>
      <c r="NIE176" s="3492"/>
      <c r="NIF176" s="3492"/>
      <c r="NIG176" s="3492"/>
      <c r="NIH176" s="3492"/>
      <c r="NII176" s="3492"/>
      <c r="NIJ176" s="3492"/>
      <c r="NIK176" s="3492"/>
      <c r="NIL176" s="3492"/>
      <c r="NIM176" s="3492"/>
      <c r="NIN176" s="3492"/>
      <c r="NIO176" s="3492"/>
      <c r="NIP176" s="3492"/>
      <c r="NIQ176" s="3492"/>
      <c r="NIR176" s="3492"/>
      <c r="NIS176" s="3492"/>
      <c r="NIT176" s="3492"/>
      <c r="NIU176" s="3492"/>
      <c r="NIV176" s="3492"/>
      <c r="NIW176" s="3492"/>
      <c r="NIX176" s="3492"/>
      <c r="NIY176" s="3492"/>
      <c r="NIZ176" s="3492"/>
      <c r="NJA176" s="3492"/>
      <c r="NJB176" s="3492"/>
      <c r="NJC176" s="3492"/>
      <c r="NJD176" s="3492"/>
      <c r="NJE176" s="3492"/>
      <c r="NJF176" s="3492"/>
      <c r="NJG176" s="3492"/>
      <c r="NJH176" s="3492"/>
      <c r="NJI176" s="3492"/>
      <c r="NJJ176" s="3492"/>
      <c r="NJK176" s="3492"/>
      <c r="NJL176" s="3492"/>
      <c r="NJM176" s="3492"/>
      <c r="NJN176" s="3492"/>
      <c r="NJO176" s="3492"/>
      <c r="NJP176" s="3492"/>
      <c r="NJQ176" s="3492"/>
      <c r="NJR176" s="3492"/>
      <c r="NJS176" s="3492"/>
      <c r="NJT176" s="3492"/>
      <c r="NJU176" s="3492"/>
      <c r="NJV176" s="3492"/>
      <c r="NJW176" s="3492"/>
      <c r="NJX176" s="3492"/>
      <c r="NJY176" s="3492"/>
      <c r="NJZ176" s="3492"/>
      <c r="NKA176" s="3492"/>
      <c r="NKB176" s="3492"/>
      <c r="NKC176" s="3492"/>
      <c r="NKD176" s="3492"/>
      <c r="NKE176" s="3492"/>
      <c r="NKF176" s="3492"/>
      <c r="NKG176" s="3492"/>
      <c r="NKH176" s="3492"/>
      <c r="NKI176" s="3492"/>
      <c r="NKJ176" s="3492"/>
      <c r="NKK176" s="3492"/>
      <c r="NKL176" s="3492"/>
      <c r="NKM176" s="3492"/>
      <c r="NKN176" s="3492"/>
      <c r="NKO176" s="3492"/>
      <c r="NKP176" s="3492"/>
      <c r="NKQ176" s="3492"/>
      <c r="NKR176" s="3492"/>
      <c r="NKS176" s="3492"/>
      <c r="NKT176" s="3492"/>
      <c r="NKU176" s="3492"/>
      <c r="NKV176" s="3492"/>
      <c r="NKW176" s="3492"/>
      <c r="NKX176" s="3492"/>
      <c r="NKY176" s="3492"/>
      <c r="NKZ176" s="3492"/>
      <c r="NLA176" s="3492"/>
      <c r="NLB176" s="3492"/>
      <c r="NLC176" s="3492"/>
      <c r="NLD176" s="3492"/>
      <c r="NLE176" s="3492"/>
      <c r="NLF176" s="3492"/>
      <c r="NLG176" s="3492"/>
      <c r="NLH176" s="3492"/>
      <c r="NLI176" s="3492"/>
      <c r="NLJ176" s="3492"/>
      <c r="NLK176" s="3492"/>
      <c r="NLL176" s="3492"/>
      <c r="NLM176" s="3492"/>
      <c r="NLN176" s="3492"/>
      <c r="NLO176" s="3492"/>
      <c r="NLP176" s="3492"/>
      <c r="NLQ176" s="3492"/>
      <c r="NLR176" s="3492"/>
      <c r="NLS176" s="3492"/>
      <c r="NLT176" s="3492"/>
      <c r="NLU176" s="3492"/>
      <c r="NLV176" s="3492"/>
      <c r="NLW176" s="3492"/>
      <c r="NLX176" s="3492"/>
      <c r="NLY176" s="3492"/>
      <c r="NLZ176" s="3492"/>
      <c r="NMA176" s="3492"/>
      <c r="NMB176" s="3492"/>
      <c r="NMC176" s="3492"/>
      <c r="NMD176" s="3492"/>
      <c r="NME176" s="3492"/>
      <c r="NMF176" s="3492"/>
      <c r="NMG176" s="3492"/>
      <c r="NMH176" s="3492"/>
      <c r="NMI176" s="3492"/>
      <c r="NMJ176" s="3492"/>
      <c r="NMK176" s="3492"/>
      <c r="NML176" s="3492"/>
      <c r="NMM176" s="3492"/>
      <c r="NMN176" s="3492"/>
      <c r="NMO176" s="3492"/>
      <c r="NMP176" s="3492"/>
      <c r="NMQ176" s="3492"/>
      <c r="NMR176" s="3492"/>
      <c r="NMS176" s="3492"/>
      <c r="NMT176" s="3492"/>
      <c r="NMU176" s="3492"/>
      <c r="NMV176" s="3492"/>
      <c r="NMW176" s="3492"/>
      <c r="NMX176" s="3492"/>
      <c r="NMY176" s="3492"/>
      <c r="NMZ176" s="3492"/>
      <c r="NNA176" s="3492"/>
      <c r="NNB176" s="3492"/>
      <c r="NNC176" s="3492"/>
      <c r="NND176" s="3492"/>
      <c r="NNE176" s="3492"/>
      <c r="NNF176" s="3492"/>
      <c r="NNG176" s="3492"/>
      <c r="NNH176" s="3492"/>
      <c r="NNI176" s="3492"/>
      <c r="NNJ176" s="3492"/>
      <c r="NNK176" s="3492"/>
      <c r="NNL176" s="3492"/>
      <c r="NNM176" s="3492"/>
      <c r="NNN176" s="3492"/>
      <c r="NNO176" s="3492"/>
      <c r="NNP176" s="3492"/>
      <c r="NNQ176" s="3492"/>
      <c r="NNR176" s="3492"/>
      <c r="NNS176" s="3492"/>
      <c r="NNT176" s="3492"/>
      <c r="NNU176" s="3492"/>
      <c r="NNV176" s="3492"/>
      <c r="NNW176" s="3492"/>
      <c r="NNX176" s="3492"/>
      <c r="NNY176" s="3492"/>
      <c r="NNZ176" s="3492"/>
      <c r="NOA176" s="3492"/>
      <c r="NOB176" s="3492"/>
      <c r="NOC176" s="3492"/>
      <c r="NOD176" s="3492"/>
      <c r="NOE176" s="3492"/>
      <c r="NOF176" s="3492"/>
      <c r="NOG176" s="3492"/>
      <c r="NOH176" s="3492"/>
      <c r="NOI176" s="3492"/>
      <c r="NOJ176" s="3492"/>
      <c r="NOK176" s="3492"/>
      <c r="NOL176" s="3492"/>
      <c r="NOM176" s="3492"/>
      <c r="NON176" s="3492"/>
      <c r="NOO176" s="3492"/>
      <c r="NOP176" s="3492"/>
      <c r="NOQ176" s="3492"/>
      <c r="NOR176" s="3492"/>
      <c r="NOS176" s="3492"/>
      <c r="NOT176" s="3492"/>
      <c r="NOU176" s="3492"/>
      <c r="NOV176" s="3492"/>
      <c r="NOW176" s="3492"/>
      <c r="NOX176" s="3492"/>
      <c r="NOY176" s="3492"/>
      <c r="NOZ176" s="3492"/>
      <c r="NPA176" s="3492"/>
      <c r="NPB176" s="3492"/>
      <c r="NPC176" s="3492"/>
      <c r="NPD176" s="3492"/>
      <c r="NPE176" s="3492"/>
      <c r="NPF176" s="3492"/>
      <c r="NPG176" s="3492"/>
      <c r="NPH176" s="3492"/>
      <c r="NPI176" s="3492"/>
      <c r="NPJ176" s="3492"/>
      <c r="NPK176" s="3492"/>
      <c r="NPL176" s="3492"/>
      <c r="NPM176" s="3492"/>
      <c r="NPN176" s="3492"/>
      <c r="NPO176" s="3492"/>
      <c r="NPP176" s="3492"/>
      <c r="NPQ176" s="3492"/>
      <c r="NPR176" s="3492"/>
      <c r="NPS176" s="3492"/>
      <c r="NPT176" s="3492"/>
      <c r="NPU176" s="3492"/>
      <c r="NPV176" s="3492"/>
      <c r="NPW176" s="3492"/>
      <c r="NPX176" s="3492"/>
      <c r="NPY176" s="3492"/>
      <c r="NPZ176" s="3492"/>
      <c r="NQA176" s="3492"/>
      <c r="NQB176" s="3492"/>
      <c r="NQC176" s="3492"/>
      <c r="NQD176" s="3492"/>
      <c r="NQE176" s="3492"/>
      <c r="NQF176" s="3492"/>
      <c r="NQG176" s="3492"/>
      <c r="NQH176" s="3492"/>
      <c r="NQI176" s="3492"/>
      <c r="NQJ176" s="3492"/>
      <c r="NQK176" s="3492"/>
      <c r="NQL176" s="3492"/>
      <c r="NQM176" s="3492"/>
      <c r="NQN176" s="3492"/>
      <c r="NQO176" s="3492"/>
      <c r="NQP176" s="3492"/>
      <c r="NQQ176" s="3492"/>
      <c r="NQR176" s="3492"/>
      <c r="NQS176" s="3492"/>
      <c r="NQT176" s="3492"/>
      <c r="NQU176" s="3492"/>
      <c r="NQV176" s="3492"/>
      <c r="NQW176" s="3492"/>
      <c r="NQX176" s="3492"/>
      <c r="NQY176" s="3492"/>
      <c r="NQZ176" s="3492"/>
      <c r="NRA176" s="3492"/>
      <c r="NRB176" s="3492"/>
      <c r="NRC176" s="3492"/>
      <c r="NRD176" s="3492"/>
      <c r="NRE176" s="3492"/>
      <c r="NRF176" s="3492"/>
      <c r="NRG176" s="3492"/>
      <c r="NRH176" s="3492"/>
      <c r="NRI176" s="3492"/>
      <c r="NRJ176" s="3492"/>
      <c r="NRK176" s="3492"/>
      <c r="NRL176" s="3492"/>
      <c r="NRM176" s="3492"/>
      <c r="NRN176" s="3492"/>
      <c r="NRO176" s="3492"/>
      <c r="NRP176" s="3492"/>
      <c r="NRQ176" s="3492"/>
      <c r="NRR176" s="3492"/>
      <c r="NRS176" s="3492"/>
      <c r="NRT176" s="3492"/>
      <c r="NRU176" s="3492"/>
      <c r="NRV176" s="3492"/>
      <c r="NRW176" s="3492"/>
      <c r="NRX176" s="3492"/>
      <c r="NRY176" s="3492"/>
      <c r="NRZ176" s="3492"/>
      <c r="NSA176" s="3492"/>
      <c r="NSB176" s="3492"/>
      <c r="NSC176" s="3492"/>
      <c r="NSD176" s="3492"/>
      <c r="NSE176" s="3492"/>
      <c r="NSF176" s="3492"/>
      <c r="NSG176" s="3492"/>
      <c r="NSH176" s="3492"/>
      <c r="NSI176" s="3492"/>
      <c r="NSJ176" s="3492"/>
      <c r="NSK176" s="3492"/>
      <c r="NSL176" s="3492"/>
      <c r="NSM176" s="3492"/>
      <c r="NSN176" s="3492"/>
      <c r="NSO176" s="3492"/>
      <c r="NSP176" s="3492"/>
      <c r="NSQ176" s="3492"/>
      <c r="NSR176" s="3492"/>
      <c r="NSS176" s="3492"/>
      <c r="NST176" s="3492"/>
      <c r="NSU176" s="3492"/>
      <c r="NSV176" s="3492"/>
      <c r="NSW176" s="3492"/>
      <c r="NSX176" s="3492"/>
      <c r="NSY176" s="3492"/>
      <c r="NSZ176" s="3492"/>
      <c r="NTA176" s="3492"/>
      <c r="NTB176" s="3492"/>
      <c r="NTC176" s="3492"/>
      <c r="NTD176" s="3492"/>
      <c r="NTE176" s="3492"/>
      <c r="NTF176" s="3492"/>
      <c r="NTG176" s="3492"/>
      <c r="NTH176" s="3492"/>
      <c r="NTI176" s="3492"/>
      <c r="NTJ176" s="3492"/>
      <c r="NTK176" s="3492"/>
      <c r="NTL176" s="3492"/>
      <c r="NTM176" s="3492"/>
      <c r="NTN176" s="3492"/>
      <c r="NTO176" s="3492"/>
      <c r="NTP176" s="3492"/>
      <c r="NTQ176" s="3492"/>
      <c r="NTR176" s="3492"/>
      <c r="NTS176" s="3492"/>
      <c r="NTT176" s="3492"/>
      <c r="NTU176" s="3492"/>
      <c r="NTV176" s="3492"/>
      <c r="NTW176" s="3492"/>
      <c r="NTX176" s="3492"/>
      <c r="NTY176" s="3492"/>
      <c r="NTZ176" s="3492"/>
      <c r="NUA176" s="3492"/>
      <c r="NUB176" s="3492"/>
      <c r="NUC176" s="3492"/>
      <c r="NUD176" s="3492"/>
      <c r="NUE176" s="3492"/>
      <c r="NUF176" s="3492"/>
      <c r="NUG176" s="3492"/>
      <c r="NUH176" s="3492"/>
      <c r="NUI176" s="3492"/>
      <c r="NUJ176" s="3492"/>
      <c r="NUK176" s="3492"/>
      <c r="NUL176" s="3492"/>
      <c r="NUM176" s="3492"/>
      <c r="NUN176" s="3492"/>
      <c r="NUO176" s="3492"/>
      <c r="NUP176" s="3492"/>
      <c r="NUQ176" s="3492"/>
      <c r="NUR176" s="3492"/>
      <c r="NUS176" s="3492"/>
      <c r="NUT176" s="3492"/>
      <c r="NUU176" s="3492"/>
      <c r="NUV176" s="3492"/>
      <c r="NUW176" s="3492"/>
      <c r="NUX176" s="3492"/>
      <c r="NUY176" s="3492"/>
      <c r="NUZ176" s="3492"/>
      <c r="NVA176" s="3492"/>
      <c r="NVB176" s="3492"/>
      <c r="NVC176" s="3492"/>
      <c r="NVD176" s="3492"/>
      <c r="NVE176" s="3492"/>
      <c r="NVF176" s="3492"/>
      <c r="NVG176" s="3492"/>
      <c r="NVH176" s="3492"/>
      <c r="NVI176" s="3492"/>
      <c r="NVJ176" s="3492"/>
      <c r="NVK176" s="3492"/>
      <c r="NVL176" s="3492"/>
      <c r="NVM176" s="3492"/>
      <c r="NVN176" s="3492"/>
      <c r="NVO176" s="3492"/>
      <c r="NVP176" s="3492"/>
      <c r="NVQ176" s="3492"/>
      <c r="NVR176" s="3492"/>
      <c r="NVS176" s="3492"/>
      <c r="NVT176" s="3492"/>
      <c r="NVU176" s="3492"/>
      <c r="NVV176" s="3492"/>
      <c r="NVW176" s="3492"/>
      <c r="NVX176" s="3492"/>
      <c r="NVY176" s="3492"/>
      <c r="NVZ176" s="3492"/>
      <c r="NWA176" s="3492"/>
      <c r="NWB176" s="3492"/>
      <c r="NWC176" s="3492"/>
      <c r="NWD176" s="3492"/>
      <c r="NWE176" s="3492"/>
      <c r="NWF176" s="3492"/>
      <c r="NWG176" s="3492"/>
      <c r="NWH176" s="3492"/>
      <c r="NWI176" s="3492"/>
      <c r="NWJ176" s="3492"/>
      <c r="NWK176" s="3492"/>
      <c r="NWL176" s="3492"/>
      <c r="NWM176" s="3492"/>
      <c r="NWN176" s="3492"/>
      <c r="NWO176" s="3492"/>
      <c r="NWP176" s="3492"/>
      <c r="NWQ176" s="3492"/>
      <c r="NWR176" s="3492"/>
      <c r="NWS176" s="3492"/>
      <c r="NWT176" s="3492"/>
      <c r="NWU176" s="3492"/>
      <c r="NWV176" s="3492"/>
      <c r="NWW176" s="3492"/>
      <c r="NWX176" s="3492"/>
      <c r="NWY176" s="3492"/>
      <c r="NWZ176" s="3492"/>
      <c r="NXA176" s="3492"/>
      <c r="NXB176" s="3492"/>
      <c r="NXC176" s="3492"/>
      <c r="NXD176" s="3492"/>
      <c r="NXE176" s="3492"/>
      <c r="NXF176" s="3492"/>
      <c r="NXG176" s="3492"/>
      <c r="NXH176" s="3492"/>
      <c r="NXI176" s="3492"/>
      <c r="NXJ176" s="3492"/>
      <c r="NXK176" s="3492"/>
      <c r="NXL176" s="3492"/>
      <c r="NXM176" s="3492"/>
      <c r="NXN176" s="3492"/>
      <c r="NXO176" s="3492"/>
      <c r="NXP176" s="3492"/>
      <c r="NXQ176" s="3492"/>
      <c r="NXR176" s="3492"/>
      <c r="NXS176" s="3492"/>
      <c r="NXT176" s="3492"/>
      <c r="NXU176" s="3492"/>
      <c r="NXV176" s="3492"/>
      <c r="NXW176" s="3492"/>
      <c r="NXX176" s="3492"/>
      <c r="NXY176" s="3492"/>
      <c r="NXZ176" s="3492"/>
      <c r="NYA176" s="3492"/>
      <c r="NYB176" s="3492"/>
      <c r="NYC176" s="3492"/>
      <c r="NYD176" s="3492"/>
      <c r="NYE176" s="3492"/>
      <c r="NYF176" s="3492"/>
      <c r="NYG176" s="3492"/>
      <c r="NYH176" s="3492"/>
      <c r="NYI176" s="3492"/>
      <c r="NYJ176" s="3492"/>
      <c r="NYK176" s="3492"/>
      <c r="NYL176" s="3492"/>
      <c r="NYM176" s="3492"/>
      <c r="NYN176" s="3492"/>
      <c r="NYO176" s="3492"/>
      <c r="NYP176" s="3492"/>
      <c r="NYQ176" s="3492"/>
      <c r="NYR176" s="3492"/>
      <c r="NYS176" s="3492"/>
      <c r="NYT176" s="3492"/>
      <c r="NYU176" s="3492"/>
      <c r="NYV176" s="3492"/>
      <c r="NYW176" s="3492"/>
      <c r="NYX176" s="3492"/>
      <c r="NYY176" s="3492"/>
      <c r="NYZ176" s="3492"/>
      <c r="NZA176" s="3492"/>
      <c r="NZB176" s="3492"/>
      <c r="NZC176" s="3492"/>
      <c r="NZD176" s="3492"/>
      <c r="NZE176" s="3492"/>
      <c r="NZF176" s="3492"/>
      <c r="NZG176" s="3492"/>
      <c r="NZH176" s="3492"/>
      <c r="NZI176" s="3492"/>
      <c r="NZJ176" s="3492"/>
      <c r="NZK176" s="3492"/>
      <c r="NZL176" s="3492"/>
      <c r="NZM176" s="3492"/>
      <c r="NZN176" s="3492"/>
      <c r="NZO176" s="3492"/>
      <c r="NZP176" s="3492"/>
      <c r="NZQ176" s="3492"/>
      <c r="NZR176" s="3492"/>
      <c r="NZS176" s="3492"/>
      <c r="NZT176" s="3492"/>
      <c r="NZU176" s="3492"/>
      <c r="NZV176" s="3492"/>
      <c r="NZW176" s="3492"/>
      <c r="NZX176" s="3492"/>
      <c r="NZY176" s="3492"/>
      <c r="NZZ176" s="3492"/>
      <c r="OAA176" s="3492"/>
      <c r="OAB176" s="3492"/>
      <c r="OAC176" s="3492"/>
      <c r="OAD176" s="3492"/>
      <c r="OAE176" s="3492"/>
      <c r="OAF176" s="3492"/>
      <c r="OAG176" s="3492"/>
      <c r="OAH176" s="3492"/>
      <c r="OAI176" s="3492"/>
      <c r="OAJ176" s="3492"/>
      <c r="OAK176" s="3492"/>
      <c r="OAL176" s="3492"/>
      <c r="OAM176" s="3492"/>
      <c r="OAN176" s="3492"/>
      <c r="OAO176" s="3492"/>
      <c r="OAP176" s="3492"/>
      <c r="OAQ176" s="3492"/>
      <c r="OAR176" s="3492"/>
      <c r="OAS176" s="3492"/>
      <c r="OAT176" s="3492"/>
      <c r="OAU176" s="3492"/>
      <c r="OAV176" s="3492"/>
      <c r="OAW176" s="3492"/>
      <c r="OAX176" s="3492"/>
      <c r="OAY176" s="3492"/>
      <c r="OAZ176" s="3492"/>
      <c r="OBA176" s="3492"/>
      <c r="OBB176" s="3492"/>
      <c r="OBC176" s="3492"/>
      <c r="OBD176" s="3492"/>
      <c r="OBE176" s="3492"/>
      <c r="OBF176" s="3492"/>
      <c r="OBG176" s="3492"/>
      <c r="OBH176" s="3492"/>
      <c r="OBI176" s="3492"/>
      <c r="OBJ176" s="3492"/>
      <c r="OBK176" s="3492"/>
      <c r="OBL176" s="3492"/>
      <c r="OBM176" s="3492"/>
      <c r="OBN176" s="3492"/>
      <c r="OBO176" s="3492"/>
      <c r="OBP176" s="3492"/>
      <c r="OBQ176" s="3492"/>
      <c r="OBR176" s="3492"/>
      <c r="OBS176" s="3492"/>
      <c r="OBT176" s="3492"/>
      <c r="OBU176" s="3492"/>
      <c r="OBV176" s="3492"/>
      <c r="OBW176" s="3492"/>
      <c r="OBX176" s="3492"/>
      <c r="OBY176" s="3492"/>
      <c r="OBZ176" s="3492"/>
      <c r="OCA176" s="3492"/>
      <c r="OCB176" s="3492"/>
      <c r="OCC176" s="3492"/>
      <c r="OCD176" s="3492"/>
      <c r="OCE176" s="3492"/>
      <c r="OCF176" s="3492"/>
      <c r="OCG176" s="3492"/>
      <c r="OCH176" s="3492"/>
      <c r="OCI176" s="3492"/>
      <c r="OCJ176" s="3492"/>
      <c r="OCK176" s="3492"/>
      <c r="OCL176" s="3492"/>
      <c r="OCM176" s="3492"/>
      <c r="OCN176" s="3492"/>
      <c r="OCO176" s="3492"/>
      <c r="OCP176" s="3492"/>
      <c r="OCQ176" s="3492"/>
      <c r="OCR176" s="3492"/>
      <c r="OCS176" s="3492"/>
      <c r="OCT176" s="3492"/>
      <c r="OCU176" s="3492"/>
      <c r="OCV176" s="3492"/>
      <c r="OCW176" s="3492"/>
      <c r="OCX176" s="3492"/>
      <c r="OCY176" s="3492"/>
      <c r="OCZ176" s="3492"/>
      <c r="ODA176" s="3492"/>
      <c r="ODB176" s="3492"/>
      <c r="ODC176" s="3492"/>
      <c r="ODD176" s="3492"/>
      <c r="ODE176" s="3492"/>
      <c r="ODF176" s="3492"/>
      <c r="ODG176" s="3492"/>
      <c r="ODH176" s="3492"/>
      <c r="ODI176" s="3492"/>
      <c r="ODJ176" s="3492"/>
      <c r="ODK176" s="3492"/>
      <c r="ODL176" s="3492"/>
      <c r="ODM176" s="3492"/>
      <c r="ODN176" s="3492"/>
      <c r="ODO176" s="3492"/>
      <c r="ODP176" s="3492"/>
      <c r="ODQ176" s="3492"/>
      <c r="ODR176" s="3492"/>
      <c r="ODS176" s="3492"/>
      <c r="ODT176" s="3492"/>
      <c r="ODU176" s="3492"/>
      <c r="ODV176" s="3492"/>
      <c r="ODW176" s="3492"/>
      <c r="ODX176" s="3492"/>
      <c r="ODY176" s="3492"/>
      <c r="ODZ176" s="3492"/>
      <c r="OEA176" s="3492"/>
      <c r="OEB176" s="3492"/>
      <c r="OEC176" s="3492"/>
      <c r="OED176" s="3492"/>
      <c r="OEE176" s="3492"/>
      <c r="OEF176" s="3492"/>
      <c r="OEG176" s="3492"/>
      <c r="OEH176" s="3492"/>
      <c r="OEI176" s="3492"/>
      <c r="OEJ176" s="3492"/>
      <c r="OEK176" s="3492"/>
      <c r="OEL176" s="3492"/>
      <c r="OEM176" s="3492"/>
      <c r="OEN176" s="3492"/>
      <c r="OEO176" s="3492"/>
      <c r="OEP176" s="3492"/>
      <c r="OEQ176" s="3492"/>
      <c r="OER176" s="3492"/>
      <c r="OES176" s="3492"/>
      <c r="OET176" s="3492"/>
      <c r="OEU176" s="3492"/>
      <c r="OEV176" s="3492"/>
      <c r="OEW176" s="3492"/>
      <c r="OEX176" s="3492"/>
      <c r="OEY176" s="3492"/>
      <c r="OEZ176" s="3492"/>
      <c r="OFA176" s="3492"/>
      <c r="OFB176" s="3492"/>
      <c r="OFC176" s="3492"/>
      <c r="OFD176" s="3492"/>
      <c r="OFE176" s="3492"/>
      <c r="OFF176" s="3492"/>
      <c r="OFG176" s="3492"/>
      <c r="OFH176" s="3492"/>
      <c r="OFI176" s="3492"/>
      <c r="OFJ176" s="3492"/>
      <c r="OFK176" s="3492"/>
      <c r="OFL176" s="3492"/>
      <c r="OFM176" s="3492"/>
      <c r="OFN176" s="3492"/>
      <c r="OFO176" s="3492"/>
      <c r="OFP176" s="3492"/>
      <c r="OFQ176" s="3492"/>
      <c r="OFR176" s="3492"/>
      <c r="OFS176" s="3492"/>
      <c r="OFT176" s="3492"/>
      <c r="OFU176" s="3492"/>
      <c r="OFV176" s="3492"/>
      <c r="OFW176" s="3492"/>
      <c r="OFX176" s="3492"/>
      <c r="OFY176" s="3492"/>
      <c r="OFZ176" s="3492"/>
      <c r="OGA176" s="3492"/>
      <c r="OGB176" s="3492"/>
      <c r="OGC176" s="3492"/>
      <c r="OGD176" s="3492"/>
      <c r="OGE176" s="3492"/>
      <c r="OGF176" s="3492"/>
      <c r="OGG176" s="3492"/>
      <c r="OGH176" s="3492"/>
      <c r="OGI176" s="3492"/>
      <c r="OGJ176" s="3492"/>
      <c r="OGK176" s="3492"/>
      <c r="OGL176" s="3492"/>
      <c r="OGM176" s="3492"/>
      <c r="OGN176" s="3492"/>
      <c r="OGO176" s="3492"/>
      <c r="OGP176" s="3492"/>
      <c r="OGQ176" s="3492"/>
      <c r="OGR176" s="3492"/>
      <c r="OGS176" s="3492"/>
      <c r="OGT176" s="3492"/>
      <c r="OGU176" s="3492"/>
      <c r="OGV176" s="3492"/>
      <c r="OGW176" s="3492"/>
      <c r="OGX176" s="3492"/>
      <c r="OGY176" s="3492"/>
      <c r="OGZ176" s="3492"/>
      <c r="OHA176" s="3492"/>
      <c r="OHB176" s="3492"/>
      <c r="OHC176" s="3492"/>
      <c r="OHD176" s="3492"/>
      <c r="OHE176" s="3492"/>
      <c r="OHF176" s="3492"/>
      <c r="OHG176" s="3492"/>
      <c r="OHH176" s="3492"/>
      <c r="OHI176" s="3492"/>
      <c r="OHJ176" s="3492"/>
      <c r="OHK176" s="3492"/>
      <c r="OHL176" s="3492"/>
      <c r="OHM176" s="3492"/>
      <c r="OHN176" s="3492"/>
      <c r="OHO176" s="3492"/>
      <c r="OHP176" s="3492"/>
      <c r="OHQ176" s="3492"/>
      <c r="OHR176" s="3492"/>
      <c r="OHS176" s="3492"/>
      <c r="OHT176" s="3492"/>
      <c r="OHU176" s="3492"/>
      <c r="OHV176" s="3492"/>
      <c r="OHW176" s="3492"/>
      <c r="OHX176" s="3492"/>
      <c r="OHY176" s="3492"/>
      <c r="OHZ176" s="3492"/>
      <c r="OIA176" s="3492"/>
      <c r="OIB176" s="3492"/>
      <c r="OIC176" s="3492"/>
      <c r="OID176" s="3492"/>
      <c r="OIE176" s="3492"/>
      <c r="OIF176" s="3492"/>
      <c r="OIG176" s="3492"/>
      <c r="OIH176" s="3492"/>
      <c r="OII176" s="3492"/>
      <c r="OIJ176" s="3492"/>
      <c r="OIK176" s="3492"/>
      <c r="OIL176" s="3492"/>
      <c r="OIM176" s="3492"/>
      <c r="OIN176" s="3492"/>
      <c r="OIO176" s="3492"/>
      <c r="OIP176" s="3492"/>
      <c r="OIQ176" s="3492"/>
      <c r="OIR176" s="3492"/>
      <c r="OIS176" s="3492"/>
      <c r="OIT176" s="3492"/>
      <c r="OIU176" s="3492"/>
      <c r="OIV176" s="3492"/>
      <c r="OIW176" s="3492"/>
      <c r="OIX176" s="3492"/>
      <c r="OIY176" s="3492"/>
      <c r="OIZ176" s="3492"/>
      <c r="OJA176" s="3492"/>
      <c r="OJB176" s="3492"/>
      <c r="OJC176" s="3492"/>
      <c r="OJD176" s="3492"/>
      <c r="OJE176" s="3492"/>
      <c r="OJF176" s="3492"/>
      <c r="OJG176" s="3492"/>
      <c r="OJH176" s="3492"/>
      <c r="OJI176" s="3492"/>
      <c r="OJJ176" s="3492"/>
      <c r="OJK176" s="3492"/>
      <c r="OJL176" s="3492"/>
      <c r="OJM176" s="3492"/>
      <c r="OJN176" s="3492"/>
      <c r="OJO176" s="3492"/>
      <c r="OJP176" s="3492"/>
      <c r="OJQ176" s="3492"/>
      <c r="OJR176" s="3492"/>
      <c r="OJS176" s="3492"/>
      <c r="OJT176" s="3492"/>
      <c r="OJU176" s="3492"/>
      <c r="OJV176" s="3492"/>
      <c r="OJW176" s="3492"/>
      <c r="OJX176" s="3492"/>
      <c r="OJY176" s="3492"/>
      <c r="OJZ176" s="3492"/>
      <c r="OKA176" s="3492"/>
      <c r="OKB176" s="3492"/>
      <c r="OKC176" s="3492"/>
      <c r="OKD176" s="3492"/>
      <c r="OKE176" s="3492"/>
      <c r="OKF176" s="3492"/>
      <c r="OKG176" s="3492"/>
      <c r="OKH176" s="3492"/>
      <c r="OKI176" s="3492"/>
      <c r="OKJ176" s="3492"/>
      <c r="OKK176" s="3492"/>
      <c r="OKL176" s="3492"/>
      <c r="OKM176" s="3492"/>
      <c r="OKN176" s="3492"/>
      <c r="OKO176" s="3492"/>
      <c r="OKP176" s="3492"/>
      <c r="OKQ176" s="3492"/>
      <c r="OKR176" s="3492"/>
      <c r="OKS176" s="3492"/>
      <c r="OKT176" s="3492"/>
      <c r="OKU176" s="3492"/>
      <c r="OKV176" s="3492"/>
      <c r="OKW176" s="3492"/>
      <c r="OKX176" s="3492"/>
      <c r="OKY176" s="3492"/>
      <c r="OKZ176" s="3492"/>
      <c r="OLA176" s="3492"/>
      <c r="OLB176" s="3492"/>
      <c r="OLC176" s="3492"/>
      <c r="OLD176" s="3492"/>
      <c r="OLE176" s="3492"/>
      <c r="OLF176" s="3492"/>
      <c r="OLG176" s="3492"/>
      <c r="OLH176" s="3492"/>
      <c r="OLI176" s="3492"/>
      <c r="OLJ176" s="3492"/>
      <c r="OLK176" s="3492"/>
      <c r="OLL176" s="3492"/>
      <c r="OLM176" s="3492"/>
      <c r="OLN176" s="3492"/>
      <c r="OLO176" s="3492"/>
      <c r="OLP176" s="3492"/>
      <c r="OLQ176" s="3492"/>
      <c r="OLR176" s="3492"/>
      <c r="OLS176" s="3492"/>
      <c r="OLT176" s="3492"/>
      <c r="OLU176" s="3492"/>
      <c r="OLV176" s="3492"/>
      <c r="OLW176" s="3492"/>
      <c r="OLX176" s="3492"/>
      <c r="OLY176" s="3492"/>
      <c r="OLZ176" s="3492"/>
      <c r="OMA176" s="3492"/>
      <c r="OMB176" s="3492"/>
      <c r="OMC176" s="3492"/>
      <c r="OMD176" s="3492"/>
      <c r="OME176" s="3492"/>
      <c r="OMF176" s="3492"/>
      <c r="OMG176" s="3492"/>
      <c r="OMH176" s="3492"/>
      <c r="OMI176" s="3492"/>
      <c r="OMJ176" s="3492"/>
      <c r="OMK176" s="3492"/>
      <c r="OML176" s="3492"/>
      <c r="OMM176" s="3492"/>
      <c r="OMN176" s="3492"/>
      <c r="OMO176" s="3492"/>
      <c r="OMP176" s="3492"/>
      <c r="OMQ176" s="3492"/>
      <c r="OMR176" s="3492"/>
      <c r="OMS176" s="3492"/>
      <c r="OMT176" s="3492"/>
      <c r="OMU176" s="3492"/>
      <c r="OMV176" s="3492"/>
      <c r="OMW176" s="3492"/>
      <c r="OMX176" s="3492"/>
      <c r="OMY176" s="3492"/>
      <c r="OMZ176" s="3492"/>
      <c r="ONA176" s="3492"/>
      <c r="ONB176" s="3492"/>
      <c r="ONC176" s="3492"/>
      <c r="OND176" s="3492"/>
      <c r="ONE176" s="3492"/>
      <c r="ONF176" s="3492"/>
      <c r="ONG176" s="3492"/>
      <c r="ONH176" s="3492"/>
      <c r="ONI176" s="3492"/>
      <c r="ONJ176" s="3492"/>
      <c r="ONK176" s="3492"/>
      <c r="ONL176" s="3492"/>
      <c r="ONM176" s="3492"/>
      <c r="ONN176" s="3492"/>
      <c r="ONO176" s="3492"/>
      <c r="ONP176" s="3492"/>
      <c r="ONQ176" s="3492"/>
      <c r="ONR176" s="3492"/>
      <c r="ONS176" s="3492"/>
      <c r="ONT176" s="3492"/>
      <c r="ONU176" s="3492"/>
      <c r="ONV176" s="3492"/>
      <c r="ONW176" s="3492"/>
      <c r="ONX176" s="3492"/>
      <c r="ONY176" s="3492"/>
      <c r="ONZ176" s="3492"/>
      <c r="OOA176" s="3492"/>
      <c r="OOB176" s="3492"/>
      <c r="OOC176" s="3492"/>
      <c r="OOD176" s="3492"/>
      <c r="OOE176" s="3492"/>
      <c r="OOF176" s="3492"/>
      <c r="OOG176" s="3492"/>
      <c r="OOH176" s="3492"/>
      <c r="OOI176" s="3492"/>
      <c r="OOJ176" s="3492"/>
      <c r="OOK176" s="3492"/>
      <c r="OOL176" s="3492"/>
      <c r="OOM176" s="3492"/>
      <c r="OON176" s="3492"/>
      <c r="OOO176" s="3492"/>
      <c r="OOP176" s="3492"/>
      <c r="OOQ176" s="3492"/>
      <c r="OOR176" s="3492"/>
      <c r="OOS176" s="3492"/>
      <c r="OOT176" s="3492"/>
      <c r="OOU176" s="3492"/>
      <c r="OOV176" s="3492"/>
      <c r="OOW176" s="3492"/>
      <c r="OOX176" s="3492"/>
      <c r="OOY176" s="3492"/>
      <c r="OOZ176" s="3492"/>
      <c r="OPA176" s="3492"/>
      <c r="OPB176" s="3492"/>
      <c r="OPC176" s="3492"/>
      <c r="OPD176" s="3492"/>
      <c r="OPE176" s="3492"/>
      <c r="OPF176" s="3492"/>
      <c r="OPG176" s="3492"/>
      <c r="OPH176" s="3492"/>
      <c r="OPI176" s="3492"/>
      <c r="OPJ176" s="3492"/>
      <c r="OPK176" s="3492"/>
      <c r="OPL176" s="3492"/>
      <c r="OPM176" s="3492"/>
      <c r="OPN176" s="3492"/>
      <c r="OPO176" s="3492"/>
      <c r="OPP176" s="3492"/>
      <c r="OPQ176" s="3492"/>
      <c r="OPR176" s="3492"/>
      <c r="OPS176" s="3492"/>
      <c r="OPT176" s="3492"/>
      <c r="OPU176" s="3492"/>
      <c r="OPV176" s="3492"/>
      <c r="OPW176" s="3492"/>
      <c r="OPX176" s="3492"/>
      <c r="OPY176" s="3492"/>
      <c r="OPZ176" s="3492"/>
      <c r="OQA176" s="3492"/>
      <c r="OQB176" s="3492"/>
      <c r="OQC176" s="3492"/>
      <c r="OQD176" s="3492"/>
      <c r="OQE176" s="3492"/>
      <c r="OQF176" s="3492"/>
      <c r="OQG176" s="3492"/>
      <c r="OQH176" s="3492"/>
      <c r="OQI176" s="3492"/>
      <c r="OQJ176" s="3492"/>
      <c r="OQK176" s="3492"/>
      <c r="OQL176" s="3492"/>
      <c r="OQM176" s="3492"/>
      <c r="OQN176" s="3492"/>
      <c r="OQO176" s="3492"/>
      <c r="OQP176" s="3492"/>
      <c r="OQQ176" s="3492"/>
      <c r="OQR176" s="3492"/>
      <c r="OQS176" s="3492"/>
      <c r="OQT176" s="3492"/>
      <c r="OQU176" s="3492"/>
      <c r="OQV176" s="3492"/>
      <c r="OQW176" s="3492"/>
      <c r="OQX176" s="3492"/>
      <c r="OQY176" s="3492"/>
      <c r="OQZ176" s="3492"/>
      <c r="ORA176" s="3492"/>
      <c r="ORB176" s="3492"/>
      <c r="ORC176" s="3492"/>
      <c r="ORD176" s="3492"/>
      <c r="ORE176" s="3492"/>
      <c r="ORF176" s="3492"/>
      <c r="ORG176" s="3492"/>
      <c r="ORH176" s="3492"/>
      <c r="ORI176" s="3492"/>
      <c r="ORJ176" s="3492"/>
      <c r="ORK176" s="3492"/>
      <c r="ORL176" s="3492"/>
      <c r="ORM176" s="3492"/>
      <c r="ORN176" s="3492"/>
      <c r="ORO176" s="3492"/>
      <c r="ORP176" s="3492"/>
      <c r="ORQ176" s="3492"/>
      <c r="ORR176" s="3492"/>
      <c r="ORS176" s="3492"/>
      <c r="ORT176" s="3492"/>
      <c r="ORU176" s="3492"/>
      <c r="ORV176" s="3492"/>
      <c r="ORW176" s="3492"/>
      <c r="ORX176" s="3492"/>
      <c r="ORY176" s="3492"/>
      <c r="ORZ176" s="3492"/>
      <c r="OSA176" s="3492"/>
      <c r="OSB176" s="3492"/>
      <c r="OSC176" s="3492"/>
      <c r="OSD176" s="3492"/>
      <c r="OSE176" s="3492"/>
      <c r="OSF176" s="3492"/>
      <c r="OSG176" s="3492"/>
      <c r="OSH176" s="3492"/>
      <c r="OSI176" s="3492"/>
      <c r="OSJ176" s="3492"/>
      <c r="OSK176" s="3492"/>
      <c r="OSL176" s="3492"/>
      <c r="OSM176" s="3492"/>
      <c r="OSN176" s="3492"/>
      <c r="OSO176" s="3492"/>
      <c r="OSP176" s="3492"/>
      <c r="OSQ176" s="3492"/>
      <c r="OSR176" s="3492"/>
      <c r="OSS176" s="3492"/>
      <c r="OST176" s="3492"/>
      <c r="OSU176" s="3492"/>
      <c r="OSV176" s="3492"/>
      <c r="OSW176" s="3492"/>
      <c r="OSX176" s="3492"/>
      <c r="OSY176" s="3492"/>
      <c r="OSZ176" s="3492"/>
      <c r="OTA176" s="3492"/>
      <c r="OTB176" s="3492"/>
      <c r="OTC176" s="3492"/>
      <c r="OTD176" s="3492"/>
      <c r="OTE176" s="3492"/>
      <c r="OTF176" s="3492"/>
      <c r="OTG176" s="3492"/>
      <c r="OTH176" s="3492"/>
      <c r="OTI176" s="3492"/>
      <c r="OTJ176" s="3492"/>
      <c r="OTK176" s="3492"/>
      <c r="OTL176" s="3492"/>
      <c r="OTM176" s="3492"/>
      <c r="OTN176" s="3492"/>
      <c r="OTO176" s="3492"/>
      <c r="OTP176" s="3492"/>
      <c r="OTQ176" s="3492"/>
      <c r="OTR176" s="3492"/>
      <c r="OTS176" s="3492"/>
      <c r="OTT176" s="3492"/>
      <c r="OTU176" s="3492"/>
      <c r="OTV176" s="3492"/>
      <c r="OTW176" s="3492"/>
      <c r="OTX176" s="3492"/>
      <c r="OTY176" s="3492"/>
      <c r="OTZ176" s="3492"/>
      <c r="OUA176" s="3492"/>
      <c r="OUB176" s="3492"/>
      <c r="OUC176" s="3492"/>
      <c r="OUD176" s="3492"/>
      <c r="OUE176" s="3492"/>
      <c r="OUF176" s="3492"/>
      <c r="OUG176" s="3492"/>
      <c r="OUH176" s="3492"/>
      <c r="OUI176" s="3492"/>
      <c r="OUJ176" s="3492"/>
      <c r="OUK176" s="3492"/>
      <c r="OUL176" s="3492"/>
      <c r="OUM176" s="3492"/>
      <c r="OUN176" s="3492"/>
      <c r="OUO176" s="3492"/>
      <c r="OUP176" s="3492"/>
      <c r="OUQ176" s="3492"/>
      <c r="OUR176" s="3492"/>
      <c r="OUS176" s="3492"/>
      <c r="OUT176" s="3492"/>
      <c r="OUU176" s="3492"/>
      <c r="OUV176" s="3492"/>
      <c r="OUW176" s="3492"/>
      <c r="OUX176" s="3492"/>
      <c r="OUY176" s="3492"/>
      <c r="OUZ176" s="3492"/>
      <c r="OVA176" s="3492"/>
      <c r="OVB176" s="3492"/>
      <c r="OVC176" s="3492"/>
      <c r="OVD176" s="3492"/>
      <c r="OVE176" s="3492"/>
      <c r="OVF176" s="3492"/>
      <c r="OVG176" s="3492"/>
      <c r="OVH176" s="3492"/>
      <c r="OVI176" s="3492"/>
      <c r="OVJ176" s="3492"/>
      <c r="OVK176" s="3492"/>
      <c r="OVL176" s="3492"/>
      <c r="OVM176" s="3492"/>
      <c r="OVN176" s="3492"/>
      <c r="OVO176" s="3492"/>
      <c r="OVP176" s="3492"/>
      <c r="OVQ176" s="3492"/>
      <c r="OVR176" s="3492"/>
      <c r="OVS176" s="3492"/>
      <c r="OVT176" s="3492"/>
      <c r="OVU176" s="3492"/>
      <c r="OVV176" s="3492"/>
      <c r="OVW176" s="3492"/>
      <c r="OVX176" s="3492"/>
      <c r="OVY176" s="3492"/>
      <c r="OVZ176" s="3492"/>
      <c r="OWA176" s="3492"/>
      <c r="OWB176" s="3492"/>
      <c r="OWC176" s="3492"/>
      <c r="OWD176" s="3492"/>
      <c r="OWE176" s="3492"/>
      <c r="OWF176" s="3492"/>
      <c r="OWG176" s="3492"/>
      <c r="OWH176" s="3492"/>
      <c r="OWI176" s="3492"/>
      <c r="OWJ176" s="3492"/>
      <c r="OWK176" s="3492"/>
      <c r="OWL176" s="3492"/>
      <c r="OWM176" s="3492"/>
      <c r="OWN176" s="3492"/>
      <c r="OWO176" s="3492"/>
      <c r="OWP176" s="3492"/>
      <c r="OWQ176" s="3492"/>
      <c r="OWR176" s="3492"/>
      <c r="OWS176" s="3492"/>
      <c r="OWT176" s="3492"/>
      <c r="OWU176" s="3492"/>
      <c r="OWV176" s="3492"/>
      <c r="OWW176" s="3492"/>
      <c r="OWX176" s="3492"/>
      <c r="OWY176" s="3492"/>
      <c r="OWZ176" s="3492"/>
      <c r="OXA176" s="3492"/>
      <c r="OXB176" s="3492"/>
      <c r="OXC176" s="3492"/>
      <c r="OXD176" s="3492"/>
      <c r="OXE176" s="3492"/>
      <c r="OXF176" s="3492"/>
      <c r="OXG176" s="3492"/>
      <c r="OXH176" s="3492"/>
      <c r="OXI176" s="3492"/>
      <c r="OXJ176" s="3492"/>
      <c r="OXK176" s="3492"/>
      <c r="OXL176" s="3492"/>
      <c r="OXM176" s="3492"/>
      <c r="OXN176" s="3492"/>
      <c r="OXO176" s="3492"/>
      <c r="OXP176" s="3492"/>
      <c r="OXQ176" s="3492"/>
      <c r="OXR176" s="3492"/>
      <c r="OXS176" s="3492"/>
      <c r="OXT176" s="3492"/>
      <c r="OXU176" s="3492"/>
      <c r="OXV176" s="3492"/>
      <c r="OXW176" s="3492"/>
      <c r="OXX176" s="3492"/>
      <c r="OXY176" s="3492"/>
      <c r="OXZ176" s="3492"/>
      <c r="OYA176" s="3492"/>
      <c r="OYB176" s="3492"/>
      <c r="OYC176" s="3492"/>
      <c r="OYD176" s="3492"/>
      <c r="OYE176" s="3492"/>
      <c r="OYF176" s="3492"/>
      <c r="OYG176" s="3492"/>
      <c r="OYH176" s="3492"/>
      <c r="OYI176" s="3492"/>
      <c r="OYJ176" s="3492"/>
      <c r="OYK176" s="3492"/>
      <c r="OYL176" s="3492"/>
      <c r="OYM176" s="3492"/>
      <c r="OYN176" s="3492"/>
      <c r="OYO176" s="3492"/>
      <c r="OYP176" s="3492"/>
      <c r="OYQ176" s="3492"/>
      <c r="OYR176" s="3492"/>
      <c r="OYS176" s="3492"/>
      <c r="OYT176" s="3492"/>
      <c r="OYU176" s="3492"/>
      <c r="OYV176" s="3492"/>
      <c r="OYW176" s="3492"/>
      <c r="OYX176" s="3492"/>
      <c r="OYY176" s="3492"/>
      <c r="OYZ176" s="3492"/>
      <c r="OZA176" s="3492"/>
      <c r="OZB176" s="3492"/>
      <c r="OZC176" s="3492"/>
      <c r="OZD176" s="3492"/>
      <c r="OZE176" s="3492"/>
      <c r="OZF176" s="3492"/>
      <c r="OZG176" s="3492"/>
      <c r="OZH176" s="3492"/>
      <c r="OZI176" s="3492"/>
      <c r="OZJ176" s="3492"/>
      <c r="OZK176" s="3492"/>
      <c r="OZL176" s="3492"/>
      <c r="OZM176" s="3492"/>
      <c r="OZN176" s="3492"/>
      <c r="OZO176" s="3492"/>
      <c r="OZP176" s="3492"/>
      <c r="OZQ176" s="3492"/>
      <c r="OZR176" s="3492"/>
      <c r="OZS176" s="3492"/>
      <c r="OZT176" s="3492"/>
      <c r="OZU176" s="3492"/>
      <c r="OZV176" s="3492"/>
      <c r="OZW176" s="3492"/>
      <c r="OZX176" s="3492"/>
      <c r="OZY176" s="3492"/>
      <c r="OZZ176" s="3492"/>
      <c r="PAA176" s="3492"/>
      <c r="PAB176" s="3492"/>
      <c r="PAC176" s="3492"/>
      <c r="PAD176" s="3492"/>
      <c r="PAE176" s="3492"/>
      <c r="PAF176" s="3492"/>
      <c r="PAG176" s="3492"/>
      <c r="PAH176" s="3492"/>
      <c r="PAI176" s="3492"/>
      <c r="PAJ176" s="3492"/>
      <c r="PAK176" s="3492"/>
      <c r="PAL176" s="3492"/>
      <c r="PAM176" s="3492"/>
      <c r="PAN176" s="3492"/>
      <c r="PAO176" s="3492"/>
      <c r="PAP176" s="3492"/>
      <c r="PAQ176" s="3492"/>
      <c r="PAR176" s="3492"/>
      <c r="PAS176" s="3492"/>
      <c r="PAT176" s="3492"/>
      <c r="PAU176" s="3492"/>
      <c r="PAV176" s="3492"/>
      <c r="PAW176" s="3492"/>
      <c r="PAX176" s="3492"/>
      <c r="PAY176" s="3492"/>
      <c r="PAZ176" s="3492"/>
      <c r="PBA176" s="3492"/>
      <c r="PBB176" s="3492"/>
      <c r="PBC176" s="3492"/>
      <c r="PBD176" s="3492"/>
      <c r="PBE176" s="3492"/>
      <c r="PBF176" s="3492"/>
      <c r="PBG176" s="3492"/>
      <c r="PBH176" s="3492"/>
      <c r="PBI176" s="3492"/>
      <c r="PBJ176" s="3492"/>
      <c r="PBK176" s="3492"/>
      <c r="PBL176" s="3492"/>
      <c r="PBM176" s="3492"/>
      <c r="PBN176" s="3492"/>
      <c r="PBO176" s="3492"/>
      <c r="PBP176" s="3492"/>
      <c r="PBQ176" s="3492"/>
      <c r="PBR176" s="3492"/>
      <c r="PBS176" s="3492"/>
      <c r="PBT176" s="3492"/>
      <c r="PBU176" s="3492"/>
      <c r="PBV176" s="3492"/>
      <c r="PBW176" s="3492"/>
      <c r="PBX176" s="3492"/>
      <c r="PBY176" s="3492"/>
      <c r="PBZ176" s="3492"/>
      <c r="PCA176" s="3492"/>
      <c r="PCB176" s="3492"/>
      <c r="PCC176" s="3492"/>
      <c r="PCD176" s="3492"/>
      <c r="PCE176" s="3492"/>
      <c r="PCF176" s="3492"/>
      <c r="PCG176" s="3492"/>
      <c r="PCH176" s="3492"/>
      <c r="PCI176" s="3492"/>
      <c r="PCJ176" s="3492"/>
      <c r="PCK176" s="3492"/>
      <c r="PCL176" s="3492"/>
      <c r="PCM176" s="3492"/>
      <c r="PCN176" s="3492"/>
      <c r="PCO176" s="3492"/>
      <c r="PCP176" s="3492"/>
      <c r="PCQ176" s="3492"/>
      <c r="PCR176" s="3492"/>
      <c r="PCS176" s="3492"/>
      <c r="PCT176" s="3492"/>
      <c r="PCU176" s="3492"/>
      <c r="PCV176" s="3492"/>
      <c r="PCW176" s="3492"/>
      <c r="PCX176" s="3492"/>
      <c r="PCY176" s="3492"/>
      <c r="PCZ176" s="3492"/>
      <c r="PDA176" s="3492"/>
      <c r="PDB176" s="3492"/>
      <c r="PDC176" s="3492"/>
      <c r="PDD176" s="3492"/>
      <c r="PDE176" s="3492"/>
      <c r="PDF176" s="3492"/>
      <c r="PDG176" s="3492"/>
      <c r="PDH176" s="3492"/>
      <c r="PDI176" s="3492"/>
      <c r="PDJ176" s="3492"/>
      <c r="PDK176" s="3492"/>
      <c r="PDL176" s="3492"/>
      <c r="PDM176" s="3492"/>
      <c r="PDN176" s="3492"/>
      <c r="PDO176" s="3492"/>
      <c r="PDP176" s="3492"/>
      <c r="PDQ176" s="3492"/>
      <c r="PDR176" s="3492"/>
      <c r="PDS176" s="3492"/>
      <c r="PDT176" s="3492"/>
      <c r="PDU176" s="3492"/>
      <c r="PDV176" s="3492"/>
      <c r="PDW176" s="3492"/>
      <c r="PDX176" s="3492"/>
      <c r="PDY176" s="3492"/>
      <c r="PDZ176" s="3492"/>
      <c r="PEA176" s="3492"/>
      <c r="PEB176" s="3492"/>
      <c r="PEC176" s="3492"/>
      <c r="PED176" s="3492"/>
      <c r="PEE176" s="3492"/>
      <c r="PEF176" s="3492"/>
      <c r="PEG176" s="3492"/>
      <c r="PEH176" s="3492"/>
      <c r="PEI176" s="3492"/>
      <c r="PEJ176" s="3492"/>
      <c r="PEK176" s="3492"/>
      <c r="PEL176" s="3492"/>
      <c r="PEM176" s="3492"/>
      <c r="PEN176" s="3492"/>
      <c r="PEO176" s="3492"/>
      <c r="PEP176" s="3492"/>
      <c r="PEQ176" s="3492"/>
      <c r="PER176" s="3492"/>
      <c r="PES176" s="3492"/>
      <c r="PET176" s="3492"/>
      <c r="PEU176" s="3492"/>
      <c r="PEV176" s="3492"/>
      <c r="PEW176" s="3492"/>
      <c r="PEX176" s="3492"/>
      <c r="PEY176" s="3492"/>
      <c r="PEZ176" s="3492"/>
      <c r="PFA176" s="3492"/>
      <c r="PFB176" s="3492"/>
      <c r="PFC176" s="3492"/>
      <c r="PFD176" s="3492"/>
      <c r="PFE176" s="3492"/>
      <c r="PFF176" s="3492"/>
      <c r="PFG176" s="3492"/>
      <c r="PFH176" s="3492"/>
      <c r="PFI176" s="3492"/>
      <c r="PFJ176" s="3492"/>
      <c r="PFK176" s="3492"/>
      <c r="PFL176" s="3492"/>
      <c r="PFM176" s="3492"/>
      <c r="PFN176" s="3492"/>
      <c r="PFO176" s="3492"/>
      <c r="PFP176" s="3492"/>
      <c r="PFQ176" s="3492"/>
      <c r="PFR176" s="3492"/>
      <c r="PFS176" s="3492"/>
      <c r="PFT176" s="3492"/>
      <c r="PFU176" s="3492"/>
      <c r="PFV176" s="3492"/>
      <c r="PFW176" s="3492"/>
      <c r="PFX176" s="3492"/>
      <c r="PFY176" s="3492"/>
      <c r="PFZ176" s="3492"/>
      <c r="PGA176" s="3492"/>
      <c r="PGB176" s="3492"/>
      <c r="PGC176" s="3492"/>
      <c r="PGD176" s="3492"/>
      <c r="PGE176" s="3492"/>
      <c r="PGF176" s="3492"/>
      <c r="PGG176" s="3492"/>
      <c r="PGH176" s="3492"/>
      <c r="PGI176" s="3492"/>
      <c r="PGJ176" s="3492"/>
      <c r="PGK176" s="3492"/>
      <c r="PGL176" s="3492"/>
      <c r="PGM176" s="3492"/>
      <c r="PGN176" s="3492"/>
      <c r="PGO176" s="3492"/>
      <c r="PGP176" s="3492"/>
      <c r="PGQ176" s="3492"/>
      <c r="PGR176" s="3492"/>
      <c r="PGS176" s="3492"/>
      <c r="PGT176" s="3492"/>
      <c r="PGU176" s="3492"/>
      <c r="PGV176" s="3492"/>
      <c r="PGW176" s="3492"/>
      <c r="PGX176" s="3492"/>
      <c r="PGY176" s="3492"/>
      <c r="PGZ176" s="3492"/>
      <c r="PHA176" s="3492"/>
      <c r="PHB176" s="3492"/>
      <c r="PHC176" s="3492"/>
      <c r="PHD176" s="3492"/>
      <c r="PHE176" s="3492"/>
      <c r="PHF176" s="3492"/>
      <c r="PHG176" s="3492"/>
      <c r="PHH176" s="3492"/>
      <c r="PHI176" s="3492"/>
      <c r="PHJ176" s="3492"/>
      <c r="PHK176" s="3492"/>
      <c r="PHL176" s="3492"/>
      <c r="PHM176" s="3492"/>
      <c r="PHN176" s="3492"/>
      <c r="PHO176" s="3492"/>
      <c r="PHP176" s="3492"/>
      <c r="PHQ176" s="3492"/>
      <c r="PHR176" s="3492"/>
      <c r="PHS176" s="3492"/>
      <c r="PHT176" s="3492"/>
      <c r="PHU176" s="3492"/>
      <c r="PHV176" s="3492"/>
      <c r="PHW176" s="3492"/>
      <c r="PHX176" s="3492"/>
      <c r="PHY176" s="3492"/>
      <c r="PHZ176" s="3492"/>
      <c r="PIA176" s="3492"/>
      <c r="PIB176" s="3492"/>
      <c r="PIC176" s="3492"/>
      <c r="PID176" s="3492"/>
      <c r="PIE176" s="3492"/>
      <c r="PIF176" s="3492"/>
      <c r="PIG176" s="3492"/>
      <c r="PIH176" s="3492"/>
      <c r="PII176" s="3492"/>
      <c r="PIJ176" s="3492"/>
      <c r="PIK176" s="3492"/>
      <c r="PIL176" s="3492"/>
      <c r="PIM176" s="3492"/>
      <c r="PIN176" s="3492"/>
      <c r="PIO176" s="3492"/>
      <c r="PIP176" s="3492"/>
      <c r="PIQ176" s="3492"/>
      <c r="PIR176" s="3492"/>
      <c r="PIS176" s="3492"/>
      <c r="PIT176" s="3492"/>
      <c r="PIU176" s="3492"/>
      <c r="PIV176" s="3492"/>
      <c r="PIW176" s="3492"/>
      <c r="PIX176" s="3492"/>
      <c r="PIY176" s="3492"/>
      <c r="PIZ176" s="3492"/>
      <c r="PJA176" s="3492"/>
      <c r="PJB176" s="3492"/>
      <c r="PJC176" s="3492"/>
      <c r="PJD176" s="3492"/>
      <c r="PJE176" s="3492"/>
      <c r="PJF176" s="3492"/>
      <c r="PJG176" s="3492"/>
      <c r="PJH176" s="3492"/>
      <c r="PJI176" s="3492"/>
      <c r="PJJ176" s="3492"/>
      <c r="PJK176" s="3492"/>
      <c r="PJL176" s="3492"/>
      <c r="PJM176" s="3492"/>
      <c r="PJN176" s="3492"/>
      <c r="PJO176" s="3492"/>
      <c r="PJP176" s="3492"/>
      <c r="PJQ176" s="3492"/>
      <c r="PJR176" s="3492"/>
      <c r="PJS176" s="3492"/>
      <c r="PJT176" s="3492"/>
      <c r="PJU176" s="3492"/>
      <c r="PJV176" s="3492"/>
      <c r="PJW176" s="3492"/>
      <c r="PJX176" s="3492"/>
      <c r="PJY176" s="3492"/>
      <c r="PJZ176" s="3492"/>
      <c r="PKA176" s="3492"/>
      <c r="PKB176" s="3492"/>
      <c r="PKC176" s="3492"/>
      <c r="PKD176" s="3492"/>
      <c r="PKE176" s="3492"/>
      <c r="PKF176" s="3492"/>
      <c r="PKG176" s="3492"/>
      <c r="PKH176" s="3492"/>
      <c r="PKI176" s="3492"/>
      <c r="PKJ176" s="3492"/>
      <c r="PKK176" s="3492"/>
      <c r="PKL176" s="3492"/>
      <c r="PKM176" s="3492"/>
      <c r="PKN176" s="3492"/>
      <c r="PKO176" s="3492"/>
      <c r="PKP176" s="3492"/>
      <c r="PKQ176" s="3492"/>
      <c r="PKR176" s="3492"/>
      <c r="PKS176" s="3492"/>
      <c r="PKT176" s="3492"/>
      <c r="PKU176" s="3492"/>
      <c r="PKV176" s="3492"/>
      <c r="PKW176" s="3492"/>
      <c r="PKX176" s="3492"/>
      <c r="PKY176" s="3492"/>
      <c r="PKZ176" s="3492"/>
      <c r="PLA176" s="3492"/>
      <c r="PLB176" s="3492"/>
      <c r="PLC176" s="3492"/>
      <c r="PLD176" s="3492"/>
      <c r="PLE176" s="3492"/>
      <c r="PLF176" s="3492"/>
      <c r="PLG176" s="3492"/>
      <c r="PLH176" s="3492"/>
      <c r="PLI176" s="3492"/>
      <c r="PLJ176" s="3492"/>
      <c r="PLK176" s="3492"/>
      <c r="PLL176" s="3492"/>
      <c r="PLM176" s="3492"/>
      <c r="PLN176" s="3492"/>
      <c r="PLO176" s="3492"/>
      <c r="PLP176" s="3492"/>
      <c r="PLQ176" s="3492"/>
      <c r="PLR176" s="3492"/>
      <c r="PLS176" s="3492"/>
      <c r="PLT176" s="3492"/>
      <c r="PLU176" s="3492"/>
      <c r="PLV176" s="3492"/>
      <c r="PLW176" s="3492"/>
      <c r="PLX176" s="3492"/>
      <c r="PLY176" s="3492"/>
      <c r="PLZ176" s="3492"/>
      <c r="PMA176" s="3492"/>
      <c r="PMB176" s="3492"/>
      <c r="PMC176" s="3492"/>
      <c r="PMD176" s="3492"/>
      <c r="PME176" s="3492"/>
      <c r="PMF176" s="3492"/>
      <c r="PMG176" s="3492"/>
      <c r="PMH176" s="3492"/>
      <c r="PMI176" s="3492"/>
      <c r="PMJ176" s="3492"/>
      <c r="PMK176" s="3492"/>
      <c r="PML176" s="3492"/>
      <c r="PMM176" s="3492"/>
      <c r="PMN176" s="3492"/>
      <c r="PMO176" s="3492"/>
      <c r="PMP176" s="3492"/>
      <c r="PMQ176" s="3492"/>
      <c r="PMR176" s="3492"/>
      <c r="PMS176" s="3492"/>
      <c r="PMT176" s="3492"/>
      <c r="PMU176" s="3492"/>
      <c r="PMV176" s="3492"/>
      <c r="PMW176" s="3492"/>
      <c r="PMX176" s="3492"/>
      <c r="PMY176" s="3492"/>
      <c r="PMZ176" s="3492"/>
      <c r="PNA176" s="3492"/>
      <c r="PNB176" s="3492"/>
      <c r="PNC176" s="3492"/>
      <c r="PND176" s="3492"/>
      <c r="PNE176" s="3492"/>
      <c r="PNF176" s="3492"/>
      <c r="PNG176" s="3492"/>
      <c r="PNH176" s="3492"/>
      <c r="PNI176" s="3492"/>
      <c r="PNJ176" s="3492"/>
      <c r="PNK176" s="3492"/>
      <c r="PNL176" s="3492"/>
      <c r="PNM176" s="3492"/>
      <c r="PNN176" s="3492"/>
      <c r="PNO176" s="3492"/>
      <c r="PNP176" s="3492"/>
      <c r="PNQ176" s="3492"/>
      <c r="PNR176" s="3492"/>
      <c r="PNS176" s="3492"/>
      <c r="PNT176" s="3492"/>
      <c r="PNU176" s="3492"/>
      <c r="PNV176" s="3492"/>
      <c r="PNW176" s="3492"/>
      <c r="PNX176" s="3492"/>
      <c r="PNY176" s="3492"/>
      <c r="PNZ176" s="3492"/>
      <c r="POA176" s="3492"/>
      <c r="POB176" s="3492"/>
      <c r="POC176" s="3492"/>
      <c r="POD176" s="3492"/>
      <c r="POE176" s="3492"/>
      <c r="POF176" s="3492"/>
      <c r="POG176" s="3492"/>
      <c r="POH176" s="3492"/>
      <c r="POI176" s="3492"/>
      <c r="POJ176" s="3492"/>
      <c r="POK176" s="3492"/>
      <c r="POL176" s="3492"/>
      <c r="POM176" s="3492"/>
      <c r="PON176" s="3492"/>
      <c r="POO176" s="3492"/>
      <c r="POP176" s="3492"/>
      <c r="POQ176" s="3492"/>
      <c r="POR176" s="3492"/>
      <c r="POS176" s="3492"/>
      <c r="POT176" s="3492"/>
      <c r="POU176" s="3492"/>
      <c r="POV176" s="3492"/>
      <c r="POW176" s="3492"/>
      <c r="POX176" s="3492"/>
      <c r="POY176" s="3492"/>
      <c r="POZ176" s="3492"/>
      <c r="PPA176" s="3492"/>
      <c r="PPB176" s="3492"/>
      <c r="PPC176" s="3492"/>
      <c r="PPD176" s="3492"/>
      <c r="PPE176" s="3492"/>
      <c r="PPF176" s="3492"/>
      <c r="PPG176" s="3492"/>
      <c r="PPH176" s="3492"/>
      <c r="PPI176" s="3492"/>
      <c r="PPJ176" s="3492"/>
      <c r="PPK176" s="3492"/>
      <c r="PPL176" s="3492"/>
      <c r="PPM176" s="3492"/>
      <c r="PPN176" s="3492"/>
      <c r="PPO176" s="3492"/>
      <c r="PPP176" s="3492"/>
      <c r="PPQ176" s="3492"/>
      <c r="PPR176" s="3492"/>
      <c r="PPS176" s="3492"/>
      <c r="PPT176" s="3492"/>
      <c r="PPU176" s="3492"/>
      <c r="PPV176" s="3492"/>
      <c r="PPW176" s="3492"/>
      <c r="PPX176" s="3492"/>
      <c r="PPY176" s="3492"/>
      <c r="PPZ176" s="3492"/>
      <c r="PQA176" s="3492"/>
      <c r="PQB176" s="3492"/>
      <c r="PQC176" s="3492"/>
      <c r="PQD176" s="3492"/>
      <c r="PQE176" s="3492"/>
      <c r="PQF176" s="3492"/>
      <c r="PQG176" s="3492"/>
      <c r="PQH176" s="3492"/>
      <c r="PQI176" s="3492"/>
      <c r="PQJ176" s="3492"/>
      <c r="PQK176" s="3492"/>
      <c r="PQL176" s="3492"/>
      <c r="PQM176" s="3492"/>
      <c r="PQN176" s="3492"/>
      <c r="PQO176" s="3492"/>
      <c r="PQP176" s="3492"/>
      <c r="PQQ176" s="3492"/>
      <c r="PQR176" s="3492"/>
      <c r="PQS176" s="3492"/>
      <c r="PQT176" s="3492"/>
      <c r="PQU176" s="3492"/>
      <c r="PQV176" s="3492"/>
      <c r="PQW176" s="3492"/>
      <c r="PQX176" s="3492"/>
      <c r="PQY176" s="3492"/>
      <c r="PQZ176" s="3492"/>
      <c r="PRA176" s="3492"/>
      <c r="PRB176" s="3492"/>
      <c r="PRC176" s="3492"/>
      <c r="PRD176" s="3492"/>
      <c r="PRE176" s="3492"/>
      <c r="PRF176" s="3492"/>
      <c r="PRG176" s="3492"/>
      <c r="PRH176" s="3492"/>
      <c r="PRI176" s="3492"/>
      <c r="PRJ176" s="3492"/>
      <c r="PRK176" s="3492"/>
      <c r="PRL176" s="3492"/>
      <c r="PRM176" s="3492"/>
      <c r="PRN176" s="3492"/>
      <c r="PRO176" s="3492"/>
      <c r="PRP176" s="3492"/>
      <c r="PRQ176" s="3492"/>
      <c r="PRR176" s="3492"/>
      <c r="PRS176" s="3492"/>
      <c r="PRT176" s="3492"/>
      <c r="PRU176" s="3492"/>
      <c r="PRV176" s="3492"/>
      <c r="PRW176" s="3492"/>
      <c r="PRX176" s="3492"/>
      <c r="PRY176" s="3492"/>
      <c r="PRZ176" s="3492"/>
      <c r="PSA176" s="3492"/>
      <c r="PSB176" s="3492"/>
      <c r="PSC176" s="3492"/>
      <c r="PSD176" s="3492"/>
      <c r="PSE176" s="3492"/>
      <c r="PSF176" s="3492"/>
      <c r="PSG176" s="3492"/>
      <c r="PSH176" s="3492"/>
      <c r="PSI176" s="3492"/>
      <c r="PSJ176" s="3492"/>
      <c r="PSK176" s="3492"/>
      <c r="PSL176" s="3492"/>
      <c r="PSM176" s="3492"/>
      <c r="PSN176" s="3492"/>
      <c r="PSO176" s="3492"/>
      <c r="PSP176" s="3492"/>
      <c r="PSQ176" s="3492"/>
      <c r="PSR176" s="3492"/>
      <c r="PSS176" s="3492"/>
      <c r="PST176" s="3492"/>
      <c r="PSU176" s="3492"/>
      <c r="PSV176" s="3492"/>
      <c r="PSW176" s="3492"/>
      <c r="PSX176" s="3492"/>
      <c r="PSY176" s="3492"/>
      <c r="PSZ176" s="3492"/>
      <c r="PTA176" s="3492"/>
      <c r="PTB176" s="3492"/>
      <c r="PTC176" s="3492"/>
      <c r="PTD176" s="3492"/>
      <c r="PTE176" s="3492"/>
      <c r="PTF176" s="3492"/>
      <c r="PTG176" s="3492"/>
      <c r="PTH176" s="3492"/>
      <c r="PTI176" s="3492"/>
      <c r="PTJ176" s="3492"/>
      <c r="PTK176" s="3492"/>
      <c r="PTL176" s="3492"/>
      <c r="PTM176" s="3492"/>
      <c r="PTN176" s="3492"/>
      <c r="PTO176" s="3492"/>
      <c r="PTP176" s="3492"/>
      <c r="PTQ176" s="3492"/>
      <c r="PTR176" s="3492"/>
      <c r="PTS176" s="3492"/>
      <c r="PTT176" s="3492"/>
      <c r="PTU176" s="3492"/>
      <c r="PTV176" s="3492"/>
      <c r="PTW176" s="3492"/>
      <c r="PTX176" s="3492"/>
      <c r="PTY176" s="3492"/>
      <c r="PTZ176" s="3492"/>
      <c r="PUA176" s="3492"/>
      <c r="PUB176" s="3492"/>
      <c r="PUC176" s="3492"/>
      <c r="PUD176" s="3492"/>
      <c r="PUE176" s="3492"/>
      <c r="PUF176" s="3492"/>
      <c r="PUG176" s="3492"/>
      <c r="PUH176" s="3492"/>
      <c r="PUI176" s="3492"/>
      <c r="PUJ176" s="3492"/>
      <c r="PUK176" s="3492"/>
      <c r="PUL176" s="3492"/>
      <c r="PUM176" s="3492"/>
      <c r="PUN176" s="3492"/>
      <c r="PUO176" s="3492"/>
      <c r="PUP176" s="3492"/>
      <c r="PUQ176" s="3492"/>
      <c r="PUR176" s="3492"/>
      <c r="PUS176" s="3492"/>
      <c r="PUT176" s="3492"/>
      <c r="PUU176" s="3492"/>
      <c r="PUV176" s="3492"/>
      <c r="PUW176" s="3492"/>
      <c r="PUX176" s="3492"/>
      <c r="PUY176" s="3492"/>
      <c r="PUZ176" s="3492"/>
      <c r="PVA176" s="3492"/>
      <c r="PVB176" s="3492"/>
      <c r="PVC176" s="3492"/>
      <c r="PVD176" s="3492"/>
      <c r="PVE176" s="3492"/>
      <c r="PVF176" s="3492"/>
      <c r="PVG176" s="3492"/>
      <c r="PVH176" s="3492"/>
      <c r="PVI176" s="3492"/>
      <c r="PVJ176" s="3492"/>
      <c r="PVK176" s="3492"/>
      <c r="PVL176" s="3492"/>
      <c r="PVM176" s="3492"/>
      <c r="PVN176" s="3492"/>
      <c r="PVO176" s="3492"/>
      <c r="PVP176" s="3492"/>
      <c r="PVQ176" s="3492"/>
      <c r="PVR176" s="3492"/>
      <c r="PVS176" s="3492"/>
      <c r="PVT176" s="3492"/>
      <c r="PVU176" s="3492"/>
      <c r="PVV176" s="3492"/>
      <c r="PVW176" s="3492"/>
      <c r="PVX176" s="3492"/>
      <c r="PVY176" s="3492"/>
      <c r="PVZ176" s="3492"/>
      <c r="PWA176" s="3492"/>
      <c r="PWB176" s="3492"/>
      <c r="PWC176" s="3492"/>
      <c r="PWD176" s="3492"/>
      <c r="PWE176" s="3492"/>
      <c r="PWF176" s="3492"/>
      <c r="PWG176" s="3492"/>
      <c r="PWH176" s="3492"/>
      <c r="PWI176" s="3492"/>
      <c r="PWJ176" s="3492"/>
      <c r="PWK176" s="3492"/>
      <c r="PWL176" s="3492"/>
      <c r="PWM176" s="3492"/>
      <c r="PWN176" s="3492"/>
      <c r="PWO176" s="3492"/>
      <c r="PWP176" s="3492"/>
      <c r="PWQ176" s="3492"/>
      <c r="PWR176" s="3492"/>
      <c r="PWS176" s="3492"/>
      <c r="PWT176" s="3492"/>
      <c r="PWU176" s="3492"/>
      <c r="PWV176" s="3492"/>
      <c r="PWW176" s="3492"/>
      <c r="PWX176" s="3492"/>
      <c r="PWY176" s="3492"/>
      <c r="PWZ176" s="3492"/>
      <c r="PXA176" s="3492"/>
      <c r="PXB176" s="3492"/>
      <c r="PXC176" s="3492"/>
      <c r="PXD176" s="3492"/>
      <c r="PXE176" s="3492"/>
      <c r="PXF176" s="3492"/>
      <c r="PXG176" s="3492"/>
      <c r="PXH176" s="3492"/>
      <c r="PXI176" s="3492"/>
      <c r="PXJ176" s="3492"/>
      <c r="PXK176" s="3492"/>
      <c r="PXL176" s="3492"/>
      <c r="PXM176" s="3492"/>
      <c r="PXN176" s="3492"/>
      <c r="PXO176" s="3492"/>
      <c r="PXP176" s="3492"/>
      <c r="PXQ176" s="3492"/>
      <c r="PXR176" s="3492"/>
      <c r="PXS176" s="3492"/>
      <c r="PXT176" s="3492"/>
      <c r="PXU176" s="3492"/>
      <c r="PXV176" s="3492"/>
      <c r="PXW176" s="3492"/>
      <c r="PXX176" s="3492"/>
      <c r="PXY176" s="3492"/>
      <c r="PXZ176" s="3492"/>
      <c r="PYA176" s="3492"/>
      <c r="PYB176" s="3492"/>
      <c r="PYC176" s="3492"/>
      <c r="PYD176" s="3492"/>
      <c r="PYE176" s="3492"/>
      <c r="PYF176" s="3492"/>
      <c r="PYG176" s="3492"/>
      <c r="PYH176" s="3492"/>
      <c r="PYI176" s="3492"/>
      <c r="PYJ176" s="3492"/>
      <c r="PYK176" s="3492"/>
      <c r="PYL176" s="3492"/>
      <c r="PYM176" s="3492"/>
      <c r="PYN176" s="3492"/>
      <c r="PYO176" s="3492"/>
      <c r="PYP176" s="3492"/>
      <c r="PYQ176" s="3492"/>
      <c r="PYR176" s="3492"/>
      <c r="PYS176" s="3492"/>
      <c r="PYT176" s="3492"/>
      <c r="PYU176" s="3492"/>
      <c r="PYV176" s="3492"/>
      <c r="PYW176" s="3492"/>
      <c r="PYX176" s="3492"/>
      <c r="PYY176" s="3492"/>
      <c r="PYZ176" s="3492"/>
      <c r="PZA176" s="3492"/>
      <c r="PZB176" s="3492"/>
      <c r="PZC176" s="3492"/>
      <c r="PZD176" s="3492"/>
      <c r="PZE176" s="3492"/>
      <c r="PZF176" s="3492"/>
      <c r="PZG176" s="3492"/>
      <c r="PZH176" s="3492"/>
      <c r="PZI176" s="3492"/>
      <c r="PZJ176" s="3492"/>
      <c r="PZK176" s="3492"/>
      <c r="PZL176" s="3492"/>
      <c r="PZM176" s="3492"/>
      <c r="PZN176" s="3492"/>
      <c r="PZO176" s="3492"/>
      <c r="PZP176" s="3492"/>
      <c r="PZQ176" s="3492"/>
      <c r="PZR176" s="3492"/>
      <c r="PZS176" s="3492"/>
      <c r="PZT176" s="3492"/>
      <c r="PZU176" s="3492"/>
      <c r="PZV176" s="3492"/>
      <c r="PZW176" s="3492"/>
      <c r="PZX176" s="3492"/>
      <c r="PZY176" s="3492"/>
      <c r="PZZ176" s="3492"/>
      <c r="QAA176" s="3492"/>
      <c r="QAB176" s="3492"/>
      <c r="QAC176" s="3492"/>
      <c r="QAD176" s="3492"/>
      <c r="QAE176" s="3492"/>
      <c r="QAF176" s="3492"/>
      <c r="QAG176" s="3492"/>
      <c r="QAH176" s="3492"/>
      <c r="QAI176" s="3492"/>
      <c r="QAJ176" s="3492"/>
      <c r="QAK176" s="3492"/>
      <c r="QAL176" s="3492"/>
      <c r="QAM176" s="3492"/>
      <c r="QAN176" s="3492"/>
      <c r="QAO176" s="3492"/>
      <c r="QAP176" s="3492"/>
      <c r="QAQ176" s="3492"/>
      <c r="QAR176" s="3492"/>
      <c r="QAS176" s="3492"/>
      <c r="QAT176" s="3492"/>
      <c r="QAU176" s="3492"/>
      <c r="QAV176" s="3492"/>
      <c r="QAW176" s="3492"/>
      <c r="QAX176" s="3492"/>
      <c r="QAY176" s="3492"/>
      <c r="QAZ176" s="3492"/>
      <c r="QBA176" s="3492"/>
      <c r="QBB176" s="3492"/>
      <c r="QBC176" s="3492"/>
      <c r="QBD176" s="3492"/>
      <c r="QBE176" s="3492"/>
      <c r="QBF176" s="3492"/>
      <c r="QBG176" s="3492"/>
      <c r="QBH176" s="3492"/>
      <c r="QBI176" s="3492"/>
      <c r="QBJ176" s="3492"/>
      <c r="QBK176" s="3492"/>
      <c r="QBL176" s="3492"/>
      <c r="QBM176" s="3492"/>
      <c r="QBN176" s="3492"/>
      <c r="QBO176" s="3492"/>
      <c r="QBP176" s="3492"/>
      <c r="QBQ176" s="3492"/>
      <c r="QBR176" s="3492"/>
      <c r="QBS176" s="3492"/>
      <c r="QBT176" s="3492"/>
      <c r="QBU176" s="3492"/>
      <c r="QBV176" s="3492"/>
      <c r="QBW176" s="3492"/>
      <c r="QBX176" s="3492"/>
      <c r="QBY176" s="3492"/>
      <c r="QBZ176" s="3492"/>
      <c r="QCA176" s="3492"/>
      <c r="QCB176" s="3492"/>
      <c r="QCC176" s="3492"/>
      <c r="QCD176" s="3492"/>
      <c r="QCE176" s="3492"/>
      <c r="QCF176" s="3492"/>
      <c r="QCG176" s="3492"/>
      <c r="QCH176" s="3492"/>
      <c r="QCI176" s="3492"/>
      <c r="QCJ176" s="3492"/>
      <c r="QCK176" s="3492"/>
      <c r="QCL176" s="3492"/>
      <c r="QCM176" s="3492"/>
      <c r="QCN176" s="3492"/>
      <c r="QCO176" s="3492"/>
      <c r="QCP176" s="3492"/>
      <c r="QCQ176" s="3492"/>
      <c r="QCR176" s="3492"/>
      <c r="QCS176" s="3492"/>
      <c r="QCT176" s="3492"/>
      <c r="QCU176" s="3492"/>
      <c r="QCV176" s="3492"/>
      <c r="QCW176" s="3492"/>
      <c r="QCX176" s="3492"/>
      <c r="QCY176" s="3492"/>
      <c r="QCZ176" s="3492"/>
      <c r="QDA176" s="3492"/>
      <c r="QDB176" s="3492"/>
      <c r="QDC176" s="3492"/>
      <c r="QDD176" s="3492"/>
      <c r="QDE176" s="3492"/>
      <c r="QDF176" s="3492"/>
      <c r="QDG176" s="3492"/>
      <c r="QDH176" s="3492"/>
      <c r="QDI176" s="3492"/>
      <c r="QDJ176" s="3492"/>
      <c r="QDK176" s="3492"/>
      <c r="QDL176" s="3492"/>
      <c r="QDM176" s="3492"/>
      <c r="QDN176" s="3492"/>
      <c r="QDO176" s="3492"/>
      <c r="QDP176" s="3492"/>
      <c r="QDQ176" s="3492"/>
      <c r="QDR176" s="3492"/>
      <c r="QDS176" s="3492"/>
      <c r="QDT176" s="3492"/>
      <c r="QDU176" s="3492"/>
      <c r="QDV176" s="3492"/>
      <c r="QDW176" s="3492"/>
      <c r="QDX176" s="3492"/>
      <c r="QDY176" s="3492"/>
      <c r="QDZ176" s="3492"/>
      <c r="QEA176" s="3492"/>
      <c r="QEB176" s="3492"/>
      <c r="QEC176" s="3492"/>
      <c r="QED176" s="3492"/>
      <c r="QEE176" s="3492"/>
      <c r="QEF176" s="3492"/>
      <c r="QEG176" s="3492"/>
      <c r="QEH176" s="3492"/>
      <c r="QEI176" s="3492"/>
      <c r="QEJ176" s="3492"/>
      <c r="QEK176" s="3492"/>
      <c r="QEL176" s="3492"/>
      <c r="QEM176" s="3492"/>
      <c r="QEN176" s="3492"/>
      <c r="QEO176" s="3492"/>
      <c r="QEP176" s="3492"/>
      <c r="QEQ176" s="3492"/>
      <c r="QER176" s="3492"/>
      <c r="QES176" s="3492"/>
      <c r="QET176" s="3492"/>
      <c r="QEU176" s="3492"/>
      <c r="QEV176" s="3492"/>
      <c r="QEW176" s="3492"/>
      <c r="QEX176" s="3492"/>
      <c r="QEY176" s="3492"/>
      <c r="QEZ176" s="3492"/>
      <c r="QFA176" s="3492"/>
      <c r="QFB176" s="3492"/>
      <c r="QFC176" s="3492"/>
      <c r="QFD176" s="3492"/>
      <c r="QFE176" s="3492"/>
      <c r="QFF176" s="3492"/>
      <c r="QFG176" s="3492"/>
      <c r="QFH176" s="3492"/>
      <c r="QFI176" s="3492"/>
      <c r="QFJ176" s="3492"/>
      <c r="QFK176" s="3492"/>
      <c r="QFL176" s="3492"/>
      <c r="QFM176" s="3492"/>
      <c r="QFN176" s="3492"/>
      <c r="QFO176" s="3492"/>
      <c r="QFP176" s="3492"/>
      <c r="QFQ176" s="3492"/>
      <c r="QFR176" s="3492"/>
      <c r="QFS176" s="3492"/>
      <c r="QFT176" s="3492"/>
      <c r="QFU176" s="3492"/>
      <c r="QFV176" s="3492"/>
      <c r="QFW176" s="3492"/>
      <c r="QFX176" s="3492"/>
      <c r="QFY176" s="3492"/>
      <c r="QFZ176" s="3492"/>
      <c r="QGA176" s="3492"/>
      <c r="QGB176" s="3492"/>
      <c r="QGC176" s="3492"/>
      <c r="QGD176" s="3492"/>
      <c r="QGE176" s="3492"/>
      <c r="QGF176" s="3492"/>
      <c r="QGG176" s="3492"/>
      <c r="QGH176" s="3492"/>
      <c r="QGI176" s="3492"/>
      <c r="QGJ176" s="3492"/>
      <c r="QGK176" s="3492"/>
      <c r="QGL176" s="3492"/>
      <c r="QGM176" s="3492"/>
      <c r="QGN176" s="3492"/>
      <c r="QGO176" s="3492"/>
      <c r="QGP176" s="3492"/>
      <c r="QGQ176" s="3492"/>
      <c r="QGR176" s="3492"/>
      <c r="QGS176" s="3492"/>
      <c r="QGT176" s="3492"/>
      <c r="QGU176" s="3492"/>
      <c r="QGV176" s="3492"/>
      <c r="QGW176" s="3492"/>
      <c r="QGX176" s="3492"/>
      <c r="QGY176" s="3492"/>
      <c r="QGZ176" s="3492"/>
      <c r="QHA176" s="3492"/>
      <c r="QHB176" s="3492"/>
      <c r="QHC176" s="3492"/>
      <c r="QHD176" s="3492"/>
      <c r="QHE176" s="3492"/>
      <c r="QHF176" s="3492"/>
      <c r="QHG176" s="3492"/>
      <c r="QHH176" s="3492"/>
      <c r="QHI176" s="3492"/>
      <c r="QHJ176" s="3492"/>
      <c r="QHK176" s="3492"/>
      <c r="QHL176" s="3492"/>
      <c r="QHM176" s="3492"/>
      <c r="QHN176" s="3492"/>
      <c r="QHO176" s="3492"/>
      <c r="QHP176" s="3492"/>
      <c r="QHQ176" s="3492"/>
      <c r="QHR176" s="3492"/>
      <c r="QHS176" s="3492"/>
      <c r="QHT176" s="3492"/>
      <c r="QHU176" s="3492"/>
      <c r="QHV176" s="3492"/>
      <c r="QHW176" s="3492"/>
      <c r="QHX176" s="3492"/>
      <c r="QHY176" s="3492"/>
      <c r="QHZ176" s="3492"/>
      <c r="QIA176" s="3492"/>
      <c r="QIB176" s="3492"/>
      <c r="QIC176" s="3492"/>
      <c r="QID176" s="3492"/>
      <c r="QIE176" s="3492"/>
      <c r="QIF176" s="3492"/>
      <c r="QIG176" s="3492"/>
      <c r="QIH176" s="3492"/>
      <c r="QII176" s="3492"/>
      <c r="QIJ176" s="3492"/>
      <c r="QIK176" s="3492"/>
      <c r="QIL176" s="3492"/>
      <c r="QIM176" s="3492"/>
      <c r="QIN176" s="3492"/>
      <c r="QIO176" s="3492"/>
      <c r="QIP176" s="3492"/>
      <c r="QIQ176" s="3492"/>
      <c r="QIR176" s="3492"/>
      <c r="QIS176" s="3492"/>
      <c r="QIT176" s="3492"/>
      <c r="QIU176" s="3492"/>
      <c r="QIV176" s="3492"/>
      <c r="QIW176" s="3492"/>
      <c r="QIX176" s="3492"/>
      <c r="QIY176" s="3492"/>
      <c r="QIZ176" s="3492"/>
      <c r="QJA176" s="3492"/>
      <c r="QJB176" s="3492"/>
      <c r="QJC176" s="3492"/>
      <c r="QJD176" s="3492"/>
      <c r="QJE176" s="3492"/>
      <c r="QJF176" s="3492"/>
      <c r="QJG176" s="3492"/>
      <c r="QJH176" s="3492"/>
      <c r="QJI176" s="3492"/>
      <c r="QJJ176" s="3492"/>
      <c r="QJK176" s="3492"/>
      <c r="QJL176" s="3492"/>
      <c r="QJM176" s="3492"/>
      <c r="QJN176" s="3492"/>
      <c r="QJO176" s="3492"/>
      <c r="QJP176" s="3492"/>
      <c r="QJQ176" s="3492"/>
      <c r="QJR176" s="3492"/>
      <c r="QJS176" s="3492"/>
      <c r="QJT176" s="3492"/>
      <c r="QJU176" s="3492"/>
      <c r="QJV176" s="3492"/>
      <c r="QJW176" s="3492"/>
      <c r="QJX176" s="3492"/>
      <c r="QJY176" s="3492"/>
      <c r="QJZ176" s="3492"/>
      <c r="QKA176" s="3492"/>
      <c r="QKB176" s="3492"/>
      <c r="QKC176" s="3492"/>
      <c r="QKD176" s="3492"/>
      <c r="QKE176" s="3492"/>
      <c r="QKF176" s="3492"/>
      <c r="QKG176" s="3492"/>
      <c r="QKH176" s="3492"/>
      <c r="QKI176" s="3492"/>
      <c r="QKJ176" s="3492"/>
      <c r="QKK176" s="3492"/>
      <c r="QKL176" s="3492"/>
      <c r="QKM176" s="3492"/>
      <c r="QKN176" s="3492"/>
      <c r="QKO176" s="3492"/>
      <c r="QKP176" s="3492"/>
      <c r="QKQ176" s="3492"/>
      <c r="QKR176" s="3492"/>
      <c r="QKS176" s="3492"/>
      <c r="QKT176" s="3492"/>
      <c r="QKU176" s="3492"/>
      <c r="QKV176" s="3492"/>
      <c r="QKW176" s="3492"/>
      <c r="QKX176" s="3492"/>
      <c r="QKY176" s="3492"/>
      <c r="QKZ176" s="3492"/>
      <c r="QLA176" s="3492"/>
      <c r="QLB176" s="3492"/>
      <c r="QLC176" s="3492"/>
      <c r="QLD176" s="3492"/>
      <c r="QLE176" s="3492"/>
      <c r="QLF176" s="3492"/>
      <c r="QLG176" s="3492"/>
      <c r="QLH176" s="3492"/>
      <c r="QLI176" s="3492"/>
      <c r="QLJ176" s="3492"/>
      <c r="QLK176" s="3492"/>
      <c r="QLL176" s="3492"/>
      <c r="QLM176" s="3492"/>
      <c r="QLN176" s="3492"/>
      <c r="QLO176" s="3492"/>
      <c r="QLP176" s="3492"/>
      <c r="QLQ176" s="3492"/>
      <c r="QLR176" s="3492"/>
      <c r="QLS176" s="3492"/>
      <c r="QLT176" s="3492"/>
      <c r="QLU176" s="3492"/>
      <c r="QLV176" s="3492"/>
      <c r="QLW176" s="3492"/>
      <c r="QLX176" s="3492"/>
      <c r="QLY176" s="3492"/>
      <c r="QLZ176" s="3492"/>
      <c r="QMA176" s="3492"/>
      <c r="QMB176" s="3492"/>
      <c r="QMC176" s="3492"/>
      <c r="QMD176" s="3492"/>
      <c r="QME176" s="3492"/>
      <c r="QMF176" s="3492"/>
      <c r="QMG176" s="3492"/>
      <c r="QMH176" s="3492"/>
      <c r="QMI176" s="3492"/>
      <c r="QMJ176" s="3492"/>
      <c r="QMK176" s="3492"/>
      <c r="QML176" s="3492"/>
      <c r="QMM176" s="3492"/>
      <c r="QMN176" s="3492"/>
      <c r="QMO176" s="3492"/>
      <c r="QMP176" s="3492"/>
      <c r="QMQ176" s="3492"/>
      <c r="QMR176" s="3492"/>
      <c r="QMS176" s="3492"/>
      <c r="QMT176" s="3492"/>
      <c r="QMU176" s="3492"/>
      <c r="QMV176" s="3492"/>
      <c r="QMW176" s="3492"/>
      <c r="QMX176" s="3492"/>
      <c r="QMY176" s="3492"/>
      <c r="QMZ176" s="3492"/>
      <c r="QNA176" s="3492"/>
      <c r="QNB176" s="3492"/>
      <c r="QNC176" s="3492"/>
      <c r="QND176" s="3492"/>
      <c r="QNE176" s="3492"/>
      <c r="QNF176" s="3492"/>
      <c r="QNG176" s="3492"/>
      <c r="QNH176" s="3492"/>
      <c r="QNI176" s="3492"/>
      <c r="QNJ176" s="3492"/>
      <c r="QNK176" s="3492"/>
      <c r="QNL176" s="3492"/>
      <c r="QNM176" s="3492"/>
      <c r="QNN176" s="3492"/>
      <c r="QNO176" s="3492"/>
      <c r="QNP176" s="3492"/>
      <c r="QNQ176" s="3492"/>
      <c r="QNR176" s="3492"/>
      <c r="QNS176" s="3492"/>
      <c r="QNT176" s="3492"/>
      <c r="QNU176" s="3492"/>
      <c r="QNV176" s="3492"/>
      <c r="QNW176" s="3492"/>
      <c r="QNX176" s="3492"/>
      <c r="QNY176" s="3492"/>
      <c r="QNZ176" s="3492"/>
      <c r="QOA176" s="3492"/>
      <c r="QOB176" s="3492"/>
      <c r="QOC176" s="3492"/>
      <c r="QOD176" s="3492"/>
      <c r="QOE176" s="3492"/>
      <c r="QOF176" s="3492"/>
      <c r="QOG176" s="3492"/>
      <c r="QOH176" s="3492"/>
      <c r="QOI176" s="3492"/>
      <c r="QOJ176" s="3492"/>
      <c r="QOK176" s="3492"/>
      <c r="QOL176" s="3492"/>
      <c r="QOM176" s="3492"/>
      <c r="QON176" s="3492"/>
      <c r="QOO176" s="3492"/>
      <c r="QOP176" s="3492"/>
      <c r="QOQ176" s="3492"/>
      <c r="QOR176" s="3492"/>
      <c r="QOS176" s="3492"/>
      <c r="QOT176" s="3492"/>
      <c r="QOU176" s="3492"/>
      <c r="QOV176" s="3492"/>
      <c r="QOW176" s="3492"/>
      <c r="QOX176" s="3492"/>
      <c r="QOY176" s="3492"/>
      <c r="QOZ176" s="3492"/>
      <c r="QPA176" s="3492"/>
      <c r="QPB176" s="3492"/>
      <c r="QPC176" s="3492"/>
      <c r="QPD176" s="3492"/>
      <c r="QPE176" s="3492"/>
      <c r="QPF176" s="3492"/>
      <c r="QPG176" s="3492"/>
      <c r="QPH176" s="3492"/>
      <c r="QPI176" s="3492"/>
      <c r="QPJ176" s="3492"/>
      <c r="QPK176" s="3492"/>
      <c r="QPL176" s="3492"/>
      <c r="QPM176" s="3492"/>
      <c r="QPN176" s="3492"/>
      <c r="QPO176" s="3492"/>
      <c r="QPP176" s="3492"/>
      <c r="QPQ176" s="3492"/>
      <c r="QPR176" s="3492"/>
      <c r="QPS176" s="3492"/>
      <c r="QPT176" s="3492"/>
      <c r="QPU176" s="3492"/>
      <c r="QPV176" s="3492"/>
      <c r="QPW176" s="3492"/>
      <c r="QPX176" s="3492"/>
      <c r="QPY176" s="3492"/>
      <c r="QPZ176" s="3492"/>
      <c r="QQA176" s="3492"/>
      <c r="QQB176" s="3492"/>
      <c r="QQC176" s="3492"/>
      <c r="QQD176" s="3492"/>
      <c r="QQE176" s="3492"/>
      <c r="QQF176" s="3492"/>
      <c r="QQG176" s="3492"/>
      <c r="QQH176" s="3492"/>
      <c r="QQI176" s="3492"/>
      <c r="QQJ176" s="3492"/>
      <c r="QQK176" s="3492"/>
      <c r="QQL176" s="3492"/>
      <c r="QQM176" s="3492"/>
      <c r="QQN176" s="3492"/>
      <c r="QQO176" s="3492"/>
      <c r="QQP176" s="3492"/>
      <c r="QQQ176" s="3492"/>
      <c r="QQR176" s="3492"/>
      <c r="QQS176" s="3492"/>
      <c r="QQT176" s="3492"/>
      <c r="QQU176" s="3492"/>
      <c r="QQV176" s="3492"/>
      <c r="QQW176" s="3492"/>
      <c r="QQX176" s="3492"/>
      <c r="QQY176" s="3492"/>
      <c r="QQZ176" s="3492"/>
      <c r="QRA176" s="3492"/>
      <c r="QRB176" s="3492"/>
      <c r="QRC176" s="3492"/>
      <c r="QRD176" s="3492"/>
      <c r="QRE176" s="3492"/>
      <c r="QRF176" s="3492"/>
      <c r="QRG176" s="3492"/>
      <c r="QRH176" s="3492"/>
      <c r="QRI176" s="3492"/>
      <c r="QRJ176" s="3492"/>
      <c r="QRK176" s="3492"/>
      <c r="QRL176" s="3492"/>
      <c r="QRM176" s="3492"/>
      <c r="QRN176" s="3492"/>
      <c r="QRO176" s="3492"/>
      <c r="QRP176" s="3492"/>
      <c r="QRQ176" s="3492"/>
      <c r="QRR176" s="3492"/>
      <c r="QRS176" s="3492"/>
      <c r="QRT176" s="3492"/>
      <c r="QRU176" s="3492"/>
      <c r="QRV176" s="3492"/>
      <c r="QRW176" s="3492"/>
      <c r="QRX176" s="3492"/>
      <c r="QRY176" s="3492"/>
      <c r="QRZ176" s="3492"/>
      <c r="QSA176" s="3492"/>
      <c r="QSB176" s="3492"/>
      <c r="QSC176" s="3492"/>
      <c r="QSD176" s="3492"/>
      <c r="QSE176" s="3492"/>
      <c r="QSF176" s="3492"/>
      <c r="QSG176" s="3492"/>
      <c r="QSH176" s="3492"/>
      <c r="QSI176" s="3492"/>
      <c r="QSJ176" s="3492"/>
      <c r="QSK176" s="3492"/>
      <c r="QSL176" s="3492"/>
      <c r="QSM176" s="3492"/>
      <c r="QSN176" s="3492"/>
      <c r="QSO176" s="3492"/>
      <c r="QSP176" s="3492"/>
      <c r="QSQ176" s="3492"/>
      <c r="QSR176" s="3492"/>
      <c r="QSS176" s="3492"/>
      <c r="QST176" s="3492"/>
      <c r="QSU176" s="3492"/>
      <c r="QSV176" s="3492"/>
      <c r="QSW176" s="3492"/>
      <c r="QSX176" s="3492"/>
      <c r="QSY176" s="3492"/>
      <c r="QSZ176" s="3492"/>
      <c r="QTA176" s="3492"/>
      <c r="QTB176" s="3492"/>
      <c r="QTC176" s="3492"/>
      <c r="QTD176" s="3492"/>
      <c r="QTE176" s="3492"/>
      <c r="QTF176" s="3492"/>
      <c r="QTG176" s="3492"/>
      <c r="QTH176" s="3492"/>
      <c r="QTI176" s="3492"/>
      <c r="QTJ176" s="3492"/>
      <c r="QTK176" s="3492"/>
      <c r="QTL176" s="3492"/>
      <c r="QTM176" s="3492"/>
      <c r="QTN176" s="3492"/>
      <c r="QTO176" s="3492"/>
      <c r="QTP176" s="3492"/>
      <c r="QTQ176" s="3492"/>
      <c r="QTR176" s="3492"/>
      <c r="QTS176" s="3492"/>
      <c r="QTT176" s="3492"/>
      <c r="QTU176" s="3492"/>
      <c r="QTV176" s="3492"/>
      <c r="QTW176" s="3492"/>
      <c r="QTX176" s="3492"/>
      <c r="QTY176" s="3492"/>
      <c r="QTZ176" s="3492"/>
      <c r="QUA176" s="3492"/>
      <c r="QUB176" s="3492"/>
      <c r="QUC176" s="3492"/>
      <c r="QUD176" s="3492"/>
      <c r="QUE176" s="3492"/>
      <c r="QUF176" s="3492"/>
      <c r="QUG176" s="3492"/>
      <c r="QUH176" s="3492"/>
      <c r="QUI176" s="3492"/>
      <c r="QUJ176" s="3492"/>
      <c r="QUK176" s="3492"/>
      <c r="QUL176" s="3492"/>
      <c r="QUM176" s="3492"/>
      <c r="QUN176" s="3492"/>
      <c r="QUO176" s="3492"/>
      <c r="QUP176" s="3492"/>
      <c r="QUQ176" s="3492"/>
      <c r="QUR176" s="3492"/>
      <c r="QUS176" s="3492"/>
      <c r="QUT176" s="3492"/>
      <c r="QUU176" s="3492"/>
      <c r="QUV176" s="3492"/>
      <c r="QUW176" s="3492"/>
      <c r="QUX176" s="3492"/>
      <c r="QUY176" s="3492"/>
      <c r="QUZ176" s="3492"/>
      <c r="QVA176" s="3492"/>
      <c r="QVB176" s="3492"/>
      <c r="QVC176" s="3492"/>
      <c r="QVD176" s="3492"/>
      <c r="QVE176" s="3492"/>
      <c r="QVF176" s="3492"/>
      <c r="QVG176" s="3492"/>
      <c r="QVH176" s="3492"/>
      <c r="QVI176" s="3492"/>
      <c r="QVJ176" s="3492"/>
      <c r="QVK176" s="3492"/>
      <c r="QVL176" s="3492"/>
      <c r="QVM176" s="3492"/>
      <c r="QVN176" s="3492"/>
      <c r="QVO176" s="3492"/>
      <c r="QVP176" s="3492"/>
      <c r="QVQ176" s="3492"/>
      <c r="QVR176" s="3492"/>
      <c r="QVS176" s="3492"/>
      <c r="QVT176" s="3492"/>
      <c r="QVU176" s="3492"/>
      <c r="QVV176" s="3492"/>
      <c r="QVW176" s="3492"/>
      <c r="QVX176" s="3492"/>
      <c r="QVY176" s="3492"/>
      <c r="QVZ176" s="3492"/>
      <c r="QWA176" s="3492"/>
      <c r="QWB176" s="3492"/>
      <c r="QWC176" s="3492"/>
      <c r="QWD176" s="3492"/>
      <c r="QWE176" s="3492"/>
      <c r="QWF176" s="3492"/>
      <c r="QWG176" s="3492"/>
      <c r="QWH176" s="3492"/>
      <c r="QWI176" s="3492"/>
      <c r="QWJ176" s="3492"/>
      <c r="QWK176" s="3492"/>
      <c r="QWL176" s="3492"/>
      <c r="QWM176" s="3492"/>
      <c r="QWN176" s="3492"/>
      <c r="QWO176" s="3492"/>
      <c r="QWP176" s="3492"/>
      <c r="QWQ176" s="3492"/>
      <c r="QWR176" s="3492"/>
      <c r="QWS176" s="3492"/>
      <c r="QWT176" s="3492"/>
      <c r="QWU176" s="3492"/>
      <c r="QWV176" s="3492"/>
      <c r="QWW176" s="3492"/>
      <c r="QWX176" s="3492"/>
      <c r="QWY176" s="3492"/>
      <c r="QWZ176" s="3492"/>
      <c r="QXA176" s="3492"/>
      <c r="QXB176" s="3492"/>
      <c r="QXC176" s="3492"/>
      <c r="QXD176" s="3492"/>
      <c r="QXE176" s="3492"/>
      <c r="QXF176" s="3492"/>
      <c r="QXG176" s="3492"/>
      <c r="QXH176" s="3492"/>
      <c r="QXI176" s="3492"/>
      <c r="QXJ176" s="3492"/>
      <c r="QXK176" s="3492"/>
      <c r="QXL176" s="3492"/>
      <c r="QXM176" s="3492"/>
      <c r="QXN176" s="3492"/>
      <c r="QXO176" s="3492"/>
      <c r="QXP176" s="3492"/>
      <c r="QXQ176" s="3492"/>
      <c r="QXR176" s="3492"/>
      <c r="QXS176" s="3492"/>
      <c r="QXT176" s="3492"/>
      <c r="QXU176" s="3492"/>
      <c r="QXV176" s="3492"/>
      <c r="QXW176" s="3492"/>
      <c r="QXX176" s="3492"/>
      <c r="QXY176" s="3492"/>
      <c r="QXZ176" s="3492"/>
      <c r="QYA176" s="3492"/>
      <c r="QYB176" s="3492"/>
      <c r="QYC176" s="3492"/>
      <c r="QYD176" s="3492"/>
      <c r="QYE176" s="3492"/>
      <c r="QYF176" s="3492"/>
      <c r="QYG176" s="3492"/>
      <c r="QYH176" s="3492"/>
      <c r="QYI176" s="3492"/>
      <c r="QYJ176" s="3492"/>
      <c r="QYK176" s="3492"/>
      <c r="QYL176" s="3492"/>
      <c r="QYM176" s="3492"/>
      <c r="QYN176" s="3492"/>
      <c r="QYO176" s="3492"/>
      <c r="QYP176" s="3492"/>
      <c r="QYQ176" s="3492"/>
      <c r="QYR176" s="3492"/>
      <c r="QYS176" s="3492"/>
      <c r="QYT176" s="3492"/>
      <c r="QYU176" s="3492"/>
      <c r="QYV176" s="3492"/>
      <c r="QYW176" s="3492"/>
      <c r="QYX176" s="3492"/>
      <c r="QYY176" s="3492"/>
      <c r="QYZ176" s="3492"/>
      <c r="QZA176" s="3492"/>
      <c r="QZB176" s="3492"/>
      <c r="QZC176" s="3492"/>
      <c r="QZD176" s="3492"/>
      <c r="QZE176" s="3492"/>
      <c r="QZF176" s="3492"/>
      <c r="QZG176" s="3492"/>
      <c r="QZH176" s="3492"/>
      <c r="QZI176" s="3492"/>
      <c r="QZJ176" s="3492"/>
      <c r="QZK176" s="3492"/>
      <c r="QZL176" s="3492"/>
      <c r="QZM176" s="3492"/>
      <c r="QZN176" s="3492"/>
      <c r="QZO176" s="3492"/>
      <c r="QZP176" s="3492"/>
      <c r="QZQ176" s="3492"/>
      <c r="QZR176" s="3492"/>
      <c r="QZS176" s="3492"/>
      <c r="QZT176" s="3492"/>
      <c r="QZU176" s="3492"/>
      <c r="QZV176" s="3492"/>
      <c r="QZW176" s="3492"/>
      <c r="QZX176" s="3492"/>
      <c r="QZY176" s="3492"/>
      <c r="QZZ176" s="3492"/>
      <c r="RAA176" s="3492"/>
      <c r="RAB176" s="3492"/>
      <c r="RAC176" s="3492"/>
      <c r="RAD176" s="3492"/>
      <c r="RAE176" s="3492"/>
      <c r="RAF176" s="3492"/>
      <c r="RAG176" s="3492"/>
      <c r="RAH176" s="3492"/>
      <c r="RAI176" s="3492"/>
      <c r="RAJ176" s="3492"/>
      <c r="RAK176" s="3492"/>
      <c r="RAL176" s="3492"/>
      <c r="RAM176" s="3492"/>
      <c r="RAN176" s="3492"/>
      <c r="RAO176" s="3492"/>
      <c r="RAP176" s="3492"/>
      <c r="RAQ176" s="3492"/>
      <c r="RAR176" s="3492"/>
      <c r="RAS176" s="3492"/>
      <c r="RAT176" s="3492"/>
      <c r="RAU176" s="3492"/>
      <c r="RAV176" s="3492"/>
      <c r="RAW176" s="3492"/>
      <c r="RAX176" s="3492"/>
      <c r="RAY176" s="3492"/>
      <c r="RAZ176" s="3492"/>
      <c r="RBA176" s="3492"/>
      <c r="RBB176" s="3492"/>
      <c r="RBC176" s="3492"/>
      <c r="RBD176" s="3492"/>
      <c r="RBE176" s="3492"/>
      <c r="RBF176" s="3492"/>
      <c r="RBG176" s="3492"/>
      <c r="RBH176" s="3492"/>
      <c r="RBI176" s="3492"/>
      <c r="RBJ176" s="3492"/>
      <c r="RBK176" s="3492"/>
      <c r="RBL176" s="3492"/>
      <c r="RBM176" s="3492"/>
      <c r="RBN176" s="3492"/>
      <c r="RBO176" s="3492"/>
      <c r="RBP176" s="3492"/>
      <c r="RBQ176" s="3492"/>
      <c r="RBR176" s="3492"/>
      <c r="RBS176" s="3492"/>
      <c r="RBT176" s="3492"/>
      <c r="RBU176" s="3492"/>
      <c r="RBV176" s="3492"/>
      <c r="RBW176" s="3492"/>
      <c r="RBX176" s="3492"/>
      <c r="RBY176" s="3492"/>
      <c r="RBZ176" s="3492"/>
      <c r="RCA176" s="3492"/>
      <c r="RCB176" s="3492"/>
      <c r="RCC176" s="3492"/>
      <c r="RCD176" s="3492"/>
      <c r="RCE176" s="3492"/>
      <c r="RCF176" s="3492"/>
      <c r="RCG176" s="3492"/>
      <c r="RCH176" s="3492"/>
      <c r="RCI176" s="3492"/>
      <c r="RCJ176" s="3492"/>
      <c r="RCK176" s="3492"/>
      <c r="RCL176" s="3492"/>
      <c r="RCM176" s="3492"/>
      <c r="RCN176" s="3492"/>
      <c r="RCO176" s="3492"/>
      <c r="RCP176" s="3492"/>
      <c r="RCQ176" s="3492"/>
      <c r="RCR176" s="3492"/>
      <c r="RCS176" s="3492"/>
      <c r="RCT176" s="3492"/>
      <c r="RCU176" s="3492"/>
      <c r="RCV176" s="3492"/>
      <c r="RCW176" s="3492"/>
      <c r="RCX176" s="3492"/>
      <c r="RCY176" s="3492"/>
      <c r="RCZ176" s="3492"/>
      <c r="RDA176" s="3492"/>
      <c r="RDB176" s="3492"/>
      <c r="RDC176" s="3492"/>
      <c r="RDD176" s="3492"/>
      <c r="RDE176" s="3492"/>
      <c r="RDF176" s="3492"/>
      <c r="RDG176" s="3492"/>
      <c r="RDH176" s="3492"/>
      <c r="RDI176" s="3492"/>
      <c r="RDJ176" s="3492"/>
      <c r="RDK176" s="3492"/>
      <c r="RDL176" s="3492"/>
      <c r="RDM176" s="3492"/>
      <c r="RDN176" s="3492"/>
      <c r="RDO176" s="3492"/>
      <c r="RDP176" s="3492"/>
      <c r="RDQ176" s="3492"/>
      <c r="RDR176" s="3492"/>
      <c r="RDS176" s="3492"/>
      <c r="RDT176" s="3492"/>
      <c r="RDU176" s="3492"/>
      <c r="RDV176" s="3492"/>
      <c r="RDW176" s="3492"/>
      <c r="RDX176" s="3492"/>
      <c r="RDY176" s="3492"/>
      <c r="RDZ176" s="3492"/>
      <c r="REA176" s="3492"/>
      <c r="REB176" s="3492"/>
      <c r="REC176" s="3492"/>
      <c r="RED176" s="3492"/>
      <c r="REE176" s="3492"/>
      <c r="REF176" s="3492"/>
      <c r="REG176" s="3492"/>
      <c r="REH176" s="3492"/>
      <c r="REI176" s="3492"/>
      <c r="REJ176" s="3492"/>
      <c r="REK176" s="3492"/>
      <c r="REL176" s="3492"/>
      <c r="REM176" s="3492"/>
      <c r="REN176" s="3492"/>
      <c r="REO176" s="3492"/>
      <c r="REP176" s="3492"/>
      <c r="REQ176" s="3492"/>
      <c r="RER176" s="3492"/>
      <c r="RES176" s="3492"/>
      <c r="RET176" s="3492"/>
      <c r="REU176" s="3492"/>
      <c r="REV176" s="3492"/>
      <c r="REW176" s="3492"/>
      <c r="REX176" s="3492"/>
      <c r="REY176" s="3492"/>
      <c r="REZ176" s="3492"/>
      <c r="RFA176" s="3492"/>
      <c r="RFB176" s="3492"/>
      <c r="RFC176" s="3492"/>
      <c r="RFD176" s="3492"/>
      <c r="RFE176" s="3492"/>
      <c r="RFF176" s="3492"/>
      <c r="RFG176" s="3492"/>
      <c r="RFH176" s="3492"/>
      <c r="RFI176" s="3492"/>
      <c r="RFJ176" s="3492"/>
      <c r="RFK176" s="3492"/>
      <c r="RFL176" s="3492"/>
      <c r="RFM176" s="3492"/>
      <c r="RFN176" s="3492"/>
      <c r="RFO176" s="3492"/>
      <c r="RFP176" s="3492"/>
      <c r="RFQ176" s="3492"/>
      <c r="RFR176" s="3492"/>
      <c r="RFS176" s="3492"/>
      <c r="RFT176" s="3492"/>
      <c r="RFU176" s="3492"/>
      <c r="RFV176" s="3492"/>
      <c r="RFW176" s="3492"/>
      <c r="RFX176" s="3492"/>
      <c r="RFY176" s="3492"/>
      <c r="RFZ176" s="3492"/>
      <c r="RGA176" s="3492"/>
      <c r="RGB176" s="3492"/>
      <c r="RGC176" s="3492"/>
      <c r="RGD176" s="3492"/>
      <c r="RGE176" s="3492"/>
      <c r="RGF176" s="3492"/>
      <c r="RGG176" s="3492"/>
      <c r="RGH176" s="3492"/>
      <c r="RGI176" s="3492"/>
      <c r="RGJ176" s="3492"/>
      <c r="RGK176" s="3492"/>
      <c r="RGL176" s="3492"/>
      <c r="RGM176" s="3492"/>
      <c r="RGN176" s="3492"/>
      <c r="RGO176" s="3492"/>
      <c r="RGP176" s="3492"/>
      <c r="RGQ176" s="3492"/>
      <c r="RGR176" s="3492"/>
      <c r="RGS176" s="3492"/>
      <c r="RGT176" s="3492"/>
      <c r="RGU176" s="3492"/>
      <c r="RGV176" s="3492"/>
      <c r="RGW176" s="3492"/>
      <c r="RGX176" s="3492"/>
      <c r="RGY176" s="3492"/>
      <c r="RGZ176" s="3492"/>
      <c r="RHA176" s="3492"/>
      <c r="RHB176" s="3492"/>
      <c r="RHC176" s="3492"/>
      <c r="RHD176" s="3492"/>
      <c r="RHE176" s="3492"/>
      <c r="RHF176" s="3492"/>
      <c r="RHG176" s="3492"/>
      <c r="RHH176" s="3492"/>
      <c r="RHI176" s="3492"/>
      <c r="RHJ176" s="3492"/>
      <c r="RHK176" s="3492"/>
      <c r="RHL176" s="3492"/>
      <c r="RHM176" s="3492"/>
      <c r="RHN176" s="3492"/>
      <c r="RHO176" s="3492"/>
      <c r="RHP176" s="3492"/>
      <c r="RHQ176" s="3492"/>
      <c r="RHR176" s="3492"/>
      <c r="RHS176" s="3492"/>
      <c r="RHT176" s="3492"/>
      <c r="RHU176" s="3492"/>
      <c r="RHV176" s="3492"/>
      <c r="RHW176" s="3492"/>
      <c r="RHX176" s="3492"/>
      <c r="RHY176" s="3492"/>
      <c r="RHZ176" s="3492"/>
      <c r="RIA176" s="3492"/>
      <c r="RIB176" s="3492"/>
      <c r="RIC176" s="3492"/>
      <c r="RID176" s="3492"/>
      <c r="RIE176" s="3492"/>
      <c r="RIF176" s="3492"/>
      <c r="RIG176" s="3492"/>
      <c r="RIH176" s="3492"/>
      <c r="RII176" s="3492"/>
      <c r="RIJ176" s="3492"/>
      <c r="RIK176" s="3492"/>
      <c r="RIL176" s="3492"/>
      <c r="RIM176" s="3492"/>
      <c r="RIN176" s="3492"/>
      <c r="RIO176" s="3492"/>
      <c r="RIP176" s="3492"/>
      <c r="RIQ176" s="3492"/>
      <c r="RIR176" s="3492"/>
      <c r="RIS176" s="3492"/>
      <c r="RIT176" s="3492"/>
      <c r="RIU176" s="3492"/>
      <c r="RIV176" s="3492"/>
      <c r="RIW176" s="3492"/>
      <c r="RIX176" s="3492"/>
      <c r="RIY176" s="3492"/>
      <c r="RIZ176" s="3492"/>
      <c r="RJA176" s="3492"/>
      <c r="RJB176" s="3492"/>
      <c r="RJC176" s="3492"/>
      <c r="RJD176" s="3492"/>
      <c r="RJE176" s="3492"/>
      <c r="RJF176" s="3492"/>
      <c r="RJG176" s="3492"/>
      <c r="RJH176" s="3492"/>
      <c r="RJI176" s="3492"/>
      <c r="RJJ176" s="3492"/>
      <c r="RJK176" s="3492"/>
      <c r="RJL176" s="3492"/>
      <c r="RJM176" s="3492"/>
      <c r="RJN176" s="3492"/>
      <c r="RJO176" s="3492"/>
      <c r="RJP176" s="3492"/>
      <c r="RJQ176" s="3492"/>
      <c r="RJR176" s="3492"/>
      <c r="RJS176" s="3492"/>
      <c r="RJT176" s="3492"/>
      <c r="RJU176" s="3492"/>
      <c r="RJV176" s="3492"/>
      <c r="RJW176" s="3492"/>
      <c r="RJX176" s="3492"/>
      <c r="RJY176" s="3492"/>
      <c r="RJZ176" s="3492"/>
      <c r="RKA176" s="3492"/>
      <c r="RKB176" s="3492"/>
      <c r="RKC176" s="3492"/>
      <c r="RKD176" s="3492"/>
      <c r="RKE176" s="3492"/>
      <c r="RKF176" s="3492"/>
      <c r="RKG176" s="3492"/>
      <c r="RKH176" s="3492"/>
      <c r="RKI176" s="3492"/>
      <c r="RKJ176" s="3492"/>
      <c r="RKK176" s="3492"/>
      <c r="RKL176" s="3492"/>
      <c r="RKM176" s="3492"/>
      <c r="RKN176" s="3492"/>
      <c r="RKO176" s="3492"/>
      <c r="RKP176" s="3492"/>
      <c r="RKQ176" s="3492"/>
      <c r="RKR176" s="3492"/>
      <c r="RKS176" s="3492"/>
      <c r="RKT176" s="3492"/>
      <c r="RKU176" s="3492"/>
      <c r="RKV176" s="3492"/>
      <c r="RKW176" s="3492"/>
      <c r="RKX176" s="3492"/>
      <c r="RKY176" s="3492"/>
      <c r="RKZ176" s="3492"/>
      <c r="RLA176" s="3492"/>
      <c r="RLB176" s="3492"/>
      <c r="RLC176" s="3492"/>
      <c r="RLD176" s="3492"/>
      <c r="RLE176" s="3492"/>
      <c r="RLF176" s="3492"/>
      <c r="RLG176" s="3492"/>
      <c r="RLH176" s="3492"/>
      <c r="RLI176" s="3492"/>
      <c r="RLJ176" s="3492"/>
      <c r="RLK176" s="3492"/>
      <c r="RLL176" s="3492"/>
      <c r="RLM176" s="3492"/>
      <c r="RLN176" s="3492"/>
      <c r="RLO176" s="3492"/>
      <c r="RLP176" s="3492"/>
      <c r="RLQ176" s="3492"/>
      <c r="RLR176" s="3492"/>
      <c r="RLS176" s="3492"/>
      <c r="RLT176" s="3492"/>
      <c r="RLU176" s="3492"/>
      <c r="RLV176" s="3492"/>
      <c r="RLW176" s="3492"/>
      <c r="RLX176" s="3492"/>
      <c r="RLY176" s="3492"/>
      <c r="RLZ176" s="3492"/>
      <c r="RMA176" s="3492"/>
      <c r="RMB176" s="3492"/>
      <c r="RMC176" s="3492"/>
      <c r="RMD176" s="3492"/>
      <c r="RME176" s="3492"/>
      <c r="RMF176" s="3492"/>
      <c r="RMG176" s="3492"/>
      <c r="RMH176" s="3492"/>
      <c r="RMI176" s="3492"/>
      <c r="RMJ176" s="3492"/>
      <c r="RMK176" s="3492"/>
      <c r="RML176" s="3492"/>
      <c r="RMM176" s="3492"/>
      <c r="RMN176" s="3492"/>
      <c r="RMO176" s="3492"/>
      <c r="RMP176" s="3492"/>
      <c r="RMQ176" s="3492"/>
      <c r="RMR176" s="3492"/>
      <c r="RMS176" s="3492"/>
      <c r="RMT176" s="3492"/>
      <c r="RMU176" s="3492"/>
      <c r="RMV176" s="3492"/>
      <c r="RMW176" s="3492"/>
      <c r="RMX176" s="3492"/>
      <c r="RMY176" s="3492"/>
      <c r="RMZ176" s="3492"/>
      <c r="RNA176" s="3492"/>
      <c r="RNB176" s="3492"/>
      <c r="RNC176" s="3492"/>
      <c r="RND176" s="3492"/>
      <c r="RNE176" s="3492"/>
      <c r="RNF176" s="3492"/>
      <c r="RNG176" s="3492"/>
      <c r="RNH176" s="3492"/>
      <c r="RNI176" s="3492"/>
      <c r="RNJ176" s="3492"/>
      <c r="RNK176" s="3492"/>
      <c r="RNL176" s="3492"/>
      <c r="RNM176" s="3492"/>
      <c r="RNN176" s="3492"/>
      <c r="RNO176" s="3492"/>
      <c r="RNP176" s="3492"/>
      <c r="RNQ176" s="3492"/>
      <c r="RNR176" s="3492"/>
      <c r="RNS176" s="3492"/>
      <c r="RNT176" s="3492"/>
      <c r="RNU176" s="3492"/>
      <c r="RNV176" s="3492"/>
      <c r="RNW176" s="3492"/>
      <c r="RNX176" s="3492"/>
      <c r="RNY176" s="3492"/>
      <c r="RNZ176" s="3492"/>
      <c r="ROA176" s="3492"/>
      <c r="ROB176" s="3492"/>
      <c r="ROC176" s="3492"/>
      <c r="ROD176" s="3492"/>
      <c r="ROE176" s="3492"/>
      <c r="ROF176" s="3492"/>
      <c r="ROG176" s="3492"/>
      <c r="ROH176" s="3492"/>
      <c r="ROI176" s="3492"/>
      <c r="ROJ176" s="3492"/>
      <c r="ROK176" s="3492"/>
      <c r="ROL176" s="3492"/>
      <c r="ROM176" s="3492"/>
      <c r="RON176" s="3492"/>
      <c r="ROO176" s="3492"/>
      <c r="ROP176" s="3492"/>
      <c r="ROQ176" s="3492"/>
      <c r="ROR176" s="3492"/>
      <c r="ROS176" s="3492"/>
      <c r="ROT176" s="3492"/>
      <c r="ROU176" s="3492"/>
      <c r="ROV176" s="3492"/>
      <c r="ROW176" s="3492"/>
      <c r="ROX176" s="3492"/>
      <c r="ROY176" s="3492"/>
      <c r="ROZ176" s="3492"/>
      <c r="RPA176" s="3492"/>
      <c r="RPB176" s="3492"/>
      <c r="RPC176" s="3492"/>
      <c r="RPD176" s="3492"/>
      <c r="RPE176" s="3492"/>
      <c r="RPF176" s="3492"/>
      <c r="RPG176" s="3492"/>
      <c r="RPH176" s="3492"/>
      <c r="RPI176" s="3492"/>
      <c r="RPJ176" s="3492"/>
      <c r="RPK176" s="3492"/>
      <c r="RPL176" s="3492"/>
      <c r="RPM176" s="3492"/>
      <c r="RPN176" s="3492"/>
      <c r="RPO176" s="3492"/>
      <c r="RPP176" s="3492"/>
      <c r="RPQ176" s="3492"/>
      <c r="RPR176" s="3492"/>
      <c r="RPS176" s="3492"/>
      <c r="RPT176" s="3492"/>
      <c r="RPU176" s="3492"/>
      <c r="RPV176" s="3492"/>
      <c r="RPW176" s="3492"/>
      <c r="RPX176" s="3492"/>
      <c r="RPY176" s="3492"/>
      <c r="RPZ176" s="3492"/>
      <c r="RQA176" s="3492"/>
      <c r="RQB176" s="3492"/>
      <c r="RQC176" s="3492"/>
      <c r="RQD176" s="3492"/>
      <c r="RQE176" s="3492"/>
      <c r="RQF176" s="3492"/>
      <c r="RQG176" s="3492"/>
      <c r="RQH176" s="3492"/>
      <c r="RQI176" s="3492"/>
      <c r="RQJ176" s="3492"/>
      <c r="RQK176" s="3492"/>
      <c r="RQL176" s="3492"/>
      <c r="RQM176" s="3492"/>
      <c r="RQN176" s="3492"/>
      <c r="RQO176" s="3492"/>
      <c r="RQP176" s="3492"/>
      <c r="RQQ176" s="3492"/>
      <c r="RQR176" s="3492"/>
      <c r="RQS176" s="3492"/>
      <c r="RQT176" s="3492"/>
      <c r="RQU176" s="3492"/>
      <c r="RQV176" s="3492"/>
      <c r="RQW176" s="3492"/>
      <c r="RQX176" s="3492"/>
      <c r="RQY176" s="3492"/>
      <c r="RQZ176" s="3492"/>
      <c r="RRA176" s="3492"/>
      <c r="RRB176" s="3492"/>
      <c r="RRC176" s="3492"/>
      <c r="RRD176" s="3492"/>
      <c r="RRE176" s="3492"/>
      <c r="RRF176" s="3492"/>
      <c r="RRG176" s="3492"/>
      <c r="RRH176" s="3492"/>
      <c r="RRI176" s="3492"/>
      <c r="RRJ176" s="3492"/>
      <c r="RRK176" s="3492"/>
      <c r="RRL176" s="3492"/>
      <c r="RRM176" s="3492"/>
      <c r="RRN176" s="3492"/>
      <c r="RRO176" s="3492"/>
      <c r="RRP176" s="3492"/>
      <c r="RRQ176" s="3492"/>
      <c r="RRR176" s="3492"/>
      <c r="RRS176" s="3492"/>
      <c r="RRT176" s="3492"/>
      <c r="RRU176" s="3492"/>
      <c r="RRV176" s="3492"/>
      <c r="RRW176" s="3492"/>
      <c r="RRX176" s="3492"/>
      <c r="RRY176" s="3492"/>
      <c r="RRZ176" s="3492"/>
      <c r="RSA176" s="3492"/>
      <c r="RSB176" s="3492"/>
      <c r="RSC176" s="3492"/>
      <c r="RSD176" s="3492"/>
      <c r="RSE176" s="3492"/>
      <c r="RSF176" s="3492"/>
      <c r="RSG176" s="3492"/>
      <c r="RSH176" s="3492"/>
      <c r="RSI176" s="3492"/>
      <c r="RSJ176" s="3492"/>
      <c r="RSK176" s="3492"/>
      <c r="RSL176" s="3492"/>
      <c r="RSM176" s="3492"/>
      <c r="RSN176" s="3492"/>
      <c r="RSO176" s="3492"/>
      <c r="RSP176" s="3492"/>
      <c r="RSQ176" s="3492"/>
      <c r="RSR176" s="3492"/>
      <c r="RSS176" s="3492"/>
      <c r="RST176" s="3492"/>
      <c r="RSU176" s="3492"/>
      <c r="RSV176" s="3492"/>
      <c r="RSW176" s="3492"/>
      <c r="RSX176" s="3492"/>
      <c r="RSY176" s="3492"/>
      <c r="RSZ176" s="3492"/>
      <c r="RTA176" s="3492"/>
      <c r="RTB176" s="3492"/>
      <c r="RTC176" s="3492"/>
      <c r="RTD176" s="3492"/>
      <c r="RTE176" s="3492"/>
      <c r="RTF176" s="3492"/>
      <c r="RTG176" s="3492"/>
      <c r="RTH176" s="3492"/>
      <c r="RTI176" s="3492"/>
      <c r="RTJ176" s="3492"/>
      <c r="RTK176" s="3492"/>
      <c r="RTL176" s="3492"/>
      <c r="RTM176" s="3492"/>
      <c r="RTN176" s="3492"/>
      <c r="RTO176" s="3492"/>
      <c r="RTP176" s="3492"/>
      <c r="RTQ176" s="3492"/>
      <c r="RTR176" s="3492"/>
      <c r="RTS176" s="3492"/>
      <c r="RTT176" s="3492"/>
      <c r="RTU176" s="3492"/>
      <c r="RTV176" s="3492"/>
      <c r="RTW176" s="3492"/>
      <c r="RTX176" s="3492"/>
      <c r="RTY176" s="3492"/>
      <c r="RTZ176" s="3492"/>
      <c r="RUA176" s="3492"/>
      <c r="RUB176" s="3492"/>
      <c r="RUC176" s="3492"/>
      <c r="RUD176" s="3492"/>
      <c r="RUE176" s="3492"/>
      <c r="RUF176" s="3492"/>
      <c r="RUG176" s="3492"/>
      <c r="RUH176" s="3492"/>
      <c r="RUI176" s="3492"/>
      <c r="RUJ176" s="3492"/>
      <c r="RUK176" s="3492"/>
      <c r="RUL176" s="3492"/>
      <c r="RUM176" s="3492"/>
      <c r="RUN176" s="3492"/>
      <c r="RUO176" s="3492"/>
      <c r="RUP176" s="3492"/>
      <c r="RUQ176" s="3492"/>
      <c r="RUR176" s="3492"/>
      <c r="RUS176" s="3492"/>
      <c r="RUT176" s="3492"/>
      <c r="RUU176" s="3492"/>
      <c r="RUV176" s="3492"/>
      <c r="RUW176" s="3492"/>
      <c r="RUX176" s="3492"/>
      <c r="RUY176" s="3492"/>
      <c r="RUZ176" s="3492"/>
      <c r="RVA176" s="3492"/>
      <c r="RVB176" s="3492"/>
      <c r="RVC176" s="3492"/>
      <c r="RVD176" s="3492"/>
      <c r="RVE176" s="3492"/>
      <c r="RVF176" s="3492"/>
      <c r="RVG176" s="3492"/>
      <c r="RVH176" s="3492"/>
      <c r="RVI176" s="3492"/>
      <c r="RVJ176" s="3492"/>
      <c r="RVK176" s="3492"/>
      <c r="RVL176" s="3492"/>
      <c r="RVM176" s="3492"/>
      <c r="RVN176" s="3492"/>
      <c r="RVO176" s="3492"/>
      <c r="RVP176" s="3492"/>
      <c r="RVQ176" s="3492"/>
      <c r="RVR176" s="3492"/>
      <c r="RVS176" s="3492"/>
      <c r="RVT176" s="3492"/>
      <c r="RVU176" s="3492"/>
      <c r="RVV176" s="3492"/>
      <c r="RVW176" s="3492"/>
      <c r="RVX176" s="3492"/>
      <c r="RVY176" s="3492"/>
      <c r="RVZ176" s="3492"/>
      <c r="RWA176" s="3492"/>
      <c r="RWB176" s="3492"/>
      <c r="RWC176" s="3492"/>
      <c r="RWD176" s="3492"/>
      <c r="RWE176" s="3492"/>
      <c r="RWF176" s="3492"/>
      <c r="RWG176" s="3492"/>
      <c r="RWH176" s="3492"/>
      <c r="RWI176" s="3492"/>
      <c r="RWJ176" s="3492"/>
      <c r="RWK176" s="3492"/>
      <c r="RWL176" s="3492"/>
      <c r="RWM176" s="3492"/>
      <c r="RWN176" s="3492"/>
      <c r="RWO176" s="3492"/>
      <c r="RWP176" s="3492"/>
      <c r="RWQ176" s="3492"/>
      <c r="RWR176" s="3492"/>
      <c r="RWS176" s="3492"/>
      <c r="RWT176" s="3492"/>
      <c r="RWU176" s="3492"/>
      <c r="RWV176" s="3492"/>
      <c r="RWW176" s="3492"/>
      <c r="RWX176" s="3492"/>
      <c r="RWY176" s="3492"/>
      <c r="RWZ176" s="3492"/>
      <c r="RXA176" s="3492"/>
      <c r="RXB176" s="3492"/>
      <c r="RXC176" s="3492"/>
      <c r="RXD176" s="3492"/>
      <c r="RXE176" s="3492"/>
      <c r="RXF176" s="3492"/>
      <c r="RXG176" s="3492"/>
      <c r="RXH176" s="3492"/>
      <c r="RXI176" s="3492"/>
      <c r="RXJ176" s="3492"/>
      <c r="RXK176" s="3492"/>
      <c r="RXL176" s="3492"/>
      <c r="RXM176" s="3492"/>
      <c r="RXN176" s="3492"/>
      <c r="RXO176" s="3492"/>
      <c r="RXP176" s="3492"/>
      <c r="RXQ176" s="3492"/>
      <c r="RXR176" s="3492"/>
      <c r="RXS176" s="3492"/>
      <c r="RXT176" s="3492"/>
      <c r="RXU176" s="3492"/>
      <c r="RXV176" s="3492"/>
      <c r="RXW176" s="3492"/>
      <c r="RXX176" s="3492"/>
      <c r="RXY176" s="3492"/>
      <c r="RXZ176" s="3492"/>
      <c r="RYA176" s="3492"/>
      <c r="RYB176" s="3492"/>
      <c r="RYC176" s="3492"/>
      <c r="RYD176" s="3492"/>
      <c r="RYE176" s="3492"/>
      <c r="RYF176" s="3492"/>
      <c r="RYG176" s="3492"/>
      <c r="RYH176" s="3492"/>
      <c r="RYI176" s="3492"/>
      <c r="RYJ176" s="3492"/>
      <c r="RYK176" s="3492"/>
      <c r="RYL176" s="3492"/>
      <c r="RYM176" s="3492"/>
      <c r="RYN176" s="3492"/>
      <c r="RYO176" s="3492"/>
      <c r="RYP176" s="3492"/>
      <c r="RYQ176" s="3492"/>
      <c r="RYR176" s="3492"/>
      <c r="RYS176" s="3492"/>
      <c r="RYT176" s="3492"/>
      <c r="RYU176" s="3492"/>
      <c r="RYV176" s="3492"/>
      <c r="RYW176" s="3492"/>
      <c r="RYX176" s="3492"/>
      <c r="RYY176" s="3492"/>
      <c r="RYZ176" s="3492"/>
      <c r="RZA176" s="3492"/>
      <c r="RZB176" s="3492"/>
      <c r="RZC176" s="3492"/>
      <c r="RZD176" s="3492"/>
      <c r="RZE176" s="3492"/>
      <c r="RZF176" s="3492"/>
      <c r="RZG176" s="3492"/>
      <c r="RZH176" s="3492"/>
      <c r="RZI176" s="3492"/>
      <c r="RZJ176" s="3492"/>
      <c r="RZK176" s="3492"/>
      <c r="RZL176" s="3492"/>
      <c r="RZM176" s="3492"/>
      <c r="RZN176" s="3492"/>
      <c r="RZO176" s="3492"/>
      <c r="RZP176" s="3492"/>
      <c r="RZQ176" s="3492"/>
      <c r="RZR176" s="3492"/>
      <c r="RZS176" s="3492"/>
      <c r="RZT176" s="3492"/>
      <c r="RZU176" s="3492"/>
      <c r="RZV176" s="3492"/>
      <c r="RZW176" s="3492"/>
      <c r="RZX176" s="3492"/>
      <c r="RZY176" s="3492"/>
      <c r="RZZ176" s="3492"/>
      <c r="SAA176" s="3492"/>
      <c r="SAB176" s="3492"/>
      <c r="SAC176" s="3492"/>
      <c r="SAD176" s="3492"/>
      <c r="SAE176" s="3492"/>
      <c r="SAF176" s="3492"/>
      <c r="SAG176" s="3492"/>
      <c r="SAH176" s="3492"/>
      <c r="SAI176" s="3492"/>
      <c r="SAJ176" s="3492"/>
      <c r="SAK176" s="3492"/>
      <c r="SAL176" s="3492"/>
      <c r="SAM176" s="3492"/>
      <c r="SAN176" s="3492"/>
      <c r="SAO176" s="3492"/>
      <c r="SAP176" s="3492"/>
      <c r="SAQ176" s="3492"/>
      <c r="SAR176" s="3492"/>
      <c r="SAS176" s="3492"/>
      <c r="SAT176" s="3492"/>
      <c r="SAU176" s="3492"/>
      <c r="SAV176" s="3492"/>
      <c r="SAW176" s="3492"/>
      <c r="SAX176" s="3492"/>
      <c r="SAY176" s="3492"/>
      <c r="SAZ176" s="3492"/>
      <c r="SBA176" s="3492"/>
      <c r="SBB176" s="3492"/>
      <c r="SBC176" s="3492"/>
      <c r="SBD176" s="3492"/>
      <c r="SBE176" s="3492"/>
      <c r="SBF176" s="3492"/>
      <c r="SBG176" s="3492"/>
      <c r="SBH176" s="3492"/>
      <c r="SBI176" s="3492"/>
      <c r="SBJ176" s="3492"/>
      <c r="SBK176" s="3492"/>
      <c r="SBL176" s="3492"/>
      <c r="SBM176" s="3492"/>
      <c r="SBN176" s="3492"/>
      <c r="SBO176" s="3492"/>
      <c r="SBP176" s="3492"/>
      <c r="SBQ176" s="3492"/>
      <c r="SBR176" s="3492"/>
      <c r="SBS176" s="3492"/>
      <c r="SBT176" s="3492"/>
      <c r="SBU176" s="3492"/>
      <c r="SBV176" s="3492"/>
      <c r="SBW176" s="3492"/>
      <c r="SBX176" s="3492"/>
      <c r="SBY176" s="3492"/>
      <c r="SBZ176" s="3492"/>
      <c r="SCA176" s="3492"/>
      <c r="SCB176" s="3492"/>
      <c r="SCC176" s="3492"/>
      <c r="SCD176" s="3492"/>
      <c r="SCE176" s="3492"/>
      <c r="SCF176" s="3492"/>
      <c r="SCG176" s="3492"/>
      <c r="SCH176" s="3492"/>
      <c r="SCI176" s="3492"/>
      <c r="SCJ176" s="3492"/>
      <c r="SCK176" s="3492"/>
      <c r="SCL176" s="3492"/>
      <c r="SCM176" s="3492"/>
      <c r="SCN176" s="3492"/>
      <c r="SCO176" s="3492"/>
      <c r="SCP176" s="3492"/>
      <c r="SCQ176" s="3492"/>
      <c r="SCR176" s="3492"/>
      <c r="SCS176" s="3492"/>
      <c r="SCT176" s="3492"/>
      <c r="SCU176" s="3492"/>
      <c r="SCV176" s="3492"/>
      <c r="SCW176" s="3492"/>
      <c r="SCX176" s="3492"/>
      <c r="SCY176" s="3492"/>
      <c r="SCZ176" s="3492"/>
      <c r="SDA176" s="3492"/>
      <c r="SDB176" s="3492"/>
      <c r="SDC176" s="3492"/>
      <c r="SDD176" s="3492"/>
      <c r="SDE176" s="3492"/>
      <c r="SDF176" s="3492"/>
      <c r="SDG176" s="3492"/>
      <c r="SDH176" s="3492"/>
      <c r="SDI176" s="3492"/>
      <c r="SDJ176" s="3492"/>
      <c r="SDK176" s="3492"/>
      <c r="SDL176" s="3492"/>
      <c r="SDM176" s="3492"/>
      <c r="SDN176" s="3492"/>
      <c r="SDO176" s="3492"/>
      <c r="SDP176" s="3492"/>
      <c r="SDQ176" s="3492"/>
      <c r="SDR176" s="3492"/>
      <c r="SDS176" s="3492"/>
      <c r="SDT176" s="3492"/>
      <c r="SDU176" s="3492"/>
      <c r="SDV176" s="3492"/>
      <c r="SDW176" s="3492"/>
      <c r="SDX176" s="3492"/>
      <c r="SDY176" s="3492"/>
      <c r="SDZ176" s="3492"/>
      <c r="SEA176" s="3492"/>
      <c r="SEB176" s="3492"/>
      <c r="SEC176" s="3492"/>
      <c r="SED176" s="3492"/>
      <c r="SEE176" s="3492"/>
      <c r="SEF176" s="3492"/>
      <c r="SEG176" s="3492"/>
      <c r="SEH176" s="3492"/>
      <c r="SEI176" s="3492"/>
      <c r="SEJ176" s="3492"/>
      <c r="SEK176" s="3492"/>
      <c r="SEL176" s="3492"/>
      <c r="SEM176" s="3492"/>
      <c r="SEN176" s="3492"/>
      <c r="SEO176" s="3492"/>
      <c r="SEP176" s="3492"/>
      <c r="SEQ176" s="3492"/>
      <c r="SER176" s="3492"/>
      <c r="SES176" s="3492"/>
      <c r="SET176" s="3492"/>
      <c r="SEU176" s="3492"/>
      <c r="SEV176" s="3492"/>
      <c r="SEW176" s="3492"/>
      <c r="SEX176" s="3492"/>
      <c r="SEY176" s="3492"/>
      <c r="SEZ176" s="3492"/>
      <c r="SFA176" s="3492"/>
      <c r="SFB176" s="3492"/>
      <c r="SFC176" s="3492"/>
      <c r="SFD176" s="3492"/>
      <c r="SFE176" s="3492"/>
      <c r="SFF176" s="3492"/>
      <c r="SFG176" s="3492"/>
      <c r="SFH176" s="3492"/>
      <c r="SFI176" s="3492"/>
      <c r="SFJ176" s="3492"/>
      <c r="SFK176" s="3492"/>
      <c r="SFL176" s="3492"/>
      <c r="SFM176" s="3492"/>
      <c r="SFN176" s="3492"/>
      <c r="SFO176" s="3492"/>
      <c r="SFP176" s="3492"/>
      <c r="SFQ176" s="3492"/>
      <c r="SFR176" s="3492"/>
      <c r="SFS176" s="3492"/>
      <c r="SFT176" s="3492"/>
      <c r="SFU176" s="3492"/>
      <c r="SFV176" s="3492"/>
      <c r="SFW176" s="3492"/>
      <c r="SFX176" s="3492"/>
      <c r="SFY176" s="3492"/>
      <c r="SFZ176" s="3492"/>
      <c r="SGA176" s="3492"/>
      <c r="SGB176" s="3492"/>
      <c r="SGC176" s="3492"/>
      <c r="SGD176" s="3492"/>
      <c r="SGE176" s="3492"/>
      <c r="SGF176" s="3492"/>
      <c r="SGG176" s="3492"/>
      <c r="SGH176" s="3492"/>
      <c r="SGI176" s="3492"/>
      <c r="SGJ176" s="3492"/>
      <c r="SGK176" s="3492"/>
      <c r="SGL176" s="3492"/>
      <c r="SGM176" s="3492"/>
      <c r="SGN176" s="3492"/>
      <c r="SGO176" s="3492"/>
      <c r="SGP176" s="3492"/>
      <c r="SGQ176" s="3492"/>
      <c r="SGR176" s="3492"/>
      <c r="SGS176" s="3492"/>
      <c r="SGT176" s="3492"/>
      <c r="SGU176" s="3492"/>
      <c r="SGV176" s="3492"/>
      <c r="SGW176" s="3492"/>
      <c r="SGX176" s="3492"/>
      <c r="SGY176" s="3492"/>
      <c r="SGZ176" s="3492"/>
      <c r="SHA176" s="3492"/>
      <c r="SHB176" s="3492"/>
      <c r="SHC176" s="3492"/>
      <c r="SHD176" s="3492"/>
      <c r="SHE176" s="3492"/>
      <c r="SHF176" s="3492"/>
      <c r="SHG176" s="3492"/>
      <c r="SHH176" s="3492"/>
      <c r="SHI176" s="3492"/>
      <c r="SHJ176" s="3492"/>
      <c r="SHK176" s="3492"/>
      <c r="SHL176" s="3492"/>
      <c r="SHM176" s="3492"/>
      <c r="SHN176" s="3492"/>
      <c r="SHO176" s="3492"/>
      <c r="SHP176" s="3492"/>
      <c r="SHQ176" s="3492"/>
      <c r="SHR176" s="3492"/>
      <c r="SHS176" s="3492"/>
      <c r="SHT176" s="3492"/>
      <c r="SHU176" s="3492"/>
      <c r="SHV176" s="3492"/>
      <c r="SHW176" s="3492"/>
      <c r="SHX176" s="3492"/>
      <c r="SHY176" s="3492"/>
      <c r="SHZ176" s="3492"/>
      <c r="SIA176" s="3492"/>
      <c r="SIB176" s="3492"/>
      <c r="SIC176" s="3492"/>
      <c r="SID176" s="3492"/>
      <c r="SIE176" s="3492"/>
      <c r="SIF176" s="3492"/>
      <c r="SIG176" s="3492"/>
      <c r="SIH176" s="3492"/>
      <c r="SII176" s="3492"/>
      <c r="SIJ176" s="3492"/>
      <c r="SIK176" s="3492"/>
      <c r="SIL176" s="3492"/>
      <c r="SIM176" s="3492"/>
      <c r="SIN176" s="3492"/>
      <c r="SIO176" s="3492"/>
      <c r="SIP176" s="3492"/>
      <c r="SIQ176" s="3492"/>
      <c r="SIR176" s="3492"/>
      <c r="SIS176" s="3492"/>
      <c r="SIT176" s="3492"/>
      <c r="SIU176" s="3492"/>
      <c r="SIV176" s="3492"/>
      <c r="SIW176" s="3492"/>
      <c r="SIX176" s="3492"/>
      <c r="SIY176" s="3492"/>
      <c r="SIZ176" s="3492"/>
      <c r="SJA176" s="3492"/>
      <c r="SJB176" s="3492"/>
      <c r="SJC176" s="3492"/>
      <c r="SJD176" s="3492"/>
      <c r="SJE176" s="3492"/>
      <c r="SJF176" s="3492"/>
      <c r="SJG176" s="3492"/>
      <c r="SJH176" s="3492"/>
      <c r="SJI176" s="3492"/>
      <c r="SJJ176" s="3492"/>
      <c r="SJK176" s="3492"/>
      <c r="SJL176" s="3492"/>
      <c r="SJM176" s="3492"/>
      <c r="SJN176" s="3492"/>
      <c r="SJO176" s="3492"/>
      <c r="SJP176" s="3492"/>
      <c r="SJQ176" s="3492"/>
      <c r="SJR176" s="3492"/>
      <c r="SJS176" s="3492"/>
      <c r="SJT176" s="3492"/>
      <c r="SJU176" s="3492"/>
      <c r="SJV176" s="3492"/>
      <c r="SJW176" s="3492"/>
      <c r="SJX176" s="3492"/>
      <c r="SJY176" s="3492"/>
      <c r="SJZ176" s="3492"/>
      <c r="SKA176" s="3492"/>
      <c r="SKB176" s="3492"/>
      <c r="SKC176" s="3492"/>
      <c r="SKD176" s="3492"/>
      <c r="SKE176" s="3492"/>
      <c r="SKF176" s="3492"/>
      <c r="SKG176" s="3492"/>
      <c r="SKH176" s="3492"/>
      <c r="SKI176" s="3492"/>
      <c r="SKJ176" s="3492"/>
      <c r="SKK176" s="3492"/>
      <c r="SKL176" s="3492"/>
      <c r="SKM176" s="3492"/>
      <c r="SKN176" s="3492"/>
      <c r="SKO176" s="3492"/>
      <c r="SKP176" s="3492"/>
      <c r="SKQ176" s="3492"/>
      <c r="SKR176" s="3492"/>
      <c r="SKS176" s="3492"/>
      <c r="SKT176" s="3492"/>
      <c r="SKU176" s="3492"/>
      <c r="SKV176" s="3492"/>
      <c r="SKW176" s="3492"/>
      <c r="SKX176" s="3492"/>
      <c r="SKY176" s="3492"/>
      <c r="SKZ176" s="3492"/>
      <c r="SLA176" s="3492"/>
      <c r="SLB176" s="3492"/>
      <c r="SLC176" s="3492"/>
      <c r="SLD176" s="3492"/>
      <c r="SLE176" s="3492"/>
      <c r="SLF176" s="3492"/>
      <c r="SLG176" s="3492"/>
      <c r="SLH176" s="3492"/>
      <c r="SLI176" s="3492"/>
      <c r="SLJ176" s="3492"/>
      <c r="SLK176" s="3492"/>
      <c r="SLL176" s="3492"/>
      <c r="SLM176" s="3492"/>
      <c r="SLN176" s="3492"/>
      <c r="SLO176" s="3492"/>
      <c r="SLP176" s="3492"/>
      <c r="SLQ176" s="3492"/>
      <c r="SLR176" s="3492"/>
      <c r="SLS176" s="3492"/>
      <c r="SLT176" s="3492"/>
      <c r="SLU176" s="3492"/>
      <c r="SLV176" s="3492"/>
      <c r="SLW176" s="3492"/>
      <c r="SLX176" s="3492"/>
      <c r="SLY176" s="3492"/>
      <c r="SLZ176" s="3492"/>
      <c r="SMA176" s="3492"/>
      <c r="SMB176" s="3492"/>
      <c r="SMC176" s="3492"/>
      <c r="SMD176" s="3492"/>
      <c r="SME176" s="3492"/>
      <c r="SMF176" s="3492"/>
      <c r="SMG176" s="3492"/>
      <c r="SMH176" s="3492"/>
      <c r="SMI176" s="3492"/>
      <c r="SMJ176" s="3492"/>
      <c r="SMK176" s="3492"/>
      <c r="SML176" s="3492"/>
      <c r="SMM176" s="3492"/>
      <c r="SMN176" s="3492"/>
      <c r="SMO176" s="3492"/>
      <c r="SMP176" s="3492"/>
      <c r="SMQ176" s="3492"/>
      <c r="SMR176" s="3492"/>
      <c r="SMS176" s="3492"/>
      <c r="SMT176" s="3492"/>
      <c r="SMU176" s="3492"/>
      <c r="SMV176" s="3492"/>
      <c r="SMW176" s="3492"/>
      <c r="SMX176" s="3492"/>
      <c r="SMY176" s="3492"/>
      <c r="SMZ176" s="3492"/>
      <c r="SNA176" s="3492"/>
      <c r="SNB176" s="3492"/>
      <c r="SNC176" s="3492"/>
      <c r="SND176" s="3492"/>
      <c r="SNE176" s="3492"/>
      <c r="SNF176" s="3492"/>
      <c r="SNG176" s="3492"/>
      <c r="SNH176" s="3492"/>
      <c r="SNI176" s="3492"/>
      <c r="SNJ176" s="3492"/>
      <c r="SNK176" s="3492"/>
      <c r="SNL176" s="3492"/>
      <c r="SNM176" s="3492"/>
      <c r="SNN176" s="3492"/>
      <c r="SNO176" s="3492"/>
      <c r="SNP176" s="3492"/>
      <c r="SNQ176" s="3492"/>
      <c r="SNR176" s="3492"/>
      <c r="SNS176" s="3492"/>
      <c r="SNT176" s="3492"/>
      <c r="SNU176" s="3492"/>
      <c r="SNV176" s="3492"/>
      <c r="SNW176" s="3492"/>
      <c r="SNX176" s="3492"/>
      <c r="SNY176" s="3492"/>
      <c r="SNZ176" s="3492"/>
      <c r="SOA176" s="3492"/>
      <c r="SOB176" s="3492"/>
      <c r="SOC176" s="3492"/>
      <c r="SOD176" s="3492"/>
      <c r="SOE176" s="3492"/>
      <c r="SOF176" s="3492"/>
      <c r="SOG176" s="3492"/>
      <c r="SOH176" s="3492"/>
      <c r="SOI176" s="3492"/>
      <c r="SOJ176" s="3492"/>
      <c r="SOK176" s="3492"/>
      <c r="SOL176" s="3492"/>
      <c r="SOM176" s="3492"/>
      <c r="SON176" s="3492"/>
      <c r="SOO176" s="3492"/>
      <c r="SOP176" s="3492"/>
      <c r="SOQ176" s="3492"/>
      <c r="SOR176" s="3492"/>
      <c r="SOS176" s="3492"/>
      <c r="SOT176" s="3492"/>
      <c r="SOU176" s="3492"/>
      <c r="SOV176" s="3492"/>
      <c r="SOW176" s="3492"/>
      <c r="SOX176" s="3492"/>
      <c r="SOY176" s="3492"/>
      <c r="SOZ176" s="3492"/>
      <c r="SPA176" s="3492"/>
      <c r="SPB176" s="3492"/>
      <c r="SPC176" s="3492"/>
      <c r="SPD176" s="3492"/>
      <c r="SPE176" s="3492"/>
      <c r="SPF176" s="3492"/>
      <c r="SPG176" s="3492"/>
      <c r="SPH176" s="3492"/>
      <c r="SPI176" s="3492"/>
      <c r="SPJ176" s="3492"/>
      <c r="SPK176" s="3492"/>
      <c r="SPL176" s="3492"/>
      <c r="SPM176" s="3492"/>
      <c r="SPN176" s="3492"/>
      <c r="SPO176" s="3492"/>
      <c r="SPP176" s="3492"/>
      <c r="SPQ176" s="3492"/>
      <c r="SPR176" s="3492"/>
      <c r="SPS176" s="3492"/>
      <c r="SPT176" s="3492"/>
      <c r="SPU176" s="3492"/>
      <c r="SPV176" s="3492"/>
      <c r="SPW176" s="3492"/>
      <c r="SPX176" s="3492"/>
      <c r="SPY176" s="3492"/>
      <c r="SPZ176" s="3492"/>
      <c r="SQA176" s="3492"/>
      <c r="SQB176" s="3492"/>
      <c r="SQC176" s="3492"/>
      <c r="SQD176" s="3492"/>
      <c r="SQE176" s="3492"/>
      <c r="SQF176" s="3492"/>
      <c r="SQG176" s="3492"/>
      <c r="SQH176" s="3492"/>
      <c r="SQI176" s="3492"/>
      <c r="SQJ176" s="3492"/>
      <c r="SQK176" s="3492"/>
      <c r="SQL176" s="3492"/>
      <c r="SQM176" s="3492"/>
      <c r="SQN176" s="3492"/>
      <c r="SQO176" s="3492"/>
      <c r="SQP176" s="3492"/>
      <c r="SQQ176" s="3492"/>
      <c r="SQR176" s="3492"/>
      <c r="SQS176" s="3492"/>
      <c r="SQT176" s="3492"/>
      <c r="SQU176" s="3492"/>
      <c r="SQV176" s="3492"/>
      <c r="SQW176" s="3492"/>
      <c r="SQX176" s="3492"/>
      <c r="SQY176" s="3492"/>
      <c r="SQZ176" s="3492"/>
      <c r="SRA176" s="3492"/>
      <c r="SRB176" s="3492"/>
      <c r="SRC176" s="3492"/>
      <c r="SRD176" s="3492"/>
      <c r="SRE176" s="3492"/>
      <c r="SRF176" s="3492"/>
      <c r="SRG176" s="3492"/>
      <c r="SRH176" s="3492"/>
      <c r="SRI176" s="3492"/>
      <c r="SRJ176" s="3492"/>
      <c r="SRK176" s="3492"/>
      <c r="SRL176" s="3492"/>
      <c r="SRM176" s="3492"/>
      <c r="SRN176" s="3492"/>
      <c r="SRO176" s="3492"/>
      <c r="SRP176" s="3492"/>
      <c r="SRQ176" s="3492"/>
      <c r="SRR176" s="3492"/>
      <c r="SRS176" s="3492"/>
      <c r="SRT176" s="3492"/>
      <c r="SRU176" s="3492"/>
      <c r="SRV176" s="3492"/>
      <c r="SRW176" s="3492"/>
      <c r="SRX176" s="3492"/>
      <c r="SRY176" s="3492"/>
      <c r="SRZ176" s="3492"/>
      <c r="SSA176" s="3492"/>
      <c r="SSB176" s="3492"/>
      <c r="SSC176" s="3492"/>
      <c r="SSD176" s="3492"/>
      <c r="SSE176" s="3492"/>
      <c r="SSF176" s="3492"/>
      <c r="SSG176" s="3492"/>
      <c r="SSH176" s="3492"/>
      <c r="SSI176" s="3492"/>
      <c r="SSJ176" s="3492"/>
      <c r="SSK176" s="3492"/>
      <c r="SSL176" s="3492"/>
      <c r="SSM176" s="3492"/>
      <c r="SSN176" s="3492"/>
      <c r="SSO176" s="3492"/>
      <c r="SSP176" s="3492"/>
      <c r="SSQ176" s="3492"/>
      <c r="SSR176" s="3492"/>
      <c r="SSS176" s="3492"/>
      <c r="SST176" s="3492"/>
      <c r="SSU176" s="3492"/>
      <c r="SSV176" s="3492"/>
      <c r="SSW176" s="3492"/>
      <c r="SSX176" s="3492"/>
      <c r="SSY176" s="3492"/>
      <c r="SSZ176" s="3492"/>
      <c r="STA176" s="3492"/>
      <c r="STB176" s="3492"/>
      <c r="STC176" s="3492"/>
      <c r="STD176" s="3492"/>
      <c r="STE176" s="3492"/>
      <c r="STF176" s="3492"/>
      <c r="STG176" s="3492"/>
      <c r="STH176" s="3492"/>
      <c r="STI176" s="3492"/>
      <c r="STJ176" s="3492"/>
      <c r="STK176" s="3492"/>
      <c r="STL176" s="3492"/>
      <c r="STM176" s="3492"/>
      <c r="STN176" s="3492"/>
      <c r="STO176" s="3492"/>
      <c r="STP176" s="3492"/>
      <c r="STQ176" s="3492"/>
      <c r="STR176" s="3492"/>
      <c r="STS176" s="3492"/>
      <c r="STT176" s="3492"/>
      <c r="STU176" s="3492"/>
      <c r="STV176" s="3492"/>
      <c r="STW176" s="3492"/>
      <c r="STX176" s="3492"/>
      <c r="STY176" s="3492"/>
      <c r="STZ176" s="3492"/>
      <c r="SUA176" s="3492"/>
      <c r="SUB176" s="3492"/>
      <c r="SUC176" s="3492"/>
      <c r="SUD176" s="3492"/>
      <c r="SUE176" s="3492"/>
      <c r="SUF176" s="3492"/>
      <c r="SUG176" s="3492"/>
      <c r="SUH176" s="3492"/>
      <c r="SUI176" s="3492"/>
      <c r="SUJ176" s="3492"/>
      <c r="SUK176" s="3492"/>
      <c r="SUL176" s="3492"/>
      <c r="SUM176" s="3492"/>
      <c r="SUN176" s="3492"/>
      <c r="SUO176" s="3492"/>
      <c r="SUP176" s="3492"/>
      <c r="SUQ176" s="3492"/>
      <c r="SUR176" s="3492"/>
      <c r="SUS176" s="3492"/>
      <c r="SUT176" s="3492"/>
      <c r="SUU176" s="3492"/>
      <c r="SUV176" s="3492"/>
      <c r="SUW176" s="3492"/>
      <c r="SUX176" s="3492"/>
      <c r="SUY176" s="3492"/>
      <c r="SUZ176" s="3492"/>
      <c r="SVA176" s="3492"/>
      <c r="SVB176" s="3492"/>
      <c r="SVC176" s="3492"/>
      <c r="SVD176" s="3492"/>
      <c r="SVE176" s="3492"/>
      <c r="SVF176" s="3492"/>
      <c r="SVG176" s="3492"/>
      <c r="SVH176" s="3492"/>
      <c r="SVI176" s="3492"/>
      <c r="SVJ176" s="3492"/>
      <c r="SVK176" s="3492"/>
      <c r="SVL176" s="3492"/>
      <c r="SVM176" s="3492"/>
      <c r="SVN176" s="3492"/>
      <c r="SVO176" s="3492"/>
      <c r="SVP176" s="3492"/>
      <c r="SVQ176" s="3492"/>
      <c r="SVR176" s="3492"/>
      <c r="SVS176" s="3492"/>
      <c r="SVT176" s="3492"/>
      <c r="SVU176" s="3492"/>
      <c r="SVV176" s="3492"/>
      <c r="SVW176" s="3492"/>
      <c r="SVX176" s="3492"/>
      <c r="SVY176" s="3492"/>
      <c r="SVZ176" s="3492"/>
      <c r="SWA176" s="3492"/>
      <c r="SWB176" s="3492"/>
      <c r="SWC176" s="3492"/>
      <c r="SWD176" s="3492"/>
      <c r="SWE176" s="3492"/>
      <c r="SWF176" s="3492"/>
      <c r="SWG176" s="3492"/>
      <c r="SWH176" s="3492"/>
      <c r="SWI176" s="3492"/>
      <c r="SWJ176" s="3492"/>
      <c r="SWK176" s="3492"/>
      <c r="SWL176" s="3492"/>
      <c r="SWM176" s="3492"/>
      <c r="SWN176" s="3492"/>
      <c r="SWO176" s="3492"/>
      <c r="SWP176" s="3492"/>
      <c r="SWQ176" s="3492"/>
      <c r="SWR176" s="3492"/>
      <c r="SWS176" s="3492"/>
      <c r="SWT176" s="3492"/>
      <c r="SWU176" s="3492"/>
      <c r="SWV176" s="3492"/>
      <c r="SWW176" s="3492"/>
      <c r="SWX176" s="3492"/>
      <c r="SWY176" s="3492"/>
      <c r="SWZ176" s="3492"/>
      <c r="SXA176" s="3492"/>
      <c r="SXB176" s="3492"/>
      <c r="SXC176" s="3492"/>
      <c r="SXD176" s="3492"/>
      <c r="SXE176" s="3492"/>
      <c r="SXF176" s="3492"/>
      <c r="SXG176" s="3492"/>
      <c r="SXH176" s="3492"/>
      <c r="SXI176" s="3492"/>
      <c r="SXJ176" s="3492"/>
      <c r="SXK176" s="3492"/>
      <c r="SXL176" s="3492"/>
      <c r="SXM176" s="3492"/>
      <c r="SXN176" s="3492"/>
      <c r="SXO176" s="3492"/>
      <c r="SXP176" s="3492"/>
      <c r="SXQ176" s="3492"/>
      <c r="SXR176" s="3492"/>
      <c r="SXS176" s="3492"/>
      <c r="SXT176" s="3492"/>
      <c r="SXU176" s="3492"/>
      <c r="SXV176" s="3492"/>
      <c r="SXW176" s="3492"/>
      <c r="SXX176" s="3492"/>
      <c r="SXY176" s="3492"/>
      <c r="SXZ176" s="3492"/>
      <c r="SYA176" s="3492"/>
      <c r="SYB176" s="3492"/>
      <c r="SYC176" s="3492"/>
      <c r="SYD176" s="3492"/>
      <c r="SYE176" s="3492"/>
      <c r="SYF176" s="3492"/>
      <c r="SYG176" s="3492"/>
      <c r="SYH176" s="3492"/>
      <c r="SYI176" s="3492"/>
      <c r="SYJ176" s="3492"/>
      <c r="SYK176" s="3492"/>
      <c r="SYL176" s="3492"/>
      <c r="SYM176" s="3492"/>
      <c r="SYN176" s="3492"/>
      <c r="SYO176" s="3492"/>
      <c r="SYP176" s="3492"/>
      <c r="SYQ176" s="3492"/>
      <c r="SYR176" s="3492"/>
      <c r="SYS176" s="3492"/>
      <c r="SYT176" s="3492"/>
      <c r="SYU176" s="3492"/>
      <c r="SYV176" s="3492"/>
      <c r="SYW176" s="3492"/>
      <c r="SYX176" s="3492"/>
      <c r="SYY176" s="3492"/>
      <c r="SYZ176" s="3492"/>
      <c r="SZA176" s="3492"/>
      <c r="SZB176" s="3492"/>
      <c r="SZC176" s="3492"/>
      <c r="SZD176" s="3492"/>
      <c r="SZE176" s="3492"/>
      <c r="SZF176" s="3492"/>
      <c r="SZG176" s="3492"/>
      <c r="SZH176" s="3492"/>
      <c r="SZI176" s="3492"/>
      <c r="SZJ176" s="3492"/>
      <c r="SZK176" s="3492"/>
      <c r="SZL176" s="3492"/>
      <c r="SZM176" s="3492"/>
      <c r="SZN176" s="3492"/>
      <c r="SZO176" s="3492"/>
      <c r="SZP176" s="3492"/>
      <c r="SZQ176" s="3492"/>
      <c r="SZR176" s="3492"/>
      <c r="SZS176" s="3492"/>
      <c r="SZT176" s="3492"/>
      <c r="SZU176" s="3492"/>
      <c r="SZV176" s="3492"/>
      <c r="SZW176" s="3492"/>
      <c r="SZX176" s="3492"/>
      <c r="SZY176" s="3492"/>
      <c r="SZZ176" s="3492"/>
      <c r="TAA176" s="3492"/>
      <c r="TAB176" s="3492"/>
      <c r="TAC176" s="3492"/>
      <c r="TAD176" s="3492"/>
      <c r="TAE176" s="3492"/>
      <c r="TAF176" s="3492"/>
      <c r="TAG176" s="3492"/>
      <c r="TAH176" s="3492"/>
      <c r="TAI176" s="3492"/>
      <c r="TAJ176" s="3492"/>
      <c r="TAK176" s="3492"/>
      <c r="TAL176" s="3492"/>
      <c r="TAM176" s="3492"/>
      <c r="TAN176" s="3492"/>
      <c r="TAO176" s="3492"/>
      <c r="TAP176" s="3492"/>
      <c r="TAQ176" s="3492"/>
      <c r="TAR176" s="3492"/>
      <c r="TAS176" s="3492"/>
      <c r="TAT176" s="3492"/>
      <c r="TAU176" s="3492"/>
      <c r="TAV176" s="3492"/>
      <c r="TAW176" s="3492"/>
      <c r="TAX176" s="3492"/>
      <c r="TAY176" s="3492"/>
      <c r="TAZ176" s="3492"/>
      <c r="TBA176" s="3492"/>
      <c r="TBB176" s="3492"/>
      <c r="TBC176" s="3492"/>
      <c r="TBD176" s="3492"/>
      <c r="TBE176" s="3492"/>
      <c r="TBF176" s="3492"/>
      <c r="TBG176" s="3492"/>
      <c r="TBH176" s="3492"/>
      <c r="TBI176" s="3492"/>
      <c r="TBJ176" s="3492"/>
      <c r="TBK176" s="3492"/>
      <c r="TBL176" s="3492"/>
      <c r="TBM176" s="3492"/>
      <c r="TBN176" s="3492"/>
      <c r="TBO176" s="3492"/>
      <c r="TBP176" s="3492"/>
      <c r="TBQ176" s="3492"/>
      <c r="TBR176" s="3492"/>
      <c r="TBS176" s="3492"/>
      <c r="TBT176" s="3492"/>
      <c r="TBU176" s="3492"/>
      <c r="TBV176" s="3492"/>
      <c r="TBW176" s="3492"/>
      <c r="TBX176" s="3492"/>
      <c r="TBY176" s="3492"/>
      <c r="TBZ176" s="3492"/>
      <c r="TCA176" s="3492"/>
      <c r="TCB176" s="3492"/>
      <c r="TCC176" s="3492"/>
      <c r="TCD176" s="3492"/>
      <c r="TCE176" s="3492"/>
      <c r="TCF176" s="3492"/>
      <c r="TCG176" s="3492"/>
      <c r="TCH176" s="3492"/>
      <c r="TCI176" s="3492"/>
      <c r="TCJ176" s="3492"/>
      <c r="TCK176" s="3492"/>
      <c r="TCL176" s="3492"/>
      <c r="TCM176" s="3492"/>
      <c r="TCN176" s="3492"/>
      <c r="TCO176" s="3492"/>
      <c r="TCP176" s="3492"/>
      <c r="TCQ176" s="3492"/>
      <c r="TCR176" s="3492"/>
      <c r="TCS176" s="3492"/>
      <c r="TCT176" s="3492"/>
      <c r="TCU176" s="3492"/>
      <c r="TCV176" s="3492"/>
      <c r="TCW176" s="3492"/>
      <c r="TCX176" s="3492"/>
      <c r="TCY176" s="3492"/>
      <c r="TCZ176" s="3492"/>
      <c r="TDA176" s="3492"/>
      <c r="TDB176" s="3492"/>
      <c r="TDC176" s="3492"/>
      <c r="TDD176" s="3492"/>
      <c r="TDE176" s="3492"/>
      <c r="TDF176" s="3492"/>
      <c r="TDG176" s="3492"/>
      <c r="TDH176" s="3492"/>
      <c r="TDI176" s="3492"/>
      <c r="TDJ176" s="3492"/>
      <c r="TDK176" s="3492"/>
      <c r="TDL176" s="3492"/>
      <c r="TDM176" s="3492"/>
      <c r="TDN176" s="3492"/>
      <c r="TDO176" s="3492"/>
      <c r="TDP176" s="3492"/>
      <c r="TDQ176" s="3492"/>
      <c r="TDR176" s="3492"/>
      <c r="TDS176" s="3492"/>
      <c r="TDT176" s="3492"/>
      <c r="TDU176" s="3492"/>
      <c r="TDV176" s="3492"/>
      <c r="TDW176" s="3492"/>
      <c r="TDX176" s="3492"/>
      <c r="TDY176" s="3492"/>
      <c r="TDZ176" s="3492"/>
      <c r="TEA176" s="3492"/>
      <c r="TEB176" s="3492"/>
      <c r="TEC176" s="3492"/>
      <c r="TED176" s="3492"/>
      <c r="TEE176" s="3492"/>
      <c r="TEF176" s="3492"/>
      <c r="TEG176" s="3492"/>
      <c r="TEH176" s="3492"/>
      <c r="TEI176" s="3492"/>
      <c r="TEJ176" s="3492"/>
      <c r="TEK176" s="3492"/>
      <c r="TEL176" s="3492"/>
      <c r="TEM176" s="3492"/>
      <c r="TEN176" s="3492"/>
      <c r="TEO176" s="3492"/>
      <c r="TEP176" s="3492"/>
      <c r="TEQ176" s="3492"/>
      <c r="TER176" s="3492"/>
      <c r="TES176" s="3492"/>
      <c r="TET176" s="3492"/>
      <c r="TEU176" s="3492"/>
      <c r="TEV176" s="3492"/>
      <c r="TEW176" s="3492"/>
      <c r="TEX176" s="3492"/>
      <c r="TEY176" s="3492"/>
      <c r="TEZ176" s="3492"/>
      <c r="TFA176" s="3492"/>
      <c r="TFB176" s="3492"/>
      <c r="TFC176" s="3492"/>
      <c r="TFD176" s="3492"/>
      <c r="TFE176" s="3492"/>
      <c r="TFF176" s="3492"/>
      <c r="TFG176" s="3492"/>
      <c r="TFH176" s="3492"/>
      <c r="TFI176" s="3492"/>
      <c r="TFJ176" s="3492"/>
      <c r="TFK176" s="3492"/>
      <c r="TFL176" s="3492"/>
      <c r="TFM176" s="3492"/>
      <c r="TFN176" s="3492"/>
      <c r="TFO176" s="3492"/>
      <c r="TFP176" s="3492"/>
      <c r="TFQ176" s="3492"/>
      <c r="TFR176" s="3492"/>
      <c r="TFS176" s="3492"/>
      <c r="TFT176" s="3492"/>
      <c r="TFU176" s="3492"/>
      <c r="TFV176" s="3492"/>
      <c r="TFW176" s="3492"/>
      <c r="TFX176" s="3492"/>
      <c r="TFY176" s="3492"/>
      <c r="TFZ176" s="3492"/>
      <c r="TGA176" s="3492"/>
      <c r="TGB176" s="3492"/>
      <c r="TGC176" s="3492"/>
      <c r="TGD176" s="3492"/>
      <c r="TGE176" s="3492"/>
      <c r="TGF176" s="3492"/>
      <c r="TGG176" s="3492"/>
      <c r="TGH176" s="3492"/>
      <c r="TGI176" s="3492"/>
      <c r="TGJ176" s="3492"/>
      <c r="TGK176" s="3492"/>
      <c r="TGL176" s="3492"/>
      <c r="TGM176" s="3492"/>
      <c r="TGN176" s="3492"/>
      <c r="TGO176" s="3492"/>
      <c r="TGP176" s="3492"/>
      <c r="TGQ176" s="3492"/>
      <c r="TGR176" s="3492"/>
      <c r="TGS176" s="3492"/>
      <c r="TGT176" s="3492"/>
      <c r="TGU176" s="3492"/>
      <c r="TGV176" s="3492"/>
      <c r="TGW176" s="3492"/>
      <c r="TGX176" s="3492"/>
      <c r="TGY176" s="3492"/>
      <c r="TGZ176" s="3492"/>
      <c r="THA176" s="3492"/>
      <c r="THB176" s="3492"/>
      <c r="THC176" s="3492"/>
      <c r="THD176" s="3492"/>
      <c r="THE176" s="3492"/>
      <c r="THF176" s="3492"/>
      <c r="THG176" s="3492"/>
      <c r="THH176" s="3492"/>
      <c r="THI176" s="3492"/>
      <c r="THJ176" s="3492"/>
      <c r="THK176" s="3492"/>
      <c r="THL176" s="3492"/>
      <c r="THM176" s="3492"/>
      <c r="THN176" s="3492"/>
      <c r="THO176" s="3492"/>
      <c r="THP176" s="3492"/>
      <c r="THQ176" s="3492"/>
      <c r="THR176" s="3492"/>
      <c r="THS176" s="3492"/>
      <c r="THT176" s="3492"/>
      <c r="THU176" s="3492"/>
      <c r="THV176" s="3492"/>
      <c r="THW176" s="3492"/>
      <c r="THX176" s="3492"/>
      <c r="THY176" s="3492"/>
      <c r="THZ176" s="3492"/>
      <c r="TIA176" s="3492"/>
      <c r="TIB176" s="3492"/>
      <c r="TIC176" s="3492"/>
      <c r="TID176" s="3492"/>
      <c r="TIE176" s="3492"/>
      <c r="TIF176" s="3492"/>
      <c r="TIG176" s="3492"/>
      <c r="TIH176" s="3492"/>
      <c r="TII176" s="3492"/>
      <c r="TIJ176" s="3492"/>
      <c r="TIK176" s="3492"/>
      <c r="TIL176" s="3492"/>
      <c r="TIM176" s="3492"/>
      <c r="TIN176" s="3492"/>
      <c r="TIO176" s="3492"/>
      <c r="TIP176" s="3492"/>
      <c r="TIQ176" s="3492"/>
      <c r="TIR176" s="3492"/>
      <c r="TIS176" s="3492"/>
      <c r="TIT176" s="3492"/>
      <c r="TIU176" s="3492"/>
      <c r="TIV176" s="3492"/>
      <c r="TIW176" s="3492"/>
      <c r="TIX176" s="3492"/>
      <c r="TIY176" s="3492"/>
      <c r="TIZ176" s="3492"/>
      <c r="TJA176" s="3492"/>
      <c r="TJB176" s="3492"/>
      <c r="TJC176" s="3492"/>
      <c r="TJD176" s="3492"/>
      <c r="TJE176" s="3492"/>
      <c r="TJF176" s="3492"/>
      <c r="TJG176" s="3492"/>
      <c r="TJH176" s="3492"/>
      <c r="TJI176" s="3492"/>
      <c r="TJJ176" s="3492"/>
      <c r="TJK176" s="3492"/>
      <c r="TJL176" s="3492"/>
      <c r="TJM176" s="3492"/>
      <c r="TJN176" s="3492"/>
      <c r="TJO176" s="3492"/>
      <c r="TJP176" s="3492"/>
      <c r="TJQ176" s="3492"/>
      <c r="TJR176" s="3492"/>
      <c r="TJS176" s="3492"/>
      <c r="TJT176" s="3492"/>
      <c r="TJU176" s="3492"/>
      <c r="TJV176" s="3492"/>
      <c r="TJW176" s="3492"/>
      <c r="TJX176" s="3492"/>
      <c r="TJY176" s="3492"/>
      <c r="TJZ176" s="3492"/>
      <c r="TKA176" s="3492"/>
      <c r="TKB176" s="3492"/>
      <c r="TKC176" s="3492"/>
      <c r="TKD176" s="3492"/>
      <c r="TKE176" s="3492"/>
      <c r="TKF176" s="3492"/>
      <c r="TKG176" s="3492"/>
      <c r="TKH176" s="3492"/>
      <c r="TKI176" s="3492"/>
      <c r="TKJ176" s="3492"/>
      <c r="TKK176" s="3492"/>
      <c r="TKL176" s="3492"/>
      <c r="TKM176" s="3492"/>
      <c r="TKN176" s="3492"/>
      <c r="TKO176" s="3492"/>
      <c r="TKP176" s="3492"/>
      <c r="TKQ176" s="3492"/>
      <c r="TKR176" s="3492"/>
      <c r="TKS176" s="3492"/>
      <c r="TKT176" s="3492"/>
      <c r="TKU176" s="3492"/>
      <c r="TKV176" s="3492"/>
      <c r="TKW176" s="3492"/>
      <c r="TKX176" s="3492"/>
      <c r="TKY176" s="3492"/>
      <c r="TKZ176" s="3492"/>
      <c r="TLA176" s="3492"/>
      <c r="TLB176" s="3492"/>
      <c r="TLC176" s="3492"/>
      <c r="TLD176" s="3492"/>
      <c r="TLE176" s="3492"/>
      <c r="TLF176" s="3492"/>
      <c r="TLG176" s="3492"/>
      <c r="TLH176" s="3492"/>
      <c r="TLI176" s="3492"/>
      <c r="TLJ176" s="3492"/>
      <c r="TLK176" s="3492"/>
      <c r="TLL176" s="3492"/>
      <c r="TLM176" s="3492"/>
      <c r="TLN176" s="3492"/>
      <c r="TLO176" s="3492"/>
      <c r="TLP176" s="3492"/>
      <c r="TLQ176" s="3492"/>
      <c r="TLR176" s="3492"/>
      <c r="TLS176" s="3492"/>
      <c r="TLT176" s="3492"/>
      <c r="TLU176" s="3492"/>
      <c r="TLV176" s="3492"/>
      <c r="TLW176" s="3492"/>
      <c r="TLX176" s="3492"/>
      <c r="TLY176" s="3492"/>
      <c r="TLZ176" s="3492"/>
      <c r="TMA176" s="3492"/>
      <c r="TMB176" s="3492"/>
      <c r="TMC176" s="3492"/>
      <c r="TMD176" s="3492"/>
      <c r="TME176" s="3492"/>
      <c r="TMF176" s="3492"/>
      <c r="TMG176" s="3492"/>
      <c r="TMH176" s="3492"/>
      <c r="TMI176" s="3492"/>
      <c r="TMJ176" s="3492"/>
      <c r="TMK176" s="3492"/>
      <c r="TML176" s="3492"/>
      <c r="TMM176" s="3492"/>
      <c r="TMN176" s="3492"/>
      <c r="TMO176" s="3492"/>
      <c r="TMP176" s="3492"/>
      <c r="TMQ176" s="3492"/>
      <c r="TMR176" s="3492"/>
      <c r="TMS176" s="3492"/>
      <c r="TMT176" s="3492"/>
      <c r="TMU176" s="3492"/>
      <c r="TMV176" s="3492"/>
      <c r="TMW176" s="3492"/>
      <c r="TMX176" s="3492"/>
      <c r="TMY176" s="3492"/>
      <c r="TMZ176" s="3492"/>
      <c r="TNA176" s="3492"/>
      <c r="TNB176" s="3492"/>
      <c r="TNC176" s="3492"/>
      <c r="TND176" s="3492"/>
      <c r="TNE176" s="3492"/>
      <c r="TNF176" s="3492"/>
      <c r="TNG176" s="3492"/>
      <c r="TNH176" s="3492"/>
      <c r="TNI176" s="3492"/>
      <c r="TNJ176" s="3492"/>
      <c r="TNK176" s="3492"/>
      <c r="TNL176" s="3492"/>
      <c r="TNM176" s="3492"/>
      <c r="TNN176" s="3492"/>
      <c r="TNO176" s="3492"/>
      <c r="TNP176" s="3492"/>
      <c r="TNQ176" s="3492"/>
      <c r="TNR176" s="3492"/>
      <c r="TNS176" s="3492"/>
      <c r="TNT176" s="3492"/>
      <c r="TNU176" s="3492"/>
      <c r="TNV176" s="3492"/>
      <c r="TNW176" s="3492"/>
      <c r="TNX176" s="3492"/>
      <c r="TNY176" s="3492"/>
      <c r="TNZ176" s="3492"/>
      <c r="TOA176" s="3492"/>
      <c r="TOB176" s="3492"/>
      <c r="TOC176" s="3492"/>
      <c r="TOD176" s="3492"/>
      <c r="TOE176" s="3492"/>
      <c r="TOF176" s="3492"/>
      <c r="TOG176" s="3492"/>
      <c r="TOH176" s="3492"/>
      <c r="TOI176" s="3492"/>
      <c r="TOJ176" s="3492"/>
      <c r="TOK176" s="3492"/>
      <c r="TOL176" s="3492"/>
      <c r="TOM176" s="3492"/>
      <c r="TON176" s="3492"/>
      <c r="TOO176" s="3492"/>
      <c r="TOP176" s="3492"/>
      <c r="TOQ176" s="3492"/>
      <c r="TOR176" s="3492"/>
      <c r="TOS176" s="3492"/>
      <c r="TOT176" s="3492"/>
      <c r="TOU176" s="3492"/>
      <c r="TOV176" s="3492"/>
      <c r="TOW176" s="3492"/>
      <c r="TOX176" s="3492"/>
      <c r="TOY176" s="3492"/>
      <c r="TOZ176" s="3492"/>
      <c r="TPA176" s="3492"/>
      <c r="TPB176" s="3492"/>
      <c r="TPC176" s="3492"/>
      <c r="TPD176" s="3492"/>
      <c r="TPE176" s="3492"/>
      <c r="TPF176" s="3492"/>
      <c r="TPG176" s="3492"/>
      <c r="TPH176" s="3492"/>
      <c r="TPI176" s="3492"/>
      <c r="TPJ176" s="3492"/>
      <c r="TPK176" s="3492"/>
      <c r="TPL176" s="3492"/>
      <c r="TPM176" s="3492"/>
      <c r="TPN176" s="3492"/>
      <c r="TPO176" s="3492"/>
      <c r="TPP176" s="3492"/>
      <c r="TPQ176" s="3492"/>
      <c r="TPR176" s="3492"/>
      <c r="TPS176" s="3492"/>
      <c r="TPT176" s="3492"/>
      <c r="TPU176" s="3492"/>
      <c r="TPV176" s="3492"/>
      <c r="TPW176" s="3492"/>
      <c r="TPX176" s="3492"/>
      <c r="TPY176" s="3492"/>
      <c r="TPZ176" s="3492"/>
      <c r="TQA176" s="3492"/>
      <c r="TQB176" s="3492"/>
      <c r="TQC176" s="3492"/>
      <c r="TQD176" s="3492"/>
      <c r="TQE176" s="3492"/>
      <c r="TQF176" s="3492"/>
      <c r="TQG176" s="3492"/>
      <c r="TQH176" s="3492"/>
      <c r="TQI176" s="3492"/>
      <c r="TQJ176" s="3492"/>
      <c r="TQK176" s="3492"/>
      <c r="TQL176" s="3492"/>
      <c r="TQM176" s="3492"/>
      <c r="TQN176" s="3492"/>
      <c r="TQO176" s="3492"/>
      <c r="TQP176" s="3492"/>
      <c r="TQQ176" s="3492"/>
      <c r="TQR176" s="3492"/>
      <c r="TQS176" s="3492"/>
      <c r="TQT176" s="3492"/>
      <c r="TQU176" s="3492"/>
      <c r="TQV176" s="3492"/>
      <c r="TQW176" s="3492"/>
      <c r="TQX176" s="3492"/>
      <c r="TQY176" s="3492"/>
      <c r="TQZ176" s="3492"/>
      <c r="TRA176" s="3492"/>
      <c r="TRB176" s="3492"/>
      <c r="TRC176" s="3492"/>
      <c r="TRD176" s="3492"/>
      <c r="TRE176" s="3492"/>
      <c r="TRF176" s="3492"/>
      <c r="TRG176" s="3492"/>
      <c r="TRH176" s="3492"/>
      <c r="TRI176" s="3492"/>
      <c r="TRJ176" s="3492"/>
      <c r="TRK176" s="3492"/>
      <c r="TRL176" s="3492"/>
      <c r="TRM176" s="3492"/>
      <c r="TRN176" s="3492"/>
      <c r="TRO176" s="3492"/>
      <c r="TRP176" s="3492"/>
      <c r="TRQ176" s="3492"/>
      <c r="TRR176" s="3492"/>
      <c r="TRS176" s="3492"/>
      <c r="TRT176" s="3492"/>
      <c r="TRU176" s="3492"/>
      <c r="TRV176" s="3492"/>
      <c r="TRW176" s="3492"/>
      <c r="TRX176" s="3492"/>
      <c r="TRY176" s="3492"/>
      <c r="TRZ176" s="3492"/>
      <c r="TSA176" s="3492"/>
      <c r="TSB176" s="3492"/>
      <c r="TSC176" s="3492"/>
      <c r="TSD176" s="3492"/>
      <c r="TSE176" s="3492"/>
      <c r="TSF176" s="3492"/>
      <c r="TSG176" s="3492"/>
      <c r="TSH176" s="3492"/>
      <c r="TSI176" s="3492"/>
      <c r="TSJ176" s="3492"/>
      <c r="TSK176" s="3492"/>
      <c r="TSL176" s="3492"/>
      <c r="TSM176" s="3492"/>
      <c r="TSN176" s="3492"/>
      <c r="TSO176" s="3492"/>
      <c r="TSP176" s="3492"/>
      <c r="TSQ176" s="3492"/>
      <c r="TSR176" s="3492"/>
      <c r="TSS176" s="3492"/>
      <c r="TST176" s="3492"/>
      <c r="TSU176" s="3492"/>
      <c r="TSV176" s="3492"/>
      <c r="TSW176" s="3492"/>
      <c r="TSX176" s="3492"/>
      <c r="TSY176" s="3492"/>
      <c r="TSZ176" s="3492"/>
      <c r="TTA176" s="3492"/>
      <c r="TTB176" s="3492"/>
      <c r="TTC176" s="3492"/>
      <c r="TTD176" s="3492"/>
      <c r="TTE176" s="3492"/>
      <c r="TTF176" s="3492"/>
      <c r="TTG176" s="3492"/>
      <c r="TTH176" s="3492"/>
      <c r="TTI176" s="3492"/>
      <c r="TTJ176" s="3492"/>
      <c r="TTK176" s="3492"/>
      <c r="TTL176" s="3492"/>
      <c r="TTM176" s="3492"/>
      <c r="TTN176" s="3492"/>
      <c r="TTO176" s="3492"/>
      <c r="TTP176" s="3492"/>
      <c r="TTQ176" s="3492"/>
      <c r="TTR176" s="3492"/>
      <c r="TTS176" s="3492"/>
      <c r="TTT176" s="3492"/>
      <c r="TTU176" s="3492"/>
      <c r="TTV176" s="3492"/>
      <c r="TTW176" s="3492"/>
      <c r="TTX176" s="3492"/>
      <c r="TTY176" s="3492"/>
      <c r="TTZ176" s="3492"/>
      <c r="TUA176" s="3492"/>
      <c r="TUB176" s="3492"/>
      <c r="TUC176" s="3492"/>
      <c r="TUD176" s="3492"/>
      <c r="TUE176" s="3492"/>
      <c r="TUF176" s="3492"/>
      <c r="TUG176" s="3492"/>
      <c r="TUH176" s="3492"/>
      <c r="TUI176" s="3492"/>
      <c r="TUJ176" s="3492"/>
      <c r="TUK176" s="3492"/>
      <c r="TUL176" s="3492"/>
      <c r="TUM176" s="3492"/>
      <c r="TUN176" s="3492"/>
      <c r="TUO176" s="3492"/>
      <c r="TUP176" s="3492"/>
      <c r="TUQ176" s="3492"/>
      <c r="TUR176" s="3492"/>
      <c r="TUS176" s="3492"/>
      <c r="TUT176" s="3492"/>
      <c r="TUU176" s="3492"/>
      <c r="TUV176" s="3492"/>
      <c r="TUW176" s="3492"/>
      <c r="TUX176" s="3492"/>
      <c r="TUY176" s="3492"/>
      <c r="TUZ176" s="3492"/>
      <c r="TVA176" s="3492"/>
      <c r="TVB176" s="3492"/>
      <c r="TVC176" s="3492"/>
      <c r="TVD176" s="3492"/>
      <c r="TVE176" s="3492"/>
      <c r="TVF176" s="3492"/>
      <c r="TVG176" s="3492"/>
      <c r="TVH176" s="3492"/>
      <c r="TVI176" s="3492"/>
      <c r="TVJ176" s="3492"/>
      <c r="TVK176" s="3492"/>
      <c r="TVL176" s="3492"/>
      <c r="TVM176" s="3492"/>
      <c r="TVN176" s="3492"/>
      <c r="TVO176" s="3492"/>
      <c r="TVP176" s="3492"/>
      <c r="TVQ176" s="3492"/>
      <c r="TVR176" s="3492"/>
      <c r="TVS176" s="3492"/>
      <c r="TVT176" s="3492"/>
      <c r="TVU176" s="3492"/>
      <c r="TVV176" s="3492"/>
      <c r="TVW176" s="3492"/>
      <c r="TVX176" s="3492"/>
      <c r="TVY176" s="3492"/>
      <c r="TVZ176" s="3492"/>
      <c r="TWA176" s="3492"/>
      <c r="TWB176" s="3492"/>
      <c r="TWC176" s="3492"/>
      <c r="TWD176" s="3492"/>
      <c r="TWE176" s="3492"/>
      <c r="TWF176" s="3492"/>
      <c r="TWG176" s="3492"/>
      <c r="TWH176" s="3492"/>
      <c r="TWI176" s="3492"/>
      <c r="TWJ176" s="3492"/>
      <c r="TWK176" s="3492"/>
      <c r="TWL176" s="3492"/>
      <c r="TWM176" s="3492"/>
      <c r="TWN176" s="3492"/>
      <c r="TWO176" s="3492"/>
      <c r="TWP176" s="3492"/>
      <c r="TWQ176" s="3492"/>
      <c r="TWR176" s="3492"/>
      <c r="TWS176" s="3492"/>
      <c r="TWT176" s="3492"/>
      <c r="TWU176" s="3492"/>
      <c r="TWV176" s="3492"/>
      <c r="TWW176" s="3492"/>
      <c r="TWX176" s="3492"/>
      <c r="TWY176" s="3492"/>
      <c r="TWZ176" s="3492"/>
      <c r="TXA176" s="3492"/>
      <c r="TXB176" s="3492"/>
      <c r="TXC176" s="3492"/>
      <c r="TXD176" s="3492"/>
      <c r="TXE176" s="3492"/>
      <c r="TXF176" s="3492"/>
      <c r="TXG176" s="3492"/>
      <c r="TXH176" s="3492"/>
      <c r="TXI176" s="3492"/>
      <c r="TXJ176" s="3492"/>
      <c r="TXK176" s="3492"/>
      <c r="TXL176" s="3492"/>
      <c r="TXM176" s="3492"/>
      <c r="TXN176" s="3492"/>
      <c r="TXO176" s="3492"/>
      <c r="TXP176" s="3492"/>
      <c r="TXQ176" s="3492"/>
      <c r="TXR176" s="3492"/>
      <c r="TXS176" s="3492"/>
      <c r="TXT176" s="3492"/>
      <c r="TXU176" s="3492"/>
      <c r="TXV176" s="3492"/>
      <c r="TXW176" s="3492"/>
      <c r="TXX176" s="3492"/>
      <c r="TXY176" s="3492"/>
      <c r="TXZ176" s="3492"/>
      <c r="TYA176" s="3492"/>
      <c r="TYB176" s="3492"/>
      <c r="TYC176" s="3492"/>
      <c r="TYD176" s="3492"/>
      <c r="TYE176" s="3492"/>
      <c r="TYF176" s="3492"/>
      <c r="TYG176" s="3492"/>
      <c r="TYH176" s="3492"/>
      <c r="TYI176" s="3492"/>
      <c r="TYJ176" s="3492"/>
      <c r="TYK176" s="3492"/>
      <c r="TYL176" s="3492"/>
      <c r="TYM176" s="3492"/>
      <c r="TYN176" s="3492"/>
      <c r="TYO176" s="3492"/>
      <c r="TYP176" s="3492"/>
      <c r="TYQ176" s="3492"/>
      <c r="TYR176" s="3492"/>
      <c r="TYS176" s="3492"/>
      <c r="TYT176" s="3492"/>
      <c r="TYU176" s="3492"/>
      <c r="TYV176" s="3492"/>
      <c r="TYW176" s="3492"/>
      <c r="TYX176" s="3492"/>
      <c r="TYY176" s="3492"/>
      <c r="TYZ176" s="3492"/>
      <c r="TZA176" s="3492"/>
      <c r="TZB176" s="3492"/>
      <c r="TZC176" s="3492"/>
      <c r="TZD176" s="3492"/>
      <c r="TZE176" s="3492"/>
      <c r="TZF176" s="3492"/>
      <c r="TZG176" s="3492"/>
      <c r="TZH176" s="3492"/>
      <c r="TZI176" s="3492"/>
      <c r="TZJ176" s="3492"/>
      <c r="TZK176" s="3492"/>
      <c r="TZL176" s="3492"/>
      <c r="TZM176" s="3492"/>
      <c r="TZN176" s="3492"/>
      <c r="TZO176" s="3492"/>
      <c r="TZP176" s="3492"/>
      <c r="TZQ176" s="3492"/>
      <c r="TZR176" s="3492"/>
      <c r="TZS176" s="3492"/>
      <c r="TZT176" s="3492"/>
      <c r="TZU176" s="3492"/>
      <c r="TZV176" s="3492"/>
      <c r="TZW176" s="3492"/>
      <c r="TZX176" s="3492"/>
      <c r="TZY176" s="3492"/>
      <c r="TZZ176" s="3492"/>
      <c r="UAA176" s="3492"/>
      <c r="UAB176" s="3492"/>
      <c r="UAC176" s="3492"/>
      <c r="UAD176" s="3492"/>
      <c r="UAE176" s="3492"/>
      <c r="UAF176" s="3492"/>
      <c r="UAG176" s="3492"/>
      <c r="UAH176" s="3492"/>
      <c r="UAI176" s="3492"/>
      <c r="UAJ176" s="3492"/>
      <c r="UAK176" s="3492"/>
      <c r="UAL176" s="3492"/>
      <c r="UAM176" s="3492"/>
      <c r="UAN176" s="3492"/>
      <c r="UAO176" s="3492"/>
      <c r="UAP176" s="3492"/>
      <c r="UAQ176" s="3492"/>
      <c r="UAR176" s="3492"/>
      <c r="UAS176" s="3492"/>
      <c r="UAT176" s="3492"/>
      <c r="UAU176" s="3492"/>
      <c r="UAV176" s="3492"/>
      <c r="UAW176" s="3492"/>
      <c r="UAX176" s="3492"/>
      <c r="UAY176" s="3492"/>
      <c r="UAZ176" s="3492"/>
      <c r="UBA176" s="3492"/>
      <c r="UBB176" s="3492"/>
      <c r="UBC176" s="3492"/>
      <c r="UBD176" s="3492"/>
      <c r="UBE176" s="3492"/>
      <c r="UBF176" s="3492"/>
      <c r="UBG176" s="3492"/>
      <c r="UBH176" s="3492"/>
      <c r="UBI176" s="3492"/>
      <c r="UBJ176" s="3492"/>
      <c r="UBK176" s="3492"/>
      <c r="UBL176" s="3492"/>
      <c r="UBM176" s="3492"/>
      <c r="UBN176" s="3492"/>
      <c r="UBO176" s="3492"/>
      <c r="UBP176" s="3492"/>
      <c r="UBQ176" s="3492"/>
      <c r="UBR176" s="3492"/>
      <c r="UBS176" s="3492"/>
      <c r="UBT176" s="3492"/>
      <c r="UBU176" s="3492"/>
      <c r="UBV176" s="3492"/>
      <c r="UBW176" s="3492"/>
      <c r="UBX176" s="3492"/>
      <c r="UBY176" s="3492"/>
      <c r="UBZ176" s="3492"/>
      <c r="UCA176" s="3492"/>
      <c r="UCB176" s="3492"/>
      <c r="UCC176" s="3492"/>
      <c r="UCD176" s="3492"/>
      <c r="UCE176" s="3492"/>
      <c r="UCF176" s="3492"/>
      <c r="UCG176" s="3492"/>
      <c r="UCH176" s="3492"/>
      <c r="UCI176" s="3492"/>
      <c r="UCJ176" s="3492"/>
      <c r="UCK176" s="3492"/>
      <c r="UCL176" s="3492"/>
      <c r="UCM176" s="3492"/>
      <c r="UCN176" s="3492"/>
      <c r="UCO176" s="3492"/>
      <c r="UCP176" s="3492"/>
      <c r="UCQ176" s="3492"/>
      <c r="UCR176" s="3492"/>
      <c r="UCS176" s="3492"/>
      <c r="UCT176" s="3492"/>
      <c r="UCU176" s="3492"/>
      <c r="UCV176" s="3492"/>
      <c r="UCW176" s="3492"/>
      <c r="UCX176" s="3492"/>
      <c r="UCY176" s="3492"/>
      <c r="UCZ176" s="3492"/>
      <c r="UDA176" s="3492"/>
      <c r="UDB176" s="3492"/>
      <c r="UDC176" s="3492"/>
      <c r="UDD176" s="3492"/>
      <c r="UDE176" s="3492"/>
      <c r="UDF176" s="3492"/>
      <c r="UDG176" s="3492"/>
      <c r="UDH176" s="3492"/>
      <c r="UDI176" s="3492"/>
      <c r="UDJ176" s="3492"/>
      <c r="UDK176" s="3492"/>
      <c r="UDL176" s="3492"/>
      <c r="UDM176" s="3492"/>
      <c r="UDN176" s="3492"/>
      <c r="UDO176" s="3492"/>
      <c r="UDP176" s="3492"/>
      <c r="UDQ176" s="3492"/>
      <c r="UDR176" s="3492"/>
      <c r="UDS176" s="3492"/>
      <c r="UDT176" s="3492"/>
      <c r="UDU176" s="3492"/>
      <c r="UDV176" s="3492"/>
      <c r="UDW176" s="3492"/>
      <c r="UDX176" s="3492"/>
      <c r="UDY176" s="3492"/>
      <c r="UDZ176" s="3492"/>
      <c r="UEA176" s="3492"/>
      <c r="UEB176" s="3492"/>
      <c r="UEC176" s="3492"/>
      <c r="UED176" s="3492"/>
      <c r="UEE176" s="3492"/>
      <c r="UEF176" s="3492"/>
      <c r="UEG176" s="3492"/>
      <c r="UEH176" s="3492"/>
      <c r="UEI176" s="3492"/>
      <c r="UEJ176" s="3492"/>
      <c r="UEK176" s="3492"/>
      <c r="UEL176" s="3492"/>
      <c r="UEM176" s="3492"/>
      <c r="UEN176" s="3492"/>
      <c r="UEO176" s="3492"/>
      <c r="UEP176" s="3492"/>
      <c r="UEQ176" s="3492"/>
      <c r="UER176" s="3492"/>
      <c r="UES176" s="3492"/>
      <c r="UET176" s="3492"/>
      <c r="UEU176" s="3492"/>
      <c r="UEV176" s="3492"/>
      <c r="UEW176" s="3492"/>
      <c r="UEX176" s="3492"/>
      <c r="UEY176" s="3492"/>
      <c r="UEZ176" s="3492"/>
      <c r="UFA176" s="3492"/>
      <c r="UFB176" s="3492"/>
      <c r="UFC176" s="3492"/>
      <c r="UFD176" s="3492"/>
      <c r="UFE176" s="3492"/>
      <c r="UFF176" s="3492"/>
      <c r="UFG176" s="3492"/>
      <c r="UFH176" s="3492"/>
      <c r="UFI176" s="3492"/>
      <c r="UFJ176" s="3492"/>
      <c r="UFK176" s="3492"/>
      <c r="UFL176" s="3492"/>
      <c r="UFM176" s="3492"/>
      <c r="UFN176" s="3492"/>
      <c r="UFO176" s="3492"/>
      <c r="UFP176" s="3492"/>
      <c r="UFQ176" s="3492"/>
      <c r="UFR176" s="3492"/>
      <c r="UFS176" s="3492"/>
      <c r="UFT176" s="3492"/>
      <c r="UFU176" s="3492"/>
      <c r="UFV176" s="3492"/>
      <c r="UFW176" s="3492"/>
      <c r="UFX176" s="3492"/>
      <c r="UFY176" s="3492"/>
      <c r="UFZ176" s="3492"/>
      <c r="UGA176" s="3492"/>
      <c r="UGB176" s="3492"/>
      <c r="UGC176" s="3492"/>
      <c r="UGD176" s="3492"/>
      <c r="UGE176" s="3492"/>
      <c r="UGF176" s="3492"/>
      <c r="UGG176" s="3492"/>
      <c r="UGH176" s="3492"/>
      <c r="UGI176" s="3492"/>
      <c r="UGJ176" s="3492"/>
      <c r="UGK176" s="3492"/>
      <c r="UGL176" s="3492"/>
      <c r="UGM176" s="3492"/>
      <c r="UGN176" s="3492"/>
      <c r="UGO176" s="3492"/>
      <c r="UGP176" s="3492"/>
      <c r="UGQ176" s="3492"/>
      <c r="UGR176" s="3492"/>
      <c r="UGS176" s="3492"/>
      <c r="UGT176" s="3492"/>
      <c r="UGU176" s="3492"/>
      <c r="UGV176" s="3492"/>
      <c r="UGW176" s="3492"/>
      <c r="UGX176" s="3492"/>
      <c r="UGY176" s="3492"/>
      <c r="UGZ176" s="3492"/>
      <c r="UHA176" s="3492"/>
      <c r="UHB176" s="3492"/>
      <c r="UHC176" s="3492"/>
      <c r="UHD176" s="3492"/>
      <c r="UHE176" s="3492"/>
      <c r="UHF176" s="3492"/>
      <c r="UHG176" s="3492"/>
      <c r="UHH176" s="3492"/>
      <c r="UHI176" s="3492"/>
      <c r="UHJ176" s="3492"/>
      <c r="UHK176" s="3492"/>
      <c r="UHL176" s="3492"/>
      <c r="UHM176" s="3492"/>
      <c r="UHN176" s="3492"/>
      <c r="UHO176" s="3492"/>
      <c r="UHP176" s="3492"/>
      <c r="UHQ176" s="3492"/>
      <c r="UHR176" s="3492"/>
      <c r="UHS176" s="3492"/>
      <c r="UHT176" s="3492"/>
      <c r="UHU176" s="3492"/>
      <c r="UHV176" s="3492"/>
      <c r="UHW176" s="3492"/>
      <c r="UHX176" s="3492"/>
      <c r="UHY176" s="3492"/>
      <c r="UHZ176" s="3492"/>
      <c r="UIA176" s="3492"/>
      <c r="UIB176" s="3492"/>
      <c r="UIC176" s="3492"/>
      <c r="UID176" s="3492"/>
      <c r="UIE176" s="3492"/>
      <c r="UIF176" s="3492"/>
      <c r="UIG176" s="3492"/>
      <c r="UIH176" s="3492"/>
      <c r="UII176" s="3492"/>
      <c r="UIJ176" s="3492"/>
      <c r="UIK176" s="3492"/>
      <c r="UIL176" s="3492"/>
      <c r="UIM176" s="3492"/>
      <c r="UIN176" s="3492"/>
      <c r="UIO176" s="3492"/>
      <c r="UIP176" s="3492"/>
      <c r="UIQ176" s="3492"/>
      <c r="UIR176" s="3492"/>
      <c r="UIS176" s="3492"/>
      <c r="UIT176" s="3492"/>
      <c r="UIU176" s="3492"/>
      <c r="UIV176" s="3492"/>
      <c r="UIW176" s="3492"/>
      <c r="UIX176" s="3492"/>
      <c r="UIY176" s="3492"/>
      <c r="UIZ176" s="3492"/>
      <c r="UJA176" s="3492"/>
      <c r="UJB176" s="3492"/>
      <c r="UJC176" s="3492"/>
      <c r="UJD176" s="3492"/>
      <c r="UJE176" s="3492"/>
      <c r="UJF176" s="3492"/>
      <c r="UJG176" s="3492"/>
      <c r="UJH176" s="3492"/>
      <c r="UJI176" s="3492"/>
      <c r="UJJ176" s="3492"/>
      <c r="UJK176" s="3492"/>
      <c r="UJL176" s="3492"/>
      <c r="UJM176" s="3492"/>
      <c r="UJN176" s="3492"/>
      <c r="UJO176" s="3492"/>
      <c r="UJP176" s="3492"/>
      <c r="UJQ176" s="3492"/>
      <c r="UJR176" s="3492"/>
      <c r="UJS176" s="3492"/>
      <c r="UJT176" s="3492"/>
      <c r="UJU176" s="3492"/>
      <c r="UJV176" s="3492"/>
      <c r="UJW176" s="3492"/>
      <c r="UJX176" s="3492"/>
      <c r="UJY176" s="3492"/>
      <c r="UJZ176" s="3492"/>
      <c r="UKA176" s="3492"/>
      <c r="UKB176" s="3492"/>
      <c r="UKC176" s="3492"/>
      <c r="UKD176" s="3492"/>
      <c r="UKE176" s="3492"/>
      <c r="UKF176" s="3492"/>
      <c r="UKG176" s="3492"/>
      <c r="UKH176" s="3492"/>
      <c r="UKI176" s="3492"/>
      <c r="UKJ176" s="3492"/>
      <c r="UKK176" s="3492"/>
      <c r="UKL176" s="3492"/>
      <c r="UKM176" s="3492"/>
      <c r="UKN176" s="3492"/>
      <c r="UKO176" s="3492"/>
      <c r="UKP176" s="3492"/>
      <c r="UKQ176" s="3492"/>
      <c r="UKR176" s="3492"/>
      <c r="UKS176" s="3492"/>
      <c r="UKT176" s="3492"/>
      <c r="UKU176" s="3492"/>
      <c r="UKV176" s="3492"/>
      <c r="UKW176" s="3492"/>
      <c r="UKX176" s="3492"/>
      <c r="UKY176" s="3492"/>
      <c r="UKZ176" s="3492"/>
      <c r="ULA176" s="3492"/>
      <c r="ULB176" s="3492"/>
      <c r="ULC176" s="3492"/>
      <c r="ULD176" s="3492"/>
      <c r="ULE176" s="3492"/>
      <c r="ULF176" s="3492"/>
      <c r="ULG176" s="3492"/>
      <c r="ULH176" s="3492"/>
      <c r="ULI176" s="3492"/>
      <c r="ULJ176" s="3492"/>
      <c r="ULK176" s="3492"/>
      <c r="ULL176" s="3492"/>
      <c r="ULM176" s="3492"/>
      <c r="ULN176" s="3492"/>
      <c r="ULO176" s="3492"/>
      <c r="ULP176" s="3492"/>
      <c r="ULQ176" s="3492"/>
      <c r="ULR176" s="3492"/>
      <c r="ULS176" s="3492"/>
      <c r="ULT176" s="3492"/>
      <c r="ULU176" s="3492"/>
      <c r="ULV176" s="3492"/>
      <c r="ULW176" s="3492"/>
      <c r="ULX176" s="3492"/>
      <c r="ULY176" s="3492"/>
      <c r="ULZ176" s="3492"/>
      <c r="UMA176" s="3492"/>
      <c r="UMB176" s="3492"/>
      <c r="UMC176" s="3492"/>
      <c r="UMD176" s="3492"/>
      <c r="UME176" s="3492"/>
      <c r="UMF176" s="3492"/>
      <c r="UMG176" s="3492"/>
      <c r="UMH176" s="3492"/>
      <c r="UMI176" s="3492"/>
      <c r="UMJ176" s="3492"/>
      <c r="UMK176" s="3492"/>
      <c r="UML176" s="3492"/>
      <c r="UMM176" s="3492"/>
      <c r="UMN176" s="3492"/>
      <c r="UMO176" s="3492"/>
      <c r="UMP176" s="3492"/>
      <c r="UMQ176" s="3492"/>
      <c r="UMR176" s="3492"/>
      <c r="UMS176" s="3492"/>
      <c r="UMT176" s="3492"/>
      <c r="UMU176" s="3492"/>
      <c r="UMV176" s="3492"/>
      <c r="UMW176" s="3492"/>
      <c r="UMX176" s="3492"/>
      <c r="UMY176" s="3492"/>
      <c r="UMZ176" s="3492"/>
      <c r="UNA176" s="3492"/>
      <c r="UNB176" s="3492"/>
      <c r="UNC176" s="3492"/>
      <c r="UND176" s="3492"/>
      <c r="UNE176" s="3492"/>
      <c r="UNF176" s="3492"/>
      <c r="UNG176" s="3492"/>
      <c r="UNH176" s="3492"/>
      <c r="UNI176" s="3492"/>
      <c r="UNJ176" s="3492"/>
      <c r="UNK176" s="3492"/>
      <c r="UNL176" s="3492"/>
      <c r="UNM176" s="3492"/>
      <c r="UNN176" s="3492"/>
      <c r="UNO176" s="3492"/>
      <c r="UNP176" s="3492"/>
      <c r="UNQ176" s="3492"/>
      <c r="UNR176" s="3492"/>
      <c r="UNS176" s="3492"/>
      <c r="UNT176" s="3492"/>
      <c r="UNU176" s="3492"/>
      <c r="UNV176" s="3492"/>
      <c r="UNW176" s="3492"/>
      <c r="UNX176" s="3492"/>
      <c r="UNY176" s="3492"/>
      <c r="UNZ176" s="3492"/>
      <c r="UOA176" s="3492"/>
      <c r="UOB176" s="3492"/>
      <c r="UOC176" s="3492"/>
      <c r="UOD176" s="3492"/>
      <c r="UOE176" s="3492"/>
      <c r="UOF176" s="3492"/>
      <c r="UOG176" s="3492"/>
      <c r="UOH176" s="3492"/>
      <c r="UOI176" s="3492"/>
      <c r="UOJ176" s="3492"/>
      <c r="UOK176" s="3492"/>
      <c r="UOL176" s="3492"/>
      <c r="UOM176" s="3492"/>
      <c r="UON176" s="3492"/>
      <c r="UOO176" s="3492"/>
      <c r="UOP176" s="3492"/>
      <c r="UOQ176" s="3492"/>
      <c r="UOR176" s="3492"/>
      <c r="UOS176" s="3492"/>
      <c r="UOT176" s="3492"/>
      <c r="UOU176" s="3492"/>
      <c r="UOV176" s="3492"/>
      <c r="UOW176" s="3492"/>
      <c r="UOX176" s="3492"/>
      <c r="UOY176" s="3492"/>
      <c r="UOZ176" s="3492"/>
      <c r="UPA176" s="3492"/>
      <c r="UPB176" s="3492"/>
      <c r="UPC176" s="3492"/>
      <c r="UPD176" s="3492"/>
      <c r="UPE176" s="3492"/>
      <c r="UPF176" s="3492"/>
      <c r="UPG176" s="3492"/>
      <c r="UPH176" s="3492"/>
      <c r="UPI176" s="3492"/>
      <c r="UPJ176" s="3492"/>
      <c r="UPK176" s="3492"/>
      <c r="UPL176" s="3492"/>
      <c r="UPM176" s="3492"/>
      <c r="UPN176" s="3492"/>
      <c r="UPO176" s="3492"/>
      <c r="UPP176" s="3492"/>
      <c r="UPQ176" s="3492"/>
      <c r="UPR176" s="3492"/>
      <c r="UPS176" s="3492"/>
      <c r="UPT176" s="3492"/>
      <c r="UPU176" s="3492"/>
      <c r="UPV176" s="3492"/>
      <c r="UPW176" s="3492"/>
      <c r="UPX176" s="3492"/>
      <c r="UPY176" s="3492"/>
      <c r="UPZ176" s="3492"/>
      <c r="UQA176" s="3492"/>
      <c r="UQB176" s="3492"/>
      <c r="UQC176" s="3492"/>
      <c r="UQD176" s="3492"/>
      <c r="UQE176" s="3492"/>
      <c r="UQF176" s="3492"/>
      <c r="UQG176" s="3492"/>
      <c r="UQH176" s="3492"/>
      <c r="UQI176" s="3492"/>
      <c r="UQJ176" s="3492"/>
      <c r="UQK176" s="3492"/>
      <c r="UQL176" s="3492"/>
      <c r="UQM176" s="3492"/>
      <c r="UQN176" s="3492"/>
      <c r="UQO176" s="3492"/>
      <c r="UQP176" s="3492"/>
      <c r="UQQ176" s="3492"/>
      <c r="UQR176" s="3492"/>
      <c r="UQS176" s="3492"/>
      <c r="UQT176" s="3492"/>
      <c r="UQU176" s="3492"/>
      <c r="UQV176" s="3492"/>
      <c r="UQW176" s="3492"/>
      <c r="UQX176" s="3492"/>
      <c r="UQY176" s="3492"/>
      <c r="UQZ176" s="3492"/>
      <c r="URA176" s="3492"/>
      <c r="URB176" s="3492"/>
      <c r="URC176" s="3492"/>
      <c r="URD176" s="3492"/>
      <c r="URE176" s="3492"/>
      <c r="URF176" s="3492"/>
      <c r="URG176" s="3492"/>
      <c r="URH176" s="3492"/>
      <c r="URI176" s="3492"/>
      <c r="URJ176" s="3492"/>
      <c r="URK176" s="3492"/>
      <c r="URL176" s="3492"/>
      <c r="URM176" s="3492"/>
      <c r="URN176" s="3492"/>
      <c r="URO176" s="3492"/>
      <c r="URP176" s="3492"/>
      <c r="URQ176" s="3492"/>
      <c r="URR176" s="3492"/>
      <c r="URS176" s="3492"/>
      <c r="URT176" s="3492"/>
      <c r="URU176" s="3492"/>
      <c r="URV176" s="3492"/>
      <c r="URW176" s="3492"/>
      <c r="URX176" s="3492"/>
      <c r="URY176" s="3492"/>
      <c r="URZ176" s="3492"/>
      <c r="USA176" s="3492"/>
      <c r="USB176" s="3492"/>
      <c r="USC176" s="3492"/>
      <c r="USD176" s="3492"/>
      <c r="USE176" s="3492"/>
      <c r="USF176" s="3492"/>
      <c r="USG176" s="3492"/>
      <c r="USH176" s="3492"/>
      <c r="USI176" s="3492"/>
      <c r="USJ176" s="3492"/>
      <c r="USK176" s="3492"/>
      <c r="USL176" s="3492"/>
      <c r="USM176" s="3492"/>
      <c r="USN176" s="3492"/>
      <c r="USO176" s="3492"/>
      <c r="USP176" s="3492"/>
      <c r="USQ176" s="3492"/>
      <c r="USR176" s="3492"/>
      <c r="USS176" s="3492"/>
      <c r="UST176" s="3492"/>
      <c r="USU176" s="3492"/>
      <c r="USV176" s="3492"/>
      <c r="USW176" s="3492"/>
      <c r="USX176" s="3492"/>
      <c r="USY176" s="3492"/>
      <c r="USZ176" s="3492"/>
      <c r="UTA176" s="3492"/>
      <c r="UTB176" s="3492"/>
      <c r="UTC176" s="3492"/>
      <c r="UTD176" s="3492"/>
      <c r="UTE176" s="3492"/>
      <c r="UTF176" s="3492"/>
      <c r="UTG176" s="3492"/>
      <c r="UTH176" s="3492"/>
      <c r="UTI176" s="3492"/>
      <c r="UTJ176" s="3492"/>
      <c r="UTK176" s="3492"/>
      <c r="UTL176" s="3492"/>
      <c r="UTM176" s="3492"/>
      <c r="UTN176" s="3492"/>
      <c r="UTO176" s="3492"/>
      <c r="UTP176" s="3492"/>
      <c r="UTQ176" s="3492"/>
      <c r="UTR176" s="3492"/>
      <c r="UTS176" s="3492"/>
      <c r="UTT176" s="3492"/>
      <c r="UTU176" s="3492"/>
      <c r="UTV176" s="3492"/>
      <c r="UTW176" s="3492"/>
      <c r="UTX176" s="3492"/>
      <c r="UTY176" s="3492"/>
      <c r="UTZ176" s="3492"/>
      <c r="UUA176" s="3492"/>
      <c r="UUB176" s="3492"/>
      <c r="UUC176" s="3492"/>
      <c r="UUD176" s="3492"/>
      <c r="UUE176" s="3492"/>
      <c r="UUF176" s="3492"/>
      <c r="UUG176" s="3492"/>
      <c r="UUH176" s="3492"/>
      <c r="UUI176" s="3492"/>
      <c r="UUJ176" s="3492"/>
      <c r="UUK176" s="3492"/>
      <c r="UUL176" s="3492"/>
      <c r="UUM176" s="3492"/>
      <c r="UUN176" s="3492"/>
      <c r="UUO176" s="3492"/>
      <c r="UUP176" s="3492"/>
      <c r="UUQ176" s="3492"/>
      <c r="UUR176" s="3492"/>
      <c r="UUS176" s="3492"/>
      <c r="UUT176" s="3492"/>
      <c r="UUU176" s="3492"/>
      <c r="UUV176" s="3492"/>
      <c r="UUW176" s="3492"/>
      <c r="UUX176" s="3492"/>
      <c r="UUY176" s="3492"/>
      <c r="UUZ176" s="3492"/>
      <c r="UVA176" s="3492"/>
      <c r="UVB176" s="3492"/>
      <c r="UVC176" s="3492"/>
      <c r="UVD176" s="3492"/>
      <c r="UVE176" s="3492"/>
      <c r="UVF176" s="3492"/>
      <c r="UVG176" s="3492"/>
      <c r="UVH176" s="3492"/>
      <c r="UVI176" s="3492"/>
      <c r="UVJ176" s="3492"/>
      <c r="UVK176" s="3492"/>
      <c r="UVL176" s="3492"/>
      <c r="UVM176" s="3492"/>
      <c r="UVN176" s="3492"/>
      <c r="UVO176" s="3492"/>
      <c r="UVP176" s="3492"/>
      <c r="UVQ176" s="3492"/>
      <c r="UVR176" s="3492"/>
      <c r="UVS176" s="3492"/>
      <c r="UVT176" s="3492"/>
      <c r="UVU176" s="3492"/>
      <c r="UVV176" s="3492"/>
      <c r="UVW176" s="3492"/>
      <c r="UVX176" s="3492"/>
      <c r="UVY176" s="3492"/>
      <c r="UVZ176" s="3492"/>
      <c r="UWA176" s="3492"/>
      <c r="UWB176" s="3492"/>
      <c r="UWC176" s="3492"/>
      <c r="UWD176" s="3492"/>
      <c r="UWE176" s="3492"/>
      <c r="UWF176" s="3492"/>
      <c r="UWG176" s="3492"/>
      <c r="UWH176" s="3492"/>
      <c r="UWI176" s="3492"/>
      <c r="UWJ176" s="3492"/>
      <c r="UWK176" s="3492"/>
      <c r="UWL176" s="3492"/>
      <c r="UWM176" s="3492"/>
      <c r="UWN176" s="3492"/>
      <c r="UWO176" s="3492"/>
      <c r="UWP176" s="3492"/>
      <c r="UWQ176" s="3492"/>
      <c r="UWR176" s="3492"/>
      <c r="UWS176" s="3492"/>
      <c r="UWT176" s="3492"/>
      <c r="UWU176" s="3492"/>
      <c r="UWV176" s="3492"/>
      <c r="UWW176" s="3492"/>
      <c r="UWX176" s="3492"/>
      <c r="UWY176" s="3492"/>
      <c r="UWZ176" s="3492"/>
      <c r="UXA176" s="3492"/>
      <c r="UXB176" s="3492"/>
      <c r="UXC176" s="3492"/>
      <c r="UXD176" s="3492"/>
      <c r="UXE176" s="3492"/>
      <c r="UXF176" s="3492"/>
      <c r="UXG176" s="3492"/>
      <c r="UXH176" s="3492"/>
      <c r="UXI176" s="3492"/>
      <c r="UXJ176" s="3492"/>
      <c r="UXK176" s="3492"/>
      <c r="UXL176" s="3492"/>
      <c r="UXM176" s="3492"/>
      <c r="UXN176" s="3492"/>
      <c r="UXO176" s="3492"/>
      <c r="UXP176" s="3492"/>
      <c r="UXQ176" s="3492"/>
      <c r="UXR176" s="3492"/>
      <c r="UXS176" s="3492"/>
      <c r="UXT176" s="3492"/>
      <c r="UXU176" s="3492"/>
      <c r="UXV176" s="3492"/>
      <c r="UXW176" s="3492"/>
      <c r="UXX176" s="3492"/>
      <c r="UXY176" s="3492"/>
      <c r="UXZ176" s="3492"/>
      <c r="UYA176" s="3492"/>
      <c r="UYB176" s="3492"/>
      <c r="UYC176" s="3492"/>
      <c r="UYD176" s="3492"/>
      <c r="UYE176" s="3492"/>
      <c r="UYF176" s="3492"/>
      <c r="UYG176" s="3492"/>
      <c r="UYH176" s="3492"/>
      <c r="UYI176" s="3492"/>
      <c r="UYJ176" s="3492"/>
      <c r="UYK176" s="3492"/>
      <c r="UYL176" s="3492"/>
      <c r="UYM176" s="3492"/>
      <c r="UYN176" s="3492"/>
      <c r="UYO176" s="3492"/>
      <c r="UYP176" s="3492"/>
      <c r="UYQ176" s="3492"/>
      <c r="UYR176" s="3492"/>
      <c r="UYS176" s="3492"/>
      <c r="UYT176" s="3492"/>
      <c r="UYU176" s="3492"/>
      <c r="UYV176" s="3492"/>
      <c r="UYW176" s="3492"/>
      <c r="UYX176" s="3492"/>
      <c r="UYY176" s="3492"/>
      <c r="UYZ176" s="3492"/>
      <c r="UZA176" s="3492"/>
      <c r="UZB176" s="3492"/>
      <c r="UZC176" s="3492"/>
      <c r="UZD176" s="3492"/>
      <c r="UZE176" s="3492"/>
      <c r="UZF176" s="3492"/>
      <c r="UZG176" s="3492"/>
      <c r="UZH176" s="3492"/>
      <c r="UZI176" s="3492"/>
      <c r="UZJ176" s="3492"/>
      <c r="UZK176" s="3492"/>
      <c r="UZL176" s="3492"/>
      <c r="UZM176" s="3492"/>
      <c r="UZN176" s="3492"/>
      <c r="UZO176" s="3492"/>
      <c r="UZP176" s="3492"/>
      <c r="UZQ176" s="3492"/>
      <c r="UZR176" s="3492"/>
      <c r="UZS176" s="3492"/>
      <c r="UZT176" s="3492"/>
      <c r="UZU176" s="3492"/>
      <c r="UZV176" s="3492"/>
      <c r="UZW176" s="3492"/>
      <c r="UZX176" s="3492"/>
      <c r="UZY176" s="3492"/>
      <c r="UZZ176" s="3492"/>
      <c r="VAA176" s="3492"/>
      <c r="VAB176" s="3492"/>
      <c r="VAC176" s="3492"/>
      <c r="VAD176" s="3492"/>
      <c r="VAE176" s="3492"/>
      <c r="VAF176" s="3492"/>
      <c r="VAG176" s="3492"/>
      <c r="VAH176" s="3492"/>
      <c r="VAI176" s="3492"/>
      <c r="VAJ176" s="3492"/>
      <c r="VAK176" s="3492"/>
      <c r="VAL176" s="3492"/>
      <c r="VAM176" s="3492"/>
      <c r="VAN176" s="3492"/>
      <c r="VAO176" s="3492"/>
      <c r="VAP176" s="3492"/>
      <c r="VAQ176" s="3492"/>
      <c r="VAR176" s="3492"/>
      <c r="VAS176" s="3492"/>
      <c r="VAT176" s="3492"/>
      <c r="VAU176" s="3492"/>
      <c r="VAV176" s="3492"/>
      <c r="VAW176" s="3492"/>
      <c r="VAX176" s="3492"/>
      <c r="VAY176" s="3492"/>
      <c r="VAZ176" s="3492"/>
      <c r="VBA176" s="3492"/>
      <c r="VBB176" s="3492"/>
      <c r="VBC176" s="3492"/>
      <c r="VBD176" s="3492"/>
      <c r="VBE176" s="3492"/>
      <c r="VBF176" s="3492"/>
      <c r="VBG176" s="3492"/>
      <c r="VBH176" s="3492"/>
      <c r="VBI176" s="3492"/>
      <c r="VBJ176" s="3492"/>
      <c r="VBK176" s="3492"/>
      <c r="VBL176" s="3492"/>
      <c r="VBM176" s="3492"/>
      <c r="VBN176" s="3492"/>
      <c r="VBO176" s="3492"/>
      <c r="VBP176" s="3492"/>
      <c r="VBQ176" s="3492"/>
      <c r="VBR176" s="3492"/>
      <c r="VBS176" s="3492"/>
      <c r="VBT176" s="3492"/>
      <c r="VBU176" s="3492"/>
      <c r="VBV176" s="3492"/>
      <c r="VBW176" s="3492"/>
      <c r="VBX176" s="3492"/>
      <c r="VBY176" s="3492"/>
      <c r="VBZ176" s="3492"/>
      <c r="VCA176" s="3492"/>
      <c r="VCB176" s="3492"/>
      <c r="VCC176" s="3492"/>
      <c r="VCD176" s="3492"/>
      <c r="VCE176" s="3492"/>
      <c r="VCF176" s="3492"/>
      <c r="VCG176" s="3492"/>
      <c r="VCH176" s="3492"/>
      <c r="VCI176" s="3492"/>
      <c r="VCJ176" s="3492"/>
      <c r="VCK176" s="3492"/>
      <c r="VCL176" s="3492"/>
      <c r="VCM176" s="3492"/>
      <c r="VCN176" s="3492"/>
      <c r="VCO176" s="3492"/>
      <c r="VCP176" s="3492"/>
      <c r="VCQ176" s="3492"/>
      <c r="VCR176" s="3492"/>
      <c r="VCS176" s="3492"/>
      <c r="VCT176" s="3492"/>
      <c r="VCU176" s="3492"/>
      <c r="VCV176" s="3492"/>
      <c r="VCW176" s="3492"/>
      <c r="VCX176" s="3492"/>
      <c r="VCY176" s="3492"/>
      <c r="VCZ176" s="3492"/>
      <c r="VDA176" s="3492"/>
      <c r="VDB176" s="3492"/>
      <c r="VDC176" s="3492"/>
      <c r="VDD176" s="3492"/>
      <c r="VDE176" s="3492"/>
      <c r="VDF176" s="3492"/>
      <c r="VDG176" s="3492"/>
      <c r="VDH176" s="3492"/>
      <c r="VDI176" s="3492"/>
      <c r="VDJ176" s="3492"/>
      <c r="VDK176" s="3492"/>
      <c r="VDL176" s="3492"/>
      <c r="VDM176" s="3492"/>
      <c r="VDN176" s="3492"/>
      <c r="VDO176" s="3492"/>
      <c r="VDP176" s="3492"/>
      <c r="VDQ176" s="3492"/>
      <c r="VDR176" s="3492"/>
      <c r="VDS176" s="3492"/>
      <c r="VDT176" s="3492"/>
      <c r="VDU176" s="3492"/>
      <c r="VDV176" s="3492"/>
      <c r="VDW176" s="3492"/>
      <c r="VDX176" s="3492"/>
      <c r="VDY176" s="3492"/>
      <c r="VDZ176" s="3492"/>
      <c r="VEA176" s="3492"/>
      <c r="VEB176" s="3492"/>
      <c r="VEC176" s="3492"/>
      <c r="VED176" s="3492"/>
      <c r="VEE176" s="3492"/>
      <c r="VEF176" s="3492"/>
      <c r="VEG176" s="3492"/>
      <c r="VEH176" s="3492"/>
      <c r="VEI176" s="3492"/>
      <c r="VEJ176" s="3492"/>
      <c r="VEK176" s="3492"/>
      <c r="VEL176" s="3492"/>
      <c r="VEM176" s="3492"/>
      <c r="VEN176" s="3492"/>
      <c r="VEO176" s="3492"/>
      <c r="VEP176" s="3492"/>
      <c r="VEQ176" s="3492"/>
      <c r="VER176" s="3492"/>
      <c r="VES176" s="3492"/>
      <c r="VET176" s="3492"/>
      <c r="VEU176" s="3492"/>
      <c r="VEV176" s="3492"/>
      <c r="VEW176" s="3492"/>
      <c r="VEX176" s="3492"/>
      <c r="VEY176" s="3492"/>
      <c r="VEZ176" s="3492"/>
      <c r="VFA176" s="3492"/>
      <c r="VFB176" s="3492"/>
      <c r="VFC176" s="3492"/>
      <c r="VFD176" s="3492"/>
      <c r="VFE176" s="3492"/>
      <c r="VFF176" s="3492"/>
      <c r="VFG176" s="3492"/>
      <c r="VFH176" s="3492"/>
      <c r="VFI176" s="3492"/>
      <c r="VFJ176" s="3492"/>
      <c r="VFK176" s="3492"/>
      <c r="VFL176" s="3492"/>
      <c r="VFM176" s="3492"/>
      <c r="VFN176" s="3492"/>
      <c r="VFO176" s="3492"/>
      <c r="VFP176" s="3492"/>
      <c r="VFQ176" s="3492"/>
      <c r="VFR176" s="3492"/>
      <c r="VFS176" s="3492"/>
      <c r="VFT176" s="3492"/>
      <c r="VFU176" s="3492"/>
      <c r="VFV176" s="3492"/>
      <c r="VFW176" s="3492"/>
      <c r="VFX176" s="3492"/>
      <c r="VFY176" s="3492"/>
      <c r="VFZ176" s="3492"/>
      <c r="VGA176" s="3492"/>
      <c r="VGB176" s="3492"/>
      <c r="VGC176" s="3492"/>
      <c r="VGD176" s="3492"/>
      <c r="VGE176" s="3492"/>
      <c r="VGF176" s="3492"/>
      <c r="VGG176" s="3492"/>
      <c r="VGH176" s="3492"/>
      <c r="VGI176" s="3492"/>
      <c r="VGJ176" s="3492"/>
      <c r="VGK176" s="3492"/>
      <c r="VGL176" s="3492"/>
      <c r="VGM176" s="3492"/>
      <c r="VGN176" s="3492"/>
      <c r="VGO176" s="3492"/>
      <c r="VGP176" s="3492"/>
      <c r="VGQ176" s="3492"/>
      <c r="VGR176" s="3492"/>
      <c r="VGS176" s="3492"/>
      <c r="VGT176" s="3492"/>
      <c r="VGU176" s="3492"/>
      <c r="VGV176" s="3492"/>
      <c r="VGW176" s="3492"/>
      <c r="VGX176" s="3492"/>
      <c r="VGY176" s="3492"/>
      <c r="VGZ176" s="3492"/>
      <c r="VHA176" s="3492"/>
      <c r="VHB176" s="3492"/>
      <c r="VHC176" s="3492"/>
      <c r="VHD176" s="3492"/>
      <c r="VHE176" s="3492"/>
      <c r="VHF176" s="3492"/>
      <c r="VHG176" s="3492"/>
      <c r="VHH176" s="3492"/>
      <c r="VHI176" s="3492"/>
      <c r="VHJ176" s="3492"/>
      <c r="VHK176" s="3492"/>
      <c r="VHL176" s="3492"/>
      <c r="VHM176" s="3492"/>
      <c r="VHN176" s="3492"/>
      <c r="VHO176" s="3492"/>
      <c r="VHP176" s="3492"/>
      <c r="VHQ176" s="3492"/>
      <c r="VHR176" s="3492"/>
      <c r="VHS176" s="3492"/>
      <c r="VHT176" s="3492"/>
      <c r="VHU176" s="3492"/>
      <c r="VHV176" s="3492"/>
      <c r="VHW176" s="3492"/>
      <c r="VHX176" s="3492"/>
      <c r="VHY176" s="3492"/>
      <c r="VHZ176" s="3492"/>
      <c r="VIA176" s="3492"/>
      <c r="VIB176" s="3492"/>
      <c r="VIC176" s="3492"/>
      <c r="VID176" s="3492"/>
      <c r="VIE176" s="3492"/>
      <c r="VIF176" s="3492"/>
      <c r="VIG176" s="3492"/>
      <c r="VIH176" s="3492"/>
      <c r="VII176" s="3492"/>
      <c r="VIJ176" s="3492"/>
      <c r="VIK176" s="3492"/>
      <c r="VIL176" s="3492"/>
      <c r="VIM176" s="3492"/>
      <c r="VIN176" s="3492"/>
      <c r="VIO176" s="3492"/>
      <c r="VIP176" s="3492"/>
      <c r="VIQ176" s="3492"/>
      <c r="VIR176" s="3492"/>
      <c r="VIS176" s="3492"/>
      <c r="VIT176" s="3492"/>
      <c r="VIU176" s="3492"/>
      <c r="VIV176" s="3492"/>
      <c r="VIW176" s="3492"/>
      <c r="VIX176" s="3492"/>
      <c r="VIY176" s="3492"/>
      <c r="VIZ176" s="3492"/>
      <c r="VJA176" s="3492"/>
      <c r="VJB176" s="3492"/>
      <c r="VJC176" s="3492"/>
      <c r="VJD176" s="3492"/>
      <c r="VJE176" s="3492"/>
      <c r="VJF176" s="3492"/>
      <c r="VJG176" s="3492"/>
      <c r="VJH176" s="3492"/>
      <c r="VJI176" s="3492"/>
      <c r="VJJ176" s="3492"/>
      <c r="VJK176" s="3492"/>
      <c r="VJL176" s="3492"/>
      <c r="VJM176" s="3492"/>
      <c r="VJN176" s="3492"/>
      <c r="VJO176" s="3492"/>
      <c r="VJP176" s="3492"/>
      <c r="VJQ176" s="3492"/>
      <c r="VJR176" s="3492"/>
      <c r="VJS176" s="3492"/>
      <c r="VJT176" s="3492"/>
      <c r="VJU176" s="3492"/>
      <c r="VJV176" s="3492"/>
      <c r="VJW176" s="3492"/>
      <c r="VJX176" s="3492"/>
      <c r="VJY176" s="3492"/>
      <c r="VJZ176" s="3492"/>
      <c r="VKA176" s="3492"/>
      <c r="VKB176" s="3492"/>
      <c r="VKC176" s="3492"/>
      <c r="VKD176" s="3492"/>
      <c r="VKE176" s="3492"/>
      <c r="VKF176" s="3492"/>
      <c r="VKG176" s="3492"/>
      <c r="VKH176" s="3492"/>
      <c r="VKI176" s="3492"/>
      <c r="VKJ176" s="3492"/>
      <c r="VKK176" s="3492"/>
      <c r="VKL176" s="3492"/>
      <c r="VKM176" s="3492"/>
      <c r="VKN176" s="3492"/>
      <c r="VKO176" s="3492"/>
      <c r="VKP176" s="3492"/>
      <c r="VKQ176" s="3492"/>
      <c r="VKR176" s="3492"/>
      <c r="VKS176" s="3492"/>
      <c r="VKT176" s="3492"/>
      <c r="VKU176" s="3492"/>
      <c r="VKV176" s="3492"/>
      <c r="VKW176" s="3492"/>
      <c r="VKX176" s="3492"/>
      <c r="VKY176" s="3492"/>
      <c r="VKZ176" s="3492"/>
      <c r="VLA176" s="3492"/>
      <c r="VLB176" s="3492"/>
      <c r="VLC176" s="3492"/>
      <c r="VLD176" s="3492"/>
      <c r="VLE176" s="3492"/>
      <c r="VLF176" s="3492"/>
      <c r="VLG176" s="3492"/>
      <c r="VLH176" s="3492"/>
      <c r="VLI176" s="3492"/>
      <c r="VLJ176" s="3492"/>
      <c r="VLK176" s="3492"/>
      <c r="VLL176" s="3492"/>
      <c r="VLM176" s="3492"/>
      <c r="VLN176" s="3492"/>
      <c r="VLO176" s="3492"/>
      <c r="VLP176" s="3492"/>
      <c r="VLQ176" s="3492"/>
      <c r="VLR176" s="3492"/>
      <c r="VLS176" s="3492"/>
      <c r="VLT176" s="3492"/>
      <c r="VLU176" s="3492"/>
      <c r="VLV176" s="3492"/>
      <c r="VLW176" s="3492"/>
      <c r="VLX176" s="3492"/>
      <c r="VLY176" s="3492"/>
      <c r="VLZ176" s="3492"/>
      <c r="VMA176" s="3492"/>
      <c r="VMB176" s="3492"/>
      <c r="VMC176" s="3492"/>
      <c r="VMD176" s="3492"/>
      <c r="VME176" s="3492"/>
      <c r="VMF176" s="3492"/>
      <c r="VMG176" s="3492"/>
      <c r="VMH176" s="3492"/>
      <c r="VMI176" s="3492"/>
      <c r="VMJ176" s="3492"/>
      <c r="VMK176" s="3492"/>
      <c r="VML176" s="3492"/>
      <c r="VMM176" s="3492"/>
      <c r="VMN176" s="3492"/>
      <c r="VMO176" s="3492"/>
      <c r="VMP176" s="3492"/>
      <c r="VMQ176" s="3492"/>
      <c r="VMR176" s="3492"/>
      <c r="VMS176" s="3492"/>
      <c r="VMT176" s="3492"/>
      <c r="VMU176" s="3492"/>
      <c r="VMV176" s="3492"/>
      <c r="VMW176" s="3492"/>
      <c r="VMX176" s="3492"/>
      <c r="VMY176" s="3492"/>
      <c r="VMZ176" s="3492"/>
      <c r="VNA176" s="3492"/>
      <c r="VNB176" s="3492"/>
      <c r="VNC176" s="3492"/>
      <c r="VND176" s="3492"/>
      <c r="VNE176" s="3492"/>
      <c r="VNF176" s="3492"/>
      <c r="VNG176" s="3492"/>
      <c r="VNH176" s="3492"/>
      <c r="VNI176" s="3492"/>
      <c r="VNJ176" s="3492"/>
      <c r="VNK176" s="3492"/>
      <c r="VNL176" s="3492"/>
      <c r="VNM176" s="3492"/>
      <c r="VNN176" s="3492"/>
      <c r="VNO176" s="3492"/>
      <c r="VNP176" s="3492"/>
      <c r="VNQ176" s="3492"/>
      <c r="VNR176" s="3492"/>
      <c r="VNS176" s="3492"/>
      <c r="VNT176" s="3492"/>
      <c r="VNU176" s="3492"/>
      <c r="VNV176" s="3492"/>
      <c r="VNW176" s="3492"/>
      <c r="VNX176" s="3492"/>
      <c r="VNY176" s="3492"/>
      <c r="VNZ176" s="3492"/>
      <c r="VOA176" s="3492"/>
      <c r="VOB176" s="3492"/>
      <c r="VOC176" s="3492"/>
      <c r="VOD176" s="3492"/>
      <c r="VOE176" s="3492"/>
      <c r="VOF176" s="3492"/>
      <c r="VOG176" s="3492"/>
      <c r="VOH176" s="3492"/>
      <c r="VOI176" s="3492"/>
      <c r="VOJ176" s="3492"/>
      <c r="VOK176" s="3492"/>
      <c r="VOL176" s="3492"/>
      <c r="VOM176" s="3492"/>
      <c r="VON176" s="3492"/>
      <c r="VOO176" s="3492"/>
      <c r="VOP176" s="3492"/>
      <c r="VOQ176" s="3492"/>
      <c r="VOR176" s="3492"/>
      <c r="VOS176" s="3492"/>
      <c r="VOT176" s="3492"/>
      <c r="VOU176" s="3492"/>
      <c r="VOV176" s="3492"/>
      <c r="VOW176" s="3492"/>
      <c r="VOX176" s="3492"/>
      <c r="VOY176" s="3492"/>
      <c r="VOZ176" s="3492"/>
      <c r="VPA176" s="3492"/>
      <c r="VPB176" s="3492"/>
      <c r="VPC176" s="3492"/>
      <c r="VPD176" s="3492"/>
      <c r="VPE176" s="3492"/>
      <c r="VPF176" s="3492"/>
      <c r="VPG176" s="3492"/>
      <c r="VPH176" s="3492"/>
      <c r="VPI176" s="3492"/>
      <c r="VPJ176" s="3492"/>
      <c r="VPK176" s="3492"/>
      <c r="VPL176" s="3492"/>
      <c r="VPM176" s="3492"/>
      <c r="VPN176" s="3492"/>
      <c r="VPO176" s="3492"/>
      <c r="VPP176" s="3492"/>
      <c r="VPQ176" s="3492"/>
      <c r="VPR176" s="3492"/>
      <c r="VPS176" s="3492"/>
      <c r="VPT176" s="3492"/>
      <c r="VPU176" s="3492"/>
      <c r="VPV176" s="3492"/>
      <c r="VPW176" s="3492"/>
      <c r="VPX176" s="3492"/>
      <c r="VPY176" s="3492"/>
      <c r="VPZ176" s="3492"/>
      <c r="VQA176" s="3492"/>
      <c r="VQB176" s="3492"/>
      <c r="VQC176" s="3492"/>
      <c r="VQD176" s="3492"/>
      <c r="VQE176" s="3492"/>
      <c r="VQF176" s="3492"/>
      <c r="VQG176" s="3492"/>
      <c r="VQH176" s="3492"/>
      <c r="VQI176" s="3492"/>
      <c r="VQJ176" s="3492"/>
      <c r="VQK176" s="3492"/>
      <c r="VQL176" s="3492"/>
      <c r="VQM176" s="3492"/>
      <c r="VQN176" s="3492"/>
      <c r="VQO176" s="3492"/>
      <c r="VQP176" s="3492"/>
      <c r="VQQ176" s="3492"/>
      <c r="VQR176" s="3492"/>
      <c r="VQS176" s="3492"/>
      <c r="VQT176" s="3492"/>
      <c r="VQU176" s="3492"/>
      <c r="VQV176" s="3492"/>
      <c r="VQW176" s="3492"/>
      <c r="VQX176" s="3492"/>
      <c r="VQY176" s="3492"/>
      <c r="VQZ176" s="3492"/>
      <c r="VRA176" s="3492"/>
      <c r="VRB176" s="3492"/>
      <c r="VRC176" s="3492"/>
      <c r="VRD176" s="3492"/>
      <c r="VRE176" s="3492"/>
      <c r="VRF176" s="3492"/>
      <c r="VRG176" s="3492"/>
      <c r="VRH176" s="3492"/>
      <c r="VRI176" s="3492"/>
      <c r="VRJ176" s="3492"/>
      <c r="VRK176" s="3492"/>
      <c r="VRL176" s="3492"/>
      <c r="VRM176" s="3492"/>
      <c r="VRN176" s="3492"/>
      <c r="VRO176" s="3492"/>
      <c r="VRP176" s="3492"/>
      <c r="VRQ176" s="3492"/>
      <c r="VRR176" s="3492"/>
      <c r="VRS176" s="3492"/>
      <c r="VRT176" s="3492"/>
      <c r="VRU176" s="3492"/>
      <c r="VRV176" s="3492"/>
      <c r="VRW176" s="3492"/>
      <c r="VRX176" s="3492"/>
      <c r="VRY176" s="3492"/>
      <c r="VRZ176" s="3492"/>
      <c r="VSA176" s="3492"/>
      <c r="VSB176" s="3492"/>
      <c r="VSC176" s="3492"/>
      <c r="VSD176" s="3492"/>
      <c r="VSE176" s="3492"/>
      <c r="VSF176" s="3492"/>
      <c r="VSG176" s="3492"/>
      <c r="VSH176" s="3492"/>
      <c r="VSI176" s="3492"/>
      <c r="VSJ176" s="3492"/>
      <c r="VSK176" s="3492"/>
      <c r="VSL176" s="3492"/>
      <c r="VSM176" s="3492"/>
      <c r="VSN176" s="3492"/>
      <c r="VSO176" s="3492"/>
      <c r="VSP176" s="3492"/>
      <c r="VSQ176" s="3492"/>
      <c r="VSR176" s="3492"/>
      <c r="VSS176" s="3492"/>
      <c r="VST176" s="3492"/>
      <c r="VSU176" s="3492"/>
      <c r="VSV176" s="3492"/>
      <c r="VSW176" s="3492"/>
      <c r="VSX176" s="3492"/>
      <c r="VSY176" s="3492"/>
      <c r="VSZ176" s="3492"/>
      <c r="VTA176" s="3492"/>
      <c r="VTB176" s="3492"/>
      <c r="VTC176" s="3492"/>
      <c r="VTD176" s="3492"/>
      <c r="VTE176" s="3492"/>
      <c r="VTF176" s="3492"/>
      <c r="VTG176" s="3492"/>
      <c r="VTH176" s="3492"/>
      <c r="VTI176" s="3492"/>
      <c r="VTJ176" s="3492"/>
      <c r="VTK176" s="3492"/>
      <c r="VTL176" s="3492"/>
      <c r="VTM176" s="3492"/>
      <c r="VTN176" s="3492"/>
      <c r="VTO176" s="3492"/>
      <c r="VTP176" s="3492"/>
      <c r="VTQ176" s="3492"/>
      <c r="VTR176" s="3492"/>
      <c r="VTS176" s="3492"/>
      <c r="VTT176" s="3492"/>
      <c r="VTU176" s="3492"/>
      <c r="VTV176" s="3492"/>
      <c r="VTW176" s="3492"/>
      <c r="VTX176" s="3492"/>
      <c r="VTY176" s="3492"/>
      <c r="VTZ176" s="3492"/>
      <c r="VUA176" s="3492"/>
      <c r="VUB176" s="3492"/>
      <c r="VUC176" s="3492"/>
      <c r="VUD176" s="3492"/>
      <c r="VUE176" s="3492"/>
      <c r="VUF176" s="3492"/>
      <c r="VUG176" s="3492"/>
      <c r="VUH176" s="3492"/>
      <c r="VUI176" s="3492"/>
      <c r="VUJ176" s="3492"/>
      <c r="VUK176" s="3492"/>
      <c r="VUL176" s="3492"/>
      <c r="VUM176" s="3492"/>
      <c r="VUN176" s="3492"/>
      <c r="VUO176" s="3492"/>
      <c r="VUP176" s="3492"/>
      <c r="VUQ176" s="3492"/>
      <c r="VUR176" s="3492"/>
      <c r="VUS176" s="3492"/>
      <c r="VUT176" s="3492"/>
      <c r="VUU176" s="3492"/>
      <c r="VUV176" s="3492"/>
      <c r="VUW176" s="3492"/>
      <c r="VUX176" s="3492"/>
      <c r="VUY176" s="3492"/>
      <c r="VUZ176" s="3492"/>
      <c r="VVA176" s="3492"/>
      <c r="VVB176" s="3492"/>
      <c r="VVC176" s="3492"/>
      <c r="VVD176" s="3492"/>
      <c r="VVE176" s="3492"/>
      <c r="VVF176" s="3492"/>
      <c r="VVG176" s="3492"/>
      <c r="VVH176" s="3492"/>
      <c r="VVI176" s="3492"/>
      <c r="VVJ176" s="3492"/>
      <c r="VVK176" s="3492"/>
      <c r="VVL176" s="3492"/>
      <c r="VVM176" s="3492"/>
      <c r="VVN176" s="3492"/>
      <c r="VVO176" s="3492"/>
      <c r="VVP176" s="3492"/>
      <c r="VVQ176" s="3492"/>
      <c r="VVR176" s="3492"/>
      <c r="VVS176" s="3492"/>
      <c r="VVT176" s="3492"/>
      <c r="VVU176" s="3492"/>
      <c r="VVV176" s="3492"/>
      <c r="VVW176" s="3492"/>
      <c r="VVX176" s="3492"/>
      <c r="VVY176" s="3492"/>
      <c r="VVZ176" s="3492"/>
      <c r="VWA176" s="3492"/>
      <c r="VWB176" s="3492"/>
      <c r="VWC176" s="3492"/>
      <c r="VWD176" s="3492"/>
      <c r="VWE176" s="3492"/>
      <c r="VWF176" s="3492"/>
      <c r="VWG176" s="3492"/>
      <c r="VWH176" s="3492"/>
      <c r="VWI176" s="3492"/>
      <c r="VWJ176" s="3492"/>
      <c r="VWK176" s="3492"/>
      <c r="VWL176" s="3492"/>
      <c r="VWM176" s="3492"/>
      <c r="VWN176" s="3492"/>
      <c r="VWO176" s="3492"/>
      <c r="VWP176" s="3492"/>
      <c r="VWQ176" s="3492"/>
      <c r="VWR176" s="3492"/>
      <c r="VWS176" s="3492"/>
      <c r="VWT176" s="3492"/>
      <c r="VWU176" s="3492"/>
      <c r="VWV176" s="3492"/>
      <c r="VWW176" s="3492"/>
      <c r="VWX176" s="3492"/>
      <c r="VWY176" s="3492"/>
      <c r="VWZ176" s="3492"/>
      <c r="VXA176" s="3492"/>
      <c r="VXB176" s="3492"/>
      <c r="VXC176" s="3492"/>
      <c r="VXD176" s="3492"/>
      <c r="VXE176" s="3492"/>
      <c r="VXF176" s="3492"/>
      <c r="VXG176" s="3492"/>
      <c r="VXH176" s="3492"/>
      <c r="VXI176" s="3492"/>
      <c r="VXJ176" s="3492"/>
      <c r="VXK176" s="3492"/>
      <c r="VXL176" s="3492"/>
      <c r="VXM176" s="3492"/>
      <c r="VXN176" s="3492"/>
      <c r="VXO176" s="3492"/>
      <c r="VXP176" s="3492"/>
      <c r="VXQ176" s="3492"/>
      <c r="VXR176" s="3492"/>
      <c r="VXS176" s="3492"/>
      <c r="VXT176" s="3492"/>
      <c r="VXU176" s="3492"/>
      <c r="VXV176" s="3492"/>
      <c r="VXW176" s="3492"/>
      <c r="VXX176" s="3492"/>
      <c r="VXY176" s="3492"/>
      <c r="VXZ176" s="3492"/>
      <c r="VYA176" s="3492"/>
      <c r="VYB176" s="3492"/>
      <c r="VYC176" s="3492"/>
      <c r="VYD176" s="3492"/>
      <c r="VYE176" s="3492"/>
      <c r="VYF176" s="3492"/>
      <c r="VYG176" s="3492"/>
      <c r="VYH176" s="3492"/>
      <c r="VYI176" s="3492"/>
      <c r="VYJ176" s="3492"/>
      <c r="VYK176" s="3492"/>
      <c r="VYL176" s="3492"/>
      <c r="VYM176" s="3492"/>
      <c r="VYN176" s="3492"/>
      <c r="VYO176" s="3492"/>
      <c r="VYP176" s="3492"/>
      <c r="VYQ176" s="3492"/>
      <c r="VYR176" s="3492"/>
      <c r="VYS176" s="3492"/>
      <c r="VYT176" s="3492"/>
      <c r="VYU176" s="3492"/>
      <c r="VYV176" s="3492"/>
      <c r="VYW176" s="3492"/>
      <c r="VYX176" s="3492"/>
      <c r="VYY176" s="3492"/>
      <c r="VYZ176" s="3492"/>
      <c r="VZA176" s="3492"/>
      <c r="VZB176" s="3492"/>
      <c r="VZC176" s="3492"/>
      <c r="VZD176" s="3492"/>
      <c r="VZE176" s="3492"/>
      <c r="VZF176" s="3492"/>
      <c r="VZG176" s="3492"/>
      <c r="VZH176" s="3492"/>
      <c r="VZI176" s="3492"/>
      <c r="VZJ176" s="3492"/>
      <c r="VZK176" s="3492"/>
      <c r="VZL176" s="3492"/>
      <c r="VZM176" s="3492"/>
      <c r="VZN176" s="3492"/>
      <c r="VZO176" s="3492"/>
      <c r="VZP176" s="3492"/>
      <c r="VZQ176" s="3492"/>
      <c r="VZR176" s="3492"/>
      <c r="VZS176" s="3492"/>
      <c r="VZT176" s="3492"/>
      <c r="VZU176" s="3492"/>
      <c r="VZV176" s="3492"/>
      <c r="VZW176" s="3492"/>
      <c r="VZX176" s="3492"/>
      <c r="VZY176" s="3492"/>
      <c r="VZZ176" s="3492"/>
      <c r="WAA176" s="3492"/>
      <c r="WAB176" s="3492"/>
      <c r="WAC176" s="3492"/>
      <c r="WAD176" s="3492"/>
      <c r="WAE176" s="3492"/>
      <c r="WAF176" s="3492"/>
      <c r="WAG176" s="3492"/>
      <c r="WAH176" s="3492"/>
      <c r="WAI176" s="3492"/>
      <c r="WAJ176" s="3492"/>
      <c r="WAK176" s="3492"/>
      <c r="WAL176" s="3492"/>
      <c r="WAM176" s="3492"/>
      <c r="WAN176" s="3492"/>
      <c r="WAO176" s="3492"/>
      <c r="WAP176" s="3492"/>
      <c r="WAQ176" s="3492"/>
      <c r="WAR176" s="3492"/>
      <c r="WAS176" s="3492"/>
      <c r="WAT176" s="3492"/>
      <c r="WAU176" s="3492"/>
      <c r="WAV176" s="3492"/>
      <c r="WAW176" s="3492"/>
      <c r="WAX176" s="3492"/>
      <c r="WAY176" s="3492"/>
      <c r="WAZ176" s="3492"/>
      <c r="WBA176" s="3492"/>
      <c r="WBB176" s="3492"/>
      <c r="WBC176" s="3492"/>
      <c r="WBD176" s="3492"/>
      <c r="WBE176" s="3492"/>
      <c r="WBF176" s="3492"/>
      <c r="WBG176" s="3492"/>
      <c r="WBH176" s="3492"/>
      <c r="WBI176" s="3492"/>
      <c r="WBJ176" s="3492"/>
      <c r="WBK176" s="3492"/>
      <c r="WBL176" s="3492"/>
      <c r="WBM176" s="3492"/>
      <c r="WBN176" s="3492"/>
      <c r="WBO176" s="3492"/>
      <c r="WBP176" s="3492"/>
      <c r="WBQ176" s="3492"/>
      <c r="WBR176" s="3492"/>
      <c r="WBS176" s="3492"/>
      <c r="WBT176" s="3492"/>
      <c r="WBU176" s="3492"/>
      <c r="WBV176" s="3492"/>
      <c r="WBW176" s="3492"/>
      <c r="WBX176" s="3492"/>
      <c r="WBY176" s="3492"/>
      <c r="WBZ176" s="3492"/>
      <c r="WCA176" s="3492"/>
      <c r="WCB176" s="3492"/>
      <c r="WCC176" s="3492"/>
      <c r="WCD176" s="3492"/>
      <c r="WCE176" s="3492"/>
      <c r="WCF176" s="3492"/>
      <c r="WCG176" s="3492"/>
      <c r="WCH176" s="3492"/>
      <c r="WCI176" s="3492"/>
      <c r="WCJ176" s="3492"/>
      <c r="WCK176" s="3492"/>
      <c r="WCL176" s="3492"/>
      <c r="WCM176" s="3492"/>
      <c r="WCN176" s="3492"/>
      <c r="WCO176" s="3492"/>
      <c r="WCP176" s="3492"/>
      <c r="WCQ176" s="3492"/>
      <c r="WCR176" s="3492"/>
      <c r="WCS176" s="3492"/>
      <c r="WCT176" s="3492"/>
      <c r="WCU176" s="3492"/>
      <c r="WCV176" s="3492"/>
      <c r="WCW176" s="3492"/>
      <c r="WCX176" s="3492"/>
      <c r="WCY176" s="3492"/>
      <c r="WCZ176" s="3492"/>
      <c r="WDA176" s="3492"/>
      <c r="WDB176" s="3492"/>
      <c r="WDC176" s="3492"/>
      <c r="WDD176" s="3492"/>
      <c r="WDE176" s="3492"/>
      <c r="WDF176" s="3492"/>
      <c r="WDG176" s="3492"/>
      <c r="WDH176" s="3492"/>
      <c r="WDI176" s="3492"/>
      <c r="WDJ176" s="3492"/>
      <c r="WDK176" s="3492"/>
      <c r="WDL176" s="3492"/>
      <c r="WDM176" s="3492"/>
      <c r="WDN176" s="3492"/>
      <c r="WDO176" s="3492"/>
      <c r="WDP176" s="3492"/>
      <c r="WDQ176" s="3492"/>
      <c r="WDR176" s="3492"/>
      <c r="WDS176" s="3492"/>
      <c r="WDT176" s="3492"/>
      <c r="WDU176" s="3492"/>
      <c r="WDV176" s="3492"/>
      <c r="WDW176" s="3492"/>
      <c r="WDX176" s="3492"/>
      <c r="WDY176" s="3492"/>
      <c r="WDZ176" s="3492"/>
      <c r="WEA176" s="3492"/>
      <c r="WEB176" s="3492"/>
      <c r="WEC176" s="3492"/>
      <c r="WED176" s="3492"/>
      <c r="WEE176" s="3492"/>
      <c r="WEF176" s="3492"/>
      <c r="WEG176" s="3492"/>
      <c r="WEH176" s="3492"/>
      <c r="WEI176" s="3492"/>
      <c r="WEJ176" s="3492"/>
      <c r="WEK176" s="3492"/>
      <c r="WEL176" s="3492"/>
      <c r="WEM176" s="3492"/>
      <c r="WEN176" s="3492"/>
      <c r="WEO176" s="3492"/>
      <c r="WEP176" s="3492"/>
      <c r="WEQ176" s="3492"/>
      <c r="WER176" s="3492"/>
      <c r="WES176" s="3492"/>
      <c r="WET176" s="3492"/>
      <c r="WEU176" s="3492"/>
      <c r="WEV176" s="3492"/>
      <c r="WEW176" s="3492"/>
      <c r="WEX176" s="3492"/>
      <c r="WEY176" s="3492"/>
      <c r="WEZ176" s="3492"/>
      <c r="WFA176" s="3492"/>
      <c r="WFB176" s="3492"/>
      <c r="WFC176" s="3492"/>
      <c r="WFD176" s="3492"/>
      <c r="WFE176" s="3492"/>
      <c r="WFF176" s="3492"/>
      <c r="WFG176" s="3492"/>
      <c r="WFH176" s="3492"/>
      <c r="WFI176" s="3492"/>
      <c r="WFJ176" s="3492"/>
      <c r="WFK176" s="3492"/>
      <c r="WFL176" s="3492"/>
      <c r="WFM176" s="3492"/>
      <c r="WFN176" s="3492"/>
      <c r="WFO176" s="3492"/>
      <c r="WFP176" s="3492"/>
      <c r="WFQ176" s="3492"/>
      <c r="WFR176" s="3492"/>
      <c r="WFS176" s="3492"/>
      <c r="WFT176" s="3492"/>
      <c r="WFU176" s="3492"/>
      <c r="WFV176" s="3492"/>
      <c r="WFW176" s="3492"/>
      <c r="WFX176" s="3492"/>
      <c r="WFY176" s="3492"/>
      <c r="WFZ176" s="3492"/>
      <c r="WGA176" s="3492"/>
      <c r="WGB176" s="3492"/>
      <c r="WGC176" s="3492"/>
      <c r="WGD176" s="3492"/>
      <c r="WGE176" s="3492"/>
      <c r="WGF176" s="3492"/>
      <c r="WGG176" s="3492"/>
      <c r="WGH176" s="3492"/>
      <c r="WGI176" s="3492"/>
      <c r="WGJ176" s="3492"/>
      <c r="WGK176" s="3492"/>
      <c r="WGL176" s="3492"/>
      <c r="WGM176" s="3492"/>
      <c r="WGN176" s="3492"/>
      <c r="WGO176" s="3492"/>
      <c r="WGP176" s="3492"/>
      <c r="WGQ176" s="3492"/>
      <c r="WGR176" s="3492"/>
      <c r="WGS176" s="3492"/>
      <c r="WGT176" s="3492"/>
      <c r="WGU176" s="3492"/>
      <c r="WGV176" s="3492"/>
      <c r="WGW176" s="3492"/>
      <c r="WGX176" s="3492"/>
      <c r="WGY176" s="3492"/>
      <c r="WGZ176" s="3492"/>
      <c r="WHA176" s="3492"/>
      <c r="WHB176" s="3492"/>
      <c r="WHC176" s="3492"/>
      <c r="WHD176" s="3492"/>
      <c r="WHE176" s="3492"/>
      <c r="WHF176" s="3492"/>
      <c r="WHG176" s="3492"/>
      <c r="WHH176" s="3492"/>
      <c r="WHI176" s="3492"/>
      <c r="WHJ176" s="3492"/>
      <c r="WHK176" s="3492"/>
      <c r="WHL176" s="3492"/>
      <c r="WHM176" s="3492"/>
      <c r="WHN176" s="3492"/>
      <c r="WHO176" s="3492"/>
      <c r="WHP176" s="3492"/>
      <c r="WHQ176" s="3492"/>
      <c r="WHR176" s="3492"/>
      <c r="WHS176" s="3492"/>
      <c r="WHT176" s="3492"/>
      <c r="WHU176" s="3492"/>
      <c r="WHV176" s="3492"/>
      <c r="WHW176" s="3492"/>
      <c r="WHX176" s="3492"/>
      <c r="WHY176" s="3492"/>
      <c r="WHZ176" s="3492"/>
      <c r="WIA176" s="3492"/>
      <c r="WIB176" s="3492"/>
      <c r="WIC176" s="3492"/>
      <c r="WID176" s="3492"/>
      <c r="WIE176" s="3492"/>
      <c r="WIF176" s="3492"/>
      <c r="WIG176" s="3492"/>
      <c r="WIH176" s="3492"/>
      <c r="WII176" s="3492"/>
      <c r="WIJ176" s="3492"/>
      <c r="WIK176" s="3492"/>
      <c r="WIL176" s="3492"/>
      <c r="WIM176" s="3492"/>
      <c r="WIN176" s="3492"/>
      <c r="WIO176" s="3492"/>
      <c r="WIP176" s="3492"/>
      <c r="WIQ176" s="3492"/>
      <c r="WIR176" s="3492"/>
      <c r="WIS176" s="3492"/>
      <c r="WIT176" s="3492"/>
      <c r="WIU176" s="3492"/>
      <c r="WIV176" s="3492"/>
      <c r="WIW176" s="3492"/>
      <c r="WIX176" s="3492"/>
      <c r="WIY176" s="3492"/>
      <c r="WIZ176" s="3492"/>
      <c r="WJA176" s="3492"/>
      <c r="WJB176" s="3492"/>
      <c r="WJC176" s="3492"/>
      <c r="WJD176" s="3492"/>
      <c r="WJE176" s="3492"/>
      <c r="WJF176" s="3492"/>
      <c r="WJG176" s="3492"/>
      <c r="WJH176" s="3492"/>
      <c r="WJI176" s="3492"/>
      <c r="WJJ176" s="3492"/>
      <c r="WJK176" s="3492"/>
      <c r="WJL176" s="3492"/>
      <c r="WJM176" s="3492"/>
      <c r="WJN176" s="3492"/>
      <c r="WJO176" s="3492"/>
      <c r="WJP176" s="3492"/>
      <c r="WJQ176" s="3492"/>
      <c r="WJR176" s="3492"/>
      <c r="WJS176" s="3492"/>
      <c r="WJT176" s="3492"/>
      <c r="WJU176" s="3492"/>
      <c r="WJV176" s="3492"/>
      <c r="WJW176" s="3492"/>
      <c r="WJX176" s="3492"/>
      <c r="WJY176" s="3492"/>
      <c r="WJZ176" s="3492"/>
      <c r="WKA176" s="3492"/>
      <c r="WKB176" s="3492"/>
      <c r="WKC176" s="3492"/>
      <c r="WKD176" s="3492"/>
      <c r="WKE176" s="3492"/>
      <c r="WKF176" s="3492"/>
      <c r="WKG176" s="3492"/>
      <c r="WKH176" s="3492"/>
      <c r="WKI176" s="3492"/>
      <c r="WKJ176" s="3492"/>
      <c r="WKK176" s="3492"/>
      <c r="WKL176" s="3492"/>
      <c r="WKM176" s="3492"/>
      <c r="WKN176" s="3492"/>
      <c r="WKO176" s="3492"/>
      <c r="WKP176" s="3492"/>
      <c r="WKQ176" s="3492"/>
      <c r="WKR176" s="3492"/>
      <c r="WKS176" s="3492"/>
      <c r="WKT176" s="3492"/>
      <c r="WKU176" s="3492"/>
      <c r="WKV176" s="3492"/>
      <c r="WKW176" s="3492"/>
      <c r="WKX176" s="3492"/>
      <c r="WKY176" s="3492"/>
      <c r="WKZ176" s="3492"/>
      <c r="WLA176" s="3492"/>
      <c r="WLB176" s="3492"/>
      <c r="WLC176" s="3492"/>
      <c r="WLD176" s="3492"/>
      <c r="WLE176" s="3492"/>
      <c r="WLF176" s="3492"/>
      <c r="WLG176" s="3492"/>
      <c r="WLH176" s="3492"/>
      <c r="WLI176" s="3492"/>
      <c r="WLJ176" s="3492"/>
      <c r="WLK176" s="3492"/>
      <c r="WLL176" s="3492"/>
      <c r="WLM176" s="3492"/>
      <c r="WLN176" s="3492"/>
      <c r="WLO176" s="3492"/>
      <c r="WLP176" s="3492"/>
      <c r="WLQ176" s="3492"/>
      <c r="WLR176" s="3492"/>
      <c r="WLS176" s="3492"/>
      <c r="WLT176" s="3492"/>
      <c r="WLU176" s="3492"/>
      <c r="WLV176" s="3492"/>
      <c r="WLW176" s="3492"/>
      <c r="WLX176" s="3492"/>
      <c r="WLY176" s="3492"/>
      <c r="WLZ176" s="3492"/>
      <c r="WMA176" s="3492"/>
      <c r="WMB176" s="3492"/>
      <c r="WMC176" s="3492"/>
      <c r="WMD176" s="3492"/>
      <c r="WME176" s="3492"/>
      <c r="WMF176" s="3492"/>
      <c r="WMG176" s="3492"/>
      <c r="WMH176" s="3492"/>
      <c r="WMI176" s="3492"/>
      <c r="WMJ176" s="3492"/>
      <c r="WMK176" s="3492"/>
      <c r="WML176" s="3492"/>
      <c r="WMM176" s="3492"/>
      <c r="WMN176" s="3492"/>
      <c r="WMO176" s="3492"/>
      <c r="WMP176" s="3492"/>
      <c r="WMQ176" s="3492"/>
      <c r="WMR176" s="3492"/>
      <c r="WMS176" s="3492"/>
      <c r="WMT176" s="3492"/>
      <c r="WMU176" s="3492"/>
      <c r="WMV176" s="3492"/>
      <c r="WMW176" s="3492"/>
      <c r="WMX176" s="3492"/>
      <c r="WMY176" s="3492"/>
      <c r="WMZ176" s="3492"/>
      <c r="WNA176" s="3492"/>
      <c r="WNB176" s="3492"/>
      <c r="WNC176" s="3492"/>
      <c r="WND176" s="3492"/>
      <c r="WNE176" s="3492"/>
      <c r="WNF176" s="3492"/>
      <c r="WNG176" s="3492"/>
      <c r="WNH176" s="3492"/>
      <c r="WNI176" s="3492"/>
      <c r="WNJ176" s="3492"/>
      <c r="WNK176" s="3492"/>
      <c r="WNL176" s="3492"/>
      <c r="WNM176" s="3492"/>
      <c r="WNN176" s="3492"/>
      <c r="WNO176" s="3492"/>
      <c r="WNP176" s="3492"/>
      <c r="WNQ176" s="3492"/>
      <c r="WNR176" s="3492"/>
      <c r="WNS176" s="3492"/>
      <c r="WNT176" s="3492"/>
      <c r="WNU176" s="3492"/>
      <c r="WNV176" s="3492"/>
      <c r="WNW176" s="3492"/>
      <c r="WNX176" s="3492"/>
      <c r="WNY176" s="3492"/>
      <c r="WNZ176" s="3492"/>
      <c r="WOA176" s="3492"/>
      <c r="WOB176" s="3492"/>
      <c r="WOC176" s="3492"/>
      <c r="WOD176" s="3492"/>
      <c r="WOE176" s="3492"/>
      <c r="WOF176" s="3492"/>
      <c r="WOG176" s="3492"/>
      <c r="WOH176" s="3492"/>
      <c r="WOI176" s="3492"/>
      <c r="WOJ176" s="3492"/>
      <c r="WOK176" s="3492"/>
      <c r="WOL176" s="3492"/>
      <c r="WOM176" s="3492"/>
      <c r="WON176" s="3492"/>
      <c r="WOO176" s="3492"/>
      <c r="WOP176" s="3492"/>
      <c r="WOQ176" s="3492"/>
      <c r="WOR176" s="3492"/>
      <c r="WOS176" s="3492"/>
      <c r="WOT176" s="3492"/>
      <c r="WOU176" s="3492"/>
      <c r="WOV176" s="3492"/>
      <c r="WOW176" s="3492"/>
      <c r="WOX176" s="3492"/>
      <c r="WOY176" s="3492"/>
      <c r="WOZ176" s="3492"/>
      <c r="WPA176" s="3492"/>
      <c r="WPB176" s="3492"/>
      <c r="WPC176" s="3492"/>
      <c r="WPD176" s="3492"/>
      <c r="WPE176" s="3492"/>
      <c r="WPF176" s="3492"/>
      <c r="WPG176" s="3492"/>
      <c r="WPH176" s="3492"/>
      <c r="WPI176" s="3492"/>
      <c r="WPJ176" s="3492"/>
      <c r="WPK176" s="3492"/>
      <c r="WPL176" s="3492"/>
      <c r="WPM176" s="3492"/>
      <c r="WPN176" s="3492"/>
      <c r="WPO176" s="3492"/>
      <c r="WPP176" s="3492"/>
      <c r="WPQ176" s="3492"/>
      <c r="WPR176" s="3492"/>
      <c r="WPS176" s="3492"/>
      <c r="WPT176" s="3492"/>
      <c r="WPU176" s="3492"/>
      <c r="WPV176" s="3492"/>
      <c r="WPW176" s="3492"/>
      <c r="WPX176" s="3492"/>
      <c r="WPY176" s="3492"/>
      <c r="WPZ176" s="3492"/>
      <c r="WQA176" s="3492"/>
      <c r="WQB176" s="3492"/>
      <c r="WQC176" s="3492"/>
      <c r="WQD176" s="3492"/>
      <c r="WQE176" s="3492"/>
      <c r="WQF176" s="3492"/>
      <c r="WQG176" s="3492"/>
      <c r="WQH176" s="3492"/>
      <c r="WQI176" s="3492"/>
      <c r="WQJ176" s="3492"/>
      <c r="WQK176" s="3492"/>
      <c r="WQL176" s="3492"/>
      <c r="WQM176" s="3492"/>
      <c r="WQN176" s="3492"/>
      <c r="WQO176" s="3492"/>
      <c r="WQP176" s="3492"/>
      <c r="WQQ176" s="3492"/>
      <c r="WQR176" s="3492"/>
      <c r="WQS176" s="3492"/>
      <c r="WQT176" s="3492"/>
      <c r="WQU176" s="3492"/>
      <c r="WQV176" s="3492"/>
      <c r="WQW176" s="3492"/>
      <c r="WQX176" s="3492"/>
      <c r="WQY176" s="3492"/>
      <c r="WQZ176" s="3492"/>
      <c r="WRA176" s="3492"/>
      <c r="WRB176" s="3492"/>
      <c r="WRC176" s="3492"/>
      <c r="WRD176" s="3492"/>
      <c r="WRE176" s="3492"/>
      <c r="WRF176" s="3492"/>
      <c r="WRG176" s="3492"/>
      <c r="WRH176" s="3492"/>
      <c r="WRI176" s="3492"/>
      <c r="WRJ176" s="3492"/>
      <c r="WRK176" s="3492"/>
      <c r="WRL176" s="3492"/>
      <c r="WRM176" s="3492"/>
      <c r="WRN176" s="3492"/>
      <c r="WRO176" s="3492"/>
      <c r="WRP176" s="3492"/>
      <c r="WRQ176" s="3492"/>
      <c r="WRR176" s="3492"/>
      <c r="WRS176" s="3492"/>
      <c r="WRT176" s="3492"/>
      <c r="WRU176" s="3492"/>
      <c r="WRV176" s="3492"/>
      <c r="WRW176" s="3492"/>
      <c r="WRX176" s="3492"/>
      <c r="WRY176" s="3492"/>
      <c r="WRZ176" s="3492"/>
      <c r="WSA176" s="3492"/>
      <c r="WSB176" s="3492"/>
      <c r="WSC176" s="3492"/>
      <c r="WSD176" s="3492"/>
      <c r="WSE176" s="3492"/>
      <c r="WSF176" s="3492"/>
      <c r="WSG176" s="3492"/>
      <c r="WSH176" s="3492"/>
      <c r="WSI176" s="3492"/>
      <c r="WSJ176" s="3492"/>
      <c r="WSK176" s="3492"/>
      <c r="WSL176" s="3492"/>
      <c r="WSM176" s="3492"/>
      <c r="WSN176" s="3492"/>
      <c r="WSO176" s="3492"/>
      <c r="WSP176" s="3492"/>
      <c r="WSQ176" s="3492"/>
      <c r="WSR176" s="3492"/>
      <c r="WSS176" s="3492"/>
      <c r="WST176" s="3492"/>
      <c r="WSU176" s="3492"/>
      <c r="WSV176" s="3492"/>
      <c r="WSW176" s="3492"/>
      <c r="WSX176" s="3492"/>
      <c r="WSY176" s="3492"/>
      <c r="WSZ176" s="3492"/>
      <c r="WTA176" s="3492"/>
      <c r="WTB176" s="3492"/>
      <c r="WTC176" s="3492"/>
      <c r="WTD176" s="3492"/>
      <c r="WTE176" s="3492"/>
      <c r="WTF176" s="3492"/>
      <c r="WTG176" s="3492"/>
      <c r="WTH176" s="3492"/>
      <c r="WTI176" s="3492"/>
      <c r="WTJ176" s="3492"/>
      <c r="WTK176" s="3492"/>
      <c r="WTL176" s="3492"/>
      <c r="WTM176" s="3492"/>
      <c r="WTN176" s="3492"/>
      <c r="WTO176" s="3492"/>
      <c r="WTP176" s="3492"/>
      <c r="WTQ176" s="3492"/>
      <c r="WTR176" s="3492"/>
      <c r="WTS176" s="3492"/>
      <c r="WTT176" s="3492"/>
      <c r="WTU176" s="3492"/>
      <c r="WTV176" s="3492"/>
      <c r="WTW176" s="3492"/>
      <c r="WTX176" s="3492"/>
      <c r="WTY176" s="3492"/>
      <c r="WTZ176" s="3492"/>
      <c r="WUA176" s="3492"/>
      <c r="WUB176" s="3492"/>
      <c r="WUC176" s="3492"/>
      <c r="WUD176" s="3492"/>
      <c r="WUE176" s="3492"/>
      <c r="WUF176" s="3492"/>
      <c r="WUG176" s="3492"/>
      <c r="WUH176" s="3492"/>
      <c r="WUI176" s="3492"/>
      <c r="WUJ176" s="3492"/>
      <c r="WUK176" s="3492"/>
      <c r="WUL176" s="3492"/>
      <c r="WUM176" s="3492"/>
      <c r="WUN176" s="3492"/>
      <c r="WUO176" s="3492"/>
      <c r="WUP176" s="3492"/>
      <c r="WUQ176" s="3492"/>
      <c r="WUR176" s="3492"/>
      <c r="WUS176" s="3492"/>
      <c r="WUT176" s="3492"/>
      <c r="WUU176" s="3492"/>
      <c r="WUV176" s="3492"/>
      <c r="WUW176" s="3492"/>
      <c r="WUX176" s="3492"/>
      <c r="WUY176" s="3492"/>
      <c r="WUZ176" s="3492"/>
      <c r="WVA176" s="3492"/>
      <c r="WVB176" s="3492"/>
      <c r="WVC176" s="3492"/>
      <c r="WVD176" s="3492"/>
      <c r="WVE176" s="3492"/>
      <c r="WVF176" s="3492"/>
      <c r="WVG176" s="3492"/>
      <c r="WVH176" s="3492"/>
      <c r="WVI176" s="3492"/>
      <c r="WVJ176" s="3492"/>
      <c r="WVK176" s="3492"/>
      <c r="WVL176" s="3492"/>
      <c r="WVM176" s="3492"/>
      <c r="WVN176" s="3492"/>
      <c r="WVO176" s="3492"/>
      <c r="WVP176" s="3492"/>
      <c r="WVQ176" s="3492"/>
      <c r="WVR176" s="3492"/>
      <c r="WVS176" s="3492"/>
      <c r="WVT176" s="3492"/>
      <c r="WVU176" s="3492"/>
      <c r="WVV176" s="3492"/>
      <c r="WVW176" s="3492"/>
      <c r="WVX176" s="3492"/>
      <c r="WVY176" s="3492"/>
      <c r="WVZ176" s="3492"/>
      <c r="WWA176" s="3492"/>
      <c r="WWB176" s="3492"/>
      <c r="WWC176" s="3492"/>
      <c r="WWD176" s="3492"/>
      <c r="WWE176" s="3492"/>
      <c r="WWF176" s="3492"/>
      <c r="WWG176" s="3492"/>
      <c r="WWH176" s="3492"/>
      <c r="WWI176" s="3492"/>
      <c r="WWJ176" s="3492"/>
      <c r="WWK176" s="3492"/>
      <c r="WWL176" s="3492"/>
      <c r="WWM176" s="3492"/>
      <c r="WWN176" s="3492"/>
      <c r="WWO176" s="3492"/>
      <c r="WWP176" s="3492"/>
      <c r="WWQ176" s="3492"/>
      <c r="WWR176" s="3492"/>
      <c r="WWS176" s="3492"/>
      <c r="WWT176" s="3492"/>
      <c r="WWU176" s="3492"/>
      <c r="WWV176" s="3492"/>
      <c r="WWW176" s="3492"/>
      <c r="WWX176" s="3492"/>
      <c r="WWY176" s="3492"/>
      <c r="WWZ176" s="3492"/>
      <c r="WXA176" s="3492"/>
      <c r="WXB176" s="3492"/>
      <c r="WXC176" s="3492"/>
      <c r="WXD176" s="3492"/>
      <c r="WXE176" s="3492"/>
      <c r="WXF176" s="3492"/>
      <c r="WXG176" s="3492"/>
      <c r="WXH176" s="3492"/>
      <c r="WXI176" s="3492"/>
      <c r="WXJ176" s="3492"/>
      <c r="WXK176" s="3492"/>
      <c r="WXL176" s="3492"/>
      <c r="WXM176" s="3492"/>
      <c r="WXN176" s="3492"/>
      <c r="WXO176" s="3492"/>
      <c r="WXP176" s="3492"/>
      <c r="WXQ176" s="3492"/>
      <c r="WXR176" s="3492"/>
      <c r="WXS176" s="3492"/>
      <c r="WXT176" s="3492"/>
      <c r="WXU176" s="3492"/>
      <c r="WXV176" s="3492"/>
      <c r="WXW176" s="3492"/>
      <c r="WXX176" s="3492"/>
      <c r="WXY176" s="3492"/>
      <c r="WXZ176" s="3492"/>
      <c r="WYA176" s="3492"/>
      <c r="WYB176" s="3492"/>
      <c r="WYC176" s="3492"/>
      <c r="WYD176" s="3492"/>
      <c r="WYE176" s="3492"/>
      <c r="WYF176" s="3492"/>
      <c r="WYG176" s="3492"/>
      <c r="WYH176" s="3492"/>
      <c r="WYI176" s="3492"/>
      <c r="WYJ176" s="3492"/>
      <c r="WYK176" s="3492"/>
      <c r="WYL176" s="3492"/>
      <c r="WYM176" s="3492"/>
      <c r="WYN176" s="3492"/>
      <c r="WYO176" s="3492"/>
      <c r="WYP176" s="3492"/>
      <c r="WYQ176" s="3492"/>
      <c r="WYR176" s="3492"/>
      <c r="WYS176" s="3492"/>
      <c r="WYT176" s="3492"/>
      <c r="WYU176" s="3492"/>
      <c r="WYV176" s="3492"/>
      <c r="WYW176" s="3492"/>
      <c r="WYX176" s="3492"/>
      <c r="WYY176" s="3492"/>
      <c r="WYZ176" s="3492"/>
      <c r="WZA176" s="3492"/>
      <c r="WZB176" s="3492"/>
      <c r="WZC176" s="3492"/>
      <c r="WZD176" s="3492"/>
      <c r="WZE176" s="3492"/>
      <c r="WZF176" s="3492"/>
      <c r="WZG176" s="3492"/>
      <c r="WZH176" s="3492"/>
      <c r="WZI176" s="3492"/>
      <c r="WZJ176" s="3492"/>
      <c r="WZK176" s="3492"/>
      <c r="WZL176" s="3492"/>
      <c r="WZM176" s="3492"/>
      <c r="WZN176" s="3492"/>
      <c r="WZO176" s="3492"/>
      <c r="WZP176" s="3492"/>
      <c r="WZQ176" s="3492"/>
      <c r="WZR176" s="3492"/>
      <c r="WZS176" s="3492"/>
      <c r="WZT176" s="3492"/>
      <c r="WZU176" s="3492"/>
      <c r="WZV176" s="3492"/>
      <c r="WZW176" s="3492"/>
      <c r="WZX176" s="3492"/>
      <c r="WZY176" s="3492"/>
      <c r="WZZ176" s="3492"/>
      <c r="XAA176" s="3492"/>
      <c r="XAB176" s="3492"/>
      <c r="XAC176" s="3492"/>
      <c r="XAD176" s="3492"/>
      <c r="XAE176" s="3492"/>
      <c r="XAF176" s="3492"/>
      <c r="XAG176" s="3492"/>
      <c r="XAH176" s="3492"/>
      <c r="XAI176" s="3492"/>
      <c r="XAJ176" s="3492"/>
      <c r="XAK176" s="3492"/>
      <c r="XAL176" s="3492"/>
      <c r="XAM176" s="3492"/>
      <c r="XAN176" s="3492"/>
      <c r="XAO176" s="3492"/>
      <c r="XAP176" s="3492"/>
      <c r="XAQ176" s="3492"/>
      <c r="XAR176" s="3492"/>
      <c r="XAS176" s="3492"/>
      <c r="XAT176" s="3492"/>
      <c r="XAU176" s="3492"/>
      <c r="XAV176" s="3492"/>
      <c r="XAW176" s="3492"/>
      <c r="XAX176" s="3492"/>
      <c r="XAY176" s="3492"/>
      <c r="XAZ176" s="3492"/>
      <c r="XBA176" s="3492"/>
      <c r="XBB176" s="3492"/>
      <c r="XBC176" s="3492"/>
      <c r="XBD176" s="3492"/>
      <c r="XBE176" s="3492"/>
      <c r="XBF176" s="3492"/>
      <c r="XBG176" s="3492"/>
      <c r="XBH176" s="3492"/>
      <c r="XBI176" s="3492"/>
      <c r="XBJ176" s="3492"/>
      <c r="XBK176" s="3492"/>
      <c r="XBL176" s="3492"/>
      <c r="XBM176" s="3492"/>
      <c r="XBN176" s="3492"/>
      <c r="XBO176" s="3492"/>
      <c r="XBP176" s="3492"/>
      <c r="XBQ176" s="3492"/>
      <c r="XBR176" s="3492"/>
      <c r="XBS176" s="3492"/>
      <c r="XBT176" s="3492"/>
      <c r="XBU176" s="3492"/>
      <c r="XBV176" s="3492"/>
      <c r="XBW176" s="3492"/>
      <c r="XBX176" s="3492"/>
      <c r="XBY176" s="3492"/>
      <c r="XBZ176" s="3492"/>
      <c r="XCA176" s="3492"/>
      <c r="XCB176" s="3492"/>
      <c r="XCC176" s="3492"/>
      <c r="XCD176" s="3492"/>
      <c r="XCE176" s="3492"/>
      <c r="XCF176" s="3492"/>
      <c r="XCG176" s="3492"/>
      <c r="XCH176" s="3492"/>
      <c r="XCI176" s="3492"/>
      <c r="XCJ176" s="3492"/>
      <c r="XCK176" s="3492"/>
      <c r="XCL176" s="3492"/>
      <c r="XCM176" s="3492"/>
      <c r="XCN176" s="3492"/>
      <c r="XCO176" s="3492"/>
      <c r="XCP176" s="3492"/>
      <c r="XCQ176" s="3492"/>
      <c r="XCR176" s="3492"/>
      <c r="XCS176" s="3492"/>
      <c r="XCT176" s="3492"/>
      <c r="XCU176" s="3492"/>
      <c r="XCV176" s="3492"/>
      <c r="XCW176" s="3492"/>
      <c r="XCX176" s="3492"/>
      <c r="XCY176" s="3492"/>
      <c r="XCZ176" s="3492"/>
      <c r="XDA176" s="3492"/>
      <c r="XDB176" s="3492"/>
      <c r="XDC176" s="3492"/>
      <c r="XDD176" s="3492"/>
      <c r="XDE176" s="3492"/>
      <c r="XDF176" s="3492"/>
      <c r="XDG176" s="3492"/>
      <c r="XDH176" s="3492"/>
      <c r="XDI176" s="3492"/>
      <c r="XDJ176" s="3492"/>
      <c r="XDK176" s="3492"/>
      <c r="XDL176" s="3492"/>
      <c r="XDM176" s="3492"/>
      <c r="XDN176" s="3492"/>
      <c r="XDO176" s="3492"/>
      <c r="XDP176" s="3492"/>
      <c r="XDQ176" s="3492"/>
      <c r="XDR176" s="3492"/>
      <c r="XDS176" s="3492"/>
      <c r="XDT176" s="3492"/>
      <c r="XDU176" s="3492"/>
      <c r="XDV176" s="3492"/>
      <c r="XDW176" s="3492"/>
      <c r="XDX176" s="3492"/>
      <c r="XDY176" s="3492"/>
      <c r="XDZ176" s="3492"/>
      <c r="XEA176" s="3492"/>
      <c r="XEB176" s="3492"/>
      <c r="XEC176" s="3492"/>
      <c r="XED176" s="3492"/>
      <c r="XEE176" s="3492"/>
      <c r="XEF176" s="3492"/>
      <c r="XEG176" s="3492"/>
      <c r="XEH176" s="3492"/>
      <c r="XEI176" s="3492"/>
      <c r="XEJ176" s="3492"/>
      <c r="XEK176" s="3492"/>
      <c r="XEL176" s="3492"/>
      <c r="XEM176" s="3492"/>
      <c r="XEN176" s="3492"/>
      <c r="XEO176" s="3492"/>
      <c r="XEP176" s="3492"/>
      <c r="XEQ176" s="3492"/>
      <c r="XER176" s="3492"/>
      <c r="XES176" s="3492"/>
      <c r="XET176" s="3492"/>
      <c r="XEU176" s="3492"/>
      <c r="XEV176" s="3492"/>
      <c r="XEW176" s="3492"/>
      <c r="XEX176" s="3492"/>
      <c r="XEY176" s="3492"/>
      <c r="XEZ176" s="3492"/>
      <c r="XFA176" s="3492"/>
      <c r="XFB176" s="3492"/>
      <c r="XFC176" s="3492"/>
      <c r="XFD176" s="3492"/>
    </row>
    <row r="177" spans="1:12" s="604" customFormat="1" ht="60.75" customHeight="1">
      <c r="A177" s="596"/>
      <c r="B177" s="596"/>
      <c r="C177" s="616"/>
      <c r="D177" s="3492" t="s">
        <v>4269</v>
      </c>
      <c r="E177" s="3492"/>
      <c r="F177" s="3492"/>
      <c r="G177" s="3492"/>
      <c r="H177" s="3492"/>
      <c r="I177" s="3492"/>
      <c r="J177" s="3492"/>
      <c r="K177" s="3492"/>
    </row>
    <row r="178" spans="1:12">
      <c r="C178" s="1788" t="s">
        <v>4393</v>
      </c>
      <c r="D178" s="2833" t="s">
        <v>672</v>
      </c>
      <c r="E178" s="2833"/>
      <c r="F178" s="2833"/>
      <c r="G178" s="2833"/>
      <c r="H178" s="2833"/>
      <c r="I178" s="2833"/>
      <c r="J178" s="2833"/>
      <c r="K178" s="2833"/>
      <c r="L178" s="842"/>
    </row>
    <row r="179" spans="1:12" ht="42.75" customHeight="1">
      <c r="C179" s="622"/>
      <c r="D179" s="3580" t="s">
        <v>4172</v>
      </c>
      <c r="E179" s="3580"/>
      <c r="F179" s="3580"/>
      <c r="G179" s="3580"/>
      <c r="H179" s="3580"/>
      <c r="I179" s="3580"/>
      <c r="J179" s="3580"/>
      <c r="K179" s="3580"/>
      <c r="L179" s="3580"/>
    </row>
    <row r="180" spans="1:12">
      <c r="C180" s="1788" t="s">
        <v>4394</v>
      </c>
      <c r="D180" s="3685" t="s">
        <v>673</v>
      </c>
      <c r="E180" s="3685"/>
      <c r="F180" s="3685"/>
      <c r="G180" s="3685"/>
      <c r="H180" s="3685"/>
      <c r="I180" s="3685"/>
      <c r="J180" s="3685"/>
      <c r="K180" s="3685"/>
      <c r="L180" s="3685"/>
    </row>
    <row r="181" spans="1:12" ht="15.75" customHeight="1">
      <c r="C181" s="414"/>
      <c r="D181" s="3580" t="s">
        <v>4270</v>
      </c>
      <c r="E181" s="3580"/>
      <c r="F181" s="3580"/>
      <c r="G181" s="3580"/>
      <c r="H181" s="3580"/>
      <c r="I181" s="3580"/>
      <c r="J181" s="3580"/>
      <c r="K181" s="3580"/>
      <c r="L181" s="3580"/>
    </row>
    <row r="182" spans="1:12" ht="32.25" customHeight="1">
      <c r="C182" s="414"/>
      <c r="D182" s="1887" t="s">
        <v>621</v>
      </c>
      <c r="E182" s="3580" t="s">
        <v>1293</v>
      </c>
      <c r="F182" s="3580"/>
      <c r="G182" s="3580"/>
      <c r="H182" s="3580"/>
      <c r="I182" s="3580"/>
      <c r="J182" s="3580"/>
      <c r="K182" s="3580"/>
      <c r="L182" s="3580"/>
    </row>
    <row r="183" spans="1:12" ht="69" customHeight="1">
      <c r="C183" s="414"/>
      <c r="D183" s="1887" t="s">
        <v>623</v>
      </c>
      <c r="E183" s="3580" t="s">
        <v>1294</v>
      </c>
      <c r="F183" s="3580"/>
      <c r="G183" s="3580"/>
      <c r="H183" s="3580"/>
      <c r="I183" s="3580"/>
      <c r="J183" s="3580"/>
      <c r="K183" s="3580"/>
      <c r="L183" s="3580"/>
    </row>
    <row r="184" spans="1:12">
      <c r="C184" s="414"/>
      <c r="D184" s="1887" t="s">
        <v>625</v>
      </c>
      <c r="E184" s="3684" t="s">
        <v>1295</v>
      </c>
      <c r="F184" s="3684"/>
      <c r="G184" s="3684"/>
      <c r="H184" s="3684"/>
      <c r="I184" s="3684"/>
      <c r="J184" s="3684"/>
      <c r="K184" s="3684"/>
      <c r="L184" s="3684"/>
    </row>
    <row r="185" spans="1:12" ht="57.75" customHeight="1">
      <c r="C185" s="414"/>
      <c r="D185" s="1887" t="s">
        <v>626</v>
      </c>
      <c r="E185" s="3580" t="s">
        <v>4271</v>
      </c>
      <c r="F185" s="3580"/>
      <c r="G185" s="3580"/>
      <c r="H185" s="3580"/>
      <c r="I185" s="3580"/>
      <c r="J185" s="3580"/>
      <c r="K185" s="3580"/>
      <c r="L185" s="3580"/>
    </row>
    <row r="186" spans="1:12" ht="24" customHeight="1">
      <c r="C186" s="414"/>
      <c r="D186" s="1887" t="s">
        <v>649</v>
      </c>
      <c r="E186" s="3684" t="s">
        <v>4173</v>
      </c>
      <c r="F186" s="3684"/>
      <c r="G186" s="3684"/>
      <c r="H186" s="3684"/>
      <c r="I186" s="3684"/>
      <c r="J186" s="3684"/>
      <c r="K186" s="3684"/>
      <c r="L186" s="3684"/>
    </row>
    <row r="187" spans="1:12" ht="21" customHeight="1">
      <c r="C187" s="414"/>
      <c r="D187" s="1887" t="s">
        <v>1276</v>
      </c>
      <c r="E187" s="3580" t="s">
        <v>1299</v>
      </c>
      <c r="F187" s="3580"/>
      <c r="G187" s="3580"/>
      <c r="H187" s="3580"/>
      <c r="I187" s="3580"/>
      <c r="J187" s="3580"/>
      <c r="K187" s="3580"/>
      <c r="L187" s="3580"/>
    </row>
    <row r="188" spans="1:12">
      <c r="C188" s="1788" t="s">
        <v>4395</v>
      </c>
      <c r="D188" s="3685" t="s">
        <v>326</v>
      </c>
      <c r="E188" s="3685"/>
      <c r="F188" s="3685"/>
      <c r="G188" s="3685"/>
      <c r="H188" s="3685"/>
      <c r="I188" s="3685"/>
      <c r="J188" s="3685"/>
      <c r="K188" s="3685"/>
      <c r="L188" s="3685"/>
    </row>
    <row r="189" spans="1:12" ht="32.25" customHeight="1">
      <c r="C189" s="414"/>
      <c r="D189" s="178" t="s">
        <v>4396</v>
      </c>
      <c r="E189" s="3580" t="s">
        <v>349</v>
      </c>
      <c r="F189" s="3580"/>
      <c r="G189" s="3580"/>
      <c r="H189" s="3580"/>
      <c r="I189" s="3580"/>
      <c r="J189" s="3580"/>
      <c r="K189" s="3580"/>
      <c r="L189" s="3580"/>
    </row>
    <row r="190" spans="1:12" ht="20.25" customHeight="1">
      <c r="C190" s="414"/>
      <c r="D190" s="29"/>
      <c r="E190" s="930" t="s">
        <v>621</v>
      </c>
      <c r="F190" s="3684" t="s">
        <v>350</v>
      </c>
      <c r="G190" s="3684"/>
      <c r="H190" s="3684"/>
      <c r="I190" s="3684"/>
      <c r="J190" s="3684"/>
      <c r="K190" s="3684"/>
      <c r="L190" s="3684"/>
    </row>
    <row r="191" spans="1:12" ht="19.5" customHeight="1">
      <c r="C191" s="414"/>
      <c r="D191" s="29"/>
      <c r="E191" s="930" t="s">
        <v>623</v>
      </c>
      <c r="F191" s="3684" t="s">
        <v>1926</v>
      </c>
      <c r="G191" s="3684"/>
      <c r="H191" s="3684"/>
      <c r="I191" s="3684"/>
      <c r="J191" s="3684"/>
      <c r="K191" s="3684"/>
      <c r="L191" s="3684"/>
    </row>
    <row r="192" spans="1:12" ht="21" customHeight="1">
      <c r="C192" s="414"/>
      <c r="D192" s="29"/>
      <c r="E192" s="930" t="s">
        <v>625</v>
      </c>
      <c r="F192" s="3684" t="s">
        <v>1296</v>
      </c>
      <c r="G192" s="3684"/>
      <c r="H192" s="3684"/>
      <c r="I192" s="3684"/>
      <c r="J192" s="3684"/>
      <c r="K192" s="3684"/>
      <c r="L192" s="3684"/>
    </row>
    <row r="193" spans="3:12" ht="21" customHeight="1">
      <c r="C193" s="414"/>
      <c r="D193" s="178" t="s">
        <v>4397</v>
      </c>
      <c r="E193" s="3580" t="s">
        <v>1297</v>
      </c>
      <c r="F193" s="3580"/>
      <c r="G193" s="3580"/>
      <c r="H193" s="3580"/>
      <c r="I193" s="3580"/>
      <c r="J193" s="3580"/>
      <c r="K193" s="3580"/>
      <c r="L193" s="3580"/>
    </row>
    <row r="194" spans="3:12">
      <c r="C194" s="1788" t="s">
        <v>4398</v>
      </c>
      <c r="D194" s="2833" t="s">
        <v>4416</v>
      </c>
      <c r="E194" s="2833"/>
      <c r="F194" s="2833"/>
      <c r="G194" s="2833"/>
      <c r="H194" s="2833"/>
      <c r="I194" s="2833"/>
      <c r="J194" s="2833"/>
      <c r="K194" s="2833"/>
      <c r="L194" s="842"/>
    </row>
    <row r="195" spans="3:12">
      <c r="C195" s="1788"/>
      <c r="D195" s="3690" t="s">
        <v>4417</v>
      </c>
      <c r="E195" s="2833"/>
      <c r="F195" s="2833"/>
      <c r="G195" s="2833"/>
      <c r="H195" s="2833"/>
      <c r="I195" s="2833"/>
      <c r="J195" s="2833"/>
      <c r="K195" s="2833"/>
      <c r="L195" s="2833"/>
    </row>
    <row r="196" spans="3:12" ht="31.5" customHeight="1">
      <c r="C196" s="414"/>
      <c r="D196" s="2833"/>
      <c r="E196" s="2833"/>
      <c r="F196" s="2833"/>
      <c r="G196" s="2833"/>
      <c r="H196" s="2833"/>
      <c r="I196" s="2833"/>
      <c r="J196" s="2833"/>
      <c r="K196" s="2833"/>
      <c r="L196" s="2833"/>
    </row>
    <row r="197" spans="3:12">
      <c r="C197" s="414"/>
      <c r="D197" s="3689"/>
      <c r="E197" s="3689"/>
      <c r="F197" s="3689"/>
      <c r="G197" s="3689"/>
      <c r="H197" s="3689"/>
      <c r="I197" s="3689"/>
      <c r="J197" s="3689"/>
      <c r="K197" s="3689"/>
      <c r="L197" s="3689"/>
    </row>
    <row r="198" spans="3:12" ht="18" customHeight="1">
      <c r="C198" s="592" t="s">
        <v>4399</v>
      </c>
      <c r="D198" s="3687" t="s">
        <v>4272</v>
      </c>
      <c r="E198" s="3687"/>
      <c r="F198" s="3687"/>
      <c r="G198" s="3687"/>
      <c r="H198" s="3687"/>
      <c r="I198" s="3687"/>
      <c r="J198" s="3687"/>
      <c r="K198" s="3687"/>
      <c r="L198" s="3687"/>
    </row>
    <row r="199" spans="3:12" ht="48.75" customHeight="1">
      <c r="C199" s="1531"/>
      <c r="D199" s="3468" t="s">
        <v>4400</v>
      </c>
      <c r="E199" s="3468"/>
      <c r="F199" s="3468"/>
      <c r="G199" s="3468"/>
      <c r="H199" s="3468"/>
      <c r="I199" s="3468"/>
      <c r="J199" s="3468"/>
      <c r="K199" s="3468"/>
      <c r="L199" s="3468"/>
    </row>
    <row r="200" spans="3:12" ht="24.75" customHeight="1">
      <c r="C200" s="1788" t="s">
        <v>4402</v>
      </c>
      <c r="D200" s="3496" t="s">
        <v>327</v>
      </c>
      <c r="E200" s="3496"/>
      <c r="F200" s="3496"/>
      <c r="G200" s="3496"/>
      <c r="H200" s="3496"/>
      <c r="I200" s="3496"/>
      <c r="J200" s="3496"/>
      <c r="K200" s="3496"/>
      <c r="L200" s="416"/>
    </row>
    <row r="201" spans="3:12" ht="35.25" customHeight="1">
      <c r="C201" s="414"/>
      <c r="D201" s="3492" t="s">
        <v>4401</v>
      </c>
      <c r="E201" s="3492"/>
      <c r="F201" s="3492"/>
      <c r="G201" s="3492"/>
      <c r="H201" s="3492"/>
      <c r="I201" s="3492"/>
      <c r="J201" s="3492"/>
      <c r="K201" s="3492"/>
      <c r="L201" s="3492"/>
    </row>
    <row r="202" spans="3:12" ht="21" customHeight="1">
      <c r="C202" s="2296" t="s">
        <v>4403</v>
      </c>
      <c r="D202" s="3688" t="s">
        <v>1298</v>
      </c>
      <c r="E202" s="3688"/>
      <c r="F202" s="3688"/>
      <c r="G202" s="3688"/>
      <c r="H202" s="3688"/>
      <c r="I202" s="3688"/>
      <c r="J202" s="3688"/>
      <c r="K202" s="3688"/>
      <c r="L202" s="3688"/>
    </row>
    <row r="203" spans="3:12" ht="52.5" customHeight="1">
      <c r="C203" s="414"/>
      <c r="D203" s="3492" t="s">
        <v>4404</v>
      </c>
      <c r="E203" s="3492"/>
      <c r="F203" s="3492"/>
      <c r="G203" s="3492"/>
      <c r="H203" s="3492"/>
      <c r="I203" s="3492"/>
      <c r="J203" s="3492"/>
      <c r="K203" s="3492"/>
      <c r="L203" s="3492"/>
    </row>
    <row r="204" spans="3:12" ht="47.25" hidden="1" customHeight="1">
      <c r="C204" s="414"/>
      <c r="D204" s="3468"/>
      <c r="E204" s="3468"/>
      <c r="F204" s="3468"/>
      <c r="G204" s="3468"/>
      <c r="H204" s="3468"/>
      <c r="I204" s="3468"/>
      <c r="J204" s="3468"/>
      <c r="K204" s="3468"/>
      <c r="L204" s="3468"/>
    </row>
    <row r="205" spans="3:12" ht="37.5" customHeight="1">
      <c r="C205" s="414"/>
      <c r="D205" s="616"/>
      <c r="E205" s="3468"/>
      <c r="F205" s="3468"/>
      <c r="G205" s="3468"/>
      <c r="H205" s="3468"/>
      <c r="I205" s="3468"/>
      <c r="J205" s="3468"/>
      <c r="K205" s="3468"/>
      <c r="L205" s="3468"/>
    </row>
    <row r="206" spans="3:12" ht="29.25" customHeight="1">
      <c r="C206" s="414"/>
      <c r="D206" s="616"/>
      <c r="E206" s="574"/>
      <c r="F206" s="414"/>
      <c r="G206" s="414"/>
      <c r="H206" s="414"/>
      <c r="I206" s="414"/>
      <c r="J206" s="414"/>
      <c r="K206" s="414"/>
      <c r="L206" s="414"/>
    </row>
    <row r="207" spans="3:12" ht="29.25" customHeight="1">
      <c r="C207" s="414"/>
      <c r="D207" s="616"/>
      <c r="E207" s="574"/>
      <c r="F207" s="414"/>
      <c r="G207" s="414"/>
      <c r="H207" s="414"/>
      <c r="I207" s="414"/>
      <c r="J207" s="414"/>
      <c r="K207" s="414"/>
      <c r="L207" s="414"/>
    </row>
    <row r="208" spans="3:12" ht="29.25" customHeight="1">
      <c r="C208" s="414"/>
      <c r="D208" s="616"/>
      <c r="E208" s="574"/>
      <c r="F208" s="414"/>
      <c r="G208" s="414"/>
      <c r="H208" s="414"/>
      <c r="I208" s="414"/>
      <c r="J208" s="414"/>
      <c r="K208" s="414"/>
      <c r="L208" s="414"/>
    </row>
    <row r="209" spans="3:12" ht="29.25" customHeight="1">
      <c r="C209" s="414"/>
      <c r="D209" s="616"/>
      <c r="E209" s="574"/>
      <c r="F209" s="414"/>
      <c r="G209" s="414"/>
      <c r="H209" s="414"/>
      <c r="I209" s="414"/>
      <c r="J209" s="414"/>
      <c r="K209" s="414"/>
      <c r="L209" s="414"/>
    </row>
    <row r="210" spans="3:12" ht="29.25" customHeight="1">
      <c r="C210" s="414"/>
      <c r="D210" s="616"/>
      <c r="E210" s="574"/>
      <c r="F210" s="414"/>
      <c r="G210" s="414"/>
      <c r="H210" s="414"/>
      <c r="I210" s="414"/>
      <c r="J210" s="414"/>
      <c r="K210" s="414"/>
      <c r="L210" s="414"/>
    </row>
    <row r="211" spans="3:12" ht="29.25" customHeight="1">
      <c r="C211" s="414"/>
      <c r="D211" s="616"/>
      <c r="E211" s="574"/>
      <c r="F211" s="414"/>
      <c r="G211" s="414"/>
      <c r="H211" s="414"/>
      <c r="I211" s="414"/>
      <c r="J211" s="414"/>
      <c r="K211" s="414"/>
      <c r="L211" s="414"/>
    </row>
    <row r="212" spans="3:12" ht="29.25" customHeight="1">
      <c r="C212" s="414"/>
      <c r="D212" s="616"/>
      <c r="E212" s="574"/>
      <c r="F212" s="414"/>
      <c r="G212" s="414"/>
      <c r="H212" s="414"/>
      <c r="I212" s="414"/>
      <c r="J212" s="414"/>
      <c r="K212" s="414"/>
      <c r="L212" s="414"/>
    </row>
    <row r="213" spans="3:12" ht="29.25" customHeight="1">
      <c r="C213" s="414"/>
      <c r="D213" s="414"/>
      <c r="E213" s="574"/>
      <c r="F213" s="414"/>
      <c r="G213" s="414"/>
      <c r="H213" s="414"/>
      <c r="I213" s="414"/>
      <c r="J213" s="414"/>
      <c r="K213" s="414"/>
      <c r="L213" s="414"/>
    </row>
    <row r="214" spans="3:12" ht="29.25" customHeight="1">
      <c r="C214" s="414"/>
      <c r="D214" s="414"/>
      <c r="E214" s="574"/>
      <c r="F214" s="414"/>
      <c r="G214" s="414"/>
      <c r="H214" s="414"/>
      <c r="I214" s="414"/>
      <c r="J214" s="414"/>
      <c r="K214" s="414"/>
      <c r="L214" s="414"/>
    </row>
    <row r="215" spans="3:12" ht="29.25" customHeight="1">
      <c r="C215" s="414"/>
      <c r="D215" s="414"/>
      <c r="E215" s="574"/>
      <c r="F215" s="414"/>
      <c r="G215" s="414"/>
      <c r="H215" s="414"/>
      <c r="I215" s="414"/>
      <c r="J215" s="414"/>
      <c r="K215" s="414"/>
      <c r="L215" s="414"/>
    </row>
    <row r="216" spans="3:12" ht="29.25" customHeight="1">
      <c r="C216" s="414"/>
      <c r="D216" s="414"/>
      <c r="E216" s="574"/>
      <c r="F216" s="414"/>
      <c r="G216" s="414"/>
      <c r="H216" s="414"/>
      <c r="I216" s="414"/>
      <c r="J216" s="414"/>
      <c r="K216" s="414"/>
      <c r="L216" s="414"/>
    </row>
    <row r="217" spans="3:12" ht="29.25" customHeight="1">
      <c r="C217" s="414"/>
      <c r="D217" s="414"/>
      <c r="E217" s="574"/>
      <c r="F217" s="414"/>
      <c r="G217" s="414"/>
      <c r="H217" s="414"/>
      <c r="I217" s="414"/>
      <c r="J217" s="414"/>
      <c r="K217" s="414"/>
      <c r="L217" s="414"/>
    </row>
    <row r="218" spans="3:12" ht="29.25" customHeight="1">
      <c r="C218" s="414"/>
      <c r="D218" s="414"/>
      <c r="E218" s="414"/>
      <c r="F218" s="414"/>
      <c r="G218" s="414"/>
      <c r="H218" s="414"/>
      <c r="I218" s="414"/>
      <c r="J218" s="414"/>
      <c r="K218" s="414"/>
      <c r="L218" s="414"/>
    </row>
    <row r="219" spans="3:12" ht="29.25" customHeight="1">
      <c r="C219" s="414"/>
      <c r="D219" s="616"/>
      <c r="E219" s="3468"/>
      <c r="F219" s="3468"/>
      <c r="G219" s="3468"/>
      <c r="H219" s="3468"/>
      <c r="I219" s="3468"/>
      <c r="J219" s="3468"/>
      <c r="K219" s="3468"/>
      <c r="L219" s="3468"/>
    </row>
    <row r="220" spans="3:12" ht="29.25" customHeight="1">
      <c r="C220" s="414"/>
      <c r="D220" s="616"/>
      <c r="E220" s="3468"/>
      <c r="F220" s="3468"/>
      <c r="G220" s="3468"/>
      <c r="H220" s="3468"/>
      <c r="I220" s="3468"/>
      <c r="J220" s="3468"/>
      <c r="K220" s="3468"/>
      <c r="L220" s="3468"/>
    </row>
    <row r="221" spans="3:12" ht="29.25" customHeight="1">
      <c r="C221" s="414"/>
      <c r="D221" s="616"/>
      <c r="E221" s="3468"/>
      <c r="F221" s="3468"/>
      <c r="G221" s="3468"/>
      <c r="H221" s="3468"/>
      <c r="I221" s="3468"/>
      <c r="J221" s="3468"/>
      <c r="K221" s="3468"/>
      <c r="L221" s="3468"/>
    </row>
    <row r="222" spans="3:12" ht="29.25" customHeight="1">
      <c r="C222" s="414"/>
      <c r="D222" s="616"/>
      <c r="E222" s="3468"/>
      <c r="F222" s="3468"/>
      <c r="G222" s="3468"/>
      <c r="H222" s="3468"/>
      <c r="I222" s="3468"/>
      <c r="J222" s="3468"/>
      <c r="K222" s="3468"/>
      <c r="L222" s="3468"/>
    </row>
    <row r="223" spans="3:12">
      <c r="C223" s="414"/>
      <c r="D223" s="414"/>
      <c r="E223" s="414"/>
      <c r="F223" s="414"/>
      <c r="G223" s="414"/>
      <c r="H223" s="414"/>
      <c r="I223" s="414"/>
      <c r="J223" s="414"/>
      <c r="K223" s="414"/>
      <c r="L223" s="414"/>
    </row>
  </sheetData>
  <sheetProtection formatRows="0" selectLockedCells="1"/>
  <mergeCells count="2256">
    <mergeCell ref="G40:K40"/>
    <mergeCell ref="D199:L199"/>
    <mergeCell ref="D180:L180"/>
    <mergeCell ref="D181:L181"/>
    <mergeCell ref="D38:F38"/>
    <mergeCell ref="G38:K38"/>
    <mergeCell ref="D39:F39"/>
    <mergeCell ref="G39:K39"/>
    <mergeCell ref="G37:K37"/>
    <mergeCell ref="D33:L33"/>
    <mergeCell ref="E34:K34"/>
    <mergeCell ref="D25:L25"/>
    <mergeCell ref="F26:L26"/>
    <mergeCell ref="F27:L27"/>
    <mergeCell ref="F28:L28"/>
    <mergeCell ref="F29:L29"/>
    <mergeCell ref="F30:L30"/>
    <mergeCell ref="E31:L31"/>
    <mergeCell ref="E32:L32"/>
    <mergeCell ref="D35:K35"/>
    <mergeCell ref="D36:K36"/>
    <mergeCell ref="D88:K88"/>
    <mergeCell ref="D89:K89"/>
    <mergeCell ref="D90:K90"/>
    <mergeCell ref="C60:K60"/>
    <mergeCell ref="C61:K61"/>
    <mergeCell ref="C62:K62"/>
    <mergeCell ref="C63:K63"/>
    <mergeCell ref="C64:K64"/>
    <mergeCell ref="C65:K65"/>
    <mergeCell ref="C49:K49"/>
    <mergeCell ref="D51:K51"/>
    <mergeCell ref="C56:K56"/>
    <mergeCell ref="C5:K5"/>
    <mergeCell ref="C6:K6"/>
    <mergeCell ref="D50:K50"/>
    <mergeCell ref="B3:K3"/>
    <mergeCell ref="D13:K13"/>
    <mergeCell ref="C9:K9"/>
    <mergeCell ref="E16:K16"/>
    <mergeCell ref="E20:K20"/>
    <mergeCell ref="E21:K21"/>
    <mergeCell ref="E22:K22"/>
    <mergeCell ref="C23:K23"/>
    <mergeCell ref="C24:K24"/>
    <mergeCell ref="C10:K10"/>
    <mergeCell ref="C11:K11"/>
    <mergeCell ref="C12:E12"/>
    <mergeCell ref="D14:K14"/>
    <mergeCell ref="D15:K15"/>
    <mergeCell ref="F17:K17"/>
    <mergeCell ref="F18:K18"/>
    <mergeCell ref="F19:K19"/>
    <mergeCell ref="D37:F37"/>
    <mergeCell ref="F45:G45"/>
    <mergeCell ref="H45:K45"/>
    <mergeCell ref="F7:K7"/>
    <mergeCell ref="F8:K8"/>
    <mergeCell ref="D44:F44"/>
    <mergeCell ref="G44:K44"/>
    <mergeCell ref="F46:G46"/>
    <mergeCell ref="H46:K46"/>
    <mergeCell ref="D41:K41"/>
    <mergeCell ref="D42:F42"/>
    <mergeCell ref="B47:K47"/>
    <mergeCell ref="C57:K57"/>
    <mergeCell ref="C59:K59"/>
    <mergeCell ref="G42:K42"/>
    <mergeCell ref="G43:K43"/>
    <mergeCell ref="C68:K68"/>
    <mergeCell ref="C52:K52"/>
    <mergeCell ref="C58:K58"/>
    <mergeCell ref="C67:K67"/>
    <mergeCell ref="D73:K73"/>
    <mergeCell ref="C66:K66"/>
    <mergeCell ref="C91:K91"/>
    <mergeCell ref="C92:K92"/>
    <mergeCell ref="C93:E93"/>
    <mergeCell ref="C69:K69"/>
    <mergeCell ref="C70:K70"/>
    <mergeCell ref="D72:K72"/>
    <mergeCell ref="D82:K82"/>
    <mergeCell ref="D83:K83"/>
    <mergeCell ref="D84:K84"/>
    <mergeCell ref="D71:K71"/>
    <mergeCell ref="D79:K79"/>
    <mergeCell ref="C81:K81"/>
    <mergeCell ref="D78:K78"/>
    <mergeCell ref="C77:K77"/>
    <mergeCell ref="D85:K85"/>
    <mergeCell ref="D86:K86"/>
    <mergeCell ref="D87:K87"/>
    <mergeCell ref="D74:K74"/>
    <mergeCell ref="C76:K76"/>
    <mergeCell ref="C75:K75"/>
    <mergeCell ref="D80:K80"/>
    <mergeCell ref="D94:K94"/>
    <mergeCell ref="D95:K95"/>
    <mergeCell ref="C96:K96"/>
    <mergeCell ref="D97:K97"/>
    <mergeCell ref="D98:K98"/>
    <mergeCell ref="D99:K99"/>
    <mergeCell ref="D103:K103"/>
    <mergeCell ref="C108:K108"/>
    <mergeCell ref="D105:K105"/>
    <mergeCell ref="D106:K106"/>
    <mergeCell ref="C120:K120"/>
    <mergeCell ref="C112:K112"/>
    <mergeCell ref="C110:K110"/>
    <mergeCell ref="C116:K116"/>
    <mergeCell ref="C115:K115"/>
    <mergeCell ref="B118:K118"/>
    <mergeCell ref="C111:F111"/>
    <mergeCell ref="C113:K113"/>
    <mergeCell ref="C114:K114"/>
    <mergeCell ref="C102:K102"/>
    <mergeCell ref="C104:K104"/>
    <mergeCell ref="C107:K107"/>
    <mergeCell ref="C109:K109"/>
    <mergeCell ref="D100:K100"/>
    <mergeCell ref="C101:K101"/>
    <mergeCell ref="C130:K130"/>
    <mergeCell ref="D132:K132"/>
    <mergeCell ref="D133:K133"/>
    <mergeCell ref="D131:K131"/>
    <mergeCell ref="C137:G137"/>
    <mergeCell ref="C138:K138"/>
    <mergeCell ref="C139:K139"/>
    <mergeCell ref="D146:K146"/>
    <mergeCell ref="E147:K147"/>
    <mergeCell ref="E148:K148"/>
    <mergeCell ref="D160:K160"/>
    <mergeCell ref="E161:K161"/>
    <mergeCell ref="D171:L171"/>
    <mergeCell ref="D172:L172"/>
    <mergeCell ref="C163:K163"/>
    <mergeCell ref="E149:K149"/>
    <mergeCell ref="C150:K150"/>
    <mergeCell ref="D153:K153"/>
    <mergeCell ref="E162:K162"/>
    <mergeCell ref="F157:K157"/>
    <mergeCell ref="F158:K158"/>
    <mergeCell ref="C151:K151"/>
    <mergeCell ref="E125:K125"/>
    <mergeCell ref="C126:F126"/>
    <mergeCell ref="E174:L174"/>
    <mergeCell ref="B166:K166"/>
    <mergeCell ref="D175:K175"/>
    <mergeCell ref="C164:K164"/>
    <mergeCell ref="C165:K165"/>
    <mergeCell ref="D152:K152"/>
    <mergeCell ref="D159:K159"/>
    <mergeCell ref="A1:K1"/>
    <mergeCell ref="D53:K53"/>
    <mergeCell ref="D54:K54"/>
    <mergeCell ref="E154:K154"/>
    <mergeCell ref="E155:K155"/>
    <mergeCell ref="E156:K156"/>
    <mergeCell ref="C140:K140"/>
    <mergeCell ref="C141:G141"/>
    <mergeCell ref="D142:K142"/>
    <mergeCell ref="E143:K143"/>
    <mergeCell ref="E144:K144"/>
    <mergeCell ref="E145:K145"/>
    <mergeCell ref="C134:G134"/>
    <mergeCell ref="D135:K135"/>
    <mergeCell ref="D136:K136"/>
    <mergeCell ref="C127:K127"/>
    <mergeCell ref="C128:F128"/>
    <mergeCell ref="C129:K129"/>
    <mergeCell ref="D121:K121"/>
    <mergeCell ref="D122:K122"/>
    <mergeCell ref="E123:K123"/>
    <mergeCell ref="E124:K124"/>
    <mergeCell ref="C2:K2"/>
    <mergeCell ref="BU176:CB176"/>
    <mergeCell ref="CC176:CJ176"/>
    <mergeCell ref="CK176:CR176"/>
    <mergeCell ref="CS176:CZ176"/>
    <mergeCell ref="DA176:DH176"/>
    <mergeCell ref="DI176:DP176"/>
    <mergeCell ref="DQ176:DX176"/>
    <mergeCell ref="DY176:EF176"/>
    <mergeCell ref="EG176:EN176"/>
    <mergeCell ref="A176:H176"/>
    <mergeCell ref="I176:P176"/>
    <mergeCell ref="Q176:X176"/>
    <mergeCell ref="Y176:AF176"/>
    <mergeCell ref="AG176:AN176"/>
    <mergeCell ref="AO176:AV176"/>
    <mergeCell ref="AW176:BD176"/>
    <mergeCell ref="BE176:BL176"/>
    <mergeCell ref="BM176:BT176"/>
    <mergeCell ref="HI176:HP176"/>
    <mergeCell ref="HQ176:HX176"/>
    <mergeCell ref="HY176:IF176"/>
    <mergeCell ref="IG176:IN176"/>
    <mergeCell ref="IO176:IV176"/>
    <mergeCell ref="IW176:JD176"/>
    <mergeCell ref="JE176:JL176"/>
    <mergeCell ref="JM176:JT176"/>
    <mergeCell ref="JU176:KB176"/>
    <mergeCell ref="EO176:EV176"/>
    <mergeCell ref="EW176:FD176"/>
    <mergeCell ref="FE176:FL176"/>
    <mergeCell ref="FM176:FT176"/>
    <mergeCell ref="FU176:GB176"/>
    <mergeCell ref="GC176:GJ176"/>
    <mergeCell ref="GK176:GR176"/>
    <mergeCell ref="GS176:GZ176"/>
    <mergeCell ref="HA176:HH176"/>
    <mergeCell ref="MW176:ND176"/>
    <mergeCell ref="NE176:NL176"/>
    <mergeCell ref="NM176:NT176"/>
    <mergeCell ref="NU176:OB176"/>
    <mergeCell ref="OC176:OJ176"/>
    <mergeCell ref="OK176:OR176"/>
    <mergeCell ref="OS176:OZ176"/>
    <mergeCell ref="PA176:PH176"/>
    <mergeCell ref="PI176:PP176"/>
    <mergeCell ref="KC176:KJ176"/>
    <mergeCell ref="KK176:KR176"/>
    <mergeCell ref="KS176:KZ176"/>
    <mergeCell ref="LA176:LH176"/>
    <mergeCell ref="LI176:LP176"/>
    <mergeCell ref="LQ176:LX176"/>
    <mergeCell ref="LY176:MF176"/>
    <mergeCell ref="MG176:MN176"/>
    <mergeCell ref="MO176:MV176"/>
    <mergeCell ref="SK176:SR176"/>
    <mergeCell ref="SS176:SZ176"/>
    <mergeCell ref="TA176:TH176"/>
    <mergeCell ref="TI176:TP176"/>
    <mergeCell ref="TQ176:TX176"/>
    <mergeCell ref="TY176:UF176"/>
    <mergeCell ref="UG176:UN176"/>
    <mergeCell ref="UO176:UV176"/>
    <mergeCell ref="UW176:VD176"/>
    <mergeCell ref="PQ176:PX176"/>
    <mergeCell ref="PY176:QF176"/>
    <mergeCell ref="QG176:QN176"/>
    <mergeCell ref="QO176:QV176"/>
    <mergeCell ref="QW176:RD176"/>
    <mergeCell ref="RE176:RL176"/>
    <mergeCell ref="RM176:RT176"/>
    <mergeCell ref="RU176:SB176"/>
    <mergeCell ref="SC176:SJ176"/>
    <mergeCell ref="XY176:YF176"/>
    <mergeCell ref="YG176:YN176"/>
    <mergeCell ref="YO176:YV176"/>
    <mergeCell ref="YW176:ZD176"/>
    <mergeCell ref="ZE176:ZL176"/>
    <mergeCell ref="ZM176:ZT176"/>
    <mergeCell ref="ZU176:AAB176"/>
    <mergeCell ref="AAC176:AAJ176"/>
    <mergeCell ref="AAK176:AAR176"/>
    <mergeCell ref="VE176:VL176"/>
    <mergeCell ref="VM176:VT176"/>
    <mergeCell ref="VU176:WB176"/>
    <mergeCell ref="WC176:WJ176"/>
    <mergeCell ref="WK176:WR176"/>
    <mergeCell ref="WS176:WZ176"/>
    <mergeCell ref="XA176:XH176"/>
    <mergeCell ref="XI176:XP176"/>
    <mergeCell ref="XQ176:XX176"/>
    <mergeCell ref="ADM176:ADT176"/>
    <mergeCell ref="ADU176:AEB176"/>
    <mergeCell ref="AEC176:AEJ176"/>
    <mergeCell ref="AEK176:AER176"/>
    <mergeCell ref="AES176:AEZ176"/>
    <mergeCell ref="AFA176:AFH176"/>
    <mergeCell ref="AFI176:AFP176"/>
    <mergeCell ref="AFQ176:AFX176"/>
    <mergeCell ref="AFY176:AGF176"/>
    <mergeCell ref="AAS176:AAZ176"/>
    <mergeCell ref="ABA176:ABH176"/>
    <mergeCell ref="ABI176:ABP176"/>
    <mergeCell ref="ABQ176:ABX176"/>
    <mergeCell ref="ABY176:ACF176"/>
    <mergeCell ref="ACG176:ACN176"/>
    <mergeCell ref="ACO176:ACV176"/>
    <mergeCell ref="ACW176:ADD176"/>
    <mergeCell ref="ADE176:ADL176"/>
    <mergeCell ref="AJA176:AJH176"/>
    <mergeCell ref="AJI176:AJP176"/>
    <mergeCell ref="AJQ176:AJX176"/>
    <mergeCell ref="AJY176:AKF176"/>
    <mergeCell ref="AKG176:AKN176"/>
    <mergeCell ref="AKO176:AKV176"/>
    <mergeCell ref="AKW176:ALD176"/>
    <mergeCell ref="ALE176:ALL176"/>
    <mergeCell ref="ALM176:ALT176"/>
    <mergeCell ref="AGG176:AGN176"/>
    <mergeCell ref="AGO176:AGV176"/>
    <mergeCell ref="AGW176:AHD176"/>
    <mergeCell ref="AHE176:AHL176"/>
    <mergeCell ref="AHM176:AHT176"/>
    <mergeCell ref="AHU176:AIB176"/>
    <mergeCell ref="AIC176:AIJ176"/>
    <mergeCell ref="AIK176:AIR176"/>
    <mergeCell ref="AIS176:AIZ176"/>
    <mergeCell ref="AOO176:AOV176"/>
    <mergeCell ref="AOW176:APD176"/>
    <mergeCell ref="APE176:APL176"/>
    <mergeCell ref="APM176:APT176"/>
    <mergeCell ref="APU176:AQB176"/>
    <mergeCell ref="AQC176:AQJ176"/>
    <mergeCell ref="AQK176:AQR176"/>
    <mergeCell ref="AQS176:AQZ176"/>
    <mergeCell ref="ARA176:ARH176"/>
    <mergeCell ref="ALU176:AMB176"/>
    <mergeCell ref="AMC176:AMJ176"/>
    <mergeCell ref="AMK176:AMR176"/>
    <mergeCell ref="AMS176:AMZ176"/>
    <mergeCell ref="ANA176:ANH176"/>
    <mergeCell ref="ANI176:ANP176"/>
    <mergeCell ref="ANQ176:ANX176"/>
    <mergeCell ref="ANY176:AOF176"/>
    <mergeCell ref="AOG176:AON176"/>
    <mergeCell ref="AUC176:AUJ176"/>
    <mergeCell ref="AUK176:AUR176"/>
    <mergeCell ref="AUS176:AUZ176"/>
    <mergeCell ref="AVA176:AVH176"/>
    <mergeCell ref="AVI176:AVP176"/>
    <mergeCell ref="AVQ176:AVX176"/>
    <mergeCell ref="AVY176:AWF176"/>
    <mergeCell ref="AWG176:AWN176"/>
    <mergeCell ref="AWO176:AWV176"/>
    <mergeCell ref="ARI176:ARP176"/>
    <mergeCell ref="ARQ176:ARX176"/>
    <mergeCell ref="ARY176:ASF176"/>
    <mergeCell ref="ASG176:ASN176"/>
    <mergeCell ref="ASO176:ASV176"/>
    <mergeCell ref="ASW176:ATD176"/>
    <mergeCell ref="ATE176:ATL176"/>
    <mergeCell ref="ATM176:ATT176"/>
    <mergeCell ref="ATU176:AUB176"/>
    <mergeCell ref="AZQ176:AZX176"/>
    <mergeCell ref="AZY176:BAF176"/>
    <mergeCell ref="BAG176:BAN176"/>
    <mergeCell ref="BAO176:BAV176"/>
    <mergeCell ref="BAW176:BBD176"/>
    <mergeCell ref="BBE176:BBL176"/>
    <mergeCell ref="BBM176:BBT176"/>
    <mergeCell ref="BBU176:BCB176"/>
    <mergeCell ref="BCC176:BCJ176"/>
    <mergeCell ref="AWW176:AXD176"/>
    <mergeCell ref="AXE176:AXL176"/>
    <mergeCell ref="AXM176:AXT176"/>
    <mergeCell ref="AXU176:AYB176"/>
    <mergeCell ref="AYC176:AYJ176"/>
    <mergeCell ref="AYK176:AYR176"/>
    <mergeCell ref="AYS176:AYZ176"/>
    <mergeCell ref="AZA176:AZH176"/>
    <mergeCell ref="AZI176:AZP176"/>
    <mergeCell ref="BFE176:BFL176"/>
    <mergeCell ref="BFM176:BFT176"/>
    <mergeCell ref="BFU176:BGB176"/>
    <mergeCell ref="BGC176:BGJ176"/>
    <mergeCell ref="BGK176:BGR176"/>
    <mergeCell ref="BGS176:BGZ176"/>
    <mergeCell ref="BHA176:BHH176"/>
    <mergeCell ref="BHI176:BHP176"/>
    <mergeCell ref="BHQ176:BHX176"/>
    <mergeCell ref="BCK176:BCR176"/>
    <mergeCell ref="BCS176:BCZ176"/>
    <mergeCell ref="BDA176:BDH176"/>
    <mergeCell ref="BDI176:BDP176"/>
    <mergeCell ref="BDQ176:BDX176"/>
    <mergeCell ref="BDY176:BEF176"/>
    <mergeCell ref="BEG176:BEN176"/>
    <mergeCell ref="BEO176:BEV176"/>
    <mergeCell ref="BEW176:BFD176"/>
    <mergeCell ref="BKS176:BKZ176"/>
    <mergeCell ref="BLA176:BLH176"/>
    <mergeCell ref="BLI176:BLP176"/>
    <mergeCell ref="BLQ176:BLX176"/>
    <mergeCell ref="BLY176:BMF176"/>
    <mergeCell ref="BMG176:BMN176"/>
    <mergeCell ref="BMO176:BMV176"/>
    <mergeCell ref="BMW176:BND176"/>
    <mergeCell ref="BNE176:BNL176"/>
    <mergeCell ref="BHY176:BIF176"/>
    <mergeCell ref="BIG176:BIN176"/>
    <mergeCell ref="BIO176:BIV176"/>
    <mergeCell ref="BIW176:BJD176"/>
    <mergeCell ref="BJE176:BJL176"/>
    <mergeCell ref="BJM176:BJT176"/>
    <mergeCell ref="BJU176:BKB176"/>
    <mergeCell ref="BKC176:BKJ176"/>
    <mergeCell ref="BKK176:BKR176"/>
    <mergeCell ref="BQG176:BQN176"/>
    <mergeCell ref="BQO176:BQV176"/>
    <mergeCell ref="BQW176:BRD176"/>
    <mergeCell ref="BRE176:BRL176"/>
    <mergeCell ref="BRM176:BRT176"/>
    <mergeCell ref="BRU176:BSB176"/>
    <mergeCell ref="BSC176:BSJ176"/>
    <mergeCell ref="BSK176:BSR176"/>
    <mergeCell ref="BSS176:BSZ176"/>
    <mergeCell ref="BNM176:BNT176"/>
    <mergeCell ref="BNU176:BOB176"/>
    <mergeCell ref="BOC176:BOJ176"/>
    <mergeCell ref="BOK176:BOR176"/>
    <mergeCell ref="BOS176:BOZ176"/>
    <mergeCell ref="BPA176:BPH176"/>
    <mergeCell ref="BPI176:BPP176"/>
    <mergeCell ref="BPQ176:BPX176"/>
    <mergeCell ref="BPY176:BQF176"/>
    <mergeCell ref="BVU176:BWB176"/>
    <mergeCell ref="BWC176:BWJ176"/>
    <mergeCell ref="BWK176:BWR176"/>
    <mergeCell ref="BWS176:BWZ176"/>
    <mergeCell ref="BXA176:BXH176"/>
    <mergeCell ref="BXI176:BXP176"/>
    <mergeCell ref="BXQ176:BXX176"/>
    <mergeCell ref="BXY176:BYF176"/>
    <mergeCell ref="BYG176:BYN176"/>
    <mergeCell ref="BTA176:BTH176"/>
    <mergeCell ref="BTI176:BTP176"/>
    <mergeCell ref="BTQ176:BTX176"/>
    <mergeCell ref="BTY176:BUF176"/>
    <mergeCell ref="BUG176:BUN176"/>
    <mergeCell ref="BUO176:BUV176"/>
    <mergeCell ref="BUW176:BVD176"/>
    <mergeCell ref="BVE176:BVL176"/>
    <mergeCell ref="BVM176:BVT176"/>
    <mergeCell ref="CBI176:CBP176"/>
    <mergeCell ref="CBQ176:CBX176"/>
    <mergeCell ref="CBY176:CCF176"/>
    <mergeCell ref="CCG176:CCN176"/>
    <mergeCell ref="CCO176:CCV176"/>
    <mergeCell ref="CCW176:CDD176"/>
    <mergeCell ref="CDE176:CDL176"/>
    <mergeCell ref="CDM176:CDT176"/>
    <mergeCell ref="CDU176:CEB176"/>
    <mergeCell ref="BYO176:BYV176"/>
    <mergeCell ref="BYW176:BZD176"/>
    <mergeCell ref="BZE176:BZL176"/>
    <mergeCell ref="BZM176:BZT176"/>
    <mergeCell ref="BZU176:CAB176"/>
    <mergeCell ref="CAC176:CAJ176"/>
    <mergeCell ref="CAK176:CAR176"/>
    <mergeCell ref="CAS176:CAZ176"/>
    <mergeCell ref="CBA176:CBH176"/>
    <mergeCell ref="CGW176:CHD176"/>
    <mergeCell ref="CHE176:CHL176"/>
    <mergeCell ref="CHM176:CHT176"/>
    <mergeCell ref="CHU176:CIB176"/>
    <mergeCell ref="CIC176:CIJ176"/>
    <mergeCell ref="CIK176:CIR176"/>
    <mergeCell ref="CIS176:CIZ176"/>
    <mergeCell ref="CJA176:CJH176"/>
    <mergeCell ref="CJI176:CJP176"/>
    <mergeCell ref="CEC176:CEJ176"/>
    <mergeCell ref="CEK176:CER176"/>
    <mergeCell ref="CES176:CEZ176"/>
    <mergeCell ref="CFA176:CFH176"/>
    <mergeCell ref="CFI176:CFP176"/>
    <mergeCell ref="CFQ176:CFX176"/>
    <mergeCell ref="CFY176:CGF176"/>
    <mergeCell ref="CGG176:CGN176"/>
    <mergeCell ref="CGO176:CGV176"/>
    <mergeCell ref="CMK176:CMR176"/>
    <mergeCell ref="CMS176:CMZ176"/>
    <mergeCell ref="CNA176:CNH176"/>
    <mergeCell ref="CNI176:CNP176"/>
    <mergeCell ref="CNQ176:CNX176"/>
    <mergeCell ref="CNY176:COF176"/>
    <mergeCell ref="COG176:CON176"/>
    <mergeCell ref="COO176:COV176"/>
    <mergeCell ref="COW176:CPD176"/>
    <mergeCell ref="CJQ176:CJX176"/>
    <mergeCell ref="CJY176:CKF176"/>
    <mergeCell ref="CKG176:CKN176"/>
    <mergeCell ref="CKO176:CKV176"/>
    <mergeCell ref="CKW176:CLD176"/>
    <mergeCell ref="CLE176:CLL176"/>
    <mergeCell ref="CLM176:CLT176"/>
    <mergeCell ref="CLU176:CMB176"/>
    <mergeCell ref="CMC176:CMJ176"/>
    <mergeCell ref="CRY176:CSF176"/>
    <mergeCell ref="CSG176:CSN176"/>
    <mergeCell ref="CSO176:CSV176"/>
    <mergeCell ref="CSW176:CTD176"/>
    <mergeCell ref="CTE176:CTL176"/>
    <mergeCell ref="CTM176:CTT176"/>
    <mergeCell ref="CTU176:CUB176"/>
    <mergeCell ref="CUC176:CUJ176"/>
    <mergeCell ref="CUK176:CUR176"/>
    <mergeCell ref="CPE176:CPL176"/>
    <mergeCell ref="CPM176:CPT176"/>
    <mergeCell ref="CPU176:CQB176"/>
    <mergeCell ref="CQC176:CQJ176"/>
    <mergeCell ref="CQK176:CQR176"/>
    <mergeCell ref="CQS176:CQZ176"/>
    <mergeCell ref="CRA176:CRH176"/>
    <mergeCell ref="CRI176:CRP176"/>
    <mergeCell ref="CRQ176:CRX176"/>
    <mergeCell ref="CXM176:CXT176"/>
    <mergeCell ref="CXU176:CYB176"/>
    <mergeCell ref="CYC176:CYJ176"/>
    <mergeCell ref="CYK176:CYR176"/>
    <mergeCell ref="CYS176:CYZ176"/>
    <mergeCell ref="CZA176:CZH176"/>
    <mergeCell ref="CZI176:CZP176"/>
    <mergeCell ref="CZQ176:CZX176"/>
    <mergeCell ref="CZY176:DAF176"/>
    <mergeCell ref="CUS176:CUZ176"/>
    <mergeCell ref="CVA176:CVH176"/>
    <mergeCell ref="CVI176:CVP176"/>
    <mergeCell ref="CVQ176:CVX176"/>
    <mergeCell ref="CVY176:CWF176"/>
    <mergeCell ref="CWG176:CWN176"/>
    <mergeCell ref="CWO176:CWV176"/>
    <mergeCell ref="CWW176:CXD176"/>
    <mergeCell ref="CXE176:CXL176"/>
    <mergeCell ref="DDA176:DDH176"/>
    <mergeCell ref="DDI176:DDP176"/>
    <mergeCell ref="DDQ176:DDX176"/>
    <mergeCell ref="DDY176:DEF176"/>
    <mergeCell ref="DEG176:DEN176"/>
    <mergeCell ref="DEO176:DEV176"/>
    <mergeCell ref="DEW176:DFD176"/>
    <mergeCell ref="DFE176:DFL176"/>
    <mergeCell ref="DFM176:DFT176"/>
    <mergeCell ref="DAG176:DAN176"/>
    <mergeCell ref="DAO176:DAV176"/>
    <mergeCell ref="DAW176:DBD176"/>
    <mergeCell ref="DBE176:DBL176"/>
    <mergeCell ref="DBM176:DBT176"/>
    <mergeCell ref="DBU176:DCB176"/>
    <mergeCell ref="DCC176:DCJ176"/>
    <mergeCell ref="DCK176:DCR176"/>
    <mergeCell ref="DCS176:DCZ176"/>
    <mergeCell ref="DIO176:DIV176"/>
    <mergeCell ref="DIW176:DJD176"/>
    <mergeCell ref="DJE176:DJL176"/>
    <mergeCell ref="DJM176:DJT176"/>
    <mergeCell ref="DJU176:DKB176"/>
    <mergeCell ref="DKC176:DKJ176"/>
    <mergeCell ref="DKK176:DKR176"/>
    <mergeCell ref="DKS176:DKZ176"/>
    <mergeCell ref="DLA176:DLH176"/>
    <mergeCell ref="DFU176:DGB176"/>
    <mergeCell ref="DGC176:DGJ176"/>
    <mergeCell ref="DGK176:DGR176"/>
    <mergeCell ref="DGS176:DGZ176"/>
    <mergeCell ref="DHA176:DHH176"/>
    <mergeCell ref="DHI176:DHP176"/>
    <mergeCell ref="DHQ176:DHX176"/>
    <mergeCell ref="DHY176:DIF176"/>
    <mergeCell ref="DIG176:DIN176"/>
    <mergeCell ref="DOC176:DOJ176"/>
    <mergeCell ref="DOK176:DOR176"/>
    <mergeCell ref="DOS176:DOZ176"/>
    <mergeCell ref="DPA176:DPH176"/>
    <mergeCell ref="DPI176:DPP176"/>
    <mergeCell ref="DPQ176:DPX176"/>
    <mergeCell ref="DPY176:DQF176"/>
    <mergeCell ref="DQG176:DQN176"/>
    <mergeCell ref="DQO176:DQV176"/>
    <mergeCell ref="DLI176:DLP176"/>
    <mergeCell ref="DLQ176:DLX176"/>
    <mergeCell ref="DLY176:DMF176"/>
    <mergeCell ref="DMG176:DMN176"/>
    <mergeCell ref="DMO176:DMV176"/>
    <mergeCell ref="DMW176:DND176"/>
    <mergeCell ref="DNE176:DNL176"/>
    <mergeCell ref="DNM176:DNT176"/>
    <mergeCell ref="DNU176:DOB176"/>
    <mergeCell ref="DTQ176:DTX176"/>
    <mergeCell ref="DTY176:DUF176"/>
    <mergeCell ref="DUG176:DUN176"/>
    <mergeCell ref="DUO176:DUV176"/>
    <mergeCell ref="DUW176:DVD176"/>
    <mergeCell ref="DVE176:DVL176"/>
    <mergeCell ref="DVM176:DVT176"/>
    <mergeCell ref="DVU176:DWB176"/>
    <mergeCell ref="DWC176:DWJ176"/>
    <mergeCell ref="DQW176:DRD176"/>
    <mergeCell ref="DRE176:DRL176"/>
    <mergeCell ref="DRM176:DRT176"/>
    <mergeCell ref="DRU176:DSB176"/>
    <mergeCell ref="DSC176:DSJ176"/>
    <mergeCell ref="DSK176:DSR176"/>
    <mergeCell ref="DSS176:DSZ176"/>
    <mergeCell ref="DTA176:DTH176"/>
    <mergeCell ref="DTI176:DTP176"/>
    <mergeCell ref="DZE176:DZL176"/>
    <mergeCell ref="DZM176:DZT176"/>
    <mergeCell ref="DZU176:EAB176"/>
    <mergeCell ref="EAC176:EAJ176"/>
    <mergeCell ref="EAK176:EAR176"/>
    <mergeCell ref="EAS176:EAZ176"/>
    <mergeCell ref="EBA176:EBH176"/>
    <mergeCell ref="EBI176:EBP176"/>
    <mergeCell ref="EBQ176:EBX176"/>
    <mergeCell ref="DWK176:DWR176"/>
    <mergeCell ref="DWS176:DWZ176"/>
    <mergeCell ref="DXA176:DXH176"/>
    <mergeCell ref="DXI176:DXP176"/>
    <mergeCell ref="DXQ176:DXX176"/>
    <mergeCell ref="DXY176:DYF176"/>
    <mergeCell ref="DYG176:DYN176"/>
    <mergeCell ref="DYO176:DYV176"/>
    <mergeCell ref="DYW176:DZD176"/>
    <mergeCell ref="EES176:EEZ176"/>
    <mergeCell ref="EFA176:EFH176"/>
    <mergeCell ref="EFI176:EFP176"/>
    <mergeCell ref="EFQ176:EFX176"/>
    <mergeCell ref="EFY176:EGF176"/>
    <mergeCell ref="EGG176:EGN176"/>
    <mergeCell ref="EGO176:EGV176"/>
    <mergeCell ref="EGW176:EHD176"/>
    <mergeCell ref="EHE176:EHL176"/>
    <mergeCell ref="EBY176:ECF176"/>
    <mergeCell ref="ECG176:ECN176"/>
    <mergeCell ref="ECO176:ECV176"/>
    <mergeCell ref="ECW176:EDD176"/>
    <mergeCell ref="EDE176:EDL176"/>
    <mergeCell ref="EDM176:EDT176"/>
    <mergeCell ref="EDU176:EEB176"/>
    <mergeCell ref="EEC176:EEJ176"/>
    <mergeCell ref="EEK176:EER176"/>
    <mergeCell ref="EKG176:EKN176"/>
    <mergeCell ref="EKO176:EKV176"/>
    <mergeCell ref="EKW176:ELD176"/>
    <mergeCell ref="ELE176:ELL176"/>
    <mergeCell ref="ELM176:ELT176"/>
    <mergeCell ref="ELU176:EMB176"/>
    <mergeCell ref="EMC176:EMJ176"/>
    <mergeCell ref="EMK176:EMR176"/>
    <mergeCell ref="EMS176:EMZ176"/>
    <mergeCell ref="EHM176:EHT176"/>
    <mergeCell ref="EHU176:EIB176"/>
    <mergeCell ref="EIC176:EIJ176"/>
    <mergeCell ref="EIK176:EIR176"/>
    <mergeCell ref="EIS176:EIZ176"/>
    <mergeCell ref="EJA176:EJH176"/>
    <mergeCell ref="EJI176:EJP176"/>
    <mergeCell ref="EJQ176:EJX176"/>
    <mergeCell ref="EJY176:EKF176"/>
    <mergeCell ref="EPU176:EQB176"/>
    <mergeCell ref="EQC176:EQJ176"/>
    <mergeCell ref="EQK176:EQR176"/>
    <mergeCell ref="EQS176:EQZ176"/>
    <mergeCell ref="ERA176:ERH176"/>
    <mergeCell ref="ERI176:ERP176"/>
    <mergeCell ref="ERQ176:ERX176"/>
    <mergeCell ref="ERY176:ESF176"/>
    <mergeCell ref="ESG176:ESN176"/>
    <mergeCell ref="ENA176:ENH176"/>
    <mergeCell ref="ENI176:ENP176"/>
    <mergeCell ref="ENQ176:ENX176"/>
    <mergeCell ref="ENY176:EOF176"/>
    <mergeCell ref="EOG176:EON176"/>
    <mergeCell ref="EOO176:EOV176"/>
    <mergeCell ref="EOW176:EPD176"/>
    <mergeCell ref="EPE176:EPL176"/>
    <mergeCell ref="EPM176:EPT176"/>
    <mergeCell ref="EVI176:EVP176"/>
    <mergeCell ref="EVQ176:EVX176"/>
    <mergeCell ref="EVY176:EWF176"/>
    <mergeCell ref="EWG176:EWN176"/>
    <mergeCell ref="EWO176:EWV176"/>
    <mergeCell ref="EWW176:EXD176"/>
    <mergeCell ref="EXE176:EXL176"/>
    <mergeCell ref="EXM176:EXT176"/>
    <mergeCell ref="EXU176:EYB176"/>
    <mergeCell ref="ESO176:ESV176"/>
    <mergeCell ref="ESW176:ETD176"/>
    <mergeCell ref="ETE176:ETL176"/>
    <mergeCell ref="ETM176:ETT176"/>
    <mergeCell ref="ETU176:EUB176"/>
    <mergeCell ref="EUC176:EUJ176"/>
    <mergeCell ref="EUK176:EUR176"/>
    <mergeCell ref="EUS176:EUZ176"/>
    <mergeCell ref="EVA176:EVH176"/>
    <mergeCell ref="FAW176:FBD176"/>
    <mergeCell ref="FBE176:FBL176"/>
    <mergeCell ref="FBM176:FBT176"/>
    <mergeCell ref="FBU176:FCB176"/>
    <mergeCell ref="FCC176:FCJ176"/>
    <mergeCell ref="FCK176:FCR176"/>
    <mergeCell ref="FCS176:FCZ176"/>
    <mergeCell ref="FDA176:FDH176"/>
    <mergeCell ref="FDI176:FDP176"/>
    <mergeCell ref="EYC176:EYJ176"/>
    <mergeCell ref="EYK176:EYR176"/>
    <mergeCell ref="EYS176:EYZ176"/>
    <mergeCell ref="EZA176:EZH176"/>
    <mergeCell ref="EZI176:EZP176"/>
    <mergeCell ref="EZQ176:EZX176"/>
    <mergeCell ref="EZY176:FAF176"/>
    <mergeCell ref="FAG176:FAN176"/>
    <mergeCell ref="FAO176:FAV176"/>
    <mergeCell ref="FGK176:FGR176"/>
    <mergeCell ref="FGS176:FGZ176"/>
    <mergeCell ref="FHA176:FHH176"/>
    <mergeCell ref="FHI176:FHP176"/>
    <mergeCell ref="FHQ176:FHX176"/>
    <mergeCell ref="FHY176:FIF176"/>
    <mergeCell ref="FIG176:FIN176"/>
    <mergeCell ref="FIO176:FIV176"/>
    <mergeCell ref="FIW176:FJD176"/>
    <mergeCell ref="FDQ176:FDX176"/>
    <mergeCell ref="FDY176:FEF176"/>
    <mergeCell ref="FEG176:FEN176"/>
    <mergeCell ref="FEO176:FEV176"/>
    <mergeCell ref="FEW176:FFD176"/>
    <mergeCell ref="FFE176:FFL176"/>
    <mergeCell ref="FFM176:FFT176"/>
    <mergeCell ref="FFU176:FGB176"/>
    <mergeCell ref="FGC176:FGJ176"/>
    <mergeCell ref="FLY176:FMF176"/>
    <mergeCell ref="FMG176:FMN176"/>
    <mergeCell ref="FMO176:FMV176"/>
    <mergeCell ref="FMW176:FND176"/>
    <mergeCell ref="FNE176:FNL176"/>
    <mergeCell ref="FNM176:FNT176"/>
    <mergeCell ref="FNU176:FOB176"/>
    <mergeCell ref="FOC176:FOJ176"/>
    <mergeCell ref="FOK176:FOR176"/>
    <mergeCell ref="FJE176:FJL176"/>
    <mergeCell ref="FJM176:FJT176"/>
    <mergeCell ref="FJU176:FKB176"/>
    <mergeCell ref="FKC176:FKJ176"/>
    <mergeCell ref="FKK176:FKR176"/>
    <mergeCell ref="FKS176:FKZ176"/>
    <mergeCell ref="FLA176:FLH176"/>
    <mergeCell ref="FLI176:FLP176"/>
    <mergeCell ref="FLQ176:FLX176"/>
    <mergeCell ref="FRM176:FRT176"/>
    <mergeCell ref="FRU176:FSB176"/>
    <mergeCell ref="FSC176:FSJ176"/>
    <mergeCell ref="FSK176:FSR176"/>
    <mergeCell ref="FSS176:FSZ176"/>
    <mergeCell ref="FTA176:FTH176"/>
    <mergeCell ref="FTI176:FTP176"/>
    <mergeCell ref="FTQ176:FTX176"/>
    <mergeCell ref="FTY176:FUF176"/>
    <mergeCell ref="FOS176:FOZ176"/>
    <mergeCell ref="FPA176:FPH176"/>
    <mergeCell ref="FPI176:FPP176"/>
    <mergeCell ref="FPQ176:FPX176"/>
    <mergeCell ref="FPY176:FQF176"/>
    <mergeCell ref="FQG176:FQN176"/>
    <mergeCell ref="FQO176:FQV176"/>
    <mergeCell ref="FQW176:FRD176"/>
    <mergeCell ref="FRE176:FRL176"/>
    <mergeCell ref="FXA176:FXH176"/>
    <mergeCell ref="FXI176:FXP176"/>
    <mergeCell ref="FXQ176:FXX176"/>
    <mergeCell ref="FXY176:FYF176"/>
    <mergeCell ref="FYG176:FYN176"/>
    <mergeCell ref="FYO176:FYV176"/>
    <mergeCell ref="FYW176:FZD176"/>
    <mergeCell ref="FZE176:FZL176"/>
    <mergeCell ref="FZM176:FZT176"/>
    <mergeCell ref="FUG176:FUN176"/>
    <mergeCell ref="FUO176:FUV176"/>
    <mergeCell ref="FUW176:FVD176"/>
    <mergeCell ref="FVE176:FVL176"/>
    <mergeCell ref="FVM176:FVT176"/>
    <mergeCell ref="FVU176:FWB176"/>
    <mergeCell ref="FWC176:FWJ176"/>
    <mergeCell ref="FWK176:FWR176"/>
    <mergeCell ref="FWS176:FWZ176"/>
    <mergeCell ref="GCO176:GCV176"/>
    <mergeCell ref="GCW176:GDD176"/>
    <mergeCell ref="GDE176:GDL176"/>
    <mergeCell ref="GDM176:GDT176"/>
    <mergeCell ref="GDU176:GEB176"/>
    <mergeCell ref="GEC176:GEJ176"/>
    <mergeCell ref="GEK176:GER176"/>
    <mergeCell ref="GES176:GEZ176"/>
    <mergeCell ref="GFA176:GFH176"/>
    <mergeCell ref="FZU176:GAB176"/>
    <mergeCell ref="GAC176:GAJ176"/>
    <mergeCell ref="GAK176:GAR176"/>
    <mergeCell ref="GAS176:GAZ176"/>
    <mergeCell ref="GBA176:GBH176"/>
    <mergeCell ref="GBI176:GBP176"/>
    <mergeCell ref="GBQ176:GBX176"/>
    <mergeCell ref="GBY176:GCF176"/>
    <mergeCell ref="GCG176:GCN176"/>
    <mergeCell ref="GIC176:GIJ176"/>
    <mergeCell ref="GIK176:GIR176"/>
    <mergeCell ref="GIS176:GIZ176"/>
    <mergeCell ref="GJA176:GJH176"/>
    <mergeCell ref="GJI176:GJP176"/>
    <mergeCell ref="GJQ176:GJX176"/>
    <mergeCell ref="GJY176:GKF176"/>
    <mergeCell ref="GKG176:GKN176"/>
    <mergeCell ref="GKO176:GKV176"/>
    <mergeCell ref="GFI176:GFP176"/>
    <mergeCell ref="GFQ176:GFX176"/>
    <mergeCell ref="GFY176:GGF176"/>
    <mergeCell ref="GGG176:GGN176"/>
    <mergeCell ref="GGO176:GGV176"/>
    <mergeCell ref="GGW176:GHD176"/>
    <mergeCell ref="GHE176:GHL176"/>
    <mergeCell ref="GHM176:GHT176"/>
    <mergeCell ref="GHU176:GIB176"/>
    <mergeCell ref="GNQ176:GNX176"/>
    <mergeCell ref="GNY176:GOF176"/>
    <mergeCell ref="GOG176:GON176"/>
    <mergeCell ref="GOO176:GOV176"/>
    <mergeCell ref="GOW176:GPD176"/>
    <mergeCell ref="GPE176:GPL176"/>
    <mergeCell ref="GPM176:GPT176"/>
    <mergeCell ref="GPU176:GQB176"/>
    <mergeCell ref="GQC176:GQJ176"/>
    <mergeCell ref="GKW176:GLD176"/>
    <mergeCell ref="GLE176:GLL176"/>
    <mergeCell ref="GLM176:GLT176"/>
    <mergeCell ref="GLU176:GMB176"/>
    <mergeCell ref="GMC176:GMJ176"/>
    <mergeCell ref="GMK176:GMR176"/>
    <mergeCell ref="GMS176:GMZ176"/>
    <mergeCell ref="GNA176:GNH176"/>
    <mergeCell ref="GNI176:GNP176"/>
    <mergeCell ref="GTE176:GTL176"/>
    <mergeCell ref="GTM176:GTT176"/>
    <mergeCell ref="GTU176:GUB176"/>
    <mergeCell ref="GUC176:GUJ176"/>
    <mergeCell ref="GUK176:GUR176"/>
    <mergeCell ref="GUS176:GUZ176"/>
    <mergeCell ref="GVA176:GVH176"/>
    <mergeCell ref="GVI176:GVP176"/>
    <mergeCell ref="GVQ176:GVX176"/>
    <mergeCell ref="GQK176:GQR176"/>
    <mergeCell ref="GQS176:GQZ176"/>
    <mergeCell ref="GRA176:GRH176"/>
    <mergeCell ref="GRI176:GRP176"/>
    <mergeCell ref="GRQ176:GRX176"/>
    <mergeCell ref="GRY176:GSF176"/>
    <mergeCell ref="GSG176:GSN176"/>
    <mergeCell ref="GSO176:GSV176"/>
    <mergeCell ref="GSW176:GTD176"/>
    <mergeCell ref="GYS176:GYZ176"/>
    <mergeCell ref="GZA176:GZH176"/>
    <mergeCell ref="GZI176:GZP176"/>
    <mergeCell ref="GZQ176:GZX176"/>
    <mergeCell ref="GZY176:HAF176"/>
    <mergeCell ref="HAG176:HAN176"/>
    <mergeCell ref="HAO176:HAV176"/>
    <mergeCell ref="HAW176:HBD176"/>
    <mergeCell ref="HBE176:HBL176"/>
    <mergeCell ref="GVY176:GWF176"/>
    <mergeCell ref="GWG176:GWN176"/>
    <mergeCell ref="GWO176:GWV176"/>
    <mergeCell ref="GWW176:GXD176"/>
    <mergeCell ref="GXE176:GXL176"/>
    <mergeCell ref="GXM176:GXT176"/>
    <mergeCell ref="GXU176:GYB176"/>
    <mergeCell ref="GYC176:GYJ176"/>
    <mergeCell ref="GYK176:GYR176"/>
    <mergeCell ref="HEG176:HEN176"/>
    <mergeCell ref="HEO176:HEV176"/>
    <mergeCell ref="HEW176:HFD176"/>
    <mergeCell ref="HFE176:HFL176"/>
    <mergeCell ref="HFM176:HFT176"/>
    <mergeCell ref="HFU176:HGB176"/>
    <mergeCell ref="HGC176:HGJ176"/>
    <mergeCell ref="HGK176:HGR176"/>
    <mergeCell ref="HGS176:HGZ176"/>
    <mergeCell ref="HBM176:HBT176"/>
    <mergeCell ref="HBU176:HCB176"/>
    <mergeCell ref="HCC176:HCJ176"/>
    <mergeCell ref="HCK176:HCR176"/>
    <mergeCell ref="HCS176:HCZ176"/>
    <mergeCell ref="HDA176:HDH176"/>
    <mergeCell ref="HDI176:HDP176"/>
    <mergeCell ref="HDQ176:HDX176"/>
    <mergeCell ref="HDY176:HEF176"/>
    <mergeCell ref="HJU176:HKB176"/>
    <mergeCell ref="HKC176:HKJ176"/>
    <mergeCell ref="HKK176:HKR176"/>
    <mergeCell ref="HKS176:HKZ176"/>
    <mergeCell ref="HLA176:HLH176"/>
    <mergeCell ref="HLI176:HLP176"/>
    <mergeCell ref="HLQ176:HLX176"/>
    <mergeCell ref="HLY176:HMF176"/>
    <mergeCell ref="HMG176:HMN176"/>
    <mergeCell ref="HHA176:HHH176"/>
    <mergeCell ref="HHI176:HHP176"/>
    <mergeCell ref="HHQ176:HHX176"/>
    <mergeCell ref="HHY176:HIF176"/>
    <mergeCell ref="HIG176:HIN176"/>
    <mergeCell ref="HIO176:HIV176"/>
    <mergeCell ref="HIW176:HJD176"/>
    <mergeCell ref="HJE176:HJL176"/>
    <mergeCell ref="HJM176:HJT176"/>
    <mergeCell ref="HPI176:HPP176"/>
    <mergeCell ref="HPQ176:HPX176"/>
    <mergeCell ref="HPY176:HQF176"/>
    <mergeCell ref="HQG176:HQN176"/>
    <mergeCell ref="HQO176:HQV176"/>
    <mergeCell ref="HQW176:HRD176"/>
    <mergeCell ref="HRE176:HRL176"/>
    <mergeCell ref="HRM176:HRT176"/>
    <mergeCell ref="HRU176:HSB176"/>
    <mergeCell ref="HMO176:HMV176"/>
    <mergeCell ref="HMW176:HND176"/>
    <mergeCell ref="HNE176:HNL176"/>
    <mergeCell ref="HNM176:HNT176"/>
    <mergeCell ref="HNU176:HOB176"/>
    <mergeCell ref="HOC176:HOJ176"/>
    <mergeCell ref="HOK176:HOR176"/>
    <mergeCell ref="HOS176:HOZ176"/>
    <mergeCell ref="HPA176:HPH176"/>
    <mergeCell ref="HUW176:HVD176"/>
    <mergeCell ref="HVE176:HVL176"/>
    <mergeCell ref="HVM176:HVT176"/>
    <mergeCell ref="HVU176:HWB176"/>
    <mergeCell ref="HWC176:HWJ176"/>
    <mergeCell ref="HWK176:HWR176"/>
    <mergeCell ref="HWS176:HWZ176"/>
    <mergeCell ref="HXA176:HXH176"/>
    <mergeCell ref="HXI176:HXP176"/>
    <mergeCell ref="HSC176:HSJ176"/>
    <mergeCell ref="HSK176:HSR176"/>
    <mergeCell ref="HSS176:HSZ176"/>
    <mergeCell ref="HTA176:HTH176"/>
    <mergeCell ref="HTI176:HTP176"/>
    <mergeCell ref="HTQ176:HTX176"/>
    <mergeCell ref="HTY176:HUF176"/>
    <mergeCell ref="HUG176:HUN176"/>
    <mergeCell ref="HUO176:HUV176"/>
    <mergeCell ref="IAK176:IAR176"/>
    <mergeCell ref="IAS176:IAZ176"/>
    <mergeCell ref="IBA176:IBH176"/>
    <mergeCell ref="IBI176:IBP176"/>
    <mergeCell ref="IBQ176:IBX176"/>
    <mergeCell ref="IBY176:ICF176"/>
    <mergeCell ref="ICG176:ICN176"/>
    <mergeCell ref="ICO176:ICV176"/>
    <mergeCell ref="ICW176:IDD176"/>
    <mergeCell ref="HXQ176:HXX176"/>
    <mergeCell ref="HXY176:HYF176"/>
    <mergeCell ref="HYG176:HYN176"/>
    <mergeCell ref="HYO176:HYV176"/>
    <mergeCell ref="HYW176:HZD176"/>
    <mergeCell ref="HZE176:HZL176"/>
    <mergeCell ref="HZM176:HZT176"/>
    <mergeCell ref="HZU176:IAB176"/>
    <mergeCell ref="IAC176:IAJ176"/>
    <mergeCell ref="IFY176:IGF176"/>
    <mergeCell ref="IGG176:IGN176"/>
    <mergeCell ref="IGO176:IGV176"/>
    <mergeCell ref="IGW176:IHD176"/>
    <mergeCell ref="IHE176:IHL176"/>
    <mergeCell ref="IHM176:IHT176"/>
    <mergeCell ref="IHU176:IIB176"/>
    <mergeCell ref="IIC176:IIJ176"/>
    <mergeCell ref="IIK176:IIR176"/>
    <mergeCell ref="IDE176:IDL176"/>
    <mergeCell ref="IDM176:IDT176"/>
    <mergeCell ref="IDU176:IEB176"/>
    <mergeCell ref="IEC176:IEJ176"/>
    <mergeCell ref="IEK176:IER176"/>
    <mergeCell ref="IES176:IEZ176"/>
    <mergeCell ref="IFA176:IFH176"/>
    <mergeCell ref="IFI176:IFP176"/>
    <mergeCell ref="IFQ176:IFX176"/>
    <mergeCell ref="ILM176:ILT176"/>
    <mergeCell ref="ILU176:IMB176"/>
    <mergeCell ref="IMC176:IMJ176"/>
    <mergeCell ref="IMK176:IMR176"/>
    <mergeCell ref="IMS176:IMZ176"/>
    <mergeCell ref="INA176:INH176"/>
    <mergeCell ref="INI176:INP176"/>
    <mergeCell ref="INQ176:INX176"/>
    <mergeCell ref="INY176:IOF176"/>
    <mergeCell ref="IIS176:IIZ176"/>
    <mergeCell ref="IJA176:IJH176"/>
    <mergeCell ref="IJI176:IJP176"/>
    <mergeCell ref="IJQ176:IJX176"/>
    <mergeCell ref="IJY176:IKF176"/>
    <mergeCell ref="IKG176:IKN176"/>
    <mergeCell ref="IKO176:IKV176"/>
    <mergeCell ref="IKW176:ILD176"/>
    <mergeCell ref="ILE176:ILL176"/>
    <mergeCell ref="IRA176:IRH176"/>
    <mergeCell ref="IRI176:IRP176"/>
    <mergeCell ref="IRQ176:IRX176"/>
    <mergeCell ref="IRY176:ISF176"/>
    <mergeCell ref="ISG176:ISN176"/>
    <mergeCell ref="ISO176:ISV176"/>
    <mergeCell ref="ISW176:ITD176"/>
    <mergeCell ref="ITE176:ITL176"/>
    <mergeCell ref="ITM176:ITT176"/>
    <mergeCell ref="IOG176:ION176"/>
    <mergeCell ref="IOO176:IOV176"/>
    <mergeCell ref="IOW176:IPD176"/>
    <mergeCell ref="IPE176:IPL176"/>
    <mergeCell ref="IPM176:IPT176"/>
    <mergeCell ref="IPU176:IQB176"/>
    <mergeCell ref="IQC176:IQJ176"/>
    <mergeCell ref="IQK176:IQR176"/>
    <mergeCell ref="IQS176:IQZ176"/>
    <mergeCell ref="IWO176:IWV176"/>
    <mergeCell ref="IWW176:IXD176"/>
    <mergeCell ref="IXE176:IXL176"/>
    <mergeCell ref="IXM176:IXT176"/>
    <mergeCell ref="IXU176:IYB176"/>
    <mergeCell ref="IYC176:IYJ176"/>
    <mergeCell ref="IYK176:IYR176"/>
    <mergeCell ref="IYS176:IYZ176"/>
    <mergeCell ref="IZA176:IZH176"/>
    <mergeCell ref="ITU176:IUB176"/>
    <mergeCell ref="IUC176:IUJ176"/>
    <mergeCell ref="IUK176:IUR176"/>
    <mergeCell ref="IUS176:IUZ176"/>
    <mergeCell ref="IVA176:IVH176"/>
    <mergeCell ref="IVI176:IVP176"/>
    <mergeCell ref="IVQ176:IVX176"/>
    <mergeCell ref="IVY176:IWF176"/>
    <mergeCell ref="IWG176:IWN176"/>
    <mergeCell ref="JCC176:JCJ176"/>
    <mergeCell ref="JCK176:JCR176"/>
    <mergeCell ref="JCS176:JCZ176"/>
    <mergeCell ref="JDA176:JDH176"/>
    <mergeCell ref="JDI176:JDP176"/>
    <mergeCell ref="JDQ176:JDX176"/>
    <mergeCell ref="JDY176:JEF176"/>
    <mergeCell ref="JEG176:JEN176"/>
    <mergeCell ref="JEO176:JEV176"/>
    <mergeCell ref="IZI176:IZP176"/>
    <mergeCell ref="IZQ176:IZX176"/>
    <mergeCell ref="IZY176:JAF176"/>
    <mergeCell ref="JAG176:JAN176"/>
    <mergeCell ref="JAO176:JAV176"/>
    <mergeCell ref="JAW176:JBD176"/>
    <mergeCell ref="JBE176:JBL176"/>
    <mergeCell ref="JBM176:JBT176"/>
    <mergeCell ref="JBU176:JCB176"/>
    <mergeCell ref="JHQ176:JHX176"/>
    <mergeCell ref="JHY176:JIF176"/>
    <mergeCell ref="JIG176:JIN176"/>
    <mergeCell ref="JIO176:JIV176"/>
    <mergeCell ref="JIW176:JJD176"/>
    <mergeCell ref="JJE176:JJL176"/>
    <mergeCell ref="JJM176:JJT176"/>
    <mergeCell ref="JJU176:JKB176"/>
    <mergeCell ref="JKC176:JKJ176"/>
    <mergeCell ref="JEW176:JFD176"/>
    <mergeCell ref="JFE176:JFL176"/>
    <mergeCell ref="JFM176:JFT176"/>
    <mergeCell ref="JFU176:JGB176"/>
    <mergeCell ref="JGC176:JGJ176"/>
    <mergeCell ref="JGK176:JGR176"/>
    <mergeCell ref="JGS176:JGZ176"/>
    <mergeCell ref="JHA176:JHH176"/>
    <mergeCell ref="JHI176:JHP176"/>
    <mergeCell ref="JNE176:JNL176"/>
    <mergeCell ref="JNM176:JNT176"/>
    <mergeCell ref="JNU176:JOB176"/>
    <mergeCell ref="JOC176:JOJ176"/>
    <mergeCell ref="JOK176:JOR176"/>
    <mergeCell ref="JOS176:JOZ176"/>
    <mergeCell ref="JPA176:JPH176"/>
    <mergeCell ref="JPI176:JPP176"/>
    <mergeCell ref="JPQ176:JPX176"/>
    <mergeCell ref="JKK176:JKR176"/>
    <mergeCell ref="JKS176:JKZ176"/>
    <mergeCell ref="JLA176:JLH176"/>
    <mergeCell ref="JLI176:JLP176"/>
    <mergeCell ref="JLQ176:JLX176"/>
    <mergeCell ref="JLY176:JMF176"/>
    <mergeCell ref="JMG176:JMN176"/>
    <mergeCell ref="JMO176:JMV176"/>
    <mergeCell ref="JMW176:JND176"/>
    <mergeCell ref="JSS176:JSZ176"/>
    <mergeCell ref="JTA176:JTH176"/>
    <mergeCell ref="JTI176:JTP176"/>
    <mergeCell ref="JTQ176:JTX176"/>
    <mergeCell ref="JTY176:JUF176"/>
    <mergeCell ref="JUG176:JUN176"/>
    <mergeCell ref="JUO176:JUV176"/>
    <mergeCell ref="JUW176:JVD176"/>
    <mergeCell ref="JVE176:JVL176"/>
    <mergeCell ref="JPY176:JQF176"/>
    <mergeCell ref="JQG176:JQN176"/>
    <mergeCell ref="JQO176:JQV176"/>
    <mergeCell ref="JQW176:JRD176"/>
    <mergeCell ref="JRE176:JRL176"/>
    <mergeCell ref="JRM176:JRT176"/>
    <mergeCell ref="JRU176:JSB176"/>
    <mergeCell ref="JSC176:JSJ176"/>
    <mergeCell ref="JSK176:JSR176"/>
    <mergeCell ref="JYG176:JYN176"/>
    <mergeCell ref="JYO176:JYV176"/>
    <mergeCell ref="JYW176:JZD176"/>
    <mergeCell ref="JZE176:JZL176"/>
    <mergeCell ref="JZM176:JZT176"/>
    <mergeCell ref="JZU176:KAB176"/>
    <mergeCell ref="KAC176:KAJ176"/>
    <mergeCell ref="KAK176:KAR176"/>
    <mergeCell ref="KAS176:KAZ176"/>
    <mergeCell ref="JVM176:JVT176"/>
    <mergeCell ref="JVU176:JWB176"/>
    <mergeCell ref="JWC176:JWJ176"/>
    <mergeCell ref="JWK176:JWR176"/>
    <mergeCell ref="JWS176:JWZ176"/>
    <mergeCell ref="JXA176:JXH176"/>
    <mergeCell ref="JXI176:JXP176"/>
    <mergeCell ref="JXQ176:JXX176"/>
    <mergeCell ref="JXY176:JYF176"/>
    <mergeCell ref="KDU176:KEB176"/>
    <mergeCell ref="KEC176:KEJ176"/>
    <mergeCell ref="KEK176:KER176"/>
    <mergeCell ref="KES176:KEZ176"/>
    <mergeCell ref="KFA176:KFH176"/>
    <mergeCell ref="KFI176:KFP176"/>
    <mergeCell ref="KFQ176:KFX176"/>
    <mergeCell ref="KFY176:KGF176"/>
    <mergeCell ref="KGG176:KGN176"/>
    <mergeCell ref="KBA176:KBH176"/>
    <mergeCell ref="KBI176:KBP176"/>
    <mergeCell ref="KBQ176:KBX176"/>
    <mergeCell ref="KBY176:KCF176"/>
    <mergeCell ref="KCG176:KCN176"/>
    <mergeCell ref="KCO176:KCV176"/>
    <mergeCell ref="KCW176:KDD176"/>
    <mergeCell ref="KDE176:KDL176"/>
    <mergeCell ref="KDM176:KDT176"/>
    <mergeCell ref="KJI176:KJP176"/>
    <mergeCell ref="KJQ176:KJX176"/>
    <mergeCell ref="KJY176:KKF176"/>
    <mergeCell ref="KKG176:KKN176"/>
    <mergeCell ref="KKO176:KKV176"/>
    <mergeCell ref="KKW176:KLD176"/>
    <mergeCell ref="KLE176:KLL176"/>
    <mergeCell ref="KLM176:KLT176"/>
    <mergeCell ref="KLU176:KMB176"/>
    <mergeCell ref="KGO176:KGV176"/>
    <mergeCell ref="KGW176:KHD176"/>
    <mergeCell ref="KHE176:KHL176"/>
    <mergeCell ref="KHM176:KHT176"/>
    <mergeCell ref="KHU176:KIB176"/>
    <mergeCell ref="KIC176:KIJ176"/>
    <mergeCell ref="KIK176:KIR176"/>
    <mergeCell ref="KIS176:KIZ176"/>
    <mergeCell ref="KJA176:KJH176"/>
    <mergeCell ref="KOW176:KPD176"/>
    <mergeCell ref="KPE176:KPL176"/>
    <mergeCell ref="KPM176:KPT176"/>
    <mergeCell ref="KPU176:KQB176"/>
    <mergeCell ref="KQC176:KQJ176"/>
    <mergeCell ref="KQK176:KQR176"/>
    <mergeCell ref="KQS176:KQZ176"/>
    <mergeCell ref="KRA176:KRH176"/>
    <mergeCell ref="KRI176:KRP176"/>
    <mergeCell ref="KMC176:KMJ176"/>
    <mergeCell ref="KMK176:KMR176"/>
    <mergeCell ref="KMS176:KMZ176"/>
    <mergeCell ref="KNA176:KNH176"/>
    <mergeCell ref="KNI176:KNP176"/>
    <mergeCell ref="KNQ176:KNX176"/>
    <mergeCell ref="KNY176:KOF176"/>
    <mergeCell ref="KOG176:KON176"/>
    <mergeCell ref="KOO176:KOV176"/>
    <mergeCell ref="KUK176:KUR176"/>
    <mergeCell ref="KUS176:KUZ176"/>
    <mergeCell ref="KVA176:KVH176"/>
    <mergeCell ref="KVI176:KVP176"/>
    <mergeCell ref="KVQ176:KVX176"/>
    <mergeCell ref="KVY176:KWF176"/>
    <mergeCell ref="KWG176:KWN176"/>
    <mergeCell ref="KWO176:KWV176"/>
    <mergeCell ref="KWW176:KXD176"/>
    <mergeCell ref="KRQ176:KRX176"/>
    <mergeCell ref="KRY176:KSF176"/>
    <mergeCell ref="KSG176:KSN176"/>
    <mergeCell ref="KSO176:KSV176"/>
    <mergeCell ref="KSW176:KTD176"/>
    <mergeCell ref="KTE176:KTL176"/>
    <mergeCell ref="KTM176:KTT176"/>
    <mergeCell ref="KTU176:KUB176"/>
    <mergeCell ref="KUC176:KUJ176"/>
    <mergeCell ref="KZY176:LAF176"/>
    <mergeCell ref="LAG176:LAN176"/>
    <mergeCell ref="LAO176:LAV176"/>
    <mergeCell ref="LAW176:LBD176"/>
    <mergeCell ref="LBE176:LBL176"/>
    <mergeCell ref="LBM176:LBT176"/>
    <mergeCell ref="LBU176:LCB176"/>
    <mergeCell ref="LCC176:LCJ176"/>
    <mergeCell ref="LCK176:LCR176"/>
    <mergeCell ref="KXE176:KXL176"/>
    <mergeCell ref="KXM176:KXT176"/>
    <mergeCell ref="KXU176:KYB176"/>
    <mergeCell ref="KYC176:KYJ176"/>
    <mergeCell ref="KYK176:KYR176"/>
    <mergeCell ref="KYS176:KYZ176"/>
    <mergeCell ref="KZA176:KZH176"/>
    <mergeCell ref="KZI176:KZP176"/>
    <mergeCell ref="KZQ176:KZX176"/>
    <mergeCell ref="LFM176:LFT176"/>
    <mergeCell ref="LFU176:LGB176"/>
    <mergeCell ref="LGC176:LGJ176"/>
    <mergeCell ref="LGK176:LGR176"/>
    <mergeCell ref="LGS176:LGZ176"/>
    <mergeCell ref="LHA176:LHH176"/>
    <mergeCell ref="LHI176:LHP176"/>
    <mergeCell ref="LHQ176:LHX176"/>
    <mergeCell ref="LHY176:LIF176"/>
    <mergeCell ref="LCS176:LCZ176"/>
    <mergeCell ref="LDA176:LDH176"/>
    <mergeCell ref="LDI176:LDP176"/>
    <mergeCell ref="LDQ176:LDX176"/>
    <mergeCell ref="LDY176:LEF176"/>
    <mergeCell ref="LEG176:LEN176"/>
    <mergeCell ref="LEO176:LEV176"/>
    <mergeCell ref="LEW176:LFD176"/>
    <mergeCell ref="LFE176:LFL176"/>
    <mergeCell ref="LLA176:LLH176"/>
    <mergeCell ref="LLI176:LLP176"/>
    <mergeCell ref="LLQ176:LLX176"/>
    <mergeCell ref="LLY176:LMF176"/>
    <mergeCell ref="LMG176:LMN176"/>
    <mergeCell ref="LMO176:LMV176"/>
    <mergeCell ref="LMW176:LND176"/>
    <mergeCell ref="LNE176:LNL176"/>
    <mergeCell ref="LNM176:LNT176"/>
    <mergeCell ref="LIG176:LIN176"/>
    <mergeCell ref="LIO176:LIV176"/>
    <mergeCell ref="LIW176:LJD176"/>
    <mergeCell ref="LJE176:LJL176"/>
    <mergeCell ref="LJM176:LJT176"/>
    <mergeCell ref="LJU176:LKB176"/>
    <mergeCell ref="LKC176:LKJ176"/>
    <mergeCell ref="LKK176:LKR176"/>
    <mergeCell ref="LKS176:LKZ176"/>
    <mergeCell ref="LQO176:LQV176"/>
    <mergeCell ref="LQW176:LRD176"/>
    <mergeCell ref="LRE176:LRL176"/>
    <mergeCell ref="LRM176:LRT176"/>
    <mergeCell ref="LRU176:LSB176"/>
    <mergeCell ref="LSC176:LSJ176"/>
    <mergeCell ref="LSK176:LSR176"/>
    <mergeCell ref="LSS176:LSZ176"/>
    <mergeCell ref="LTA176:LTH176"/>
    <mergeCell ref="LNU176:LOB176"/>
    <mergeCell ref="LOC176:LOJ176"/>
    <mergeCell ref="LOK176:LOR176"/>
    <mergeCell ref="LOS176:LOZ176"/>
    <mergeCell ref="LPA176:LPH176"/>
    <mergeCell ref="LPI176:LPP176"/>
    <mergeCell ref="LPQ176:LPX176"/>
    <mergeCell ref="LPY176:LQF176"/>
    <mergeCell ref="LQG176:LQN176"/>
    <mergeCell ref="LWC176:LWJ176"/>
    <mergeCell ref="LWK176:LWR176"/>
    <mergeCell ref="LWS176:LWZ176"/>
    <mergeCell ref="LXA176:LXH176"/>
    <mergeCell ref="LXI176:LXP176"/>
    <mergeCell ref="LXQ176:LXX176"/>
    <mergeCell ref="LXY176:LYF176"/>
    <mergeCell ref="LYG176:LYN176"/>
    <mergeCell ref="LYO176:LYV176"/>
    <mergeCell ref="LTI176:LTP176"/>
    <mergeCell ref="LTQ176:LTX176"/>
    <mergeCell ref="LTY176:LUF176"/>
    <mergeCell ref="LUG176:LUN176"/>
    <mergeCell ref="LUO176:LUV176"/>
    <mergeCell ref="LUW176:LVD176"/>
    <mergeCell ref="LVE176:LVL176"/>
    <mergeCell ref="LVM176:LVT176"/>
    <mergeCell ref="LVU176:LWB176"/>
    <mergeCell ref="MBQ176:MBX176"/>
    <mergeCell ref="MBY176:MCF176"/>
    <mergeCell ref="MCG176:MCN176"/>
    <mergeCell ref="MCO176:MCV176"/>
    <mergeCell ref="MCW176:MDD176"/>
    <mergeCell ref="MDE176:MDL176"/>
    <mergeCell ref="MDM176:MDT176"/>
    <mergeCell ref="MDU176:MEB176"/>
    <mergeCell ref="MEC176:MEJ176"/>
    <mergeCell ref="LYW176:LZD176"/>
    <mergeCell ref="LZE176:LZL176"/>
    <mergeCell ref="LZM176:LZT176"/>
    <mergeCell ref="LZU176:MAB176"/>
    <mergeCell ref="MAC176:MAJ176"/>
    <mergeCell ref="MAK176:MAR176"/>
    <mergeCell ref="MAS176:MAZ176"/>
    <mergeCell ref="MBA176:MBH176"/>
    <mergeCell ref="MBI176:MBP176"/>
    <mergeCell ref="MHE176:MHL176"/>
    <mergeCell ref="MHM176:MHT176"/>
    <mergeCell ref="MHU176:MIB176"/>
    <mergeCell ref="MIC176:MIJ176"/>
    <mergeCell ref="MIK176:MIR176"/>
    <mergeCell ref="MIS176:MIZ176"/>
    <mergeCell ref="MJA176:MJH176"/>
    <mergeCell ref="MJI176:MJP176"/>
    <mergeCell ref="MJQ176:MJX176"/>
    <mergeCell ref="MEK176:MER176"/>
    <mergeCell ref="MES176:MEZ176"/>
    <mergeCell ref="MFA176:MFH176"/>
    <mergeCell ref="MFI176:MFP176"/>
    <mergeCell ref="MFQ176:MFX176"/>
    <mergeCell ref="MFY176:MGF176"/>
    <mergeCell ref="MGG176:MGN176"/>
    <mergeCell ref="MGO176:MGV176"/>
    <mergeCell ref="MGW176:MHD176"/>
    <mergeCell ref="MMS176:MMZ176"/>
    <mergeCell ref="MNA176:MNH176"/>
    <mergeCell ref="MNI176:MNP176"/>
    <mergeCell ref="MNQ176:MNX176"/>
    <mergeCell ref="MNY176:MOF176"/>
    <mergeCell ref="MOG176:MON176"/>
    <mergeCell ref="MOO176:MOV176"/>
    <mergeCell ref="MOW176:MPD176"/>
    <mergeCell ref="MPE176:MPL176"/>
    <mergeCell ref="MJY176:MKF176"/>
    <mergeCell ref="MKG176:MKN176"/>
    <mergeCell ref="MKO176:MKV176"/>
    <mergeCell ref="MKW176:MLD176"/>
    <mergeCell ref="MLE176:MLL176"/>
    <mergeCell ref="MLM176:MLT176"/>
    <mergeCell ref="MLU176:MMB176"/>
    <mergeCell ref="MMC176:MMJ176"/>
    <mergeCell ref="MMK176:MMR176"/>
    <mergeCell ref="MSG176:MSN176"/>
    <mergeCell ref="MSO176:MSV176"/>
    <mergeCell ref="MSW176:MTD176"/>
    <mergeCell ref="MTE176:MTL176"/>
    <mergeCell ref="MTM176:MTT176"/>
    <mergeCell ref="MTU176:MUB176"/>
    <mergeCell ref="MUC176:MUJ176"/>
    <mergeCell ref="MUK176:MUR176"/>
    <mergeCell ref="MUS176:MUZ176"/>
    <mergeCell ref="MPM176:MPT176"/>
    <mergeCell ref="MPU176:MQB176"/>
    <mergeCell ref="MQC176:MQJ176"/>
    <mergeCell ref="MQK176:MQR176"/>
    <mergeCell ref="MQS176:MQZ176"/>
    <mergeCell ref="MRA176:MRH176"/>
    <mergeCell ref="MRI176:MRP176"/>
    <mergeCell ref="MRQ176:MRX176"/>
    <mergeCell ref="MRY176:MSF176"/>
    <mergeCell ref="MXU176:MYB176"/>
    <mergeCell ref="MYC176:MYJ176"/>
    <mergeCell ref="MYK176:MYR176"/>
    <mergeCell ref="MYS176:MYZ176"/>
    <mergeCell ref="MZA176:MZH176"/>
    <mergeCell ref="MZI176:MZP176"/>
    <mergeCell ref="MZQ176:MZX176"/>
    <mergeCell ref="MZY176:NAF176"/>
    <mergeCell ref="NAG176:NAN176"/>
    <mergeCell ref="MVA176:MVH176"/>
    <mergeCell ref="MVI176:MVP176"/>
    <mergeCell ref="MVQ176:MVX176"/>
    <mergeCell ref="MVY176:MWF176"/>
    <mergeCell ref="MWG176:MWN176"/>
    <mergeCell ref="MWO176:MWV176"/>
    <mergeCell ref="MWW176:MXD176"/>
    <mergeCell ref="MXE176:MXL176"/>
    <mergeCell ref="MXM176:MXT176"/>
    <mergeCell ref="NDI176:NDP176"/>
    <mergeCell ref="NDQ176:NDX176"/>
    <mergeCell ref="NDY176:NEF176"/>
    <mergeCell ref="NEG176:NEN176"/>
    <mergeCell ref="NEO176:NEV176"/>
    <mergeCell ref="NEW176:NFD176"/>
    <mergeCell ref="NFE176:NFL176"/>
    <mergeCell ref="NFM176:NFT176"/>
    <mergeCell ref="NFU176:NGB176"/>
    <mergeCell ref="NAO176:NAV176"/>
    <mergeCell ref="NAW176:NBD176"/>
    <mergeCell ref="NBE176:NBL176"/>
    <mergeCell ref="NBM176:NBT176"/>
    <mergeCell ref="NBU176:NCB176"/>
    <mergeCell ref="NCC176:NCJ176"/>
    <mergeCell ref="NCK176:NCR176"/>
    <mergeCell ref="NCS176:NCZ176"/>
    <mergeCell ref="NDA176:NDH176"/>
    <mergeCell ref="NIW176:NJD176"/>
    <mergeCell ref="NJE176:NJL176"/>
    <mergeCell ref="NJM176:NJT176"/>
    <mergeCell ref="NJU176:NKB176"/>
    <mergeCell ref="NKC176:NKJ176"/>
    <mergeCell ref="NKK176:NKR176"/>
    <mergeCell ref="NKS176:NKZ176"/>
    <mergeCell ref="NLA176:NLH176"/>
    <mergeCell ref="NLI176:NLP176"/>
    <mergeCell ref="NGC176:NGJ176"/>
    <mergeCell ref="NGK176:NGR176"/>
    <mergeCell ref="NGS176:NGZ176"/>
    <mergeCell ref="NHA176:NHH176"/>
    <mergeCell ref="NHI176:NHP176"/>
    <mergeCell ref="NHQ176:NHX176"/>
    <mergeCell ref="NHY176:NIF176"/>
    <mergeCell ref="NIG176:NIN176"/>
    <mergeCell ref="NIO176:NIV176"/>
    <mergeCell ref="NOK176:NOR176"/>
    <mergeCell ref="NOS176:NOZ176"/>
    <mergeCell ref="NPA176:NPH176"/>
    <mergeCell ref="NPI176:NPP176"/>
    <mergeCell ref="NPQ176:NPX176"/>
    <mergeCell ref="NPY176:NQF176"/>
    <mergeCell ref="NQG176:NQN176"/>
    <mergeCell ref="NQO176:NQV176"/>
    <mergeCell ref="NQW176:NRD176"/>
    <mergeCell ref="NLQ176:NLX176"/>
    <mergeCell ref="NLY176:NMF176"/>
    <mergeCell ref="NMG176:NMN176"/>
    <mergeCell ref="NMO176:NMV176"/>
    <mergeCell ref="NMW176:NND176"/>
    <mergeCell ref="NNE176:NNL176"/>
    <mergeCell ref="NNM176:NNT176"/>
    <mergeCell ref="NNU176:NOB176"/>
    <mergeCell ref="NOC176:NOJ176"/>
    <mergeCell ref="NTY176:NUF176"/>
    <mergeCell ref="NUG176:NUN176"/>
    <mergeCell ref="NUO176:NUV176"/>
    <mergeCell ref="NUW176:NVD176"/>
    <mergeCell ref="NVE176:NVL176"/>
    <mergeCell ref="NVM176:NVT176"/>
    <mergeCell ref="NVU176:NWB176"/>
    <mergeCell ref="NWC176:NWJ176"/>
    <mergeCell ref="NWK176:NWR176"/>
    <mergeCell ref="NRE176:NRL176"/>
    <mergeCell ref="NRM176:NRT176"/>
    <mergeCell ref="NRU176:NSB176"/>
    <mergeCell ref="NSC176:NSJ176"/>
    <mergeCell ref="NSK176:NSR176"/>
    <mergeCell ref="NSS176:NSZ176"/>
    <mergeCell ref="NTA176:NTH176"/>
    <mergeCell ref="NTI176:NTP176"/>
    <mergeCell ref="NTQ176:NTX176"/>
    <mergeCell ref="NZM176:NZT176"/>
    <mergeCell ref="NZU176:OAB176"/>
    <mergeCell ref="OAC176:OAJ176"/>
    <mergeCell ref="OAK176:OAR176"/>
    <mergeCell ref="OAS176:OAZ176"/>
    <mergeCell ref="OBA176:OBH176"/>
    <mergeCell ref="OBI176:OBP176"/>
    <mergeCell ref="OBQ176:OBX176"/>
    <mergeCell ref="OBY176:OCF176"/>
    <mergeCell ref="NWS176:NWZ176"/>
    <mergeCell ref="NXA176:NXH176"/>
    <mergeCell ref="NXI176:NXP176"/>
    <mergeCell ref="NXQ176:NXX176"/>
    <mergeCell ref="NXY176:NYF176"/>
    <mergeCell ref="NYG176:NYN176"/>
    <mergeCell ref="NYO176:NYV176"/>
    <mergeCell ref="NYW176:NZD176"/>
    <mergeCell ref="NZE176:NZL176"/>
    <mergeCell ref="OFA176:OFH176"/>
    <mergeCell ref="OFI176:OFP176"/>
    <mergeCell ref="OFQ176:OFX176"/>
    <mergeCell ref="OFY176:OGF176"/>
    <mergeCell ref="OGG176:OGN176"/>
    <mergeCell ref="OGO176:OGV176"/>
    <mergeCell ref="OGW176:OHD176"/>
    <mergeCell ref="OHE176:OHL176"/>
    <mergeCell ref="OHM176:OHT176"/>
    <mergeCell ref="OCG176:OCN176"/>
    <mergeCell ref="OCO176:OCV176"/>
    <mergeCell ref="OCW176:ODD176"/>
    <mergeCell ref="ODE176:ODL176"/>
    <mergeCell ref="ODM176:ODT176"/>
    <mergeCell ref="ODU176:OEB176"/>
    <mergeCell ref="OEC176:OEJ176"/>
    <mergeCell ref="OEK176:OER176"/>
    <mergeCell ref="OES176:OEZ176"/>
    <mergeCell ref="OKO176:OKV176"/>
    <mergeCell ref="OKW176:OLD176"/>
    <mergeCell ref="OLE176:OLL176"/>
    <mergeCell ref="OLM176:OLT176"/>
    <mergeCell ref="OLU176:OMB176"/>
    <mergeCell ref="OMC176:OMJ176"/>
    <mergeCell ref="OMK176:OMR176"/>
    <mergeCell ref="OMS176:OMZ176"/>
    <mergeCell ref="ONA176:ONH176"/>
    <mergeCell ref="OHU176:OIB176"/>
    <mergeCell ref="OIC176:OIJ176"/>
    <mergeCell ref="OIK176:OIR176"/>
    <mergeCell ref="OIS176:OIZ176"/>
    <mergeCell ref="OJA176:OJH176"/>
    <mergeCell ref="OJI176:OJP176"/>
    <mergeCell ref="OJQ176:OJX176"/>
    <mergeCell ref="OJY176:OKF176"/>
    <mergeCell ref="OKG176:OKN176"/>
    <mergeCell ref="OQC176:OQJ176"/>
    <mergeCell ref="OQK176:OQR176"/>
    <mergeCell ref="OQS176:OQZ176"/>
    <mergeCell ref="ORA176:ORH176"/>
    <mergeCell ref="ORI176:ORP176"/>
    <mergeCell ref="ORQ176:ORX176"/>
    <mergeCell ref="ORY176:OSF176"/>
    <mergeCell ref="OSG176:OSN176"/>
    <mergeCell ref="OSO176:OSV176"/>
    <mergeCell ref="ONI176:ONP176"/>
    <mergeCell ref="ONQ176:ONX176"/>
    <mergeCell ref="ONY176:OOF176"/>
    <mergeCell ref="OOG176:OON176"/>
    <mergeCell ref="OOO176:OOV176"/>
    <mergeCell ref="OOW176:OPD176"/>
    <mergeCell ref="OPE176:OPL176"/>
    <mergeCell ref="OPM176:OPT176"/>
    <mergeCell ref="OPU176:OQB176"/>
    <mergeCell ref="OVQ176:OVX176"/>
    <mergeCell ref="OVY176:OWF176"/>
    <mergeCell ref="OWG176:OWN176"/>
    <mergeCell ref="OWO176:OWV176"/>
    <mergeCell ref="OWW176:OXD176"/>
    <mergeCell ref="OXE176:OXL176"/>
    <mergeCell ref="OXM176:OXT176"/>
    <mergeCell ref="OXU176:OYB176"/>
    <mergeCell ref="OYC176:OYJ176"/>
    <mergeCell ref="OSW176:OTD176"/>
    <mergeCell ref="OTE176:OTL176"/>
    <mergeCell ref="OTM176:OTT176"/>
    <mergeCell ref="OTU176:OUB176"/>
    <mergeCell ref="OUC176:OUJ176"/>
    <mergeCell ref="OUK176:OUR176"/>
    <mergeCell ref="OUS176:OUZ176"/>
    <mergeCell ref="OVA176:OVH176"/>
    <mergeCell ref="OVI176:OVP176"/>
    <mergeCell ref="PBE176:PBL176"/>
    <mergeCell ref="PBM176:PBT176"/>
    <mergeCell ref="PBU176:PCB176"/>
    <mergeCell ref="PCC176:PCJ176"/>
    <mergeCell ref="PCK176:PCR176"/>
    <mergeCell ref="PCS176:PCZ176"/>
    <mergeCell ref="PDA176:PDH176"/>
    <mergeCell ref="PDI176:PDP176"/>
    <mergeCell ref="PDQ176:PDX176"/>
    <mergeCell ref="OYK176:OYR176"/>
    <mergeCell ref="OYS176:OYZ176"/>
    <mergeCell ref="OZA176:OZH176"/>
    <mergeCell ref="OZI176:OZP176"/>
    <mergeCell ref="OZQ176:OZX176"/>
    <mergeCell ref="OZY176:PAF176"/>
    <mergeCell ref="PAG176:PAN176"/>
    <mergeCell ref="PAO176:PAV176"/>
    <mergeCell ref="PAW176:PBD176"/>
    <mergeCell ref="PGS176:PGZ176"/>
    <mergeCell ref="PHA176:PHH176"/>
    <mergeCell ref="PHI176:PHP176"/>
    <mergeCell ref="PHQ176:PHX176"/>
    <mergeCell ref="PHY176:PIF176"/>
    <mergeCell ref="PIG176:PIN176"/>
    <mergeCell ref="PIO176:PIV176"/>
    <mergeCell ref="PIW176:PJD176"/>
    <mergeCell ref="PJE176:PJL176"/>
    <mergeCell ref="PDY176:PEF176"/>
    <mergeCell ref="PEG176:PEN176"/>
    <mergeCell ref="PEO176:PEV176"/>
    <mergeCell ref="PEW176:PFD176"/>
    <mergeCell ref="PFE176:PFL176"/>
    <mergeCell ref="PFM176:PFT176"/>
    <mergeCell ref="PFU176:PGB176"/>
    <mergeCell ref="PGC176:PGJ176"/>
    <mergeCell ref="PGK176:PGR176"/>
    <mergeCell ref="PMG176:PMN176"/>
    <mergeCell ref="PMO176:PMV176"/>
    <mergeCell ref="PMW176:PND176"/>
    <mergeCell ref="PNE176:PNL176"/>
    <mergeCell ref="PNM176:PNT176"/>
    <mergeCell ref="PNU176:POB176"/>
    <mergeCell ref="POC176:POJ176"/>
    <mergeCell ref="POK176:POR176"/>
    <mergeCell ref="POS176:POZ176"/>
    <mergeCell ref="PJM176:PJT176"/>
    <mergeCell ref="PJU176:PKB176"/>
    <mergeCell ref="PKC176:PKJ176"/>
    <mergeCell ref="PKK176:PKR176"/>
    <mergeCell ref="PKS176:PKZ176"/>
    <mergeCell ref="PLA176:PLH176"/>
    <mergeCell ref="PLI176:PLP176"/>
    <mergeCell ref="PLQ176:PLX176"/>
    <mergeCell ref="PLY176:PMF176"/>
    <mergeCell ref="PRU176:PSB176"/>
    <mergeCell ref="PSC176:PSJ176"/>
    <mergeCell ref="PSK176:PSR176"/>
    <mergeCell ref="PSS176:PSZ176"/>
    <mergeCell ref="PTA176:PTH176"/>
    <mergeCell ref="PTI176:PTP176"/>
    <mergeCell ref="PTQ176:PTX176"/>
    <mergeCell ref="PTY176:PUF176"/>
    <mergeCell ref="PUG176:PUN176"/>
    <mergeCell ref="PPA176:PPH176"/>
    <mergeCell ref="PPI176:PPP176"/>
    <mergeCell ref="PPQ176:PPX176"/>
    <mergeCell ref="PPY176:PQF176"/>
    <mergeCell ref="PQG176:PQN176"/>
    <mergeCell ref="PQO176:PQV176"/>
    <mergeCell ref="PQW176:PRD176"/>
    <mergeCell ref="PRE176:PRL176"/>
    <mergeCell ref="PRM176:PRT176"/>
    <mergeCell ref="PXI176:PXP176"/>
    <mergeCell ref="PXQ176:PXX176"/>
    <mergeCell ref="PXY176:PYF176"/>
    <mergeCell ref="PYG176:PYN176"/>
    <mergeCell ref="PYO176:PYV176"/>
    <mergeCell ref="PYW176:PZD176"/>
    <mergeCell ref="PZE176:PZL176"/>
    <mergeCell ref="PZM176:PZT176"/>
    <mergeCell ref="PZU176:QAB176"/>
    <mergeCell ref="PUO176:PUV176"/>
    <mergeCell ref="PUW176:PVD176"/>
    <mergeCell ref="PVE176:PVL176"/>
    <mergeCell ref="PVM176:PVT176"/>
    <mergeCell ref="PVU176:PWB176"/>
    <mergeCell ref="PWC176:PWJ176"/>
    <mergeCell ref="PWK176:PWR176"/>
    <mergeCell ref="PWS176:PWZ176"/>
    <mergeCell ref="PXA176:PXH176"/>
    <mergeCell ref="QCW176:QDD176"/>
    <mergeCell ref="QDE176:QDL176"/>
    <mergeCell ref="QDM176:QDT176"/>
    <mergeCell ref="QDU176:QEB176"/>
    <mergeCell ref="QEC176:QEJ176"/>
    <mergeCell ref="QEK176:QER176"/>
    <mergeCell ref="QES176:QEZ176"/>
    <mergeCell ref="QFA176:QFH176"/>
    <mergeCell ref="QFI176:QFP176"/>
    <mergeCell ref="QAC176:QAJ176"/>
    <mergeCell ref="QAK176:QAR176"/>
    <mergeCell ref="QAS176:QAZ176"/>
    <mergeCell ref="QBA176:QBH176"/>
    <mergeCell ref="QBI176:QBP176"/>
    <mergeCell ref="QBQ176:QBX176"/>
    <mergeCell ref="QBY176:QCF176"/>
    <mergeCell ref="QCG176:QCN176"/>
    <mergeCell ref="QCO176:QCV176"/>
    <mergeCell ref="QIK176:QIR176"/>
    <mergeCell ref="QIS176:QIZ176"/>
    <mergeCell ref="QJA176:QJH176"/>
    <mergeCell ref="QJI176:QJP176"/>
    <mergeCell ref="QJQ176:QJX176"/>
    <mergeCell ref="QJY176:QKF176"/>
    <mergeCell ref="QKG176:QKN176"/>
    <mergeCell ref="QKO176:QKV176"/>
    <mergeCell ref="QKW176:QLD176"/>
    <mergeCell ref="QFQ176:QFX176"/>
    <mergeCell ref="QFY176:QGF176"/>
    <mergeCell ref="QGG176:QGN176"/>
    <mergeCell ref="QGO176:QGV176"/>
    <mergeCell ref="QGW176:QHD176"/>
    <mergeCell ref="QHE176:QHL176"/>
    <mergeCell ref="QHM176:QHT176"/>
    <mergeCell ref="QHU176:QIB176"/>
    <mergeCell ref="QIC176:QIJ176"/>
    <mergeCell ref="QNY176:QOF176"/>
    <mergeCell ref="QOG176:QON176"/>
    <mergeCell ref="QOO176:QOV176"/>
    <mergeCell ref="QOW176:QPD176"/>
    <mergeCell ref="QPE176:QPL176"/>
    <mergeCell ref="QPM176:QPT176"/>
    <mergeCell ref="QPU176:QQB176"/>
    <mergeCell ref="QQC176:QQJ176"/>
    <mergeCell ref="QQK176:QQR176"/>
    <mergeCell ref="QLE176:QLL176"/>
    <mergeCell ref="QLM176:QLT176"/>
    <mergeCell ref="QLU176:QMB176"/>
    <mergeCell ref="QMC176:QMJ176"/>
    <mergeCell ref="QMK176:QMR176"/>
    <mergeCell ref="QMS176:QMZ176"/>
    <mergeCell ref="QNA176:QNH176"/>
    <mergeCell ref="QNI176:QNP176"/>
    <mergeCell ref="QNQ176:QNX176"/>
    <mergeCell ref="QTM176:QTT176"/>
    <mergeCell ref="QTU176:QUB176"/>
    <mergeCell ref="QUC176:QUJ176"/>
    <mergeCell ref="QUK176:QUR176"/>
    <mergeCell ref="QUS176:QUZ176"/>
    <mergeCell ref="QVA176:QVH176"/>
    <mergeCell ref="QVI176:QVP176"/>
    <mergeCell ref="QVQ176:QVX176"/>
    <mergeCell ref="QVY176:QWF176"/>
    <mergeCell ref="QQS176:QQZ176"/>
    <mergeCell ref="QRA176:QRH176"/>
    <mergeCell ref="QRI176:QRP176"/>
    <mergeCell ref="QRQ176:QRX176"/>
    <mergeCell ref="QRY176:QSF176"/>
    <mergeCell ref="QSG176:QSN176"/>
    <mergeCell ref="QSO176:QSV176"/>
    <mergeCell ref="QSW176:QTD176"/>
    <mergeCell ref="QTE176:QTL176"/>
    <mergeCell ref="QZA176:QZH176"/>
    <mergeCell ref="QZI176:QZP176"/>
    <mergeCell ref="QZQ176:QZX176"/>
    <mergeCell ref="QZY176:RAF176"/>
    <mergeCell ref="RAG176:RAN176"/>
    <mergeCell ref="RAO176:RAV176"/>
    <mergeCell ref="RAW176:RBD176"/>
    <mergeCell ref="RBE176:RBL176"/>
    <mergeCell ref="RBM176:RBT176"/>
    <mergeCell ref="QWG176:QWN176"/>
    <mergeCell ref="QWO176:QWV176"/>
    <mergeCell ref="QWW176:QXD176"/>
    <mergeCell ref="QXE176:QXL176"/>
    <mergeCell ref="QXM176:QXT176"/>
    <mergeCell ref="QXU176:QYB176"/>
    <mergeCell ref="QYC176:QYJ176"/>
    <mergeCell ref="QYK176:QYR176"/>
    <mergeCell ref="QYS176:QYZ176"/>
    <mergeCell ref="REO176:REV176"/>
    <mergeCell ref="REW176:RFD176"/>
    <mergeCell ref="RFE176:RFL176"/>
    <mergeCell ref="RFM176:RFT176"/>
    <mergeCell ref="RFU176:RGB176"/>
    <mergeCell ref="RGC176:RGJ176"/>
    <mergeCell ref="RGK176:RGR176"/>
    <mergeCell ref="RGS176:RGZ176"/>
    <mergeCell ref="RHA176:RHH176"/>
    <mergeCell ref="RBU176:RCB176"/>
    <mergeCell ref="RCC176:RCJ176"/>
    <mergeCell ref="RCK176:RCR176"/>
    <mergeCell ref="RCS176:RCZ176"/>
    <mergeCell ref="RDA176:RDH176"/>
    <mergeCell ref="RDI176:RDP176"/>
    <mergeCell ref="RDQ176:RDX176"/>
    <mergeCell ref="RDY176:REF176"/>
    <mergeCell ref="REG176:REN176"/>
    <mergeCell ref="RKC176:RKJ176"/>
    <mergeCell ref="RKK176:RKR176"/>
    <mergeCell ref="RKS176:RKZ176"/>
    <mergeCell ref="RLA176:RLH176"/>
    <mergeCell ref="RLI176:RLP176"/>
    <mergeCell ref="RLQ176:RLX176"/>
    <mergeCell ref="RLY176:RMF176"/>
    <mergeCell ref="RMG176:RMN176"/>
    <mergeCell ref="RMO176:RMV176"/>
    <mergeCell ref="RHI176:RHP176"/>
    <mergeCell ref="RHQ176:RHX176"/>
    <mergeCell ref="RHY176:RIF176"/>
    <mergeCell ref="RIG176:RIN176"/>
    <mergeCell ref="RIO176:RIV176"/>
    <mergeCell ref="RIW176:RJD176"/>
    <mergeCell ref="RJE176:RJL176"/>
    <mergeCell ref="RJM176:RJT176"/>
    <mergeCell ref="RJU176:RKB176"/>
    <mergeCell ref="RPQ176:RPX176"/>
    <mergeCell ref="RPY176:RQF176"/>
    <mergeCell ref="RQG176:RQN176"/>
    <mergeCell ref="RQO176:RQV176"/>
    <mergeCell ref="RQW176:RRD176"/>
    <mergeCell ref="RRE176:RRL176"/>
    <mergeCell ref="RRM176:RRT176"/>
    <mergeCell ref="RRU176:RSB176"/>
    <mergeCell ref="RSC176:RSJ176"/>
    <mergeCell ref="RMW176:RND176"/>
    <mergeCell ref="RNE176:RNL176"/>
    <mergeCell ref="RNM176:RNT176"/>
    <mergeCell ref="RNU176:ROB176"/>
    <mergeCell ref="ROC176:ROJ176"/>
    <mergeCell ref="ROK176:ROR176"/>
    <mergeCell ref="ROS176:ROZ176"/>
    <mergeCell ref="RPA176:RPH176"/>
    <mergeCell ref="RPI176:RPP176"/>
    <mergeCell ref="RVE176:RVL176"/>
    <mergeCell ref="RVM176:RVT176"/>
    <mergeCell ref="RVU176:RWB176"/>
    <mergeCell ref="RWC176:RWJ176"/>
    <mergeCell ref="RWK176:RWR176"/>
    <mergeCell ref="RWS176:RWZ176"/>
    <mergeCell ref="RXA176:RXH176"/>
    <mergeCell ref="RXI176:RXP176"/>
    <mergeCell ref="RXQ176:RXX176"/>
    <mergeCell ref="RSK176:RSR176"/>
    <mergeCell ref="RSS176:RSZ176"/>
    <mergeCell ref="RTA176:RTH176"/>
    <mergeCell ref="RTI176:RTP176"/>
    <mergeCell ref="RTQ176:RTX176"/>
    <mergeCell ref="RTY176:RUF176"/>
    <mergeCell ref="RUG176:RUN176"/>
    <mergeCell ref="RUO176:RUV176"/>
    <mergeCell ref="RUW176:RVD176"/>
    <mergeCell ref="SAS176:SAZ176"/>
    <mergeCell ref="SBA176:SBH176"/>
    <mergeCell ref="SBI176:SBP176"/>
    <mergeCell ref="SBQ176:SBX176"/>
    <mergeCell ref="SBY176:SCF176"/>
    <mergeCell ref="SCG176:SCN176"/>
    <mergeCell ref="SCO176:SCV176"/>
    <mergeCell ref="SCW176:SDD176"/>
    <mergeCell ref="SDE176:SDL176"/>
    <mergeCell ref="RXY176:RYF176"/>
    <mergeCell ref="RYG176:RYN176"/>
    <mergeCell ref="RYO176:RYV176"/>
    <mergeCell ref="RYW176:RZD176"/>
    <mergeCell ref="RZE176:RZL176"/>
    <mergeCell ref="RZM176:RZT176"/>
    <mergeCell ref="RZU176:SAB176"/>
    <mergeCell ref="SAC176:SAJ176"/>
    <mergeCell ref="SAK176:SAR176"/>
    <mergeCell ref="SGG176:SGN176"/>
    <mergeCell ref="SGO176:SGV176"/>
    <mergeCell ref="SGW176:SHD176"/>
    <mergeCell ref="SHE176:SHL176"/>
    <mergeCell ref="SHM176:SHT176"/>
    <mergeCell ref="SHU176:SIB176"/>
    <mergeCell ref="SIC176:SIJ176"/>
    <mergeCell ref="SIK176:SIR176"/>
    <mergeCell ref="SIS176:SIZ176"/>
    <mergeCell ref="SDM176:SDT176"/>
    <mergeCell ref="SDU176:SEB176"/>
    <mergeCell ref="SEC176:SEJ176"/>
    <mergeCell ref="SEK176:SER176"/>
    <mergeCell ref="SES176:SEZ176"/>
    <mergeCell ref="SFA176:SFH176"/>
    <mergeCell ref="SFI176:SFP176"/>
    <mergeCell ref="SFQ176:SFX176"/>
    <mergeCell ref="SFY176:SGF176"/>
    <mergeCell ref="SLU176:SMB176"/>
    <mergeCell ref="SMC176:SMJ176"/>
    <mergeCell ref="SMK176:SMR176"/>
    <mergeCell ref="SMS176:SMZ176"/>
    <mergeCell ref="SNA176:SNH176"/>
    <mergeCell ref="SNI176:SNP176"/>
    <mergeCell ref="SNQ176:SNX176"/>
    <mergeCell ref="SNY176:SOF176"/>
    <mergeCell ref="SOG176:SON176"/>
    <mergeCell ref="SJA176:SJH176"/>
    <mergeCell ref="SJI176:SJP176"/>
    <mergeCell ref="SJQ176:SJX176"/>
    <mergeCell ref="SJY176:SKF176"/>
    <mergeCell ref="SKG176:SKN176"/>
    <mergeCell ref="SKO176:SKV176"/>
    <mergeCell ref="SKW176:SLD176"/>
    <mergeCell ref="SLE176:SLL176"/>
    <mergeCell ref="SLM176:SLT176"/>
    <mergeCell ref="SRI176:SRP176"/>
    <mergeCell ref="SRQ176:SRX176"/>
    <mergeCell ref="SRY176:SSF176"/>
    <mergeCell ref="SSG176:SSN176"/>
    <mergeCell ref="SSO176:SSV176"/>
    <mergeCell ref="SSW176:STD176"/>
    <mergeCell ref="STE176:STL176"/>
    <mergeCell ref="STM176:STT176"/>
    <mergeCell ref="STU176:SUB176"/>
    <mergeCell ref="SOO176:SOV176"/>
    <mergeCell ref="SOW176:SPD176"/>
    <mergeCell ref="SPE176:SPL176"/>
    <mergeCell ref="SPM176:SPT176"/>
    <mergeCell ref="SPU176:SQB176"/>
    <mergeCell ref="SQC176:SQJ176"/>
    <mergeCell ref="SQK176:SQR176"/>
    <mergeCell ref="SQS176:SQZ176"/>
    <mergeCell ref="SRA176:SRH176"/>
    <mergeCell ref="SWW176:SXD176"/>
    <mergeCell ref="SXE176:SXL176"/>
    <mergeCell ref="SXM176:SXT176"/>
    <mergeCell ref="SXU176:SYB176"/>
    <mergeCell ref="SYC176:SYJ176"/>
    <mergeCell ref="SYK176:SYR176"/>
    <mergeCell ref="SYS176:SYZ176"/>
    <mergeCell ref="SZA176:SZH176"/>
    <mergeCell ref="SZI176:SZP176"/>
    <mergeCell ref="SUC176:SUJ176"/>
    <mergeCell ref="SUK176:SUR176"/>
    <mergeCell ref="SUS176:SUZ176"/>
    <mergeCell ref="SVA176:SVH176"/>
    <mergeCell ref="SVI176:SVP176"/>
    <mergeCell ref="SVQ176:SVX176"/>
    <mergeCell ref="SVY176:SWF176"/>
    <mergeCell ref="SWG176:SWN176"/>
    <mergeCell ref="SWO176:SWV176"/>
    <mergeCell ref="TCK176:TCR176"/>
    <mergeCell ref="TCS176:TCZ176"/>
    <mergeCell ref="TDA176:TDH176"/>
    <mergeCell ref="TDI176:TDP176"/>
    <mergeCell ref="TDQ176:TDX176"/>
    <mergeCell ref="TDY176:TEF176"/>
    <mergeCell ref="TEG176:TEN176"/>
    <mergeCell ref="TEO176:TEV176"/>
    <mergeCell ref="TEW176:TFD176"/>
    <mergeCell ref="SZQ176:SZX176"/>
    <mergeCell ref="SZY176:TAF176"/>
    <mergeCell ref="TAG176:TAN176"/>
    <mergeCell ref="TAO176:TAV176"/>
    <mergeCell ref="TAW176:TBD176"/>
    <mergeCell ref="TBE176:TBL176"/>
    <mergeCell ref="TBM176:TBT176"/>
    <mergeCell ref="TBU176:TCB176"/>
    <mergeCell ref="TCC176:TCJ176"/>
    <mergeCell ref="THY176:TIF176"/>
    <mergeCell ref="TIG176:TIN176"/>
    <mergeCell ref="TIO176:TIV176"/>
    <mergeCell ref="TIW176:TJD176"/>
    <mergeCell ref="TJE176:TJL176"/>
    <mergeCell ref="TJM176:TJT176"/>
    <mergeCell ref="TJU176:TKB176"/>
    <mergeCell ref="TKC176:TKJ176"/>
    <mergeCell ref="TKK176:TKR176"/>
    <mergeCell ref="TFE176:TFL176"/>
    <mergeCell ref="TFM176:TFT176"/>
    <mergeCell ref="TFU176:TGB176"/>
    <mergeCell ref="TGC176:TGJ176"/>
    <mergeCell ref="TGK176:TGR176"/>
    <mergeCell ref="TGS176:TGZ176"/>
    <mergeCell ref="THA176:THH176"/>
    <mergeCell ref="THI176:THP176"/>
    <mergeCell ref="THQ176:THX176"/>
    <mergeCell ref="TNM176:TNT176"/>
    <mergeCell ref="TNU176:TOB176"/>
    <mergeCell ref="TOC176:TOJ176"/>
    <mergeCell ref="TOK176:TOR176"/>
    <mergeCell ref="TOS176:TOZ176"/>
    <mergeCell ref="TPA176:TPH176"/>
    <mergeCell ref="TPI176:TPP176"/>
    <mergeCell ref="TPQ176:TPX176"/>
    <mergeCell ref="TPY176:TQF176"/>
    <mergeCell ref="TKS176:TKZ176"/>
    <mergeCell ref="TLA176:TLH176"/>
    <mergeCell ref="TLI176:TLP176"/>
    <mergeCell ref="TLQ176:TLX176"/>
    <mergeCell ref="TLY176:TMF176"/>
    <mergeCell ref="TMG176:TMN176"/>
    <mergeCell ref="TMO176:TMV176"/>
    <mergeCell ref="TMW176:TND176"/>
    <mergeCell ref="TNE176:TNL176"/>
    <mergeCell ref="TTA176:TTH176"/>
    <mergeCell ref="TTI176:TTP176"/>
    <mergeCell ref="TTQ176:TTX176"/>
    <mergeCell ref="TTY176:TUF176"/>
    <mergeCell ref="TUG176:TUN176"/>
    <mergeCell ref="TUO176:TUV176"/>
    <mergeCell ref="TUW176:TVD176"/>
    <mergeCell ref="TVE176:TVL176"/>
    <mergeCell ref="TVM176:TVT176"/>
    <mergeCell ref="TQG176:TQN176"/>
    <mergeCell ref="TQO176:TQV176"/>
    <mergeCell ref="TQW176:TRD176"/>
    <mergeCell ref="TRE176:TRL176"/>
    <mergeCell ref="TRM176:TRT176"/>
    <mergeCell ref="TRU176:TSB176"/>
    <mergeCell ref="TSC176:TSJ176"/>
    <mergeCell ref="TSK176:TSR176"/>
    <mergeCell ref="TSS176:TSZ176"/>
    <mergeCell ref="TYO176:TYV176"/>
    <mergeCell ref="TYW176:TZD176"/>
    <mergeCell ref="TZE176:TZL176"/>
    <mergeCell ref="TZM176:TZT176"/>
    <mergeCell ref="TZU176:UAB176"/>
    <mergeCell ref="UAC176:UAJ176"/>
    <mergeCell ref="UAK176:UAR176"/>
    <mergeCell ref="UAS176:UAZ176"/>
    <mergeCell ref="UBA176:UBH176"/>
    <mergeCell ref="TVU176:TWB176"/>
    <mergeCell ref="TWC176:TWJ176"/>
    <mergeCell ref="TWK176:TWR176"/>
    <mergeCell ref="TWS176:TWZ176"/>
    <mergeCell ref="TXA176:TXH176"/>
    <mergeCell ref="TXI176:TXP176"/>
    <mergeCell ref="TXQ176:TXX176"/>
    <mergeCell ref="TXY176:TYF176"/>
    <mergeCell ref="TYG176:TYN176"/>
    <mergeCell ref="UEC176:UEJ176"/>
    <mergeCell ref="UEK176:UER176"/>
    <mergeCell ref="UES176:UEZ176"/>
    <mergeCell ref="UFA176:UFH176"/>
    <mergeCell ref="UFI176:UFP176"/>
    <mergeCell ref="UFQ176:UFX176"/>
    <mergeCell ref="UFY176:UGF176"/>
    <mergeCell ref="UGG176:UGN176"/>
    <mergeCell ref="UGO176:UGV176"/>
    <mergeCell ref="UBI176:UBP176"/>
    <mergeCell ref="UBQ176:UBX176"/>
    <mergeCell ref="UBY176:UCF176"/>
    <mergeCell ref="UCG176:UCN176"/>
    <mergeCell ref="UCO176:UCV176"/>
    <mergeCell ref="UCW176:UDD176"/>
    <mergeCell ref="UDE176:UDL176"/>
    <mergeCell ref="UDM176:UDT176"/>
    <mergeCell ref="UDU176:UEB176"/>
    <mergeCell ref="UJQ176:UJX176"/>
    <mergeCell ref="UJY176:UKF176"/>
    <mergeCell ref="UKG176:UKN176"/>
    <mergeCell ref="UKO176:UKV176"/>
    <mergeCell ref="UKW176:ULD176"/>
    <mergeCell ref="ULE176:ULL176"/>
    <mergeCell ref="ULM176:ULT176"/>
    <mergeCell ref="ULU176:UMB176"/>
    <mergeCell ref="UMC176:UMJ176"/>
    <mergeCell ref="UGW176:UHD176"/>
    <mergeCell ref="UHE176:UHL176"/>
    <mergeCell ref="UHM176:UHT176"/>
    <mergeCell ref="UHU176:UIB176"/>
    <mergeCell ref="UIC176:UIJ176"/>
    <mergeCell ref="UIK176:UIR176"/>
    <mergeCell ref="UIS176:UIZ176"/>
    <mergeCell ref="UJA176:UJH176"/>
    <mergeCell ref="UJI176:UJP176"/>
    <mergeCell ref="UPE176:UPL176"/>
    <mergeCell ref="UPM176:UPT176"/>
    <mergeCell ref="UPU176:UQB176"/>
    <mergeCell ref="UQC176:UQJ176"/>
    <mergeCell ref="UQK176:UQR176"/>
    <mergeCell ref="UQS176:UQZ176"/>
    <mergeCell ref="URA176:URH176"/>
    <mergeCell ref="URI176:URP176"/>
    <mergeCell ref="URQ176:URX176"/>
    <mergeCell ref="UMK176:UMR176"/>
    <mergeCell ref="UMS176:UMZ176"/>
    <mergeCell ref="UNA176:UNH176"/>
    <mergeCell ref="UNI176:UNP176"/>
    <mergeCell ref="UNQ176:UNX176"/>
    <mergeCell ref="UNY176:UOF176"/>
    <mergeCell ref="UOG176:UON176"/>
    <mergeCell ref="UOO176:UOV176"/>
    <mergeCell ref="UOW176:UPD176"/>
    <mergeCell ref="UUS176:UUZ176"/>
    <mergeCell ref="UVA176:UVH176"/>
    <mergeCell ref="UVI176:UVP176"/>
    <mergeCell ref="UVQ176:UVX176"/>
    <mergeCell ref="UVY176:UWF176"/>
    <mergeCell ref="UWG176:UWN176"/>
    <mergeCell ref="UWO176:UWV176"/>
    <mergeCell ref="UWW176:UXD176"/>
    <mergeCell ref="UXE176:UXL176"/>
    <mergeCell ref="URY176:USF176"/>
    <mergeCell ref="USG176:USN176"/>
    <mergeCell ref="USO176:USV176"/>
    <mergeCell ref="USW176:UTD176"/>
    <mergeCell ref="UTE176:UTL176"/>
    <mergeCell ref="UTM176:UTT176"/>
    <mergeCell ref="UTU176:UUB176"/>
    <mergeCell ref="UUC176:UUJ176"/>
    <mergeCell ref="UUK176:UUR176"/>
    <mergeCell ref="VAG176:VAN176"/>
    <mergeCell ref="VAO176:VAV176"/>
    <mergeCell ref="VAW176:VBD176"/>
    <mergeCell ref="VBE176:VBL176"/>
    <mergeCell ref="VBM176:VBT176"/>
    <mergeCell ref="VBU176:VCB176"/>
    <mergeCell ref="VCC176:VCJ176"/>
    <mergeCell ref="VCK176:VCR176"/>
    <mergeCell ref="VCS176:VCZ176"/>
    <mergeCell ref="UXM176:UXT176"/>
    <mergeCell ref="UXU176:UYB176"/>
    <mergeCell ref="UYC176:UYJ176"/>
    <mergeCell ref="UYK176:UYR176"/>
    <mergeCell ref="UYS176:UYZ176"/>
    <mergeCell ref="UZA176:UZH176"/>
    <mergeCell ref="UZI176:UZP176"/>
    <mergeCell ref="UZQ176:UZX176"/>
    <mergeCell ref="UZY176:VAF176"/>
    <mergeCell ref="VFU176:VGB176"/>
    <mergeCell ref="VGC176:VGJ176"/>
    <mergeCell ref="VGK176:VGR176"/>
    <mergeCell ref="VGS176:VGZ176"/>
    <mergeCell ref="VHA176:VHH176"/>
    <mergeCell ref="VHI176:VHP176"/>
    <mergeCell ref="VHQ176:VHX176"/>
    <mergeCell ref="VHY176:VIF176"/>
    <mergeCell ref="VIG176:VIN176"/>
    <mergeCell ref="VDA176:VDH176"/>
    <mergeCell ref="VDI176:VDP176"/>
    <mergeCell ref="VDQ176:VDX176"/>
    <mergeCell ref="VDY176:VEF176"/>
    <mergeCell ref="VEG176:VEN176"/>
    <mergeCell ref="VEO176:VEV176"/>
    <mergeCell ref="VEW176:VFD176"/>
    <mergeCell ref="VFE176:VFL176"/>
    <mergeCell ref="VFM176:VFT176"/>
    <mergeCell ref="VLI176:VLP176"/>
    <mergeCell ref="VLQ176:VLX176"/>
    <mergeCell ref="VLY176:VMF176"/>
    <mergeCell ref="VMG176:VMN176"/>
    <mergeCell ref="VMO176:VMV176"/>
    <mergeCell ref="VMW176:VND176"/>
    <mergeCell ref="VNE176:VNL176"/>
    <mergeCell ref="VNM176:VNT176"/>
    <mergeCell ref="VNU176:VOB176"/>
    <mergeCell ref="VIO176:VIV176"/>
    <mergeCell ref="VIW176:VJD176"/>
    <mergeCell ref="VJE176:VJL176"/>
    <mergeCell ref="VJM176:VJT176"/>
    <mergeCell ref="VJU176:VKB176"/>
    <mergeCell ref="VKC176:VKJ176"/>
    <mergeCell ref="VKK176:VKR176"/>
    <mergeCell ref="VKS176:VKZ176"/>
    <mergeCell ref="VLA176:VLH176"/>
    <mergeCell ref="VQW176:VRD176"/>
    <mergeCell ref="VRE176:VRL176"/>
    <mergeCell ref="VRM176:VRT176"/>
    <mergeCell ref="VRU176:VSB176"/>
    <mergeCell ref="VSC176:VSJ176"/>
    <mergeCell ref="VSK176:VSR176"/>
    <mergeCell ref="VSS176:VSZ176"/>
    <mergeCell ref="VTA176:VTH176"/>
    <mergeCell ref="VTI176:VTP176"/>
    <mergeCell ref="VOC176:VOJ176"/>
    <mergeCell ref="VOK176:VOR176"/>
    <mergeCell ref="VOS176:VOZ176"/>
    <mergeCell ref="VPA176:VPH176"/>
    <mergeCell ref="VPI176:VPP176"/>
    <mergeCell ref="VPQ176:VPX176"/>
    <mergeCell ref="VPY176:VQF176"/>
    <mergeCell ref="VQG176:VQN176"/>
    <mergeCell ref="VQO176:VQV176"/>
    <mergeCell ref="VWK176:VWR176"/>
    <mergeCell ref="VWS176:VWZ176"/>
    <mergeCell ref="VXA176:VXH176"/>
    <mergeCell ref="VXI176:VXP176"/>
    <mergeCell ref="VXQ176:VXX176"/>
    <mergeCell ref="VXY176:VYF176"/>
    <mergeCell ref="VYG176:VYN176"/>
    <mergeCell ref="VYO176:VYV176"/>
    <mergeCell ref="VYW176:VZD176"/>
    <mergeCell ref="VTQ176:VTX176"/>
    <mergeCell ref="VTY176:VUF176"/>
    <mergeCell ref="VUG176:VUN176"/>
    <mergeCell ref="VUO176:VUV176"/>
    <mergeCell ref="VUW176:VVD176"/>
    <mergeCell ref="VVE176:VVL176"/>
    <mergeCell ref="VVM176:VVT176"/>
    <mergeCell ref="VVU176:VWB176"/>
    <mergeCell ref="VWC176:VWJ176"/>
    <mergeCell ref="WBY176:WCF176"/>
    <mergeCell ref="WCG176:WCN176"/>
    <mergeCell ref="WCO176:WCV176"/>
    <mergeCell ref="WCW176:WDD176"/>
    <mergeCell ref="WDE176:WDL176"/>
    <mergeCell ref="WDM176:WDT176"/>
    <mergeCell ref="WDU176:WEB176"/>
    <mergeCell ref="WEC176:WEJ176"/>
    <mergeCell ref="WEK176:WER176"/>
    <mergeCell ref="VZE176:VZL176"/>
    <mergeCell ref="VZM176:VZT176"/>
    <mergeCell ref="VZU176:WAB176"/>
    <mergeCell ref="WAC176:WAJ176"/>
    <mergeCell ref="WAK176:WAR176"/>
    <mergeCell ref="WAS176:WAZ176"/>
    <mergeCell ref="WBA176:WBH176"/>
    <mergeCell ref="WBI176:WBP176"/>
    <mergeCell ref="WBQ176:WBX176"/>
    <mergeCell ref="WHM176:WHT176"/>
    <mergeCell ref="WHU176:WIB176"/>
    <mergeCell ref="WIC176:WIJ176"/>
    <mergeCell ref="WIK176:WIR176"/>
    <mergeCell ref="WIS176:WIZ176"/>
    <mergeCell ref="WJA176:WJH176"/>
    <mergeCell ref="WJI176:WJP176"/>
    <mergeCell ref="WJQ176:WJX176"/>
    <mergeCell ref="WJY176:WKF176"/>
    <mergeCell ref="WES176:WEZ176"/>
    <mergeCell ref="WFA176:WFH176"/>
    <mergeCell ref="WFI176:WFP176"/>
    <mergeCell ref="WFQ176:WFX176"/>
    <mergeCell ref="WFY176:WGF176"/>
    <mergeCell ref="WGG176:WGN176"/>
    <mergeCell ref="WGO176:WGV176"/>
    <mergeCell ref="WGW176:WHD176"/>
    <mergeCell ref="WHE176:WHL176"/>
    <mergeCell ref="WNA176:WNH176"/>
    <mergeCell ref="WNI176:WNP176"/>
    <mergeCell ref="WNQ176:WNX176"/>
    <mergeCell ref="WNY176:WOF176"/>
    <mergeCell ref="WOG176:WON176"/>
    <mergeCell ref="WOO176:WOV176"/>
    <mergeCell ref="WOW176:WPD176"/>
    <mergeCell ref="WPE176:WPL176"/>
    <mergeCell ref="WPM176:WPT176"/>
    <mergeCell ref="WKG176:WKN176"/>
    <mergeCell ref="WKO176:WKV176"/>
    <mergeCell ref="WKW176:WLD176"/>
    <mergeCell ref="WLE176:WLL176"/>
    <mergeCell ref="WLM176:WLT176"/>
    <mergeCell ref="WLU176:WMB176"/>
    <mergeCell ref="WMC176:WMJ176"/>
    <mergeCell ref="WMK176:WMR176"/>
    <mergeCell ref="WMS176:WMZ176"/>
    <mergeCell ref="WXU176:WYB176"/>
    <mergeCell ref="WSO176:WSV176"/>
    <mergeCell ref="WSW176:WTD176"/>
    <mergeCell ref="WTE176:WTL176"/>
    <mergeCell ref="WTM176:WTT176"/>
    <mergeCell ref="WTU176:WUB176"/>
    <mergeCell ref="WUC176:WUJ176"/>
    <mergeCell ref="WUK176:WUR176"/>
    <mergeCell ref="WUS176:WUZ176"/>
    <mergeCell ref="WVA176:WVH176"/>
    <mergeCell ref="WPU176:WQB176"/>
    <mergeCell ref="WQC176:WQJ176"/>
    <mergeCell ref="WQK176:WQR176"/>
    <mergeCell ref="WQS176:WQZ176"/>
    <mergeCell ref="WRA176:WRH176"/>
    <mergeCell ref="WRI176:WRP176"/>
    <mergeCell ref="WRQ176:WRX176"/>
    <mergeCell ref="WRY176:WSF176"/>
    <mergeCell ref="WSG176:WSN176"/>
    <mergeCell ref="XDQ176:XDX176"/>
    <mergeCell ref="XDY176:XEF176"/>
    <mergeCell ref="XEG176:XEN176"/>
    <mergeCell ref="XEO176:XEV176"/>
    <mergeCell ref="XEW176:XFD176"/>
    <mergeCell ref="D177:K177"/>
    <mergeCell ref="XAW176:XBD176"/>
    <mergeCell ref="XBE176:XBL176"/>
    <mergeCell ref="XBM176:XBT176"/>
    <mergeCell ref="XBU176:XCB176"/>
    <mergeCell ref="XCC176:XCJ176"/>
    <mergeCell ref="XCK176:XCR176"/>
    <mergeCell ref="XCS176:XCZ176"/>
    <mergeCell ref="XDA176:XDH176"/>
    <mergeCell ref="XDI176:XDP176"/>
    <mergeCell ref="WYC176:WYJ176"/>
    <mergeCell ref="WYK176:WYR176"/>
    <mergeCell ref="WYS176:WYZ176"/>
    <mergeCell ref="WZA176:WZH176"/>
    <mergeCell ref="WZI176:WZP176"/>
    <mergeCell ref="WZQ176:WZX176"/>
    <mergeCell ref="WZY176:XAF176"/>
    <mergeCell ref="XAG176:XAN176"/>
    <mergeCell ref="XAO176:XAV176"/>
    <mergeCell ref="WVI176:WVP176"/>
    <mergeCell ref="WVQ176:WVX176"/>
    <mergeCell ref="WVY176:WWF176"/>
    <mergeCell ref="WWG176:WWN176"/>
    <mergeCell ref="WWO176:WWV176"/>
    <mergeCell ref="WWW176:WXD176"/>
    <mergeCell ref="WXE176:WXL176"/>
    <mergeCell ref="WXM176:WXT176"/>
    <mergeCell ref="E182:L182"/>
    <mergeCell ref="E183:L183"/>
    <mergeCell ref="E184:L184"/>
    <mergeCell ref="E185:L185"/>
    <mergeCell ref="E186:L186"/>
    <mergeCell ref="E187:L187"/>
    <mergeCell ref="D188:L188"/>
    <mergeCell ref="E189:L189"/>
    <mergeCell ref="F190:L190"/>
    <mergeCell ref="D178:K178"/>
    <mergeCell ref="D179:L179"/>
    <mergeCell ref="D167:L167"/>
    <mergeCell ref="D169:L169"/>
    <mergeCell ref="D170:L170"/>
    <mergeCell ref="E222:L222"/>
    <mergeCell ref="D198:L198"/>
    <mergeCell ref="D204:L204"/>
    <mergeCell ref="D202:L202"/>
    <mergeCell ref="D203:L203"/>
    <mergeCell ref="E205:L205"/>
    <mergeCell ref="E219:L219"/>
    <mergeCell ref="E220:L220"/>
    <mergeCell ref="E221:L221"/>
    <mergeCell ref="D197:L197"/>
    <mergeCell ref="D200:K200"/>
    <mergeCell ref="D201:L201"/>
    <mergeCell ref="D195:L196"/>
    <mergeCell ref="F191:L191"/>
    <mergeCell ref="F192:L192"/>
    <mergeCell ref="E193:L193"/>
    <mergeCell ref="D194:K194"/>
    <mergeCell ref="C173:L173"/>
  </mergeCells>
  <phoneticPr fontId="34" type="noConversion"/>
  <pageMargins left="0.51181102362204722" right="0.23622047244094491" top="0.74803149606299213" bottom="0.23622047244094491" header="0.27559055118110237" footer="0.15748031496062992"/>
  <pageSetup paperSize="9" scale="83" fitToWidth="0" fitToHeight="0" orientation="portrait" r:id="rId1"/>
  <headerFooter alignWithMargins="0">
    <oddHeader xml:space="preserve">&amp;RKZN Department of Public Works
Effective Date: 1 MAY 2025
Revision 12
</oddHeader>
    <oddFooter>Page &amp;P of &amp;N</oddFooter>
  </headerFooter>
  <rowBreaks count="6" manualBreakCount="6">
    <brk id="40" max="10" man="1"/>
    <brk id="63" max="10" man="1"/>
    <brk id="85" max="10" man="1"/>
    <brk id="103" max="10" man="1"/>
    <brk id="129" max="10" man="1"/>
    <brk id="150"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3" r:id="rId4" name="Button 3">
              <controlPr defaultSize="0" print="0" autoFill="0" autoPict="0" macro="[0]!ToMainMenu">
                <anchor>
                  <from>
                    <xdr:col>11</xdr:col>
                    <xdr:colOff>304800</xdr:colOff>
                    <xdr:row>1</xdr:row>
                    <xdr:rowOff>0</xdr:rowOff>
                  </from>
                  <to>
                    <xdr:col>13</xdr:col>
                    <xdr:colOff>579120</xdr:colOff>
                    <xdr:row>1</xdr:row>
                    <xdr:rowOff>274320</xdr:rowOff>
                  </to>
                </anchor>
              </controlPr>
            </control>
          </mc:Choice>
        </mc:AlternateContent>
        <mc:AlternateContent xmlns:mc="http://schemas.openxmlformats.org/markup-compatibility/2006">
          <mc:Choice Requires="x14">
            <control shapeId="66564" r:id="rId5" name="Button 4">
              <controlPr defaultSize="0" print="0" autoFill="0" autoPict="0" macro="[0]!PrintCoverPGSec1">
                <anchor>
                  <from>
                    <xdr:col>11</xdr:col>
                    <xdr:colOff>304800</xdr:colOff>
                    <xdr:row>4</xdr:row>
                    <xdr:rowOff>335280</xdr:rowOff>
                  </from>
                  <to>
                    <xdr:col>13</xdr:col>
                    <xdr:colOff>579120</xdr:colOff>
                    <xdr:row>4</xdr:row>
                    <xdr:rowOff>617220</xdr:rowOff>
                  </to>
                </anchor>
              </controlPr>
            </control>
          </mc:Choice>
        </mc:AlternateContent>
        <mc:AlternateContent xmlns:mc="http://schemas.openxmlformats.org/markup-compatibility/2006">
          <mc:Choice Requires="x14">
            <control shapeId="66565" r:id="rId6" name="Button 5">
              <controlPr defaultSize="0" print="0" autoFill="0" autoPict="0" macro="[0]!PrintPreview">
                <anchor>
                  <from>
                    <xdr:col>11</xdr:col>
                    <xdr:colOff>304800</xdr:colOff>
                    <xdr:row>2</xdr:row>
                    <xdr:rowOff>7620</xdr:rowOff>
                  </from>
                  <to>
                    <xdr:col>13</xdr:col>
                    <xdr:colOff>579120</xdr:colOff>
                    <xdr:row>3</xdr:row>
                    <xdr:rowOff>121920</xdr:rowOff>
                  </to>
                </anchor>
              </controlPr>
            </control>
          </mc:Choice>
        </mc:AlternateContent>
        <mc:AlternateContent xmlns:mc="http://schemas.openxmlformats.org/markup-compatibility/2006">
          <mc:Choice Requires="x14">
            <control shapeId="66631" r:id="rId7" name="Button 71">
              <controlPr defaultSize="0" print="0" autoFill="0" autoPict="0" macro="[0]!ToDataEntry">
                <anchor>
                  <from>
                    <xdr:col>11</xdr:col>
                    <xdr:colOff>304800</xdr:colOff>
                    <xdr:row>4</xdr:row>
                    <xdr:rowOff>647700</xdr:rowOff>
                  </from>
                  <to>
                    <xdr:col>13</xdr:col>
                    <xdr:colOff>579120</xdr:colOff>
                    <xdr:row>5</xdr:row>
                    <xdr:rowOff>22860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FFC000"/>
  </sheetPr>
  <dimension ref="A1:K19"/>
  <sheetViews>
    <sheetView showGridLines="0" showRowColHeaders="0" zoomScaleNormal="100" workbookViewId="0">
      <selection activeCell="V14" sqref="V14"/>
    </sheetView>
  </sheetViews>
  <sheetFormatPr defaultColWidth="9.109375" defaultRowHeight="13.2"/>
  <cols>
    <col min="1" max="2" width="8.5546875" customWidth="1"/>
    <col min="3" max="3" width="8.109375" customWidth="1"/>
    <col min="6" max="6" width="8.44140625" customWidth="1"/>
    <col min="7" max="7" width="13.6640625" customWidth="1"/>
    <col min="8" max="8" width="8.44140625" customWidth="1"/>
    <col min="10" max="10" width="8.44140625" customWidth="1"/>
    <col min="11" max="11" width="12.554687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880</v>
      </c>
      <c r="B16" s="3442"/>
      <c r="C16" s="3442"/>
      <c r="D16" s="3442"/>
      <c r="E16" s="3442"/>
      <c r="F16" s="3442"/>
      <c r="G16" s="3442"/>
      <c r="H16" s="3442"/>
      <c r="I16" s="3442"/>
      <c r="J16" s="3442"/>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45" r:id="rId4" name="Button 17">
              <controlPr defaultSize="0" print="0" autoFill="0" autoPict="0" macro="[0]!ToMainMenu">
                <anchor>
                  <from>
                    <xdr:col>11</xdr:col>
                    <xdr:colOff>579120</xdr:colOff>
                    <xdr:row>0</xdr:row>
                    <xdr:rowOff>76200</xdr:rowOff>
                  </from>
                  <to>
                    <xdr:col>14</xdr:col>
                    <xdr:colOff>236220</xdr:colOff>
                    <xdr:row>0</xdr:row>
                    <xdr:rowOff>426720</xdr:rowOff>
                  </to>
                </anchor>
              </controlPr>
            </control>
          </mc:Choice>
        </mc:AlternateContent>
        <mc:AlternateContent xmlns:mc="http://schemas.openxmlformats.org/markup-compatibility/2006">
          <mc:Choice Requires="x14">
            <control shapeId="48146" r:id="rId5" name="Button 18">
              <controlPr defaultSize="0" print="0" autoFill="0" autoPict="0" macro="[0]!PrintCoverPGSec1">
                <anchor>
                  <from>
                    <xdr:col>11</xdr:col>
                    <xdr:colOff>579120</xdr:colOff>
                    <xdr:row>1</xdr:row>
                    <xdr:rowOff>365760</xdr:rowOff>
                  </from>
                  <to>
                    <xdr:col>14</xdr:col>
                    <xdr:colOff>236220</xdr:colOff>
                    <xdr:row>1</xdr:row>
                    <xdr:rowOff>716280</xdr:rowOff>
                  </to>
                </anchor>
              </controlPr>
            </control>
          </mc:Choice>
        </mc:AlternateContent>
        <mc:AlternateContent xmlns:mc="http://schemas.openxmlformats.org/markup-compatibility/2006">
          <mc:Choice Requires="x14">
            <control shapeId="48285" r:id="rId6" name="Button 157">
              <controlPr defaultSize="0" print="0" autoFill="0" autoPict="0" macro="[0]!PrintPreview">
                <anchor>
                  <from>
                    <xdr:col>11</xdr:col>
                    <xdr:colOff>579120</xdr:colOff>
                    <xdr:row>0</xdr:row>
                    <xdr:rowOff>449580</xdr:rowOff>
                  </from>
                  <to>
                    <xdr:col>14</xdr:col>
                    <xdr:colOff>236220</xdr:colOff>
                    <xdr:row>0</xdr:row>
                    <xdr:rowOff>800100</xdr:rowOff>
                  </to>
                </anchor>
              </controlPr>
            </control>
          </mc:Choice>
        </mc:AlternateContent>
        <mc:AlternateContent xmlns:mc="http://schemas.openxmlformats.org/markup-compatibility/2006">
          <mc:Choice Requires="x14">
            <control shapeId="48415" r:id="rId7" name="Button 287">
              <controlPr defaultSize="0" print="0" autoFill="0" autoPict="0" macro="[0]!ToDataEntry">
                <anchor>
                  <from>
                    <xdr:col>11</xdr:col>
                    <xdr:colOff>579120</xdr:colOff>
                    <xdr:row>1</xdr:row>
                    <xdr:rowOff>731520</xdr:rowOff>
                  </from>
                  <to>
                    <xdr:col>14</xdr:col>
                    <xdr:colOff>236220</xdr:colOff>
                    <xdr:row>2</xdr:row>
                    <xdr:rowOff>45720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51"/>
  </sheetPr>
  <dimension ref="A1:V96"/>
  <sheetViews>
    <sheetView showGridLines="0" topLeftCell="A15" zoomScaleNormal="100" workbookViewId="0">
      <selection activeCell="A27" sqref="A27:I27"/>
    </sheetView>
  </sheetViews>
  <sheetFormatPr defaultRowHeight="13.2"/>
  <cols>
    <col min="1" max="1" width="9.33203125" bestFit="1" customWidth="1"/>
    <col min="2" max="2" width="10.33203125" customWidth="1"/>
    <col min="7" max="7" width="8.6640625" customWidth="1"/>
    <col min="8" max="8" width="8.5546875" customWidth="1"/>
    <col min="9" max="9" width="6.88671875" customWidth="1"/>
    <col min="11" max="11" width="7" customWidth="1"/>
    <col min="12" max="12" width="11.109375" customWidth="1"/>
    <col min="15" max="15" width="10" customWidth="1"/>
    <col min="16" max="16" width="15" customWidth="1"/>
    <col min="17" max="18" width="0" hidden="1" customWidth="1"/>
    <col min="19" max="19" width="14.109375" customWidth="1"/>
  </cols>
  <sheetData>
    <row r="1" spans="1:22" ht="17.399999999999999">
      <c r="A1" s="3721" t="s">
        <v>1241</v>
      </c>
      <c r="B1" s="3722"/>
      <c r="C1" s="3722"/>
      <c r="D1" s="3722"/>
      <c r="E1" s="3722"/>
      <c r="F1" s="3722"/>
      <c r="G1" s="3722"/>
      <c r="H1" s="3722"/>
      <c r="I1" s="3722"/>
      <c r="J1" s="3722"/>
      <c r="K1" s="3723"/>
    </row>
    <row r="2" spans="1:22" ht="7.5" customHeight="1">
      <c r="A2" s="1436"/>
      <c r="B2" s="414"/>
      <c r="C2" s="414"/>
      <c r="D2" s="414"/>
      <c r="E2" s="414"/>
      <c r="F2" s="414"/>
      <c r="G2" s="414"/>
      <c r="H2" s="414"/>
      <c r="I2" s="414"/>
      <c r="J2" s="414"/>
      <c r="K2" s="414"/>
    </row>
    <row r="3" spans="1:22" ht="72.75" customHeight="1">
      <c r="A3" s="3522" t="s">
        <v>415</v>
      </c>
      <c r="B3" s="3522"/>
      <c r="C3" s="3724" t="str">
        <f>+'Master Data'!E18</f>
        <v>KZN Public Works: 191 Prince Alfred Street</v>
      </c>
      <c r="D3" s="3724"/>
      <c r="E3" s="3724"/>
      <c r="F3" s="3724"/>
      <c r="G3" s="3724"/>
      <c r="H3" s="3724"/>
      <c r="I3" s="3724"/>
      <c r="J3" s="3724"/>
      <c r="K3" s="3724"/>
    </row>
    <row r="4" spans="1:22" ht="31.5" customHeight="1">
      <c r="A4" s="3726" t="s">
        <v>271</v>
      </c>
      <c r="B4" s="3726"/>
      <c r="C4" s="3569" t="str">
        <f>+'Master Data'!E258</f>
        <v>Mr. Khumalo</v>
      </c>
      <c r="D4" s="3570"/>
      <c r="E4" s="3570"/>
      <c r="F4" s="3570"/>
      <c r="G4" s="3727"/>
      <c r="H4" s="3517" t="s">
        <v>4698</v>
      </c>
      <c r="I4" s="3518"/>
      <c r="J4" s="3725" t="str">
        <f>+'Master Data'!E13</f>
        <v>ZNTM012345W</v>
      </c>
      <c r="K4" s="3725"/>
      <c r="L4" s="85"/>
    </row>
    <row r="5" spans="1:22" ht="15.75" customHeight="1">
      <c r="A5" s="663"/>
      <c r="B5" s="663"/>
      <c r="C5" s="663"/>
      <c r="D5" s="663"/>
      <c r="E5" s="663"/>
      <c r="F5" s="663"/>
      <c r="G5" s="663"/>
      <c r="H5" s="663"/>
      <c r="I5" s="663"/>
      <c r="J5" s="1437"/>
      <c r="K5" s="1437"/>
      <c r="L5" s="85"/>
    </row>
    <row r="6" spans="1:22" ht="23.25" customHeight="1">
      <c r="A6" s="3728" t="s">
        <v>4536</v>
      </c>
      <c r="B6" s="3729"/>
      <c r="C6" s="3729"/>
      <c r="D6" s="3729"/>
      <c r="E6" s="3729"/>
      <c r="F6" s="3729"/>
      <c r="G6" s="3729"/>
      <c r="H6" s="3729"/>
      <c r="I6" s="3729"/>
      <c r="J6" s="3729"/>
      <c r="K6" s="3729"/>
    </row>
    <row r="7" spans="1:22">
      <c r="A7" s="3717" t="s">
        <v>4537</v>
      </c>
      <c r="B7" s="3717"/>
      <c r="C7" s="3717"/>
      <c r="D7" s="3717"/>
      <c r="E7" s="3717"/>
      <c r="F7" s="3717"/>
      <c r="G7" s="3717"/>
      <c r="H7" s="3717"/>
      <c r="I7" s="3717"/>
      <c r="J7" s="3717"/>
      <c r="K7" s="3717"/>
      <c r="L7" s="3730" t="s">
        <v>708</v>
      </c>
      <c r="M7" s="3730"/>
      <c r="N7" s="3730"/>
      <c r="O7" s="3730"/>
      <c r="P7" s="3730"/>
      <c r="Q7" s="3730"/>
      <c r="R7" s="3730"/>
      <c r="S7" s="3730"/>
      <c r="T7" s="3730"/>
      <c r="U7" s="3730"/>
      <c r="V7" s="3730"/>
    </row>
    <row r="8" spans="1:22" ht="32.25" customHeight="1">
      <c r="A8" s="3713" t="s">
        <v>4552</v>
      </c>
      <c r="B8" s="3714"/>
      <c r="C8" s="3714"/>
      <c r="D8" s="3714"/>
      <c r="E8" s="3714"/>
      <c r="F8" s="3714"/>
      <c r="G8" s="3714"/>
      <c r="H8" s="3714"/>
      <c r="I8" s="3715"/>
      <c r="J8" s="3718" t="s">
        <v>709</v>
      </c>
      <c r="K8" s="3718"/>
    </row>
    <row r="9" spans="1:22" ht="17.25" customHeight="1">
      <c r="A9" s="3710" t="str">
        <f>+'Master Data'!$D$93</f>
        <v>Bidder's Disclosure - SBD 4 (T2.11)</v>
      </c>
      <c r="B9" s="3711"/>
      <c r="C9" s="3711"/>
      <c r="D9" s="3711"/>
      <c r="E9" s="3711"/>
      <c r="F9" s="3711"/>
      <c r="G9" s="3711"/>
      <c r="H9" s="3711"/>
      <c r="I9" s="3712"/>
      <c r="J9" s="1844" t="str">
        <f>IF('Master Data'!I93=TRUE,"Yes","No")</f>
        <v>Yes</v>
      </c>
      <c r="K9" s="1640" t="str">
        <f>IF(J9="Yes"," ","N/A")</f>
        <v xml:space="preserve"> </v>
      </c>
      <c r="Q9" s="314" t="str">
        <f>IF('Master Data'!I93=TRUE,"Yes","No")</f>
        <v>Yes</v>
      </c>
      <c r="R9" t="str">
        <f>IF(Q9="Yes"," ","N/A")</f>
        <v xml:space="preserve"> </v>
      </c>
    </row>
    <row r="10" spans="1:22" ht="17.25" customHeight="1">
      <c r="A10" s="3710" t="str">
        <f>+'Master Data'!$D$94</f>
        <v>Authority to Sign Tender (T2.2)</v>
      </c>
      <c r="B10" s="3711"/>
      <c r="C10" s="3711"/>
      <c r="D10" s="3711"/>
      <c r="E10" s="3711"/>
      <c r="F10" s="3711"/>
      <c r="G10" s="3711"/>
      <c r="H10" s="3711"/>
      <c r="I10" s="3712"/>
      <c r="J10" s="1844" t="str">
        <f>IF('Master Data'!I94=TRUE,"Yes","No")</f>
        <v>Yes</v>
      </c>
      <c r="K10" s="1640" t="str">
        <f t="shared" ref="K10:K25" si="0">IF(J10="Yes"," ","N/A")</f>
        <v xml:space="preserve"> </v>
      </c>
      <c r="Q10" s="314" t="str">
        <f>IF('Master Data'!I94=TRUE,"Yes","No")</f>
        <v>Yes</v>
      </c>
      <c r="R10" t="str">
        <f t="shared" ref="R10:R27" si="1">IF(Q10="Yes"," ","N/A")</f>
        <v xml:space="preserve"> </v>
      </c>
    </row>
    <row r="11" spans="1:22" ht="17.25" customHeight="1">
      <c r="A11" s="3710" t="str">
        <f>+'Master Data'!$D$95</f>
        <v>Authority for Consortia or Joint Venture’s to Sign Tender (T2.3)</v>
      </c>
      <c r="B11" s="3711"/>
      <c r="C11" s="3711"/>
      <c r="D11" s="3711"/>
      <c r="E11" s="3711"/>
      <c r="F11" s="3711"/>
      <c r="G11" s="3711"/>
      <c r="H11" s="3711"/>
      <c r="I11" s="3712"/>
      <c r="J11" s="1844" t="str">
        <f>IF('Master Data'!I95=TRUE,"Yes","No")</f>
        <v>Yes</v>
      </c>
      <c r="K11" s="1640" t="str">
        <f t="shared" si="0"/>
        <v xml:space="preserve"> </v>
      </c>
      <c r="Q11" s="314" t="str">
        <f>IF('Master Data'!I95=TRUE,"Yes","No")</f>
        <v>Yes</v>
      </c>
      <c r="R11" t="str">
        <f t="shared" si="1"/>
        <v xml:space="preserve"> </v>
      </c>
    </row>
    <row r="12" spans="1:22" ht="17.25" customHeight="1">
      <c r="A12" s="3710" t="str">
        <f>+'Master Data'!$D$96</f>
        <v>Special Resolution of Consortia or Joint Venture’s (T2.4)</v>
      </c>
      <c r="B12" s="3711"/>
      <c r="C12" s="3711"/>
      <c r="D12" s="3711"/>
      <c r="E12" s="3711"/>
      <c r="F12" s="3711"/>
      <c r="G12" s="3711"/>
      <c r="H12" s="3711"/>
      <c r="I12" s="3712"/>
      <c r="J12" s="1844" t="str">
        <f>IF('Master Data'!I96=TRUE,"Yes","No")</f>
        <v>Yes</v>
      </c>
      <c r="K12" s="1640" t="str">
        <f t="shared" si="0"/>
        <v xml:space="preserve"> </v>
      </c>
      <c r="Q12" s="314" t="str">
        <f>IF('Master Data'!I96=TRUE,"Yes","No")</f>
        <v>Yes</v>
      </c>
      <c r="R12" t="str">
        <f t="shared" si="1"/>
        <v xml:space="preserve"> </v>
      </c>
    </row>
    <row r="13" spans="1:22" ht="17.25" customHeight="1">
      <c r="A13" s="3710" t="str">
        <f>+'Master Data'!$D$98</f>
        <v>Schedule of Proposed Sub-Contractors (T2.6)</v>
      </c>
      <c r="B13" s="3711"/>
      <c r="C13" s="3711"/>
      <c r="D13" s="3711"/>
      <c r="E13" s="3711"/>
      <c r="F13" s="3711"/>
      <c r="G13" s="3711"/>
      <c r="H13" s="3711"/>
      <c r="I13" s="3712"/>
      <c r="J13" s="1844" t="str">
        <f>IF('Master Data'!I98=TRUE,"Yes","No")</f>
        <v>Yes</v>
      </c>
      <c r="K13" s="1640" t="str">
        <f t="shared" si="0"/>
        <v xml:space="preserve"> </v>
      </c>
      <c r="Q13" s="314" t="str">
        <f>IF('Master Data'!I97=TRUE,"Yes","No")</f>
        <v>Yes</v>
      </c>
      <c r="R13" t="str">
        <f t="shared" si="1"/>
        <v xml:space="preserve"> </v>
      </c>
    </row>
    <row r="14" spans="1:22" ht="17.25" customHeight="1">
      <c r="A14" s="3710" t="str">
        <f>+'Master Data'!D97</f>
        <v>Joint Venture Involvement Declaration (T2.5)</v>
      </c>
      <c r="B14" s="3711"/>
      <c r="C14" s="3711"/>
      <c r="D14" s="3711"/>
      <c r="E14" s="3711"/>
      <c r="F14" s="3711"/>
      <c r="G14" s="3711"/>
      <c r="H14" s="3711"/>
      <c r="I14" s="3712"/>
      <c r="J14" s="1844" t="str">
        <f>IF('Master Data'!I97=TRUE,"Yes","No")</f>
        <v>Yes</v>
      </c>
      <c r="K14" s="1640" t="str">
        <f t="shared" si="0"/>
        <v xml:space="preserve"> </v>
      </c>
      <c r="Q14" s="314" t="str">
        <f>IF('Master Data'!I98=TRUE,"Yes","No")</f>
        <v>Yes</v>
      </c>
      <c r="R14" t="str">
        <f t="shared" si="1"/>
        <v xml:space="preserve"> </v>
      </c>
    </row>
    <row r="15" spans="1:22" ht="17.25" customHeight="1">
      <c r="A15" s="3710" t="str">
        <f>+'Master Data'!$D$99</f>
        <v>Capacity of Tenderer (T2.7)</v>
      </c>
      <c r="B15" s="3711"/>
      <c r="C15" s="3711"/>
      <c r="D15" s="3711"/>
      <c r="E15" s="3711"/>
      <c r="F15" s="3711"/>
      <c r="G15" s="3711"/>
      <c r="H15" s="3711"/>
      <c r="I15" s="3712"/>
      <c r="J15" s="1844" t="str">
        <f>IF('Master Data'!I99=TRUE,"Yes","No")</f>
        <v>Yes</v>
      </c>
      <c r="K15" s="1640" t="str">
        <f t="shared" si="0"/>
        <v xml:space="preserve"> </v>
      </c>
      <c r="Q15" s="314" t="str">
        <f>IF('Master Data'!I99=TRUE,"Yes","No")</f>
        <v>Yes</v>
      </c>
      <c r="R15" t="str">
        <f t="shared" si="1"/>
        <v xml:space="preserve"> </v>
      </c>
    </row>
    <row r="16" spans="1:22" ht="17.25" customHeight="1">
      <c r="A16" s="3710" t="str">
        <f>+'Master Data'!D100</f>
        <v>Annual Financial Statement for past financial year (2.15)</v>
      </c>
      <c r="B16" s="3711"/>
      <c r="C16" s="3711"/>
      <c r="D16" s="3711"/>
      <c r="E16" s="3711"/>
      <c r="F16" s="3711"/>
      <c r="G16" s="3711"/>
      <c r="H16" s="3711"/>
      <c r="I16" s="3712"/>
      <c r="J16" s="1844" t="str">
        <f>IF('Master Data'!I100=TRUE,"Yes","No")</f>
        <v>Yes</v>
      </c>
      <c r="K16" s="1640" t="str">
        <f t="shared" si="0"/>
        <v xml:space="preserve"> </v>
      </c>
      <c r="Q16" s="314" t="str">
        <f>IF('Master Data'!I100=TRUE,"Yes","No")</f>
        <v>Yes</v>
      </c>
      <c r="R16" t="str">
        <f t="shared" si="1"/>
        <v xml:space="preserve"> </v>
      </c>
    </row>
    <row r="17" spans="1:18" ht="17.25" customHeight="1">
      <c r="A17" s="3710" t="str">
        <f>+'Master Data'!$D$102</f>
        <v>Site Inspection Certificate as proof for attendance of compulsory  briefing meeting (T2.10)</v>
      </c>
      <c r="B17" s="3711"/>
      <c r="C17" s="3711"/>
      <c r="D17" s="3711"/>
      <c r="E17" s="3711"/>
      <c r="F17" s="3711"/>
      <c r="G17" s="3711"/>
      <c r="H17" s="3711"/>
      <c r="I17" s="3712"/>
      <c r="J17" s="1844" t="str">
        <f>IF('Master Data'!I102=TRUE,"Yes","No")</f>
        <v>Yes</v>
      </c>
      <c r="K17" s="1640" t="str">
        <f t="shared" si="0"/>
        <v xml:space="preserve"> </v>
      </c>
      <c r="Q17" s="314" t="str">
        <f>IF('Master Data'!I101=TRUE,"Yes","No")</f>
        <v>Yes</v>
      </c>
      <c r="R17" t="str">
        <f t="shared" si="1"/>
        <v xml:space="preserve"> </v>
      </c>
    </row>
    <row r="18" spans="1:18" ht="17.25" customHeight="1">
      <c r="A18" s="3710" t="str">
        <f>+'Master Data'!$D$104</f>
        <v>Preference Points Claim Form (T2.9)</v>
      </c>
      <c r="B18" s="3711"/>
      <c r="C18" s="3711"/>
      <c r="D18" s="3711"/>
      <c r="E18" s="3711"/>
      <c r="F18" s="3711"/>
      <c r="G18" s="3711"/>
      <c r="H18" s="3711"/>
      <c r="I18" s="3712"/>
      <c r="J18" s="1844" t="str">
        <f>IF('Master Data'!I104=TRUE,"Yes","No")</f>
        <v>Yes</v>
      </c>
      <c r="K18" s="1640" t="str">
        <f t="shared" si="0"/>
        <v xml:space="preserve"> </v>
      </c>
      <c r="Q18" s="314" t="str">
        <f>IF('Master Data'!I102=TRUE,"Yes","No")</f>
        <v>Yes</v>
      </c>
      <c r="R18" t="str">
        <f t="shared" si="1"/>
        <v xml:space="preserve"> </v>
      </c>
    </row>
    <row r="19" spans="1:18" ht="17.25" customHeight="1">
      <c r="A19" s="3710" t="str">
        <f>+'Master Data'!$D$103</f>
        <v>Compulsory Enterprise Questionnaire (T2.18)</v>
      </c>
      <c r="B19" s="3711"/>
      <c r="C19" s="3711"/>
      <c r="D19" s="3711"/>
      <c r="E19" s="3711"/>
      <c r="F19" s="3711"/>
      <c r="G19" s="3711"/>
      <c r="H19" s="3711"/>
      <c r="I19" s="3712"/>
      <c r="J19" s="1844" t="str">
        <f>IF('Master Data'!I103=TRUE,"Yes","No")</f>
        <v>Yes</v>
      </c>
      <c r="K19" s="1640" t="str">
        <f t="shared" si="0"/>
        <v xml:space="preserve"> </v>
      </c>
      <c r="Q19" s="314" t="e">
        <f>IF('Master Data'!#REF!=TRUE,"Yes","No")</f>
        <v>#REF!</v>
      </c>
      <c r="R19" t="e">
        <f t="shared" si="1"/>
        <v>#REF!</v>
      </c>
    </row>
    <row r="20" spans="1:18" ht="17.25" customHeight="1">
      <c r="A20" s="3710" t="str">
        <f>+'Master Data'!D101</f>
        <v>Financial Standing and other resources of Business Declaration (T2.8)</v>
      </c>
      <c r="B20" s="3711"/>
      <c r="C20" s="3711"/>
      <c r="D20" s="3711"/>
      <c r="E20" s="3711"/>
      <c r="F20" s="3711"/>
      <c r="G20" s="3711"/>
      <c r="H20" s="3711"/>
      <c r="I20" s="3712"/>
      <c r="J20" s="1844" t="str">
        <f>IF('Master Data'!I101=TRUE,"Yes","No")</f>
        <v>Yes</v>
      </c>
      <c r="K20" s="1640" t="str">
        <f t="shared" si="0"/>
        <v xml:space="preserve"> </v>
      </c>
      <c r="Q20" s="314" t="str">
        <f>IF('Master Data'!I103=TRUE,"Yes","No")</f>
        <v>Yes</v>
      </c>
      <c r="R20" t="str">
        <f t="shared" si="1"/>
        <v xml:space="preserve"> </v>
      </c>
    </row>
    <row r="21" spans="1:18" ht="17.25" customHeight="1">
      <c r="A21" s="3710" t="str">
        <f>+'Master Data'!D125</f>
        <v>Contractor's Safety, Health and Environmental Declaration (T2.17)</v>
      </c>
      <c r="B21" s="3711"/>
      <c r="C21" s="3711"/>
      <c r="D21" s="3711"/>
      <c r="E21" s="3711"/>
      <c r="F21" s="3711"/>
      <c r="G21" s="3711"/>
      <c r="H21" s="3711"/>
      <c r="I21" s="3712"/>
      <c r="J21" s="1844" t="str">
        <f>IF('Master Data'!I125=TRUE,"Yes","No")</f>
        <v>Yes</v>
      </c>
      <c r="K21" s="1640" t="str">
        <f t="shared" si="0"/>
        <v xml:space="preserve"> </v>
      </c>
      <c r="Q21" s="314" t="str">
        <f>IF('Master Data'!I104=TRUE,"Yes","No")</f>
        <v>Yes</v>
      </c>
      <c r="R21" t="str">
        <f t="shared" si="1"/>
        <v xml:space="preserve"> </v>
      </c>
    </row>
    <row r="22" spans="1:18" ht="17.399999999999999" customHeight="1">
      <c r="A22" s="3710" t="str">
        <f>+'Master Data'!D105</f>
        <v>Complete Priced Bill of Quantities</v>
      </c>
      <c r="B22" s="3711"/>
      <c r="C22" s="3711"/>
      <c r="D22" s="2390" t="s">
        <v>4936</v>
      </c>
      <c r="E22" s="2390"/>
      <c r="F22" s="2390"/>
      <c r="G22" s="2390"/>
      <c r="H22" s="2390"/>
      <c r="I22" s="2391"/>
      <c r="J22" s="1844" t="str">
        <f>IF('Master Data'!I105=TRUE,"Yes","No")</f>
        <v>Yes</v>
      </c>
      <c r="K22" s="1640" t="str">
        <f t="shared" si="0"/>
        <v xml:space="preserve"> </v>
      </c>
      <c r="Q22" s="314" t="str">
        <f>IF('Master Data'!I105=TRUE,"Yes","No")</f>
        <v>Yes</v>
      </c>
      <c r="R22" t="str">
        <f t="shared" si="1"/>
        <v xml:space="preserve"> </v>
      </c>
    </row>
    <row r="23" spans="1:18" ht="17.25" customHeight="1">
      <c r="A23" s="3710" t="str">
        <f>+'Master Data'!D106</f>
        <v>Certified Proof of CIDB Registration Number (T2.27)</v>
      </c>
      <c r="B23" s="3711"/>
      <c r="C23" s="3711"/>
      <c r="D23" s="3711"/>
      <c r="E23" s="3711"/>
      <c r="F23" s="3711"/>
      <c r="G23" s="3711"/>
      <c r="H23" s="3711"/>
      <c r="I23" s="3712"/>
      <c r="J23" s="1844" t="str">
        <f>IF('Master Data'!I106=TRUE,"Yes","No")</f>
        <v>Yes</v>
      </c>
      <c r="K23" s="1640" t="str">
        <f t="shared" si="0"/>
        <v xml:space="preserve"> </v>
      </c>
      <c r="Q23" s="314" t="str">
        <f>IF('Master Data'!I106=TRUE,"Yes","No")</f>
        <v>Yes</v>
      </c>
      <c r="R23" t="str">
        <f t="shared" si="1"/>
        <v xml:space="preserve"> </v>
      </c>
    </row>
    <row r="24" spans="1:18" ht="17.25" customHeight="1">
      <c r="A24" s="3710" t="str">
        <f>+'Master Data'!D107</f>
        <v>Contract Form - Purchase of Goods/Works - Part 1 (T2.29)</v>
      </c>
      <c r="B24" s="3711"/>
      <c r="C24" s="3711"/>
      <c r="D24" s="3711"/>
      <c r="E24" s="3711"/>
      <c r="F24" s="3711"/>
      <c r="G24" s="3711"/>
      <c r="H24" s="3711"/>
      <c r="I24" s="3712"/>
      <c r="J24" s="1844" t="str">
        <f>IF('Master Data'!I107=TRUE,"Yes","No")</f>
        <v>Yes</v>
      </c>
      <c r="K24" s="1640" t="str">
        <f t="shared" si="0"/>
        <v xml:space="preserve"> </v>
      </c>
      <c r="Q24" s="314" t="str">
        <f>IF('Master Data'!I107=TRUE,"Yes","No")</f>
        <v>Yes</v>
      </c>
      <c r="R24" t="str">
        <f t="shared" si="1"/>
        <v xml:space="preserve"> </v>
      </c>
    </row>
    <row r="25" spans="1:18" ht="17.25" customHeight="1">
      <c r="A25" s="3710" t="str">
        <f>+'Master Data'!D108</f>
        <v>Contract Form - Purchase of Goods/Works - Part 2 (T2.30)</v>
      </c>
      <c r="B25" s="3711"/>
      <c r="C25" s="3711"/>
      <c r="D25" s="3711"/>
      <c r="E25" s="3711"/>
      <c r="F25" s="3711"/>
      <c r="G25" s="3711"/>
      <c r="H25" s="3711"/>
      <c r="I25" s="3712"/>
      <c r="J25" s="1844" t="str">
        <f>IF('Master Data'!I108=TRUE,"Yes","No")</f>
        <v>Yes</v>
      </c>
      <c r="K25" s="1640" t="str">
        <f t="shared" si="0"/>
        <v xml:space="preserve"> </v>
      </c>
      <c r="Q25" s="314" t="str">
        <f>IF('Master Data'!I108=TRUE,"Yes","No")</f>
        <v>Yes</v>
      </c>
      <c r="R25" t="str">
        <f t="shared" si="1"/>
        <v xml:space="preserve"> </v>
      </c>
    </row>
    <row r="26" spans="1:18" ht="17.25" customHeight="1">
      <c r="A26" s="3710" t="str">
        <f>+'Master Data'!D86</f>
        <v>Functionality Criteria (T2.34)</v>
      </c>
      <c r="B26" s="3711"/>
      <c r="C26" s="3711"/>
      <c r="D26" s="3711"/>
      <c r="E26" s="3711"/>
      <c r="F26" s="3711"/>
      <c r="G26" s="3711"/>
      <c r="H26" s="3711"/>
      <c r="I26" s="3712"/>
      <c r="J26" s="1844" t="str">
        <f>IF('Master Data'!I86=TRUE,"Yes","No")</f>
        <v>Yes</v>
      </c>
      <c r="K26" s="1640" t="str">
        <f>IF(J26="Yes"," ","N/A")</f>
        <v xml:space="preserve"> </v>
      </c>
      <c r="Q26" s="314" t="str">
        <f>IF('Master Data'!I109=TRUE,"Yes","No")</f>
        <v>Yes</v>
      </c>
      <c r="R26" t="str">
        <f t="shared" si="1"/>
        <v xml:space="preserve"> </v>
      </c>
    </row>
    <row r="27" spans="1:18" ht="17.25" customHeight="1">
      <c r="A27" s="3710" t="str">
        <f>+'Master Data'!D88</f>
        <v>CIDB B U I L D Programme Undertaking (T2.36)</v>
      </c>
      <c r="B27" s="3711"/>
      <c r="C27" s="3711"/>
      <c r="D27" s="3711"/>
      <c r="E27" s="3711"/>
      <c r="F27" s="3711"/>
      <c r="G27" s="3711"/>
      <c r="H27" s="3711"/>
      <c r="I27" s="3712"/>
      <c r="J27" s="1844" t="str">
        <f>IF('Master Data'!I88=TRUE,"Yes","No")</f>
        <v>Yes</v>
      </c>
      <c r="K27" s="1640" t="str">
        <f>IF(J27="Yes"," ","N/A")</f>
        <v xml:space="preserve"> </v>
      </c>
      <c r="Q27" s="314" t="str">
        <f>IF('Master Data'!I88=TRUE,"Yes","No")</f>
        <v>Yes</v>
      </c>
      <c r="R27" t="str">
        <f t="shared" si="1"/>
        <v xml:space="preserve"> </v>
      </c>
    </row>
    <row r="28" spans="1:18" ht="17.25" customHeight="1">
      <c r="A28" s="1438"/>
      <c r="B28" s="1438"/>
      <c r="C28" s="1438"/>
      <c r="D28" s="1438"/>
      <c r="E28" s="1438"/>
      <c r="F28" s="1438"/>
      <c r="G28" s="1438"/>
      <c r="H28" s="1411"/>
      <c r="I28" s="1411"/>
      <c r="J28" s="1437"/>
      <c r="K28" s="1439"/>
    </row>
    <row r="29" spans="1:18" ht="33.75" customHeight="1">
      <c r="A29" s="3719" t="s">
        <v>4635</v>
      </c>
      <c r="B29" s="3720"/>
      <c r="C29" s="3720"/>
      <c r="D29" s="3720"/>
      <c r="E29" s="3720"/>
      <c r="F29" s="3720"/>
      <c r="G29" s="3720"/>
      <c r="H29" s="3720"/>
      <c r="I29" s="3720"/>
      <c r="J29" s="3720"/>
      <c r="K29" s="3720"/>
    </row>
    <row r="30" spans="1:18" ht="15" customHeight="1">
      <c r="A30" s="3717" t="s">
        <v>4537</v>
      </c>
      <c r="B30" s="3717"/>
      <c r="C30" s="3717"/>
      <c r="D30" s="3717"/>
      <c r="E30" s="3717"/>
      <c r="F30" s="3717"/>
      <c r="G30" s="3717"/>
      <c r="H30" s="3717"/>
      <c r="I30" s="3717"/>
      <c r="J30" s="3717"/>
      <c r="K30" s="3717"/>
    </row>
    <row r="31" spans="1:18" ht="32.25" customHeight="1">
      <c r="A31" s="3713" t="s">
        <v>4552</v>
      </c>
      <c r="B31" s="3714"/>
      <c r="C31" s="3714"/>
      <c r="D31" s="3714"/>
      <c r="E31" s="3714"/>
      <c r="F31" s="3714"/>
      <c r="G31" s="3714"/>
      <c r="H31" s="3714"/>
      <c r="I31" s="3715"/>
      <c r="J31" s="3718" t="s">
        <v>709</v>
      </c>
      <c r="K31" s="3718"/>
    </row>
    <row r="32" spans="1:18" ht="19.5" customHeight="1">
      <c r="A32" s="3710" t="str">
        <f>+'Master Data'!D112</f>
        <v>Tax Compliance Status (TCS) PIN to verify on line Compliance Supplier Status via e-Filing (T2.19)</v>
      </c>
      <c r="B32" s="3711"/>
      <c r="C32" s="3711"/>
      <c r="D32" s="3711"/>
      <c r="E32" s="3711"/>
      <c r="F32" s="3711"/>
      <c r="G32" s="3711"/>
      <c r="H32" s="3711"/>
      <c r="I32" s="3712"/>
      <c r="J32" s="1844" t="str">
        <f>IF('Master Data'!I112=TRUE,"Yes","No")</f>
        <v>Yes</v>
      </c>
      <c r="K32" s="1640" t="str">
        <f t="shared" ref="K32:K39" si="2">IF(J32="Yes"," ","N/A")</f>
        <v xml:space="preserve"> </v>
      </c>
      <c r="Q32" s="314" t="str">
        <f>IF('Master Data'!I112=TRUE,"Yes","No")</f>
        <v>Yes</v>
      </c>
      <c r="R32" s="314" t="str">
        <f t="shared" ref="R32:R39" si="3">IF(Q32="Yes"," ","N/A")</f>
        <v xml:space="preserve"> </v>
      </c>
    </row>
    <row r="33" spans="1:18" ht="15" customHeight="1">
      <c r="A33" s="3710" t="str">
        <f>+'Master Data'!D113</f>
        <v>Certified Proof of Good Standing with the Compensation Commissioner (Attach) (T2.20)</v>
      </c>
      <c r="B33" s="3711"/>
      <c r="C33" s="3711"/>
      <c r="D33" s="3711"/>
      <c r="E33" s="3711"/>
      <c r="F33" s="3711"/>
      <c r="G33" s="3711"/>
      <c r="H33" s="3711"/>
      <c r="I33" s="3712"/>
      <c r="J33" s="1844" t="str">
        <f>IF('Master Data'!I113=TRUE,"Yes","No")</f>
        <v>Yes</v>
      </c>
      <c r="K33" s="1640" t="str">
        <f t="shared" si="2"/>
        <v xml:space="preserve"> </v>
      </c>
      <c r="Q33" s="314" t="str">
        <f>IF('Master Data'!I113=TRUE,"Yes","No")</f>
        <v>Yes</v>
      </c>
      <c r="R33" s="314" t="str">
        <f t="shared" si="3"/>
        <v xml:space="preserve"> </v>
      </c>
    </row>
    <row r="34" spans="1:18" ht="15" customHeight="1">
      <c r="A34" s="3710" t="str">
        <f>+'Master Data'!D114</f>
        <v>Proof of payment of Tender deposit (T2.28)</v>
      </c>
      <c r="B34" s="3711"/>
      <c r="C34" s="3711"/>
      <c r="D34" s="3711"/>
      <c r="E34" s="3711"/>
      <c r="F34" s="3711"/>
      <c r="G34" s="3711"/>
      <c r="H34" s="3711"/>
      <c r="I34" s="3712"/>
      <c r="J34" s="1844" t="str">
        <f>IF('Master Data'!I114=TRUE,"Yes","No")</f>
        <v>Yes</v>
      </c>
      <c r="K34" s="1640" t="str">
        <f t="shared" si="2"/>
        <v xml:space="preserve"> </v>
      </c>
      <c r="Q34" s="314" t="str">
        <f>IF('Master Data'!I114=TRUE,"Yes","No")</f>
        <v>Yes</v>
      </c>
      <c r="R34" s="314" t="str">
        <f t="shared" si="3"/>
        <v xml:space="preserve"> </v>
      </c>
    </row>
    <row r="35" spans="1:18" ht="15" customHeight="1">
      <c r="A35" s="3710" t="str">
        <f>+'Master Data'!D115</f>
        <v>Certified Proof of Paid Municipal Rates and Taxes  (Attach) (T2.23)</v>
      </c>
      <c r="B35" s="3711"/>
      <c r="C35" s="3711"/>
      <c r="D35" s="3711"/>
      <c r="E35" s="3711"/>
      <c r="F35" s="3711"/>
      <c r="G35" s="3711"/>
      <c r="H35" s="3711"/>
      <c r="I35" s="3712"/>
      <c r="J35" s="1844" t="str">
        <f>IF('Master Data'!I115=TRUE,"Yes","No")</f>
        <v>Yes</v>
      </c>
      <c r="K35" s="1640" t="str">
        <f t="shared" si="2"/>
        <v xml:space="preserve"> </v>
      </c>
      <c r="Q35" s="314" t="str">
        <f>IF('Master Data'!I115=TRUE,"Yes","No")</f>
        <v>Yes</v>
      </c>
      <c r="R35" s="314" t="str">
        <f t="shared" si="3"/>
        <v xml:space="preserve"> </v>
      </c>
    </row>
    <row r="36" spans="1:18" ht="15" customHeight="1">
      <c r="A36" s="3710" t="str">
        <f>+'Master Data'!D116</f>
        <v>Certified Proof of UIF Registration  (Attach) (T2.24)</v>
      </c>
      <c r="B36" s="3711"/>
      <c r="C36" s="3711"/>
      <c r="D36" s="3711"/>
      <c r="E36" s="3711"/>
      <c r="F36" s="3711"/>
      <c r="G36" s="3711"/>
      <c r="H36" s="3711"/>
      <c r="I36" s="3712"/>
      <c r="J36" s="1844" t="str">
        <f>IF('Master Data'!I116=TRUE,"Yes","No")</f>
        <v>Yes</v>
      </c>
      <c r="K36" s="1640" t="str">
        <f t="shared" si="2"/>
        <v xml:space="preserve"> </v>
      </c>
      <c r="Q36" s="314" t="str">
        <f>IF('Master Data'!I116=TRUE,"Yes","No")</f>
        <v>Yes</v>
      </c>
      <c r="R36" s="314" t="str">
        <f t="shared" si="3"/>
        <v xml:space="preserve"> </v>
      </c>
    </row>
    <row r="37" spans="1:18" ht="15" customHeight="1">
      <c r="A37" s="3710" t="str">
        <f>+'Master Data'!D110</f>
        <v>Certified Proof of Registration Number on the Central Suppliers Database (T2.26)</v>
      </c>
      <c r="B37" s="3711"/>
      <c r="C37" s="3711"/>
      <c r="D37" s="3711"/>
      <c r="E37" s="3711"/>
      <c r="F37" s="3711"/>
      <c r="G37" s="3711"/>
      <c r="H37" s="3711"/>
      <c r="I37" s="3712"/>
      <c r="J37" s="1844" t="str">
        <f>IF('Master Data'!I110=TRUE,"Yes","No")</f>
        <v>Yes</v>
      </c>
      <c r="K37" s="1640" t="str">
        <f t="shared" si="2"/>
        <v xml:space="preserve"> </v>
      </c>
      <c r="Q37" s="314" t="str">
        <f>IF('Master Data'!I110=TRUE,"Yes","No")</f>
        <v>Yes</v>
      </c>
      <c r="R37" s="314" t="str">
        <f t="shared" si="3"/>
        <v xml:space="preserve"> </v>
      </c>
    </row>
    <row r="38" spans="1:18" ht="15" customHeight="1">
      <c r="A38" s="3710" t="str">
        <f>+'Master Data'!D117</f>
        <v>Annual Financial Statement for past financial year (2.15)</v>
      </c>
      <c r="B38" s="3711"/>
      <c r="C38" s="3711"/>
      <c r="D38" s="3711"/>
      <c r="E38" s="3711"/>
      <c r="F38" s="3711"/>
      <c r="G38" s="3711"/>
      <c r="H38" s="3711"/>
      <c r="I38" s="3712"/>
      <c r="J38" s="1844" t="str">
        <f>IF('Master Data'!I117=TRUE,"Yes","No")</f>
        <v>Yes</v>
      </c>
      <c r="K38" s="1640" t="str">
        <f t="shared" si="2"/>
        <v xml:space="preserve"> </v>
      </c>
      <c r="Q38" s="314" t="str">
        <f>IF('Master Data'!I117=TRUE,"Yes","No")</f>
        <v>Yes</v>
      </c>
      <c r="R38" s="314" t="str">
        <f t="shared" si="3"/>
        <v xml:space="preserve"> </v>
      </c>
    </row>
    <row r="39" spans="1:18" ht="27.6" customHeight="1">
      <c r="A39" s="3710" t="str">
        <f>+'Master Data'!D119</f>
        <v>Entire tender document including returnable and supporting documents, scanned as PDF onto a CD, clearly marked with the Tender information.</v>
      </c>
      <c r="B39" s="3711"/>
      <c r="C39" s="3711"/>
      <c r="D39" s="3711"/>
      <c r="E39" s="3711"/>
      <c r="F39" s="3711"/>
      <c r="G39" s="3711"/>
      <c r="H39" s="3711"/>
      <c r="I39" s="3712"/>
      <c r="J39" s="1844" t="str">
        <f>IF('Master Data'!I119=TRUE,"Yes","No")</f>
        <v>Yes</v>
      </c>
      <c r="K39" s="1640" t="str">
        <f t="shared" si="2"/>
        <v xml:space="preserve"> </v>
      </c>
      <c r="Q39" s="314" t="str">
        <f>IF('Master Data'!I119=TRUE,"Yes","No")</f>
        <v>Yes</v>
      </c>
      <c r="R39" s="314" t="str">
        <f t="shared" si="3"/>
        <v xml:space="preserve"> </v>
      </c>
    </row>
    <row r="40" spans="1:18" ht="15" customHeight="1">
      <c r="A40" s="1440"/>
      <c r="B40" s="1440"/>
      <c r="C40" s="1440"/>
      <c r="D40" s="1440"/>
      <c r="E40" s="1440"/>
      <c r="F40" s="1440"/>
      <c r="G40" s="1440"/>
      <c r="H40" s="1441"/>
      <c r="I40" s="1441"/>
      <c r="J40" s="599"/>
      <c r="K40" s="599"/>
    </row>
    <row r="41" spans="1:18" ht="33.75" customHeight="1">
      <c r="A41" s="3719" t="s">
        <v>3187</v>
      </c>
      <c r="B41" s="3720"/>
      <c r="C41" s="3720"/>
      <c r="D41" s="3720"/>
      <c r="E41" s="3720"/>
      <c r="F41" s="3720"/>
      <c r="G41" s="3720"/>
      <c r="H41" s="3720"/>
      <c r="I41" s="3720"/>
      <c r="J41" s="3720"/>
      <c r="K41" s="3720"/>
    </row>
    <row r="42" spans="1:18">
      <c r="A42" s="3717" t="s">
        <v>4699</v>
      </c>
      <c r="B42" s="3717"/>
      <c r="C42" s="3717"/>
      <c r="D42" s="3717"/>
      <c r="E42" s="3717"/>
      <c r="F42" s="3717"/>
      <c r="G42" s="3717"/>
      <c r="H42" s="3717"/>
      <c r="I42" s="3717"/>
      <c r="J42" s="3717"/>
      <c r="K42" s="3717"/>
    </row>
    <row r="43" spans="1:18" ht="32.25" customHeight="1">
      <c r="A43" s="3713" t="s">
        <v>4552</v>
      </c>
      <c r="B43" s="3714"/>
      <c r="C43" s="3714"/>
      <c r="D43" s="3714"/>
      <c r="E43" s="3714"/>
      <c r="F43" s="3714"/>
      <c r="G43" s="3714"/>
      <c r="H43" s="3714"/>
      <c r="I43" s="3715"/>
      <c r="J43" s="3718" t="s">
        <v>709</v>
      </c>
      <c r="K43" s="3718"/>
    </row>
    <row r="44" spans="1:18" ht="15" customHeight="1">
      <c r="A44" s="3710" t="str">
        <f>+'Master Data'!$D$92</f>
        <v>Form of Offer and Acceptance (Bound into Section 1 of 2) (T2.21)</v>
      </c>
      <c r="B44" s="3711"/>
      <c r="C44" s="3711"/>
      <c r="D44" s="3711"/>
      <c r="E44" s="3711"/>
      <c r="F44" s="3711"/>
      <c r="G44" s="3711"/>
      <c r="H44" s="3711"/>
      <c r="I44" s="3712"/>
      <c r="J44" s="1844" t="str">
        <f>IF('Master Data'!I92=TRUE,"Yes","No")</f>
        <v>Yes</v>
      </c>
      <c r="K44" s="1640" t="str">
        <f t="shared" ref="K44:K49" si="4">IF(J44="Yes"," ","N/A")</f>
        <v xml:space="preserve"> </v>
      </c>
      <c r="Q44" s="314" t="str">
        <f>IF('Master Data'!I92=TRUE,"Yes","No")</f>
        <v>Yes</v>
      </c>
      <c r="R44" t="str">
        <f t="shared" ref="R44:R49" si="5">IF(Q44="Yes"," ","N/A")</f>
        <v xml:space="preserve"> </v>
      </c>
    </row>
    <row r="45" spans="1:18" ht="15" customHeight="1">
      <c r="A45" s="3710" t="str">
        <f>+'Master Data'!D121</f>
        <v>Record of Addenda to Tender Documents (T2.12)</v>
      </c>
      <c r="B45" s="3711"/>
      <c r="C45" s="3711"/>
      <c r="D45" s="3711"/>
      <c r="E45" s="3711"/>
      <c r="F45" s="3711"/>
      <c r="G45" s="3711"/>
      <c r="H45" s="3711"/>
      <c r="I45" s="3712"/>
      <c r="J45" s="1844" t="str">
        <f>IF('Master Data'!I121=TRUE,"Yes","No")</f>
        <v>Yes</v>
      </c>
      <c r="K45" s="1640" t="str">
        <f t="shared" si="4"/>
        <v xml:space="preserve"> </v>
      </c>
      <c r="Q45" s="314" t="str">
        <f>IF('Master Data'!I121=TRUE,"Yes","No")</f>
        <v>Yes</v>
      </c>
      <c r="R45" t="str">
        <f t="shared" si="5"/>
        <v xml:space="preserve"> </v>
      </c>
    </row>
    <row r="46" spans="1:18" ht="15" customHeight="1">
      <c r="A46" s="3710" t="str">
        <f>+'Master Data'!D122</f>
        <v>Particulars of Electrical Contractor (T2.13)</v>
      </c>
      <c r="B46" s="3711"/>
      <c r="C46" s="3711"/>
      <c r="D46" s="3711"/>
      <c r="E46" s="3711"/>
      <c r="F46" s="3711"/>
      <c r="G46" s="3711"/>
      <c r="H46" s="3711"/>
      <c r="I46" s="3712"/>
      <c r="J46" s="1844" t="str">
        <f>IF('Master Data'!I122=TRUE,"Yes","No")</f>
        <v>Yes</v>
      </c>
      <c r="K46" s="1640" t="str">
        <f t="shared" si="4"/>
        <v xml:space="preserve"> </v>
      </c>
      <c r="Q46" s="314" t="str">
        <f>IF('Master Data'!I122=TRUE,"Yes","No")</f>
        <v>Yes</v>
      </c>
      <c r="R46" t="str">
        <f t="shared" si="5"/>
        <v xml:space="preserve"> </v>
      </c>
    </row>
    <row r="47" spans="1:18" ht="15" customHeight="1">
      <c r="A47" s="3710" t="str">
        <f>+'Master Data'!D123</f>
        <v>Equipment Schedules-Mechanical / Electrical / Security Material (T2.16)</v>
      </c>
      <c r="B47" s="3711"/>
      <c r="C47" s="3711"/>
      <c r="D47" s="3711"/>
      <c r="E47" s="3711"/>
      <c r="F47" s="3711"/>
      <c r="G47" s="3711"/>
      <c r="H47" s="3711"/>
      <c r="I47" s="3712"/>
      <c r="J47" s="1844" t="str">
        <f>IF('Master Data'!I123=TRUE,"Yes","No")</f>
        <v>Yes</v>
      </c>
      <c r="K47" s="1640" t="str">
        <f t="shared" si="4"/>
        <v xml:space="preserve"> </v>
      </c>
      <c r="Q47" s="314" t="str">
        <f>IF('Master Data'!I123=TRUE,"Yes","No")</f>
        <v>Yes</v>
      </c>
      <c r="R47" t="str">
        <f t="shared" si="5"/>
        <v xml:space="preserve"> </v>
      </c>
    </row>
    <row r="48" spans="1:18" ht="15" customHeight="1">
      <c r="A48" s="3710" t="str">
        <f>+'Master Data'!D124</f>
        <v>Schedule of Imported Materials and Equipment (T2.14)</v>
      </c>
      <c r="B48" s="3711"/>
      <c r="C48" s="3711"/>
      <c r="D48" s="3711"/>
      <c r="E48" s="3711"/>
      <c r="F48" s="3711"/>
      <c r="G48" s="3711"/>
      <c r="H48" s="3711"/>
      <c r="I48" s="3712"/>
      <c r="J48" s="1844" t="str">
        <f>IF('Master Data'!I124=TRUE,"Yes","No")</f>
        <v>Yes</v>
      </c>
      <c r="K48" s="1640" t="str">
        <f t="shared" si="4"/>
        <v xml:space="preserve"> </v>
      </c>
      <c r="Q48" s="314" t="str">
        <f>IF('Master Data'!I124=TRUE,"Yes","No")</f>
        <v>Yes</v>
      </c>
      <c r="R48" t="str">
        <f t="shared" si="5"/>
        <v xml:space="preserve"> </v>
      </c>
    </row>
    <row r="49" spans="1:18" ht="15" customHeight="1">
      <c r="A49" s="3710" t="str">
        <f>+'Master Data'!D130</f>
        <v>Confirm Receipt of Offer and Acceptance (T2.21a)</v>
      </c>
      <c r="B49" s="3711"/>
      <c r="C49" s="3711"/>
      <c r="D49" s="3711"/>
      <c r="E49" s="3711"/>
      <c r="F49" s="3711"/>
      <c r="G49" s="3711"/>
      <c r="H49" s="3711"/>
      <c r="I49" s="3712"/>
      <c r="J49" s="1844" t="str">
        <f>IF('Master Data'!I130=TRUE,"Yes","No")</f>
        <v>Yes</v>
      </c>
      <c r="K49" s="1640" t="str">
        <f t="shared" si="4"/>
        <v xml:space="preserve"> </v>
      </c>
      <c r="Q49" s="314" t="str">
        <f>IF('Master Data'!I130=TRUE,"Yes","No")</f>
        <v>Yes</v>
      </c>
      <c r="R49" t="str">
        <f t="shared" si="5"/>
        <v xml:space="preserve"> </v>
      </c>
    </row>
    <row r="50" spans="1:18" ht="15" customHeight="1">
      <c r="A50" s="414"/>
      <c r="B50" s="414"/>
      <c r="C50" s="414"/>
      <c r="D50" s="414"/>
      <c r="E50" s="414"/>
      <c r="F50" s="414"/>
      <c r="G50" s="414"/>
      <c r="H50" s="414"/>
      <c r="I50" s="414"/>
      <c r="J50" s="414"/>
      <c r="K50" s="414"/>
    </row>
    <row r="51" spans="1:18" ht="15">
      <c r="A51" s="570"/>
      <c r="B51" s="414"/>
      <c r="C51" s="414"/>
      <c r="D51" s="414"/>
      <c r="E51" s="414"/>
      <c r="F51" s="414"/>
      <c r="G51" s="414"/>
      <c r="H51" s="414"/>
      <c r="I51" s="414"/>
      <c r="J51" s="414"/>
      <c r="K51" s="414"/>
    </row>
    <row r="52" spans="1:18" ht="21" customHeight="1">
      <c r="A52" s="3719" t="s">
        <v>3188</v>
      </c>
      <c r="B52" s="3720"/>
      <c r="C52" s="3720"/>
      <c r="D52" s="3720"/>
      <c r="E52" s="3720"/>
      <c r="F52" s="3720"/>
      <c r="G52" s="3720"/>
      <c r="H52" s="3720"/>
      <c r="I52" s="3720"/>
      <c r="J52" s="3720"/>
      <c r="K52" s="3720"/>
    </row>
    <row r="53" spans="1:18">
      <c r="A53" s="3717" t="s">
        <v>4699</v>
      </c>
      <c r="B53" s="3717"/>
      <c r="C53" s="3717"/>
      <c r="D53" s="3717"/>
      <c r="E53" s="3717"/>
      <c r="F53" s="3717"/>
      <c r="G53" s="3717"/>
      <c r="H53" s="3717"/>
      <c r="I53" s="3717"/>
      <c r="J53" s="3717"/>
      <c r="K53" s="3717"/>
    </row>
    <row r="54" spans="1:18" ht="33.75" customHeight="1">
      <c r="A54" s="3713" t="s">
        <v>4552</v>
      </c>
      <c r="B54" s="3714"/>
      <c r="C54" s="3714"/>
      <c r="D54" s="3714"/>
      <c r="E54" s="3714"/>
      <c r="F54" s="3714"/>
      <c r="G54" s="3714"/>
      <c r="H54" s="3714"/>
      <c r="I54" s="3715"/>
      <c r="J54" s="3718" t="s">
        <v>709</v>
      </c>
      <c r="K54" s="3718"/>
    </row>
    <row r="55" spans="1:18" ht="15" customHeight="1">
      <c r="A55" s="3710" t="str">
        <f>+'Master Data'!D127</f>
        <v>Bill of Quantities (T2.22)</v>
      </c>
      <c r="B55" s="3711"/>
      <c r="C55" s="3711"/>
      <c r="D55" s="3711"/>
      <c r="E55" s="3711"/>
      <c r="F55" s="3711"/>
      <c r="G55" s="3711"/>
      <c r="H55" s="3711"/>
      <c r="I55" s="3712"/>
      <c r="J55" s="1844" t="str">
        <f>IF('Master Data'!I127=TRUE,"Yes","No")</f>
        <v>Yes</v>
      </c>
      <c r="K55" s="1640" t="str">
        <f t="shared" ref="K55:K59" si="6">IF(J55="Yes"," ","N/A")</f>
        <v xml:space="preserve"> </v>
      </c>
      <c r="M55" s="3716"/>
      <c r="N55" s="3716"/>
      <c r="O55" s="3716"/>
      <c r="Q55" s="314" t="str">
        <f>IF('Master Data'!I127=TRUE,"Yes","No")</f>
        <v>Yes</v>
      </c>
      <c r="R55" t="str">
        <f t="shared" ref="R55:R61" si="7">IF(Q55="Yes"," ","N/A")</f>
        <v xml:space="preserve"> </v>
      </c>
    </row>
    <row r="56" spans="1:18" ht="15" customHeight="1">
      <c r="A56" s="3710" t="str">
        <f>+'Master Data'!D128</f>
        <v>Form of Guarantee (C1.3)</v>
      </c>
      <c r="B56" s="3711"/>
      <c r="C56" s="3711"/>
      <c r="D56" s="3711"/>
      <c r="E56" s="3711"/>
      <c r="F56" s="3711"/>
      <c r="G56" s="3711"/>
      <c r="H56" s="3711">
        <f>+'Master Data'!F128</f>
        <v>2</v>
      </c>
      <c r="I56" s="3712" t="s">
        <v>161</v>
      </c>
      <c r="J56" s="1844" t="str">
        <f>IF('Master Data'!I128=TRUE,"Yes","No")</f>
        <v>Yes</v>
      </c>
      <c r="K56" s="1640" t="str">
        <f t="shared" si="6"/>
        <v xml:space="preserve"> </v>
      </c>
      <c r="Q56" s="314" t="str">
        <f>IF('Master Data'!I128=TRUE,"Yes","No")</f>
        <v>Yes</v>
      </c>
      <c r="R56" t="str">
        <f t="shared" si="7"/>
        <v xml:space="preserve"> </v>
      </c>
    </row>
    <row r="57" spans="1:18" ht="15" customHeight="1">
      <c r="A57" s="3710" t="str">
        <f>+'Master Data'!D129</f>
        <v>List of Drawings/Annexure's (C5.1)</v>
      </c>
      <c r="B57" s="3711"/>
      <c r="C57" s="3711"/>
      <c r="D57" s="3711"/>
      <c r="E57" s="3711"/>
      <c r="F57" s="3711"/>
      <c r="G57" s="3711"/>
      <c r="H57" s="3711">
        <f>+'Master Data'!F129</f>
        <v>2</v>
      </c>
      <c r="I57" s="3712" t="s">
        <v>161</v>
      </c>
      <c r="J57" s="1844" t="str">
        <f>IF('Master Data'!I129=TRUE,"Yes","No")</f>
        <v>Yes</v>
      </c>
      <c r="K57" s="1640" t="str">
        <f t="shared" si="6"/>
        <v xml:space="preserve"> </v>
      </c>
      <c r="N57" s="209"/>
      <c r="Q57" s="314" t="str">
        <f>IF('Master Data'!I129=TRUE,"Yes","No")</f>
        <v>Yes</v>
      </c>
      <c r="R57" t="str">
        <f t="shared" si="7"/>
        <v xml:space="preserve"> </v>
      </c>
    </row>
    <row r="58" spans="1:18" ht="15" customHeight="1">
      <c r="A58" s="3710" t="str">
        <f>+'Master Data'!D131</f>
        <v>The National Industrial Participation Programme (T2.25)</v>
      </c>
      <c r="B58" s="3711"/>
      <c r="C58" s="3711"/>
      <c r="D58" s="3711"/>
      <c r="E58" s="3711"/>
      <c r="F58" s="3711"/>
      <c r="G58" s="3711"/>
      <c r="H58" s="3711"/>
      <c r="I58" s="3712"/>
      <c r="J58" s="1844" t="str">
        <f>IF('Master Data'!I131=TRUE,"Yes","No")</f>
        <v>Yes</v>
      </c>
      <c r="K58" s="1640" t="str">
        <f t="shared" si="6"/>
        <v xml:space="preserve"> </v>
      </c>
      <c r="N58" s="209" t="b">
        <v>1</v>
      </c>
      <c r="Q58" s="314" t="str">
        <f>IF('Master Data'!I131=TRUE,"Yes","No")</f>
        <v>Yes</v>
      </c>
      <c r="R58" t="str">
        <f t="shared" si="7"/>
        <v xml:space="preserve"> </v>
      </c>
    </row>
    <row r="59" spans="1:18" ht="15" customHeight="1">
      <c r="A59" s="3710" t="str">
        <f>+'Master Data'!D132</f>
        <v>Required Structure of Contractor's detailed OHSE Plan (T2.31)</v>
      </c>
      <c r="B59" s="3711"/>
      <c r="C59" s="3711"/>
      <c r="D59" s="3711"/>
      <c r="E59" s="3711"/>
      <c r="F59" s="3711"/>
      <c r="G59" s="3711"/>
      <c r="H59" s="3711"/>
      <c r="I59" s="3712"/>
      <c r="J59" s="1844" t="str">
        <f>IF('Master Data'!I132=TRUE,"Yes","No")</f>
        <v>Yes</v>
      </c>
      <c r="K59" s="1640" t="str">
        <f t="shared" si="6"/>
        <v xml:space="preserve"> </v>
      </c>
      <c r="N59" s="209" t="b">
        <v>1</v>
      </c>
      <c r="Q59" s="314" t="str">
        <f>IF('Master Data'!I131=TRUE,"Yes","No")</f>
        <v>Yes</v>
      </c>
      <c r="R59" t="str">
        <f t="shared" si="7"/>
        <v xml:space="preserve"> </v>
      </c>
    </row>
    <row r="60" spans="1:18" ht="15" customHeight="1">
      <c r="A60" s="3710" t="str">
        <f>+'Master Data'!D133</f>
        <v>Client's specific requirements for the Contractor's detailed OHSE Plan (T2.32)</v>
      </c>
      <c r="B60" s="3711"/>
      <c r="C60" s="3711"/>
      <c r="D60" s="3711"/>
      <c r="E60" s="3711"/>
      <c r="F60" s="3711"/>
      <c r="G60" s="3711"/>
      <c r="H60" s="3711"/>
      <c r="I60" s="3712"/>
      <c r="J60" s="1844" t="str">
        <f>IF('Master Data'!I133=TRUE,"Yes","No")</f>
        <v>Yes</v>
      </c>
      <c r="K60" s="1640" t="str">
        <f>IF(J60="Yes"," ","N/A")</f>
        <v xml:space="preserve"> </v>
      </c>
      <c r="N60" s="209"/>
      <c r="Q60" s="314" t="str">
        <f>IF('Master Data'!I133=TRUE,"Yes","No")</f>
        <v>Yes</v>
      </c>
      <c r="R60" t="str">
        <f t="shared" si="7"/>
        <v xml:space="preserve"> </v>
      </c>
    </row>
    <row r="61" spans="1:18" ht="15" customHeight="1">
      <c r="A61" s="3710" t="str">
        <f>+'Master Data'!D134</f>
        <v>Base line Risk Assessment (T2.33)</v>
      </c>
      <c r="B61" s="3711"/>
      <c r="C61" s="3711"/>
      <c r="D61" s="3711"/>
      <c r="E61" s="3711"/>
      <c r="F61" s="3711"/>
      <c r="G61" s="3711"/>
      <c r="H61" s="3711"/>
      <c r="I61" s="3712"/>
      <c r="J61" s="1844" t="str">
        <f>IF('Master Data'!I134=TRUE,"Yes","No")</f>
        <v>Yes</v>
      </c>
      <c r="K61" s="1640" t="str">
        <f>IF(J61="Yes"," ","N/A")</f>
        <v xml:space="preserve"> </v>
      </c>
      <c r="N61" s="209"/>
      <c r="Q61" s="314" t="str">
        <f>IF('Master Data'!I134=TRUE,"Yes","No")</f>
        <v>Yes</v>
      </c>
      <c r="R61" t="str">
        <f t="shared" si="7"/>
        <v xml:space="preserve"> </v>
      </c>
    </row>
    <row r="62" spans="1:18">
      <c r="A62" s="414"/>
      <c r="B62" s="414"/>
      <c r="C62" s="414"/>
      <c r="D62" s="414"/>
      <c r="E62" s="414"/>
      <c r="F62" s="414"/>
      <c r="G62" s="414"/>
      <c r="H62" s="414"/>
      <c r="I62" s="414"/>
      <c r="J62" s="414"/>
      <c r="K62" s="414"/>
    </row>
    <row r="63" spans="1:18">
      <c r="A63" s="414"/>
      <c r="B63" s="414"/>
      <c r="C63" s="414"/>
      <c r="D63" s="414"/>
      <c r="E63" s="414"/>
      <c r="F63" s="414"/>
      <c r="G63" s="414"/>
      <c r="H63" s="414"/>
      <c r="I63" s="414"/>
      <c r="J63" s="414"/>
      <c r="K63" s="414"/>
    </row>
    <row r="64" spans="1:18" ht="25.2" customHeight="1">
      <c r="A64" s="3719" t="s">
        <v>3189</v>
      </c>
      <c r="B64" s="3720"/>
      <c r="C64" s="3720"/>
      <c r="D64" s="3720"/>
      <c r="E64" s="3720"/>
      <c r="F64" s="3720"/>
      <c r="G64" s="3720"/>
      <c r="H64" s="3720"/>
      <c r="I64" s="3720"/>
      <c r="J64" s="3720"/>
      <c r="K64" s="3720"/>
    </row>
    <row r="65" spans="1:18">
      <c r="A65" s="3717" t="s">
        <v>4699</v>
      </c>
      <c r="B65" s="3717"/>
      <c r="C65" s="3717"/>
      <c r="D65" s="3717"/>
      <c r="E65" s="3717"/>
      <c r="F65" s="3717"/>
      <c r="G65" s="3717"/>
      <c r="H65" s="3717"/>
      <c r="I65" s="3717"/>
      <c r="J65" s="3717"/>
      <c r="K65" s="3717"/>
    </row>
    <row r="66" spans="1:18" ht="15.6">
      <c r="A66" s="3713" t="s">
        <v>4552</v>
      </c>
      <c r="B66" s="3714"/>
      <c r="C66" s="3714"/>
      <c r="D66" s="3714"/>
      <c r="E66" s="3714"/>
      <c r="F66" s="3714"/>
      <c r="G66" s="3714"/>
      <c r="H66" s="3714"/>
      <c r="I66" s="3715"/>
      <c r="J66" s="3718" t="s">
        <v>709</v>
      </c>
      <c r="K66" s="3718"/>
    </row>
    <row r="67" spans="1:18" s="112" customFormat="1" ht="23.4" customHeight="1">
      <c r="A67" s="3710" t="str">
        <f>+'Master Data'!D189</f>
        <v>Proof of working capital of at least 25% of project value</v>
      </c>
      <c r="B67" s="3711"/>
      <c r="C67" s="3711"/>
      <c r="D67" s="3711"/>
      <c r="E67" s="3711"/>
      <c r="F67" s="3711"/>
      <c r="G67" s="3711"/>
      <c r="H67" s="3711"/>
      <c r="I67" s="3712"/>
      <c r="J67" s="1844" t="str">
        <f>IF('Master Data'!I189=TRUE,"Yes","No")</f>
        <v>Yes</v>
      </c>
      <c r="K67" s="1640" t="str">
        <f t="shared" ref="K67:K90" si="8">IF(J67="Yes"," ","N/A")</f>
        <v xml:space="preserve"> </v>
      </c>
      <c r="Q67" s="314" t="str">
        <f>IF('Master Data'!I189=TRUE,"Yes","No")</f>
        <v>Yes</v>
      </c>
      <c r="R67" s="85" t="str">
        <f t="shared" ref="R67:R96" si="9">IF(Q67="Yes"," ","N/A")</f>
        <v xml:space="preserve"> </v>
      </c>
    </row>
    <row r="68" spans="1:18" s="112" customFormat="1" ht="23.4" customHeight="1">
      <c r="A68" s="3710" t="str">
        <f>+'Master Data'!D190</f>
        <v>Letters of credit reference from suppliers and credit limits to be stipulated with supporting documents</v>
      </c>
      <c r="B68" s="3711"/>
      <c r="C68" s="3711"/>
      <c r="D68" s="3711"/>
      <c r="E68" s="3711"/>
      <c r="F68" s="3711"/>
      <c r="G68" s="3711"/>
      <c r="H68" s="3711"/>
      <c r="I68" s="3712"/>
      <c r="J68" s="1844" t="str">
        <f>IF('Master Data'!I190=TRUE,"Yes","No")</f>
        <v>Yes</v>
      </c>
      <c r="K68" s="1640" t="str">
        <f t="shared" si="8"/>
        <v xml:space="preserve"> </v>
      </c>
      <c r="Q68" s="314" t="str">
        <f>IF('Master Data'!I190=TRUE,"Yes","No")</f>
        <v>Yes</v>
      </c>
      <c r="R68" s="85" t="str">
        <f t="shared" si="9"/>
        <v xml:space="preserve"> </v>
      </c>
    </row>
    <row r="69" spans="1:18" s="112" customFormat="1" ht="23.4" customHeight="1">
      <c r="A69" s="3710" t="str">
        <f>+'Master Data'!D191</f>
        <v>Annual/Audited Financial Statement/Management Account/income and Expenditure Statements</v>
      </c>
      <c r="B69" s="3711"/>
      <c r="C69" s="3711"/>
      <c r="D69" s="3711"/>
      <c r="E69" s="3711"/>
      <c r="F69" s="3711"/>
      <c r="G69" s="3711"/>
      <c r="H69" s="3711"/>
      <c r="I69" s="3712"/>
      <c r="J69" s="1844" t="str">
        <f>IF('Master Data'!I191=TRUE,"Yes","No")</f>
        <v>Yes</v>
      </c>
      <c r="K69" s="1640" t="str">
        <f t="shared" si="8"/>
        <v xml:space="preserve"> </v>
      </c>
      <c r="Q69" s="314" t="str">
        <f>IF('Master Data'!I191=TRUE,"Yes","No")</f>
        <v>Yes</v>
      </c>
      <c r="R69" s="85" t="str">
        <f t="shared" si="9"/>
        <v xml:space="preserve"> </v>
      </c>
    </row>
    <row r="70" spans="1:18" s="112" customFormat="1" ht="23.4" customHeight="1">
      <c r="A70" s="3710" t="str">
        <f>+'Master Data'!D192</f>
        <v>Detailed schedule of resources at all levels</v>
      </c>
      <c r="B70" s="3711"/>
      <c r="C70" s="3711"/>
      <c r="D70" s="3711"/>
      <c r="E70" s="3711"/>
      <c r="F70" s="3711"/>
      <c r="G70" s="3711"/>
      <c r="H70" s="3711"/>
      <c r="I70" s="3712"/>
      <c r="J70" s="1844" t="str">
        <f>IF('Master Data'!I192=TRUE,"Yes","No")</f>
        <v>Yes</v>
      </c>
      <c r="K70" s="1640" t="str">
        <f t="shared" si="8"/>
        <v xml:space="preserve"> </v>
      </c>
      <c r="Q70" s="314" t="str">
        <f>IF('Master Data'!I192=TRUE,"Yes","No")</f>
        <v>Yes</v>
      </c>
      <c r="R70" s="85" t="str">
        <f t="shared" si="9"/>
        <v xml:space="preserve"> </v>
      </c>
    </row>
    <row r="71" spans="1:18" s="112" customFormat="1" ht="23.4" customHeight="1">
      <c r="A71" s="3710" t="str">
        <f>+'Master Data'!D193</f>
        <v>Schedule of years of experience on similar projects</v>
      </c>
      <c r="B71" s="3711"/>
      <c r="C71" s="3711"/>
      <c r="D71" s="3711"/>
      <c r="E71" s="3711"/>
      <c r="F71" s="3711"/>
      <c r="G71" s="3711"/>
      <c r="H71" s="3711"/>
      <c r="I71" s="3712"/>
      <c r="J71" s="1844" t="str">
        <f>IF('Master Data'!I193=TRUE,"Yes","No")</f>
        <v>Yes</v>
      </c>
      <c r="K71" s="1640" t="str">
        <f t="shared" si="8"/>
        <v xml:space="preserve"> </v>
      </c>
      <c r="Q71" s="314" t="str">
        <f>IF('Master Data'!I193=TRUE,"Yes","No")</f>
        <v>Yes</v>
      </c>
      <c r="R71" s="85" t="str">
        <f t="shared" si="9"/>
        <v xml:space="preserve"> </v>
      </c>
    </row>
    <row r="72" spans="1:18" s="112" customFormat="1" ht="23.4" customHeight="1">
      <c r="A72" s="3710" t="str">
        <f>+'Master Data'!D194</f>
        <v>Schedule of experience on projects of similar value and duration (Past 3 years) – letters of award to be attached and practical completion certificate for all work completed in the preceding 3 years</v>
      </c>
      <c r="B72" s="3711"/>
      <c r="C72" s="3711"/>
      <c r="D72" s="3711"/>
      <c r="E72" s="3711"/>
      <c r="F72" s="3711"/>
      <c r="G72" s="3711"/>
      <c r="H72" s="3711"/>
      <c r="I72" s="3712"/>
      <c r="J72" s="1844" t="str">
        <f>IF('Master Data'!I194=TRUE,"Yes","No")</f>
        <v>Yes</v>
      </c>
      <c r="K72" s="1640" t="str">
        <f t="shared" si="8"/>
        <v xml:space="preserve"> </v>
      </c>
      <c r="Q72" s="314" t="str">
        <f>IF('Master Data'!I194=TRUE,"Yes","No")</f>
        <v>Yes</v>
      </c>
      <c r="R72" s="85" t="str">
        <f t="shared" si="9"/>
        <v xml:space="preserve"> </v>
      </c>
    </row>
    <row r="73" spans="1:18" s="112" customFormat="1" ht="23.4" customHeight="1">
      <c r="A73" s="3710" t="str">
        <f>+'Master Data'!D195</f>
        <v>Demonstrated ability to work on an accelerated programme</v>
      </c>
      <c r="B73" s="3711"/>
      <c r="C73" s="3711"/>
      <c r="D73" s="3711"/>
      <c r="E73" s="3711"/>
      <c r="F73" s="3711"/>
      <c r="G73" s="3711"/>
      <c r="H73" s="3711"/>
      <c r="I73" s="3712"/>
      <c r="J73" s="1844" t="str">
        <f>IF('Master Data'!I195=TRUE,"Yes","No")</f>
        <v>Yes</v>
      </c>
      <c r="K73" s="1640" t="str">
        <f t="shared" si="8"/>
        <v xml:space="preserve"> </v>
      </c>
      <c r="Q73" s="314" t="str">
        <f>IF('Master Data'!I195=TRUE,"Yes","No")</f>
        <v>Yes</v>
      </c>
      <c r="R73" s="85" t="str">
        <f t="shared" si="9"/>
        <v xml:space="preserve"> </v>
      </c>
    </row>
    <row r="74" spans="1:18" s="112" customFormat="1" ht="23.4" customHeight="1">
      <c r="A74" s="3710" t="str">
        <f>+'Master Data'!D196</f>
        <v>Experience in projects that have operational challenges i.e. public interface</v>
      </c>
      <c r="B74" s="3711"/>
      <c r="C74" s="3711"/>
      <c r="D74" s="3711"/>
      <c r="E74" s="3711"/>
      <c r="F74" s="3711"/>
      <c r="G74" s="3711"/>
      <c r="H74" s="3711"/>
      <c r="I74" s="3712"/>
      <c r="J74" s="1844" t="str">
        <f>IF('Master Data'!I196=TRUE,"Yes","No")</f>
        <v>Yes</v>
      </c>
      <c r="K74" s="1640" t="str">
        <f t="shared" si="8"/>
        <v xml:space="preserve"> </v>
      </c>
      <c r="Q74" s="314" t="str">
        <f>IF('Master Data'!I196=TRUE,"Yes","No")</f>
        <v>Yes</v>
      </c>
      <c r="R74" s="85" t="str">
        <f t="shared" si="9"/>
        <v xml:space="preserve"> </v>
      </c>
    </row>
    <row r="75" spans="1:18" s="112" customFormat="1" ht="23.4" customHeight="1">
      <c r="A75" s="3710" t="str">
        <f>+'Master Data'!D197</f>
        <v>Submission of a detailed organogram</v>
      </c>
      <c r="B75" s="3711"/>
      <c r="C75" s="3711"/>
      <c r="D75" s="3711"/>
      <c r="E75" s="3711"/>
      <c r="F75" s="3711"/>
      <c r="G75" s="3711"/>
      <c r="H75" s="3711"/>
      <c r="I75" s="3712"/>
      <c r="J75" s="1844" t="str">
        <f>IF('Master Data'!I197=TRUE,"Yes","No")</f>
        <v>Yes</v>
      </c>
      <c r="K75" s="1640" t="str">
        <f t="shared" si="8"/>
        <v xml:space="preserve"> </v>
      </c>
      <c r="Q75" s="314" t="str">
        <f>IF('Master Data'!I197=TRUE,"Yes","No")</f>
        <v>Yes</v>
      </c>
      <c r="R75" s="85" t="str">
        <f t="shared" si="9"/>
        <v xml:space="preserve"> </v>
      </c>
    </row>
    <row r="76" spans="1:18" s="112" customFormat="1" ht="23.4" customHeight="1">
      <c r="A76" s="3710" t="str">
        <f>+'Master Data'!D198</f>
        <v>All key project resources have more than (5) years’ experience in the construction industry.
All key project resources have experience in projects of a similar value and nature</v>
      </c>
      <c r="B76" s="3711"/>
      <c r="C76" s="3711"/>
      <c r="D76" s="3711"/>
      <c r="E76" s="3711"/>
      <c r="F76" s="3711"/>
      <c r="G76" s="3711"/>
      <c r="H76" s="3711"/>
      <c r="I76" s="3712"/>
      <c r="J76" s="1844" t="str">
        <f>IF('Master Data'!I198=TRUE,"Yes","No")</f>
        <v>Yes</v>
      </c>
      <c r="K76" s="1640" t="str">
        <f t="shared" si="8"/>
        <v xml:space="preserve"> </v>
      </c>
      <c r="Q76" s="314" t="str">
        <f>IF('Master Data'!I198=TRUE,"Yes","No")</f>
        <v>Yes</v>
      </c>
      <c r="R76" s="85" t="str">
        <f t="shared" si="9"/>
        <v xml:space="preserve"> </v>
      </c>
    </row>
    <row r="77" spans="1:18" s="112" customFormat="1" ht="23.4" customHeight="1">
      <c r="A77" s="3710" t="str">
        <f>+'Master Data'!D199</f>
        <v>Detailed CV.  Traceable reference.  Certificates of qualified professionals in their full employment to be attached.</v>
      </c>
      <c r="B77" s="3711"/>
      <c r="C77" s="3711"/>
      <c r="D77" s="3711"/>
      <c r="E77" s="3711"/>
      <c r="F77" s="3711"/>
      <c r="G77" s="3711"/>
      <c r="H77" s="3711"/>
      <c r="I77" s="3712"/>
      <c r="J77" s="1844" t="str">
        <f>IF('Master Data'!I199=TRUE,"Yes","No")</f>
        <v>Yes</v>
      </c>
      <c r="K77" s="1640" t="str">
        <f t="shared" si="8"/>
        <v xml:space="preserve"> </v>
      </c>
      <c r="Q77" s="314" t="str">
        <f>IF('Master Data'!I199=TRUE,"Yes","No")</f>
        <v>Yes</v>
      </c>
      <c r="R77" s="85" t="str">
        <f t="shared" si="9"/>
        <v xml:space="preserve"> </v>
      </c>
    </row>
    <row r="78" spans="1:18" s="112" customFormat="1" ht="23.4" customHeight="1">
      <c r="A78" s="3710" t="str">
        <f>+'Master Data'!D200</f>
        <v>Detailed CV of each team member (Category) and Traceable references to be detailed</v>
      </c>
      <c r="B78" s="3711"/>
      <c r="C78" s="3711"/>
      <c r="D78" s="3711"/>
      <c r="E78" s="3711"/>
      <c r="F78" s="3711"/>
      <c r="G78" s="3711"/>
      <c r="H78" s="3711"/>
      <c r="I78" s="3712"/>
      <c r="J78" s="1844" t="str">
        <f>IF('Master Data'!I200=TRUE,"Yes","No")</f>
        <v>Yes</v>
      </c>
      <c r="K78" s="1640" t="str">
        <f t="shared" si="8"/>
        <v xml:space="preserve"> </v>
      </c>
      <c r="Q78" s="314" t="str">
        <f>IF('Master Data'!I200=TRUE,"Yes","No")</f>
        <v>Yes</v>
      </c>
      <c r="R78" s="85" t="str">
        <f t="shared" si="9"/>
        <v xml:space="preserve"> </v>
      </c>
    </row>
    <row r="79" spans="1:18" s="112" customFormat="1" ht="23.4" customHeight="1">
      <c r="A79" s="3710" t="str">
        <f>+'Master Data'!D201</f>
        <v>All key project resources are dedicated full time for the duration of the project including proof of UIF contributions</v>
      </c>
      <c r="B79" s="3711"/>
      <c r="C79" s="3711"/>
      <c r="D79" s="3711"/>
      <c r="E79" s="3711"/>
      <c r="F79" s="3711"/>
      <c r="G79" s="3711"/>
      <c r="H79" s="3711"/>
      <c r="I79" s="3712"/>
      <c r="J79" s="1844" t="str">
        <f>IF('Master Data'!I201=TRUE,"Yes","No")</f>
        <v>Yes</v>
      </c>
      <c r="K79" s="1640" t="str">
        <f t="shared" si="8"/>
        <v xml:space="preserve"> </v>
      </c>
      <c r="Q79" s="314" t="str">
        <f>IF('Master Data'!I201=TRUE,"Yes","No")</f>
        <v>Yes</v>
      </c>
      <c r="R79" s="85" t="str">
        <f t="shared" si="9"/>
        <v xml:space="preserve"> </v>
      </c>
    </row>
    <row r="80" spans="1:18" s="112" customFormat="1" ht="23.4" customHeight="1">
      <c r="A80" s="3710" t="str">
        <f>+'Master Data'!D202</f>
        <v>Tenderer to demonstrate key/resource deployment over the various work package</v>
      </c>
      <c r="B80" s="3711"/>
      <c r="C80" s="3711"/>
      <c r="D80" s="3711"/>
      <c r="E80" s="3711"/>
      <c r="F80" s="3711"/>
      <c r="G80" s="3711"/>
      <c r="H80" s="3711"/>
      <c r="I80" s="3712"/>
      <c r="J80" s="1844" t="str">
        <f>IF('Master Data'!I202=TRUE,"Yes","No")</f>
        <v>Yes</v>
      </c>
      <c r="K80" s="1640" t="str">
        <f t="shared" si="8"/>
        <v xml:space="preserve"> </v>
      </c>
      <c r="Q80" s="314" t="str">
        <f>IF('Master Data'!I202=TRUE,"Yes","No")</f>
        <v>Yes</v>
      </c>
      <c r="R80" s="85" t="str">
        <f t="shared" si="9"/>
        <v xml:space="preserve"> </v>
      </c>
    </row>
    <row r="81" spans="1:18" s="112" customFormat="1" ht="23.4" customHeight="1">
      <c r="A81" s="3710" t="str">
        <f>+'Master Data'!D203</f>
        <v>Letter from a registered financial institution confirming intention to issue a provision of a guarantee</v>
      </c>
      <c r="B81" s="3711"/>
      <c r="C81" s="3711"/>
      <c r="D81" s="3711"/>
      <c r="E81" s="3711"/>
      <c r="F81" s="3711"/>
      <c r="G81" s="3711"/>
      <c r="H81" s="3711"/>
      <c r="I81" s="3712"/>
      <c r="J81" s="1844" t="str">
        <f>IF('Master Data'!I203=TRUE,"Yes","No")</f>
        <v>Yes</v>
      </c>
      <c r="K81" s="1640" t="str">
        <f t="shared" si="8"/>
        <v xml:space="preserve"> </v>
      </c>
      <c r="Q81" s="314" t="str">
        <f>IF('Master Data'!I203=TRUE,"Yes","No")</f>
        <v>Yes</v>
      </c>
      <c r="R81" s="85" t="str">
        <f t="shared" si="9"/>
        <v xml:space="preserve"> </v>
      </c>
    </row>
    <row r="82" spans="1:18" s="112" customFormat="1" ht="23.4" customHeight="1">
      <c r="A82" s="3710" t="str">
        <f>+'Master Data'!D204</f>
        <v>Site establishment indicating proposed layout for all prescribed facilities, hoarding, etc.</v>
      </c>
      <c r="B82" s="3711"/>
      <c r="C82" s="3711"/>
      <c r="D82" s="3711"/>
      <c r="E82" s="3711"/>
      <c r="F82" s="3711"/>
      <c r="G82" s="3711"/>
      <c r="H82" s="3711"/>
      <c r="I82" s="3712"/>
      <c r="J82" s="1844" t="str">
        <f>IF('Master Data'!I204=TRUE,"Yes","No")</f>
        <v>Yes</v>
      </c>
      <c r="K82" s="1640" t="str">
        <f t="shared" si="8"/>
        <v xml:space="preserve"> </v>
      </c>
      <c r="Q82" s="314" t="str">
        <f>IF('Master Data'!I204=TRUE,"Yes","No")</f>
        <v>Yes</v>
      </c>
      <c r="R82" s="85" t="str">
        <f t="shared" si="9"/>
        <v xml:space="preserve"> </v>
      </c>
    </row>
    <row r="83" spans="1:18" s="112" customFormat="1" ht="23.4" customHeight="1">
      <c r="A83" s="3710" t="str">
        <f>+'Master Data'!D205</f>
        <v>Resourcing strategy for the various work breakdown structures including resource deployment plan (PS)</v>
      </c>
      <c r="B83" s="3711"/>
      <c r="C83" s="3711"/>
      <c r="D83" s="3711"/>
      <c r="E83" s="3711"/>
      <c r="F83" s="3711"/>
      <c r="G83" s="3711"/>
      <c r="H83" s="3711"/>
      <c r="I83" s="3712"/>
      <c r="J83" s="1844" t="str">
        <f>IF('Master Data'!I205=TRUE,"Yes","No")</f>
        <v>Yes</v>
      </c>
      <c r="K83" s="1640" t="str">
        <f t="shared" si="8"/>
        <v xml:space="preserve"> </v>
      </c>
      <c r="Q83" s="314" t="str">
        <f>IF('Master Data'!I205=TRUE,"Yes","No")</f>
        <v>Yes</v>
      </c>
      <c r="R83" s="85" t="str">
        <f t="shared" si="9"/>
        <v xml:space="preserve"> </v>
      </c>
    </row>
    <row r="84" spans="1:18" s="112" customFormat="1" ht="23.4" customHeight="1">
      <c r="A84" s="3710" t="str">
        <f>+'Master Data'!D206</f>
        <v>Material storage, handling and distribution</v>
      </c>
      <c r="B84" s="3711"/>
      <c r="C84" s="3711"/>
      <c r="D84" s="3711"/>
      <c r="E84" s="3711"/>
      <c r="F84" s="3711"/>
      <c r="G84" s="3711"/>
      <c r="H84" s="3711"/>
      <c r="I84" s="3712"/>
      <c r="J84" s="1844" t="str">
        <f>IF('Master Data'!I206=TRUE,"Yes","No")</f>
        <v>Yes</v>
      </c>
      <c r="K84" s="1640" t="str">
        <f t="shared" si="8"/>
        <v xml:space="preserve"> </v>
      </c>
      <c r="Q84" s="314" t="str">
        <f>IF('Master Data'!I206=TRUE,"Yes","No")</f>
        <v>Yes</v>
      </c>
      <c r="R84" s="85" t="str">
        <f t="shared" si="9"/>
        <v xml:space="preserve"> </v>
      </c>
    </row>
    <row r="85" spans="1:18" s="112" customFormat="1" ht="23.4" customHeight="1">
      <c r="A85" s="3710" t="str">
        <f>+'Master Data'!D207</f>
        <v>Productivity, programming, resource investment, progress tracking, corrective action plans, etc.</v>
      </c>
      <c r="B85" s="3711"/>
      <c r="C85" s="3711"/>
      <c r="D85" s="3711"/>
      <c r="E85" s="3711"/>
      <c r="F85" s="3711"/>
      <c r="G85" s="3711"/>
      <c r="H85" s="3711"/>
      <c r="I85" s="3712"/>
      <c r="J85" s="1844" t="str">
        <f>IF('Master Data'!I207=TRUE,"Yes","No")</f>
        <v>Yes</v>
      </c>
      <c r="K85" s="1640" t="str">
        <f t="shared" si="8"/>
        <v xml:space="preserve"> </v>
      </c>
      <c r="Q85" s="314" t="str">
        <f>IF('Master Data'!I207=TRUE,"Yes","No")</f>
        <v>Yes</v>
      </c>
      <c r="R85" s="85" t="str">
        <f t="shared" si="9"/>
        <v xml:space="preserve"> </v>
      </c>
    </row>
    <row r="86" spans="1:18" s="112" customFormat="1" ht="23.4" customHeight="1">
      <c r="A86" s="3710" t="str">
        <f>+'Master Data'!D208</f>
        <v>Programme and progress reporting, including tracking of long lead procurement items</v>
      </c>
      <c r="B86" s="3711"/>
      <c r="C86" s="3711"/>
      <c r="D86" s="3711"/>
      <c r="E86" s="3711"/>
      <c r="F86" s="3711"/>
      <c r="G86" s="3711"/>
      <c r="H86" s="3711"/>
      <c r="I86" s="3712"/>
      <c r="J86" s="1844" t="str">
        <f>IF('Master Data'!I208=TRUE,"Yes","No")</f>
        <v>Yes</v>
      </c>
      <c r="K86" s="1640" t="str">
        <f t="shared" si="8"/>
        <v xml:space="preserve"> </v>
      </c>
      <c r="Q86" s="314" t="str">
        <f>IF('Master Data'!I208=TRUE,"Yes","No")</f>
        <v>Yes</v>
      </c>
      <c r="R86" s="85" t="str">
        <f t="shared" si="9"/>
        <v xml:space="preserve"> </v>
      </c>
    </row>
    <row r="87" spans="1:18" s="112" customFormat="1" ht="23.4" customHeight="1">
      <c r="A87" s="3710" t="str">
        <f>+'Master Data'!D209</f>
        <v>OHS Management, compliance and reporting</v>
      </c>
      <c r="B87" s="3711"/>
      <c r="C87" s="3711"/>
      <c r="D87" s="3711"/>
      <c r="E87" s="3711"/>
      <c r="F87" s="3711"/>
      <c r="G87" s="3711"/>
      <c r="H87" s="3711"/>
      <c r="I87" s="3712"/>
      <c r="J87" s="1844" t="str">
        <f>IF('Master Data'!I209=TRUE,"Yes","No")</f>
        <v>Yes</v>
      </c>
      <c r="K87" s="1640" t="str">
        <f t="shared" si="8"/>
        <v xml:space="preserve"> </v>
      </c>
      <c r="Q87" s="314" t="str">
        <f>IF('Master Data'!I209=TRUE,"Yes","No")</f>
        <v>Yes</v>
      </c>
      <c r="R87" s="85" t="str">
        <f t="shared" si="9"/>
        <v xml:space="preserve"> </v>
      </c>
    </row>
    <row r="88" spans="1:18" s="112" customFormat="1" ht="23.4" customHeight="1">
      <c r="A88" s="3710" t="str">
        <f>+'Master Data'!D210</f>
        <v>Site documentation control, filing and archiving</v>
      </c>
      <c r="B88" s="3711"/>
      <c r="C88" s="3711"/>
      <c r="D88" s="3711"/>
      <c r="E88" s="3711"/>
      <c r="F88" s="3711"/>
      <c r="G88" s="3711"/>
      <c r="H88" s="3711"/>
      <c r="I88" s="3712"/>
      <c r="J88" s="1844" t="str">
        <f>IF('Master Data'!I210=TRUE,"Yes","No")</f>
        <v>Yes</v>
      </c>
      <c r="K88" s="1640" t="str">
        <f t="shared" si="8"/>
        <v xml:space="preserve"> </v>
      </c>
      <c r="Q88" s="314" t="str">
        <f>IF('Master Data'!I210=TRUE,"Yes","No")</f>
        <v>Yes</v>
      </c>
      <c r="R88" s="85" t="str">
        <f t="shared" si="9"/>
        <v xml:space="preserve"> </v>
      </c>
    </row>
    <row r="89" spans="1:18" s="112" customFormat="1" ht="23.4" customHeight="1">
      <c r="A89" s="3710" t="str">
        <f>+'Master Data'!D211</f>
        <v>Queries and information required approach</v>
      </c>
      <c r="B89" s="3711"/>
      <c r="C89" s="3711"/>
      <c r="D89" s="3711"/>
      <c r="E89" s="3711"/>
      <c r="F89" s="3711"/>
      <c r="G89" s="3711"/>
      <c r="H89" s="3711"/>
      <c r="I89" s="3712"/>
      <c r="J89" s="1844" t="str">
        <f>IF('Master Data'!I211=TRUE,"Yes","No")</f>
        <v>Yes</v>
      </c>
      <c r="K89" s="1640" t="str">
        <f t="shared" si="8"/>
        <v xml:space="preserve"> </v>
      </c>
      <c r="Q89" s="314" t="str">
        <f>IF('Master Data'!I211=TRUE,"Yes","No")</f>
        <v>Yes</v>
      </c>
      <c r="R89" s="85" t="str">
        <f t="shared" si="9"/>
        <v xml:space="preserve"> </v>
      </c>
    </row>
    <row r="90" spans="1:18" s="112" customFormat="1" ht="23.4" customHeight="1">
      <c r="A90" s="3710" t="str">
        <f>+'Master Data'!D212</f>
        <v>Procurement of outsourced resources e.g. sub-contractors</v>
      </c>
      <c r="B90" s="3711"/>
      <c r="C90" s="3711"/>
      <c r="D90" s="3711"/>
      <c r="E90" s="3711"/>
      <c r="F90" s="3711"/>
      <c r="G90" s="3711"/>
      <c r="H90" s="3711"/>
      <c r="I90" s="3712"/>
      <c r="J90" s="1844" t="str">
        <f>IF('Master Data'!I212=TRUE,"Yes","No")</f>
        <v>Yes</v>
      </c>
      <c r="K90" s="1640" t="str">
        <f t="shared" si="8"/>
        <v xml:space="preserve"> </v>
      </c>
      <c r="Q90" s="314" t="str">
        <f>IF('Master Data'!I212=TRUE,"Yes","No")</f>
        <v>Yes</v>
      </c>
      <c r="R90" s="85" t="str">
        <f t="shared" si="9"/>
        <v xml:space="preserve"> </v>
      </c>
    </row>
    <row r="91" spans="1:18" s="112" customFormat="1" ht="23.4" customHeight="1">
      <c r="A91" s="3710" t="str">
        <f>+'Master Data'!D213</f>
        <v xml:space="preserve"> </v>
      </c>
      <c r="B91" s="3711"/>
      <c r="C91" s="3711"/>
      <c r="D91" s="3711"/>
      <c r="E91" s="3711"/>
      <c r="F91" s="3711"/>
      <c r="G91" s="3711"/>
      <c r="H91" s="3711"/>
      <c r="I91" s="3712"/>
      <c r="J91" s="1844" t="str">
        <f>IF('Master Data'!I213=TRUE,"Yes","No")</f>
        <v>No</v>
      </c>
      <c r="K91" s="1640" t="str">
        <f t="shared" ref="K91:K96" si="10">IF(J91="Yes"," ","N/A")</f>
        <v>N/A</v>
      </c>
      <c r="Q91" s="314" t="str">
        <f>IF('Master Data'!I213=TRUE,"Yes","No")</f>
        <v>No</v>
      </c>
      <c r="R91" s="85" t="str">
        <f t="shared" si="9"/>
        <v>N/A</v>
      </c>
    </row>
    <row r="92" spans="1:18" s="112" customFormat="1" ht="23.4" customHeight="1">
      <c r="A92" s="3710" t="str">
        <f>+'Master Data'!D214</f>
        <v xml:space="preserve"> </v>
      </c>
      <c r="B92" s="3711"/>
      <c r="C92" s="3711"/>
      <c r="D92" s="3711"/>
      <c r="E92" s="3711"/>
      <c r="F92" s="3711"/>
      <c r="G92" s="3711"/>
      <c r="H92" s="3711"/>
      <c r="I92" s="3712"/>
      <c r="J92" s="1844" t="str">
        <f>IF('Master Data'!I214=TRUE,"Yes","No")</f>
        <v>No</v>
      </c>
      <c r="K92" s="1640" t="str">
        <f t="shared" si="10"/>
        <v>N/A</v>
      </c>
      <c r="Q92" s="314" t="str">
        <f>IF('Master Data'!I214=TRUE,"Yes","No")</f>
        <v>No</v>
      </c>
      <c r="R92" s="85" t="str">
        <f t="shared" si="9"/>
        <v>N/A</v>
      </c>
    </row>
    <row r="93" spans="1:18" s="112" customFormat="1" ht="23.4" customHeight="1">
      <c r="A93" s="3710" t="str">
        <f>+'Master Data'!D215</f>
        <v xml:space="preserve"> </v>
      </c>
      <c r="B93" s="3711"/>
      <c r="C93" s="3711"/>
      <c r="D93" s="3711"/>
      <c r="E93" s="3711"/>
      <c r="F93" s="3711"/>
      <c r="G93" s="3711"/>
      <c r="H93" s="3711"/>
      <c r="I93" s="3712"/>
      <c r="J93" s="1844" t="str">
        <f>IF('Master Data'!I215=TRUE,"Yes","No")</f>
        <v>No</v>
      </c>
      <c r="K93" s="1640" t="str">
        <f t="shared" si="10"/>
        <v>N/A</v>
      </c>
      <c r="Q93" s="314" t="str">
        <f>IF('Master Data'!I215=TRUE,"Yes","No")</f>
        <v>No</v>
      </c>
      <c r="R93" s="85" t="str">
        <f t="shared" si="9"/>
        <v>N/A</v>
      </c>
    </row>
    <row r="94" spans="1:18" s="112" customFormat="1" ht="23.4" customHeight="1">
      <c r="A94" s="3710" t="str">
        <f>+'Master Data'!D216</f>
        <v xml:space="preserve"> </v>
      </c>
      <c r="B94" s="3711"/>
      <c r="C94" s="3711"/>
      <c r="D94" s="3711"/>
      <c r="E94" s="3711"/>
      <c r="F94" s="3711"/>
      <c r="G94" s="3711"/>
      <c r="H94" s="3711"/>
      <c r="I94" s="3712"/>
      <c r="J94" s="1844" t="str">
        <f>IF('Master Data'!I216=TRUE,"Yes","No")</f>
        <v>No</v>
      </c>
      <c r="K94" s="1640" t="str">
        <f t="shared" si="10"/>
        <v>N/A</v>
      </c>
      <c r="Q94" s="314" t="str">
        <f>IF('Master Data'!I216=TRUE,"Yes","No")</f>
        <v>No</v>
      </c>
      <c r="R94" s="85" t="str">
        <f t="shared" si="9"/>
        <v>N/A</v>
      </c>
    </row>
    <row r="95" spans="1:18" s="112" customFormat="1" ht="23.4" customHeight="1">
      <c r="A95" s="3710" t="str">
        <f>+'Master Data'!D217</f>
        <v xml:space="preserve"> </v>
      </c>
      <c r="B95" s="3711"/>
      <c r="C95" s="3711"/>
      <c r="D95" s="3711"/>
      <c r="E95" s="3711"/>
      <c r="F95" s="3711"/>
      <c r="G95" s="3711"/>
      <c r="H95" s="3711"/>
      <c r="I95" s="3712"/>
      <c r="J95" s="1844" t="str">
        <f>IF('Master Data'!I217=TRUE,"Yes","No")</f>
        <v>No</v>
      </c>
      <c r="K95" s="1640" t="str">
        <f t="shared" si="10"/>
        <v>N/A</v>
      </c>
      <c r="Q95" s="314" t="str">
        <f>IF('Master Data'!I217=TRUE,"Yes","No")</f>
        <v>No</v>
      </c>
      <c r="R95" s="85" t="str">
        <f t="shared" si="9"/>
        <v>N/A</v>
      </c>
    </row>
    <row r="96" spans="1:18" s="112" customFormat="1" ht="23.4" customHeight="1">
      <c r="A96" s="3710" t="str">
        <f>+'Master Data'!D218</f>
        <v xml:space="preserve"> </v>
      </c>
      <c r="B96" s="3711"/>
      <c r="C96" s="3711"/>
      <c r="D96" s="3711"/>
      <c r="E96" s="3711"/>
      <c r="F96" s="3711"/>
      <c r="G96" s="3711"/>
      <c r="H96" s="3711"/>
      <c r="I96" s="3712"/>
      <c r="J96" s="1844" t="str">
        <f>IF('Master Data'!I218=TRUE,"Yes","No")</f>
        <v>No</v>
      </c>
      <c r="K96" s="1640" t="str">
        <f t="shared" si="10"/>
        <v>N/A</v>
      </c>
      <c r="Q96" s="314" t="str">
        <f>IF('Master Data'!I218=TRUE,"Yes","No")</f>
        <v>No</v>
      </c>
      <c r="R96" s="85" t="str">
        <f t="shared" si="9"/>
        <v>N/A</v>
      </c>
    </row>
  </sheetData>
  <sheetProtection formatRows="0" selectLockedCells="1"/>
  <mergeCells count="99">
    <mergeCell ref="A96:I96"/>
    <mergeCell ref="A88:I88"/>
    <mergeCell ref="A89:I89"/>
    <mergeCell ref="A90:I90"/>
    <mergeCell ref="A91:I91"/>
    <mergeCell ref="A92:I92"/>
    <mergeCell ref="A60:I60"/>
    <mergeCell ref="A61:I61"/>
    <mergeCell ref="A93:I93"/>
    <mergeCell ref="A94:I94"/>
    <mergeCell ref="A95:I95"/>
    <mergeCell ref="A83:I83"/>
    <mergeCell ref="A84:I84"/>
    <mergeCell ref="A85:I85"/>
    <mergeCell ref="A86:I86"/>
    <mergeCell ref="A87:I87"/>
    <mergeCell ref="A78:I78"/>
    <mergeCell ref="A79:I79"/>
    <mergeCell ref="A80:I80"/>
    <mergeCell ref="A81:I81"/>
    <mergeCell ref="A82:I82"/>
    <mergeCell ref="A73:I73"/>
    <mergeCell ref="A64:K64"/>
    <mergeCell ref="A65:K65"/>
    <mergeCell ref="A66:I66"/>
    <mergeCell ref="J66:K66"/>
    <mergeCell ref="A67:I67"/>
    <mergeCell ref="A74:I74"/>
    <mergeCell ref="A75:I75"/>
    <mergeCell ref="A76:I76"/>
    <mergeCell ref="A77:I77"/>
    <mergeCell ref="A68:I68"/>
    <mergeCell ref="A69:I69"/>
    <mergeCell ref="A70:I70"/>
    <mergeCell ref="A71:I71"/>
    <mergeCell ref="A72:I72"/>
    <mergeCell ref="A16:I16"/>
    <mergeCell ref="A8:I8"/>
    <mergeCell ref="A13:I13"/>
    <mergeCell ref="A14:I14"/>
    <mergeCell ref="A15:I15"/>
    <mergeCell ref="L7:V7"/>
    <mergeCell ref="A9:I9"/>
    <mergeCell ref="A10:I10"/>
    <mergeCell ref="A11:I11"/>
    <mergeCell ref="A12:I12"/>
    <mergeCell ref="A25:I25"/>
    <mergeCell ref="A17:I17"/>
    <mergeCell ref="A18:I18"/>
    <mergeCell ref="A19:I19"/>
    <mergeCell ref="A20:I20"/>
    <mergeCell ref="A36:I36"/>
    <mergeCell ref="A37:I37"/>
    <mergeCell ref="A39:I39"/>
    <mergeCell ref="A32:I32"/>
    <mergeCell ref="A29:K29"/>
    <mergeCell ref="A27:I27"/>
    <mergeCell ref="A1:K1"/>
    <mergeCell ref="C3:K3"/>
    <mergeCell ref="H4:I4"/>
    <mergeCell ref="J4:K4"/>
    <mergeCell ref="A4:B4"/>
    <mergeCell ref="A3:B3"/>
    <mergeCell ref="C4:G4"/>
    <mergeCell ref="A7:K7"/>
    <mergeCell ref="J8:K8"/>
    <mergeCell ref="A6:K6"/>
    <mergeCell ref="A22:C22"/>
    <mergeCell ref="A21:I21"/>
    <mergeCell ref="A26:I26"/>
    <mergeCell ref="A23:I23"/>
    <mergeCell ref="A24:I24"/>
    <mergeCell ref="M55:O55"/>
    <mergeCell ref="A35:I35"/>
    <mergeCell ref="A30:K30"/>
    <mergeCell ref="A34:I34"/>
    <mergeCell ref="J31:K31"/>
    <mergeCell ref="A31:I31"/>
    <mergeCell ref="A41:K41"/>
    <mergeCell ref="A33:I33"/>
    <mergeCell ref="J43:K43"/>
    <mergeCell ref="A42:K42"/>
    <mergeCell ref="A38:I38"/>
    <mergeCell ref="J54:K54"/>
    <mergeCell ref="A54:I54"/>
    <mergeCell ref="A53:K53"/>
    <mergeCell ref="A52:K52"/>
    <mergeCell ref="A47:I47"/>
    <mergeCell ref="A59:I59"/>
    <mergeCell ref="A43:I43"/>
    <mergeCell ref="A44:I44"/>
    <mergeCell ref="A45:I45"/>
    <mergeCell ref="A46:I46"/>
    <mergeCell ref="A58:I58"/>
    <mergeCell ref="A55:I55"/>
    <mergeCell ref="A56:I56"/>
    <mergeCell ref="A57:I57"/>
    <mergeCell ref="A48:I48"/>
    <mergeCell ref="A49:I49"/>
  </mergeCells>
  <phoneticPr fontId="0" type="noConversion"/>
  <conditionalFormatting sqref="J67:J96 A9:I21 J9:K27 A55:K61 A23:I26 A22 F22:I22">
    <cfRule type="cellIs" dxfId="14" priority="42" operator="lessThan">
      <formula>1</formula>
    </cfRule>
  </conditionalFormatting>
  <conditionalFormatting sqref="A67:I96">
    <cfRule type="cellIs" dxfId="13" priority="41" operator="lessThan">
      <formula>1</formula>
    </cfRule>
  </conditionalFormatting>
  <conditionalFormatting sqref="K67:K96">
    <cfRule type="cellIs" dxfId="12" priority="40" operator="lessThan">
      <formula>1</formula>
    </cfRule>
  </conditionalFormatting>
  <conditionalFormatting sqref="A49:I49">
    <cfRule type="cellIs" dxfId="11" priority="23" operator="lessThan">
      <formula>1</formula>
    </cfRule>
  </conditionalFormatting>
  <conditionalFormatting sqref="A44:I48">
    <cfRule type="cellIs" dxfId="10" priority="22" operator="lessThan">
      <formula>1</formula>
    </cfRule>
  </conditionalFormatting>
  <conditionalFormatting sqref="J49">
    <cfRule type="expression" dxfId="9" priority="18">
      <formula>A49=0</formula>
    </cfRule>
  </conditionalFormatting>
  <conditionalFormatting sqref="J44:J49">
    <cfRule type="cellIs" dxfId="8" priority="17" operator="lessThan">
      <formula>1</formula>
    </cfRule>
  </conditionalFormatting>
  <conditionalFormatting sqref="K44:K49">
    <cfRule type="cellIs" dxfId="7" priority="16" operator="lessThan">
      <formula>1</formula>
    </cfRule>
  </conditionalFormatting>
  <conditionalFormatting sqref="A32:I39">
    <cfRule type="cellIs" dxfId="6" priority="15" operator="lessThan">
      <formula>1</formula>
    </cfRule>
  </conditionalFormatting>
  <conditionalFormatting sqref="J32:J39">
    <cfRule type="cellIs" dxfId="5" priority="14" operator="lessThan">
      <formula>1</formula>
    </cfRule>
  </conditionalFormatting>
  <conditionalFormatting sqref="K32:K39">
    <cfRule type="cellIs" dxfId="4" priority="13" operator="lessThan">
      <formula>1</formula>
    </cfRule>
  </conditionalFormatting>
  <conditionalFormatting sqref="A27:I27">
    <cfRule type="cellIs" dxfId="3" priority="9" operator="lessThan">
      <formula>1</formula>
    </cfRule>
  </conditionalFormatting>
  <conditionalFormatting sqref="J27">
    <cfRule type="expression" dxfId="2" priority="8">
      <formula>A27=0</formula>
    </cfRule>
  </conditionalFormatting>
  <conditionalFormatting sqref="J26">
    <cfRule type="expression" dxfId="1" priority="5">
      <formula>A26=0</formula>
    </cfRule>
  </conditionalFormatting>
  <conditionalFormatting sqref="K27">
    <cfRule type="expression" dxfId="0" priority="2">
      <formula>A27=0</formula>
    </cfRule>
  </conditionalFormatting>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542" r:id="rId4" name="Button 654">
              <controlPr defaultSize="0" print="0" autoFill="0" autoPict="0" macro="[0]!ToMainMenu">
                <anchor>
                  <from>
                    <xdr:col>11</xdr:col>
                    <xdr:colOff>373380</xdr:colOff>
                    <xdr:row>1</xdr:row>
                    <xdr:rowOff>76200</xdr:rowOff>
                  </from>
                  <to>
                    <xdr:col>13</xdr:col>
                    <xdr:colOff>327660</xdr:colOff>
                    <xdr:row>2</xdr:row>
                    <xdr:rowOff>251460</xdr:rowOff>
                  </to>
                </anchor>
              </controlPr>
            </control>
          </mc:Choice>
        </mc:AlternateContent>
        <mc:AlternateContent xmlns:mc="http://schemas.openxmlformats.org/markup-compatibility/2006">
          <mc:Choice Requires="x14">
            <control shapeId="38543" r:id="rId5" name="Button 655">
              <controlPr defaultSize="0" print="0" autoFill="0" autoPict="0" macro="[0]!PrintCoverPGSec1">
                <anchor>
                  <from>
                    <xdr:col>11</xdr:col>
                    <xdr:colOff>373380</xdr:colOff>
                    <xdr:row>3</xdr:row>
                    <xdr:rowOff>83820</xdr:rowOff>
                  </from>
                  <to>
                    <xdr:col>13</xdr:col>
                    <xdr:colOff>327660</xdr:colOff>
                    <xdr:row>4</xdr:row>
                    <xdr:rowOff>0</xdr:rowOff>
                  </to>
                </anchor>
              </controlPr>
            </control>
          </mc:Choice>
        </mc:AlternateContent>
        <mc:AlternateContent xmlns:mc="http://schemas.openxmlformats.org/markup-compatibility/2006">
          <mc:Choice Requires="x14">
            <control shapeId="38544" r:id="rId6" name="Button 656">
              <controlPr defaultSize="0" print="0" autoFill="0" autoPict="0" macro="[0]!PrintPreview">
                <anchor>
                  <from>
                    <xdr:col>11</xdr:col>
                    <xdr:colOff>373380</xdr:colOff>
                    <xdr:row>2</xdr:row>
                    <xdr:rowOff>365760</xdr:rowOff>
                  </from>
                  <to>
                    <xdr:col>13</xdr:col>
                    <xdr:colOff>327660</xdr:colOff>
                    <xdr:row>2</xdr:row>
                    <xdr:rowOff>632460</xdr:rowOff>
                  </to>
                </anchor>
              </controlPr>
            </control>
          </mc:Choice>
        </mc:AlternateContent>
        <mc:AlternateContent xmlns:mc="http://schemas.openxmlformats.org/markup-compatibility/2006">
          <mc:Choice Requires="x14">
            <control shapeId="38867" r:id="rId7" name="Button 979">
              <controlPr defaultSize="0" print="0" autoFill="0" autoPict="0" macro="[0]!ToDataEntry">
                <anchor>
                  <from>
                    <xdr:col>11</xdr:col>
                    <xdr:colOff>373380</xdr:colOff>
                    <xdr:row>4</xdr:row>
                    <xdr:rowOff>60960</xdr:rowOff>
                  </from>
                  <to>
                    <xdr:col>13</xdr:col>
                    <xdr:colOff>327660</xdr:colOff>
                    <xdr:row>5</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51"/>
  </sheetPr>
  <dimension ref="A1:M37"/>
  <sheetViews>
    <sheetView showGridLines="0" showRowColHeaders="0" zoomScaleNormal="100" workbookViewId="0">
      <selection activeCell="V14" sqref="V14"/>
    </sheetView>
  </sheetViews>
  <sheetFormatPr defaultColWidth="9.109375" defaultRowHeight="13.2"/>
  <cols>
    <col min="1" max="1" width="4.5546875" style="8" customWidth="1"/>
    <col min="2" max="2" width="9.6640625" style="8" customWidth="1"/>
    <col min="3" max="4" width="9.109375" style="8"/>
    <col min="5" max="5" width="17.88671875" style="8" customWidth="1"/>
    <col min="6" max="6" width="2.6640625" style="8" customWidth="1"/>
    <col min="7" max="7" width="9.109375" style="8"/>
    <col min="8" max="8" width="8.5546875" style="8" customWidth="1"/>
    <col min="9" max="9" width="4.88671875" style="8" customWidth="1"/>
    <col min="10" max="10" width="9.109375" style="8"/>
    <col min="11" max="11" width="10.88671875" style="8" customWidth="1"/>
    <col min="12" max="16384" width="9.109375" style="8"/>
  </cols>
  <sheetData>
    <row r="1" spans="1:13" ht="17.399999999999999">
      <c r="A1" s="3737" t="s">
        <v>4538</v>
      </c>
      <c r="B1" s="3738"/>
      <c r="C1" s="3738"/>
      <c r="D1" s="3738"/>
      <c r="E1" s="3738"/>
      <c r="F1" s="3738"/>
      <c r="G1" s="3738"/>
      <c r="H1" s="3738"/>
      <c r="I1" s="3738"/>
      <c r="J1" s="3738"/>
      <c r="K1" s="3739"/>
    </row>
    <row r="2" spans="1:13" ht="4.5" customHeight="1">
      <c r="A2" s="93" t="s">
        <v>710</v>
      </c>
    </row>
    <row r="3" spans="1:13">
      <c r="A3" s="3732" t="s">
        <v>711</v>
      </c>
      <c r="B3" s="3732"/>
      <c r="C3" s="3732"/>
      <c r="D3" s="3732"/>
      <c r="E3" s="3732"/>
      <c r="F3" s="3732"/>
      <c r="G3" s="3732"/>
      <c r="H3" s="3732"/>
      <c r="I3" s="3732"/>
      <c r="J3" s="3732"/>
      <c r="K3" s="3732"/>
    </row>
    <row r="4" spans="1:13" ht="18" customHeight="1">
      <c r="A4" s="3735" t="s">
        <v>580</v>
      </c>
      <c r="B4" s="3735"/>
      <c r="C4" s="3735"/>
      <c r="D4" s="3735"/>
      <c r="E4" s="3735"/>
      <c r="F4" s="3735"/>
      <c r="G4" s="3735"/>
      <c r="H4" s="3735"/>
      <c r="I4" s="3735"/>
      <c r="J4" s="3735"/>
      <c r="K4" s="3735"/>
    </row>
    <row r="5" spans="1:13" ht="18" customHeight="1">
      <c r="A5" s="3735"/>
      <c r="B5" s="3735"/>
      <c r="C5" s="3735"/>
      <c r="D5" s="3735"/>
      <c r="E5" s="3735"/>
      <c r="F5" s="3735"/>
      <c r="G5" s="3735"/>
      <c r="H5" s="3735"/>
      <c r="I5" s="3735"/>
      <c r="J5" s="3735"/>
      <c r="K5" s="3735"/>
    </row>
    <row r="6" spans="1:13">
      <c r="A6" s="3734" t="s">
        <v>413</v>
      </c>
      <c r="B6" s="3734"/>
      <c r="C6" s="3734"/>
      <c r="D6" s="3734"/>
      <c r="E6" s="3734"/>
      <c r="F6" s="3734"/>
      <c r="G6" s="3734"/>
      <c r="H6" s="3734"/>
      <c r="I6" s="3734"/>
      <c r="J6" s="3734"/>
      <c r="K6" s="3734"/>
    </row>
    <row r="7" spans="1:13" ht="3.75" customHeight="1">
      <c r="A7" s="84"/>
    </row>
    <row r="8" spans="1:13" ht="18" customHeight="1">
      <c r="A8" s="3736" t="s">
        <v>890</v>
      </c>
      <c r="B8" s="3736"/>
      <c r="C8" s="3735"/>
      <c r="D8" s="3735"/>
      <c r="E8" s="3735"/>
      <c r="F8" s="3735"/>
      <c r="G8" s="3735"/>
      <c r="H8" s="9" t="s">
        <v>891</v>
      </c>
      <c r="I8" s="3735"/>
      <c r="J8" s="3735"/>
      <c r="K8" s="3735"/>
      <c r="M8" s="9" t="s">
        <v>580</v>
      </c>
    </row>
    <row r="9" spans="1:13" ht="5.25" customHeight="1">
      <c r="A9" s="9"/>
    </row>
    <row r="10" spans="1:13">
      <c r="A10" s="3732" t="s">
        <v>713</v>
      </c>
      <c r="B10" s="3732"/>
      <c r="C10" s="3732"/>
      <c r="D10" s="3732"/>
      <c r="E10" s="3732"/>
      <c r="F10" s="3732"/>
      <c r="G10" s="3732"/>
      <c r="H10" s="3732"/>
      <c r="I10" s="3732"/>
      <c r="J10" s="3732"/>
      <c r="K10" s="3732"/>
    </row>
    <row r="11" spans="1:13" ht="5.25" customHeight="1">
      <c r="A11" s="9"/>
    </row>
    <row r="12" spans="1:13">
      <c r="A12" s="3736" t="s">
        <v>4553</v>
      </c>
      <c r="B12" s="3736"/>
      <c r="C12" s="3736"/>
      <c r="D12" s="3736"/>
      <c r="E12" s="3736"/>
      <c r="F12" s="3736"/>
      <c r="G12" s="3736"/>
      <c r="H12" s="3736"/>
      <c r="I12" s="3736"/>
      <c r="J12" s="3736"/>
      <c r="K12" s="3736"/>
    </row>
    <row r="13" spans="1:13" ht="3.75" customHeight="1">
      <c r="A13" s="21"/>
      <c r="B13" s="21"/>
      <c r="C13" s="21"/>
      <c r="D13" s="21"/>
      <c r="E13" s="21"/>
      <c r="F13" s="21"/>
      <c r="G13" s="21"/>
      <c r="H13" s="21"/>
      <c r="I13" s="21"/>
      <c r="J13" s="21"/>
      <c r="K13" s="21"/>
    </row>
    <row r="14" spans="1:13" ht="19.5" customHeight="1">
      <c r="A14" s="3744" t="str">
        <f>+'Master Data'!E18</f>
        <v>KZN Public Works: 191 Prince Alfred Street</v>
      </c>
      <c r="B14" s="3744"/>
      <c r="C14" s="3744"/>
      <c r="D14" s="3744"/>
      <c r="E14" s="3744"/>
      <c r="F14" s="3744"/>
      <c r="G14" s="3744"/>
      <c r="H14" s="3744"/>
      <c r="I14" s="3744"/>
      <c r="J14" s="3744"/>
      <c r="K14" s="3744"/>
    </row>
    <row r="15" spans="1:13">
      <c r="A15" s="3744"/>
      <c r="B15" s="3744"/>
      <c r="C15" s="3744"/>
      <c r="D15" s="3744"/>
      <c r="E15" s="3744"/>
      <c r="F15" s="3744"/>
      <c r="G15" s="3744"/>
      <c r="H15" s="3744"/>
      <c r="I15" s="3744"/>
      <c r="J15" s="3744"/>
      <c r="K15" s="3744"/>
    </row>
    <row r="16" spans="1:13" ht="15" customHeight="1" thickBot="1">
      <c r="A16" s="3745"/>
      <c r="B16" s="3745"/>
      <c r="C16" s="3745"/>
      <c r="D16" s="3745"/>
      <c r="E16" s="3745"/>
      <c r="F16" s="3745"/>
      <c r="G16" s="3745"/>
      <c r="H16" s="3745"/>
      <c r="I16" s="3745"/>
      <c r="J16" s="3745"/>
      <c r="K16" s="3745"/>
    </row>
    <row r="17" spans="1:11" ht="4.5" customHeight="1">
      <c r="A17" s="3743"/>
      <c r="B17" s="3743"/>
      <c r="C17" s="3743"/>
      <c r="D17" s="3743"/>
      <c r="E17" s="3743"/>
      <c r="F17" s="3743"/>
      <c r="G17" s="3743"/>
      <c r="H17" s="3743"/>
      <c r="I17" s="3743"/>
      <c r="J17" s="3743"/>
      <c r="K17" s="3743"/>
    </row>
    <row r="18" spans="1:11" ht="12.75" customHeight="1">
      <c r="A18" s="3736" t="s">
        <v>446</v>
      </c>
      <c r="B18" s="3736"/>
      <c r="C18" s="3736"/>
      <c r="D18" s="3732" t="str">
        <f>+'Master Data'!OLE_LINK5</f>
        <v>ZNTM012345W</v>
      </c>
      <c r="E18" s="3732"/>
      <c r="F18" s="9"/>
      <c r="G18" s="9"/>
      <c r="H18" s="9"/>
      <c r="I18" s="9"/>
      <c r="J18" s="9"/>
      <c r="K18" s="9"/>
    </row>
    <row r="19" spans="1:11">
      <c r="A19" s="83"/>
    </row>
    <row r="20" spans="1:11" ht="32.25" customHeight="1">
      <c r="A20" s="3384" t="s">
        <v>1236</v>
      </c>
      <c r="B20" s="3384"/>
      <c r="C20" s="3746"/>
      <c r="D20" s="3746"/>
      <c r="E20" s="3746"/>
      <c r="F20" s="3746"/>
      <c r="G20" s="3746"/>
      <c r="H20" s="3746"/>
      <c r="I20" s="3746"/>
      <c r="J20" s="3746"/>
      <c r="K20" s="3746"/>
    </row>
    <row r="21" spans="1:11" ht="18" customHeight="1">
      <c r="A21" s="3736" t="s">
        <v>893</v>
      </c>
      <c r="B21" s="3736"/>
      <c r="C21" s="3736"/>
      <c r="D21" s="3735"/>
      <c r="E21" s="3735"/>
      <c r="F21" s="3735"/>
      <c r="G21" s="3735"/>
      <c r="H21" s="3735"/>
      <c r="I21" s="3735"/>
      <c r="J21" s="3734" t="s">
        <v>892</v>
      </c>
      <c r="K21" s="3734"/>
    </row>
    <row r="22" spans="1:11">
      <c r="A22" s="21"/>
    </row>
    <row r="23" spans="1:11" ht="15.75" customHeight="1">
      <c r="A23" s="3384" t="s">
        <v>382</v>
      </c>
      <c r="B23" s="3384"/>
      <c r="C23" s="3384"/>
      <c r="D23" s="3384"/>
      <c r="E23" s="3733"/>
      <c r="F23" s="3733"/>
      <c r="G23" s="3733"/>
      <c r="H23" s="3733"/>
      <c r="I23" s="3733"/>
      <c r="J23" s="3384" t="s">
        <v>1220</v>
      </c>
      <c r="K23" s="3384"/>
    </row>
    <row r="24" spans="1:11" ht="40.5" customHeight="1">
      <c r="A24" s="3740" t="s">
        <v>4539</v>
      </c>
      <c r="B24" s="3741"/>
      <c r="C24" s="3741"/>
      <c r="D24" s="3741"/>
      <c r="E24" s="3741"/>
      <c r="F24" s="3741"/>
      <c r="G24" s="3741"/>
      <c r="H24" s="3741"/>
      <c r="I24" s="3741"/>
      <c r="J24" s="3741"/>
      <c r="K24" s="3741"/>
    </row>
    <row r="25" spans="1:11" ht="6.75" customHeight="1">
      <c r="A25" s="21"/>
    </row>
    <row r="26" spans="1:11" ht="26.25" customHeight="1">
      <c r="A26" s="76"/>
      <c r="B26" s="3742" t="s">
        <v>542</v>
      </c>
      <c r="C26" s="3742"/>
      <c r="D26" s="3742"/>
      <c r="E26" s="3742"/>
      <c r="F26" s="3742"/>
      <c r="G26" s="3742" t="s">
        <v>513</v>
      </c>
      <c r="H26" s="3742"/>
      <c r="I26" s="3742"/>
      <c r="J26" s="3742" t="s">
        <v>369</v>
      </c>
      <c r="K26" s="3742"/>
    </row>
    <row r="27" spans="1:11" ht="19.5" customHeight="1">
      <c r="A27" s="846">
        <v>1</v>
      </c>
      <c r="B27" s="3731"/>
      <c r="C27" s="3731"/>
      <c r="D27" s="3731"/>
      <c r="E27" s="3731"/>
      <c r="F27" s="3731"/>
      <c r="G27" s="3731"/>
      <c r="H27" s="3731"/>
      <c r="I27" s="3731"/>
      <c r="J27" s="3731"/>
      <c r="K27" s="3731"/>
    </row>
    <row r="28" spans="1:11" ht="19.5" customHeight="1">
      <c r="A28" s="846">
        <v>2</v>
      </c>
      <c r="B28" s="3731"/>
      <c r="C28" s="3731"/>
      <c r="D28" s="3731"/>
      <c r="E28" s="3731"/>
      <c r="F28" s="3731"/>
      <c r="G28" s="3731"/>
      <c r="H28" s="3731"/>
      <c r="I28" s="3731"/>
      <c r="J28" s="3731"/>
      <c r="K28" s="3731"/>
    </row>
    <row r="29" spans="1:11" ht="19.5" customHeight="1">
      <c r="A29" s="846">
        <v>3</v>
      </c>
      <c r="B29" s="3731"/>
      <c r="C29" s="3731"/>
      <c r="D29" s="3731"/>
      <c r="E29" s="3731"/>
      <c r="F29" s="3731"/>
      <c r="G29" s="3731"/>
      <c r="H29" s="3731"/>
      <c r="I29" s="3731"/>
      <c r="J29" s="3731"/>
      <c r="K29" s="3731"/>
    </row>
    <row r="30" spans="1:11" ht="19.5" customHeight="1">
      <c r="A30" s="846">
        <v>4</v>
      </c>
      <c r="B30" s="3731"/>
      <c r="C30" s="3731"/>
      <c r="D30" s="3731"/>
      <c r="E30" s="3731"/>
      <c r="F30" s="3731"/>
      <c r="G30" s="3731"/>
      <c r="H30" s="3731"/>
      <c r="I30" s="3731"/>
      <c r="J30" s="3731"/>
      <c r="K30" s="3731"/>
    </row>
    <row r="31" spans="1:11" ht="19.5" customHeight="1">
      <c r="A31" s="846">
        <v>5</v>
      </c>
      <c r="B31" s="3731"/>
      <c r="C31" s="3731"/>
      <c r="D31" s="3731"/>
      <c r="E31" s="3731"/>
      <c r="F31" s="3731"/>
      <c r="G31" s="3731"/>
      <c r="H31" s="3731"/>
      <c r="I31" s="3731"/>
      <c r="J31" s="3731"/>
      <c r="K31" s="3731"/>
    </row>
    <row r="32" spans="1:11" ht="19.5" customHeight="1">
      <c r="A32" s="846">
        <v>6</v>
      </c>
      <c r="B32" s="3731"/>
      <c r="C32" s="3731"/>
      <c r="D32" s="3731"/>
      <c r="E32" s="3731"/>
      <c r="F32" s="3731"/>
      <c r="G32" s="3731"/>
      <c r="H32" s="3731"/>
      <c r="I32" s="3731"/>
      <c r="J32" s="3731"/>
      <c r="K32" s="3731"/>
    </row>
    <row r="33" spans="1:11" ht="19.5" customHeight="1">
      <c r="A33" s="846">
        <v>7</v>
      </c>
      <c r="B33" s="3731"/>
      <c r="C33" s="3731"/>
      <c r="D33" s="3731"/>
      <c r="E33" s="3731"/>
      <c r="F33" s="3731"/>
      <c r="G33" s="3731"/>
      <c r="H33" s="3731"/>
      <c r="I33" s="3731"/>
      <c r="J33" s="3731"/>
      <c r="K33" s="3731"/>
    </row>
    <row r="34" spans="1:11" ht="19.5" customHeight="1">
      <c r="A34" s="846">
        <v>8</v>
      </c>
      <c r="B34" s="3731"/>
      <c r="C34" s="3731"/>
      <c r="D34" s="3731"/>
      <c r="E34" s="3731"/>
      <c r="F34" s="3731"/>
      <c r="G34" s="3731"/>
      <c r="H34" s="3731"/>
      <c r="I34" s="3731"/>
      <c r="J34" s="3731"/>
      <c r="K34" s="3731"/>
    </row>
    <row r="35" spans="1:11">
      <c r="A35" s="21"/>
    </row>
    <row r="36" spans="1:11" ht="18.75" customHeight="1">
      <c r="A36" s="3750" t="s">
        <v>368</v>
      </c>
      <c r="B36" s="3751"/>
      <c r="C36" s="3751"/>
      <c r="D36" s="3751"/>
      <c r="E36" s="3752"/>
      <c r="G36" s="3756" t="s">
        <v>441</v>
      </c>
      <c r="H36" s="3757"/>
      <c r="I36" s="3757"/>
      <c r="J36" s="3757"/>
      <c r="K36" s="3758"/>
    </row>
    <row r="37" spans="1:11" ht="158.25" customHeight="1">
      <c r="A37" s="3753" t="s">
        <v>1221</v>
      </c>
      <c r="B37" s="3754"/>
      <c r="C37" s="3754"/>
      <c r="D37" s="3754"/>
      <c r="E37" s="3755"/>
      <c r="G37" s="3747"/>
      <c r="H37" s="3748"/>
      <c r="I37" s="3748"/>
      <c r="J37" s="3748"/>
      <c r="K37" s="3749"/>
    </row>
  </sheetData>
  <sheetProtection formatRows="0" selectLockedCells="1"/>
  <mergeCells count="54">
    <mergeCell ref="G37:K37"/>
    <mergeCell ref="A36:E36"/>
    <mergeCell ref="A37:E37"/>
    <mergeCell ref="J34:K34"/>
    <mergeCell ref="G34:I34"/>
    <mergeCell ref="G36:K36"/>
    <mergeCell ref="B34:F34"/>
    <mergeCell ref="B33:F33"/>
    <mergeCell ref="A8:B8"/>
    <mergeCell ref="A10:K10"/>
    <mergeCell ref="A17:K17"/>
    <mergeCell ref="G33:I33"/>
    <mergeCell ref="J32:K32"/>
    <mergeCell ref="J33:K33"/>
    <mergeCell ref="A12:K12"/>
    <mergeCell ref="A14:K16"/>
    <mergeCell ref="J29:K29"/>
    <mergeCell ref="B27:F27"/>
    <mergeCell ref="J26:K26"/>
    <mergeCell ref="A20:B20"/>
    <mergeCell ref="C20:K20"/>
    <mergeCell ref="J27:K27"/>
    <mergeCell ref="B28:F28"/>
    <mergeCell ref="G28:I28"/>
    <mergeCell ref="G29:I29"/>
    <mergeCell ref="A24:K24"/>
    <mergeCell ref="A21:C21"/>
    <mergeCell ref="G32:I32"/>
    <mergeCell ref="J30:K30"/>
    <mergeCell ref="J31:K31"/>
    <mergeCell ref="B30:F30"/>
    <mergeCell ref="B31:F31"/>
    <mergeCell ref="G31:I31"/>
    <mergeCell ref="G30:I30"/>
    <mergeCell ref="B32:F32"/>
    <mergeCell ref="B26:F26"/>
    <mergeCell ref="B29:F29"/>
    <mergeCell ref="J28:K28"/>
    <mergeCell ref="G26:I26"/>
    <mergeCell ref="A1:K1"/>
    <mergeCell ref="A3:K3"/>
    <mergeCell ref="A4:K4"/>
    <mergeCell ref="A5:K5"/>
    <mergeCell ref="C8:G8"/>
    <mergeCell ref="I8:K8"/>
    <mergeCell ref="A6:K6"/>
    <mergeCell ref="G27:I27"/>
    <mergeCell ref="D18:E18"/>
    <mergeCell ref="J23:K23"/>
    <mergeCell ref="E23:I23"/>
    <mergeCell ref="A23:D23"/>
    <mergeCell ref="J21:K21"/>
    <mergeCell ref="D21:I21"/>
    <mergeCell ref="A18:C18"/>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9" r:id="rId4" name="Button 3">
              <controlPr defaultSize="0" print="0" autoFill="0" autoPict="0" macro="[0]!ToMainMenu">
                <anchor>
                  <from>
                    <xdr:col>16</xdr:col>
                    <xdr:colOff>601980</xdr:colOff>
                    <xdr:row>3</xdr:row>
                    <xdr:rowOff>0</xdr:rowOff>
                  </from>
                  <to>
                    <xdr:col>20</xdr:col>
                    <xdr:colOff>99060</xdr:colOff>
                    <xdr:row>4</xdr:row>
                    <xdr:rowOff>220980</xdr:rowOff>
                  </to>
                </anchor>
              </controlPr>
            </control>
          </mc:Choice>
        </mc:AlternateContent>
        <mc:AlternateContent xmlns:mc="http://schemas.openxmlformats.org/markup-compatibility/2006">
          <mc:Choice Requires="x14">
            <control shapeId="86020" r:id="rId5" name="Button 4">
              <controlPr defaultSize="0" print="0" autoFill="0" autoPict="0" macro="[0]!PrintCoverPGSec1">
                <anchor>
                  <from>
                    <xdr:col>16</xdr:col>
                    <xdr:colOff>601980</xdr:colOff>
                    <xdr:row>13</xdr:row>
                    <xdr:rowOff>228600</xdr:rowOff>
                  </from>
                  <to>
                    <xdr:col>20</xdr:col>
                    <xdr:colOff>60960</xdr:colOff>
                    <xdr:row>17</xdr:row>
                    <xdr:rowOff>0</xdr:rowOff>
                  </to>
                </anchor>
              </controlPr>
            </control>
          </mc:Choice>
        </mc:AlternateContent>
        <mc:AlternateContent xmlns:mc="http://schemas.openxmlformats.org/markup-compatibility/2006">
          <mc:Choice Requires="x14">
            <control shapeId="86021" r:id="rId6" name="Button 5">
              <controlPr defaultSize="0" print="0" autoFill="0" autoPict="0" macro="[0]!PrintPreview">
                <anchor>
                  <from>
                    <xdr:col>16</xdr:col>
                    <xdr:colOff>601980</xdr:colOff>
                    <xdr:row>5</xdr:row>
                    <xdr:rowOff>60960</xdr:rowOff>
                  </from>
                  <to>
                    <xdr:col>20</xdr:col>
                    <xdr:colOff>99060</xdr:colOff>
                    <xdr:row>8</xdr:row>
                    <xdr:rowOff>0</xdr:rowOff>
                  </to>
                </anchor>
              </controlPr>
            </control>
          </mc:Choice>
        </mc:AlternateContent>
        <mc:AlternateContent xmlns:mc="http://schemas.openxmlformats.org/markup-compatibility/2006">
          <mc:Choice Requires="x14">
            <control shapeId="86087" r:id="rId7" name="Button 71">
              <controlPr defaultSize="0" print="0" autoFill="0" autoPict="0" macro="[0]!ToDataEntry">
                <anchor>
                  <from>
                    <xdr:col>16</xdr:col>
                    <xdr:colOff>601980</xdr:colOff>
                    <xdr:row>17</xdr:row>
                    <xdr:rowOff>38100</xdr:rowOff>
                  </from>
                  <to>
                    <xdr:col>20</xdr:col>
                    <xdr:colOff>60960</xdr:colOff>
                    <xdr:row>19</xdr:row>
                    <xdr:rowOff>198120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51"/>
  </sheetPr>
  <dimension ref="A1:K91"/>
  <sheetViews>
    <sheetView showGridLines="0" zoomScaleNormal="100" workbookViewId="0">
      <selection activeCell="V14" sqref="V14"/>
    </sheetView>
  </sheetViews>
  <sheetFormatPr defaultRowHeight="13.2"/>
  <cols>
    <col min="1" max="1" width="2.5546875" customWidth="1"/>
    <col min="2" max="2" width="9.5546875" customWidth="1"/>
    <col min="5" max="5" width="12" customWidth="1"/>
    <col min="6" max="6" width="1.109375" customWidth="1"/>
    <col min="7" max="7" width="7.5546875" customWidth="1"/>
    <col min="8" max="8" width="7" customWidth="1"/>
    <col min="9" max="9" width="10.44140625" customWidth="1"/>
    <col min="10" max="10" width="6.5546875" customWidth="1"/>
    <col min="11" max="11" width="20.88671875" customWidth="1"/>
  </cols>
  <sheetData>
    <row r="1" spans="1:11" ht="37.5" customHeight="1">
      <c r="A1" s="3783" t="s">
        <v>4540</v>
      </c>
      <c r="B1" s="3784"/>
      <c r="C1" s="3784"/>
      <c r="D1" s="3784"/>
      <c r="E1" s="3784"/>
      <c r="F1" s="3784"/>
      <c r="G1" s="3784"/>
      <c r="H1" s="3784"/>
      <c r="I1" s="3784"/>
      <c r="J1" s="3784"/>
      <c r="K1" s="3785"/>
    </row>
    <row r="2" spans="1:11">
      <c r="A2" s="6"/>
    </row>
    <row r="3" spans="1:11">
      <c r="A3" s="3786" t="s">
        <v>711</v>
      </c>
      <c r="B3" s="3786"/>
      <c r="C3" s="3786"/>
      <c r="D3" s="3786"/>
      <c r="E3" s="3786"/>
      <c r="F3" s="3786"/>
      <c r="G3" s="3786"/>
      <c r="H3" s="3786"/>
      <c r="I3" s="3786"/>
      <c r="J3" s="3786"/>
      <c r="K3" s="3786"/>
    </row>
    <row r="4" spans="1:11">
      <c r="A4" s="6"/>
    </row>
    <row r="5" spans="1:11">
      <c r="A5" s="3787"/>
      <c r="B5" s="3787"/>
      <c r="C5" s="3787"/>
      <c r="D5" s="3787"/>
      <c r="E5" s="3787"/>
      <c r="F5" s="3787"/>
      <c r="G5" s="3787"/>
      <c r="H5" s="3787"/>
      <c r="I5" s="3787"/>
      <c r="J5" s="3787"/>
      <c r="K5" s="3787"/>
    </row>
    <row r="6" spans="1:11">
      <c r="A6" s="6"/>
    </row>
    <row r="7" spans="1:11">
      <c r="A7" s="3787" t="s">
        <v>580</v>
      </c>
      <c r="B7" s="3787"/>
      <c r="C7" s="3787"/>
      <c r="D7" s="3787"/>
      <c r="E7" s="3787"/>
      <c r="F7" s="3787"/>
      <c r="G7" s="3787"/>
      <c r="H7" s="3787"/>
      <c r="I7" s="3787"/>
      <c r="J7" s="3787"/>
      <c r="K7" s="3787"/>
    </row>
    <row r="8" spans="1:11">
      <c r="A8" s="3790" t="s">
        <v>781</v>
      </c>
      <c r="B8" s="3790"/>
      <c r="C8" s="3790"/>
      <c r="D8" s="3790"/>
      <c r="E8" s="3790"/>
      <c r="F8" s="3790"/>
      <c r="G8" s="3790"/>
      <c r="H8" s="3790"/>
      <c r="I8" s="3790"/>
      <c r="J8" s="3790"/>
      <c r="K8" s="3790"/>
    </row>
    <row r="9" spans="1:11">
      <c r="A9" s="3"/>
    </row>
    <row r="10" spans="1:11" ht="18.75" customHeight="1">
      <c r="A10" s="3736" t="s">
        <v>890</v>
      </c>
      <c r="B10" s="3736"/>
      <c r="C10" s="234"/>
      <c r="D10" s="234"/>
      <c r="E10" s="234"/>
      <c r="F10" s="234"/>
      <c r="G10" s="234"/>
      <c r="H10" s="234"/>
      <c r="I10" s="9" t="s">
        <v>891</v>
      </c>
      <c r="J10" s="234"/>
      <c r="K10" s="234"/>
    </row>
    <row r="11" spans="1:11">
      <c r="A11" s="6"/>
    </row>
    <row r="12" spans="1:11">
      <c r="A12" s="3786" t="s">
        <v>713</v>
      </c>
      <c r="B12" s="3786"/>
      <c r="C12" s="3786"/>
      <c r="D12" s="3786"/>
      <c r="E12" s="3786"/>
      <c r="F12" s="3786"/>
      <c r="G12" s="3786"/>
      <c r="H12" s="3786"/>
      <c r="I12" s="3786"/>
      <c r="J12" s="3786"/>
      <c r="K12" s="3786"/>
    </row>
    <row r="13" spans="1:11">
      <c r="A13" s="6"/>
    </row>
    <row r="14" spans="1:11">
      <c r="A14" s="237" t="s">
        <v>896</v>
      </c>
      <c r="B14" s="237" t="s">
        <v>4554</v>
      </c>
      <c r="C14" s="237"/>
      <c r="D14" s="237"/>
      <c r="E14" s="237"/>
      <c r="F14" s="237"/>
      <c r="G14" s="237"/>
      <c r="H14" s="237"/>
      <c r="I14" s="237"/>
      <c r="J14" s="237"/>
      <c r="K14" s="237"/>
    </row>
    <row r="15" spans="1:11">
      <c r="A15" s="27"/>
    </row>
    <row r="16" spans="1:11">
      <c r="A16" s="27"/>
      <c r="B16" s="3780"/>
      <c r="C16" s="3780"/>
      <c r="D16" s="3780"/>
      <c r="E16" s="3780"/>
      <c r="F16" s="3780"/>
      <c r="G16" s="3780"/>
      <c r="H16" s="3780"/>
      <c r="I16" s="3780"/>
      <c r="J16" s="3780"/>
      <c r="K16" s="3780"/>
    </row>
    <row r="17" spans="1:11">
      <c r="A17" s="6"/>
    </row>
    <row r="18" spans="1:11">
      <c r="A18" s="27"/>
      <c r="B18" s="3780"/>
      <c r="C18" s="3780"/>
      <c r="D18" s="3780"/>
      <c r="E18" s="3780"/>
      <c r="F18" s="3780"/>
      <c r="G18" s="3780"/>
      <c r="H18" s="3780"/>
      <c r="I18" s="3780"/>
      <c r="J18" s="3780"/>
      <c r="K18" s="3780"/>
    </row>
    <row r="19" spans="1:11">
      <c r="B19" s="239" t="s">
        <v>964</v>
      </c>
      <c r="C19" s="239"/>
      <c r="D19" s="239"/>
      <c r="E19" s="239"/>
      <c r="F19" s="239"/>
      <c r="G19" s="239"/>
      <c r="H19" s="239"/>
      <c r="I19" s="239"/>
      <c r="J19" s="239"/>
      <c r="K19" s="239"/>
    </row>
    <row r="20" spans="1:11" ht="6.75" customHeight="1">
      <c r="A20" s="6"/>
    </row>
    <row r="21" spans="1:11">
      <c r="B21" s="6" t="str">
        <f>+"to the "&amp;'Master Data'!E12&amp;" in respect of the following project:"</f>
        <v>to the KZN Department of Public Works in respect of the following project:</v>
      </c>
      <c r="C21" s="6"/>
      <c r="D21" s="6"/>
      <c r="E21" s="6"/>
      <c r="F21" s="6"/>
      <c r="G21" s="6"/>
      <c r="H21" s="6"/>
      <c r="I21" s="6"/>
      <c r="J21" s="6"/>
      <c r="K21" s="6"/>
    </row>
    <row r="22" spans="1:11" ht="8.25" customHeight="1">
      <c r="A22" s="6"/>
    </row>
    <row r="23" spans="1:11" ht="12.75" customHeight="1">
      <c r="B23" s="2833" t="str">
        <f>+'Master Data'!E18</f>
        <v>KZN Public Works: 191 Prince Alfred Street</v>
      </c>
      <c r="C23" s="2833"/>
      <c r="D23" s="2833"/>
      <c r="E23" s="2833"/>
      <c r="F23" s="2833"/>
      <c r="G23" s="2833"/>
      <c r="H23" s="2833"/>
      <c r="I23" s="2833"/>
      <c r="J23" s="2833"/>
      <c r="K23" s="2833"/>
    </row>
    <row r="24" spans="1:11">
      <c r="A24" s="246"/>
      <c r="B24" s="2833"/>
      <c r="C24" s="2833"/>
      <c r="D24" s="2833"/>
      <c r="E24" s="2833"/>
      <c r="F24" s="2833"/>
      <c r="G24" s="2833"/>
      <c r="H24" s="2833"/>
      <c r="I24" s="2833"/>
      <c r="J24" s="2833"/>
      <c r="K24" s="2833"/>
    </row>
    <row r="25" spans="1:11" ht="22.5" customHeight="1" thickBot="1">
      <c r="A25" s="247"/>
      <c r="B25" s="3779"/>
      <c r="C25" s="3779"/>
      <c r="D25" s="3779"/>
      <c r="E25" s="3779"/>
      <c r="F25" s="3779"/>
      <c r="G25" s="3779"/>
      <c r="H25" s="3779"/>
      <c r="I25" s="3779"/>
      <c r="J25" s="3779"/>
      <c r="K25" s="3779"/>
    </row>
    <row r="26" spans="1:11" ht="6" customHeight="1">
      <c r="A26" s="3790"/>
      <c r="B26" s="3790"/>
      <c r="C26" s="3790"/>
      <c r="D26" s="3790"/>
      <c r="E26" s="3790"/>
      <c r="F26" s="3790"/>
      <c r="G26" s="3790"/>
      <c r="H26" s="3790"/>
      <c r="I26" s="3790"/>
      <c r="J26" s="3790"/>
      <c r="K26" s="3790"/>
    </row>
    <row r="27" spans="1:11" s="8" customFormat="1" ht="12.75" customHeight="1">
      <c r="B27" s="3736" t="s">
        <v>446</v>
      </c>
      <c r="C27" s="3736"/>
      <c r="D27" s="3732" t="str">
        <f>+'Master Data'!OLE_LINK5</f>
        <v>ZNTM012345W</v>
      </c>
      <c r="E27" s="3732"/>
      <c r="F27" s="3732"/>
      <c r="G27" s="3732"/>
      <c r="H27" s="3732"/>
      <c r="I27" s="3732"/>
      <c r="J27" s="3732"/>
      <c r="K27" s="3732"/>
    </row>
    <row r="28" spans="1:11">
      <c r="A28" s="26"/>
    </row>
    <row r="29" spans="1:11">
      <c r="A29" s="240" t="s">
        <v>784</v>
      </c>
      <c r="B29" s="3612" t="s">
        <v>897</v>
      </c>
      <c r="C29" s="3612"/>
      <c r="D29" s="3789" t="s">
        <v>898</v>
      </c>
      <c r="E29" s="3789"/>
      <c r="F29" s="3789"/>
      <c r="G29" s="3789"/>
      <c r="H29" s="3789"/>
      <c r="I29" s="3789"/>
      <c r="J29" s="3789"/>
      <c r="K29" s="3789"/>
    </row>
    <row r="30" spans="1:11">
      <c r="A30" s="6"/>
    </row>
    <row r="31" spans="1:11">
      <c r="B31" s="3612" t="s">
        <v>899</v>
      </c>
      <c r="C31" s="3612"/>
      <c r="D31" s="3780"/>
      <c r="E31" s="3780"/>
      <c r="F31" s="3780"/>
      <c r="G31" s="3780"/>
      <c r="H31" s="3780"/>
      <c r="I31" s="3780"/>
      <c r="J31" s="3780"/>
      <c r="K31" s="235" t="s">
        <v>892</v>
      </c>
    </row>
    <row r="32" spans="1:11">
      <c r="A32" s="6"/>
    </row>
    <row r="33" spans="1:11">
      <c r="B33" s="6" t="s">
        <v>382</v>
      </c>
      <c r="C33" s="6"/>
      <c r="D33" s="6"/>
      <c r="E33" s="3780"/>
      <c r="F33" s="3780"/>
      <c r="G33" s="3780"/>
      <c r="H33" s="3780"/>
      <c r="I33" s="3780"/>
      <c r="J33" s="3780"/>
      <c r="K33" s="3780"/>
    </row>
    <row r="34" spans="1:11" ht="43.5" customHeight="1">
      <c r="B34" s="3618" t="s">
        <v>1481</v>
      </c>
      <c r="C34" s="3618"/>
      <c r="D34" s="3618"/>
      <c r="E34" s="3618"/>
      <c r="F34" s="3618"/>
      <c r="G34" s="3618"/>
      <c r="H34" s="3618"/>
      <c r="I34" s="3618"/>
      <c r="J34" s="3618"/>
      <c r="K34" s="3618"/>
    </row>
    <row r="35" spans="1:11" ht="39" customHeight="1">
      <c r="A35" s="241" t="s">
        <v>785</v>
      </c>
      <c r="B35" s="3788" t="s">
        <v>3804</v>
      </c>
      <c r="C35" s="3788"/>
      <c r="D35" s="3788"/>
      <c r="E35" s="3788"/>
      <c r="F35" s="3788"/>
      <c r="G35" s="3788"/>
      <c r="H35" s="3788"/>
      <c r="I35" s="3788"/>
      <c r="J35" s="3788"/>
      <c r="K35" s="3788"/>
    </row>
    <row r="36" spans="1:11" ht="26.25" customHeight="1">
      <c r="A36" s="241" t="s">
        <v>786</v>
      </c>
      <c r="B36" s="3736" t="s">
        <v>900</v>
      </c>
      <c r="C36" s="3736"/>
      <c r="D36" s="3736"/>
      <c r="E36" s="3736"/>
      <c r="F36" s="3736"/>
      <c r="G36" s="3736"/>
      <c r="H36" s="3736"/>
      <c r="I36" s="3736"/>
      <c r="J36" s="3736"/>
      <c r="K36" s="3736"/>
    </row>
    <row r="37" spans="1:11" ht="7.5" customHeight="1">
      <c r="A37" s="6"/>
    </row>
    <row r="38" spans="1:11">
      <c r="B38" s="6" t="s">
        <v>797</v>
      </c>
      <c r="C38" s="6"/>
      <c r="D38" s="3780" t="s">
        <v>580</v>
      </c>
      <c r="E38" s="3780"/>
      <c r="F38" s="3780"/>
      <c r="G38" s="3780"/>
      <c r="H38" s="3780"/>
      <c r="I38" s="3780"/>
      <c r="J38" s="3780"/>
      <c r="K38" s="236"/>
    </row>
    <row r="39" spans="1:11" ht="8.25" customHeight="1">
      <c r="A39" s="27"/>
    </row>
    <row r="40" spans="1:11">
      <c r="C40" s="27" t="s">
        <v>1133</v>
      </c>
      <c r="D40" s="3780" t="s">
        <v>580</v>
      </c>
      <c r="E40" s="3780"/>
      <c r="F40" s="3780"/>
      <c r="G40" s="3780"/>
      <c r="H40" s="3780"/>
      <c r="I40" s="3780"/>
      <c r="J40" s="3780"/>
      <c r="K40" s="236"/>
    </row>
    <row r="41" spans="1:11" ht="8.25" customHeight="1">
      <c r="A41" s="6"/>
    </row>
    <row r="42" spans="1:11">
      <c r="C42" s="27" t="s">
        <v>1133</v>
      </c>
      <c r="D42" s="3780" t="s">
        <v>580</v>
      </c>
      <c r="E42" s="3780"/>
      <c r="F42" s="3780"/>
      <c r="G42" s="3780"/>
      <c r="H42" s="3780"/>
      <c r="I42" s="3780"/>
      <c r="J42" s="3780"/>
      <c r="K42" s="236"/>
    </row>
    <row r="43" spans="1:11" ht="8.25" customHeight="1">
      <c r="C43" s="27"/>
    </row>
    <row r="44" spans="1:11">
      <c r="C44" s="27" t="s">
        <v>1133</v>
      </c>
      <c r="D44" s="3780" t="s">
        <v>580</v>
      </c>
      <c r="E44" s="3780"/>
      <c r="F44" s="3780"/>
      <c r="G44" s="3780"/>
      <c r="H44" s="3780"/>
      <c r="I44" s="236"/>
      <c r="J44" s="249"/>
      <c r="K44" s="244" t="s">
        <v>894</v>
      </c>
    </row>
    <row r="45" spans="1:11" ht="8.25" customHeight="1">
      <c r="A45" s="6"/>
    </row>
    <row r="46" spans="1:11">
      <c r="B46" s="6" t="s">
        <v>798</v>
      </c>
      <c r="D46" s="3780" t="s">
        <v>580</v>
      </c>
      <c r="E46" s="3780"/>
      <c r="F46" s="3780"/>
      <c r="G46" s="3780"/>
      <c r="H46" s="3780"/>
      <c r="I46" s="3780"/>
      <c r="J46" s="3780"/>
      <c r="K46" s="236"/>
    </row>
    <row r="47" spans="1:11" ht="8.25" customHeight="1">
      <c r="A47" s="27"/>
    </row>
    <row r="48" spans="1:11">
      <c r="C48" s="27" t="s">
        <v>1133</v>
      </c>
      <c r="D48" s="3780" t="s">
        <v>580</v>
      </c>
      <c r="E48" s="3780"/>
      <c r="F48" s="3780"/>
      <c r="G48" s="3780"/>
      <c r="H48" s="3780"/>
      <c r="I48" s="3780"/>
      <c r="J48" s="3780"/>
      <c r="K48" s="236"/>
    </row>
    <row r="49" spans="1:11" ht="8.25" customHeight="1">
      <c r="A49" s="6"/>
    </row>
    <row r="50" spans="1:11">
      <c r="C50" s="27" t="s">
        <v>1133</v>
      </c>
      <c r="D50" s="3780" t="s">
        <v>580</v>
      </c>
      <c r="E50" s="3780"/>
      <c r="F50" s="3780"/>
      <c r="G50" s="3780"/>
      <c r="H50" s="3780"/>
      <c r="I50" s="3780"/>
      <c r="J50" s="3780"/>
      <c r="K50" s="236"/>
    </row>
    <row r="51" spans="1:11" ht="8.25" customHeight="1">
      <c r="C51" s="27"/>
    </row>
    <row r="52" spans="1:11">
      <c r="C52" s="27" t="s">
        <v>1133</v>
      </c>
      <c r="D52" s="3780" t="s">
        <v>580</v>
      </c>
      <c r="E52" s="3780"/>
      <c r="F52" s="3780"/>
      <c r="G52" s="3780"/>
      <c r="H52" s="3780"/>
      <c r="I52" s="236"/>
      <c r="J52" s="249"/>
      <c r="K52" s="244" t="s">
        <v>894</v>
      </c>
    </row>
    <row r="53" spans="1:11" ht="15.6" customHeight="1">
      <c r="A53" s="6"/>
    </row>
    <row r="54" spans="1:11">
      <c r="B54" s="6" t="s">
        <v>799</v>
      </c>
      <c r="D54" s="1820" t="s">
        <v>3803</v>
      </c>
      <c r="E54" s="18"/>
      <c r="F54" s="6"/>
      <c r="G54" s="6"/>
      <c r="H54" s="3782" t="s">
        <v>580</v>
      </c>
      <c r="I54" s="3782"/>
      <c r="J54" s="3782"/>
      <c r="K54" s="3782"/>
    </row>
    <row r="55" spans="1:11">
      <c r="A55" s="27"/>
      <c r="D55" s="414"/>
    </row>
    <row r="56" spans="1:11" ht="19.5" customHeight="1">
      <c r="B56" s="3612" t="s">
        <v>800</v>
      </c>
      <c r="C56" s="3612"/>
      <c r="D56" s="1820" t="s">
        <v>3803</v>
      </c>
      <c r="E56" s="18"/>
      <c r="F56" s="6"/>
      <c r="G56" s="6"/>
      <c r="H56" s="3782" t="s">
        <v>580</v>
      </c>
      <c r="I56" s="3782"/>
      <c r="J56" s="3782"/>
      <c r="K56" s="3782"/>
    </row>
    <row r="57" spans="1:11">
      <c r="A57" s="18"/>
      <c r="B57" s="18"/>
      <c r="C57" s="6"/>
      <c r="D57" s="212"/>
      <c r="E57" s="18"/>
      <c r="F57" s="165"/>
      <c r="G57" s="165"/>
      <c r="H57" s="165"/>
      <c r="I57" s="165"/>
      <c r="J57" s="165"/>
    </row>
    <row r="58" spans="1:11" ht="20.25" customHeight="1">
      <c r="A58" s="18"/>
      <c r="B58" s="3612" t="s">
        <v>1222</v>
      </c>
      <c r="C58" s="3612"/>
      <c r="D58" s="347"/>
      <c r="E58" s="346"/>
      <c r="F58" s="238"/>
      <c r="G58" s="238"/>
      <c r="H58" s="3782" t="s">
        <v>580</v>
      </c>
      <c r="I58" s="3782"/>
      <c r="J58" s="3782"/>
      <c r="K58" s="3782"/>
    </row>
    <row r="59" spans="1:11" ht="6.75" customHeight="1">
      <c r="A59" s="18"/>
      <c r="B59" s="18"/>
      <c r="C59" s="18"/>
      <c r="D59" s="213"/>
      <c r="E59" s="18"/>
      <c r="F59" s="6"/>
      <c r="G59" s="6"/>
      <c r="H59" s="110"/>
      <c r="I59" s="110"/>
      <c r="J59" s="110"/>
      <c r="K59" s="110"/>
    </row>
    <row r="60" spans="1:11" ht="27" customHeight="1">
      <c r="A60" s="3781" t="s">
        <v>895</v>
      </c>
      <c r="B60" s="3781"/>
      <c r="C60" s="3781"/>
      <c r="D60" s="3781"/>
      <c r="E60" s="3781"/>
      <c r="F60" s="3781"/>
      <c r="G60" s="3781"/>
      <c r="H60" s="3781"/>
      <c r="I60" s="3781"/>
      <c r="J60" s="3781"/>
      <c r="K60" s="3781"/>
    </row>
    <row r="61" spans="1:11" ht="15.75" customHeight="1">
      <c r="A61" s="76"/>
      <c r="B61" s="3731" t="s">
        <v>542</v>
      </c>
      <c r="C61" s="3731"/>
      <c r="D61" s="3731"/>
      <c r="E61" s="3731"/>
      <c r="F61" s="3731" t="s">
        <v>513</v>
      </c>
      <c r="G61" s="3731"/>
      <c r="H61" s="3731"/>
      <c r="I61" s="3731"/>
      <c r="J61" s="3731" t="s">
        <v>369</v>
      </c>
      <c r="K61" s="3731"/>
    </row>
    <row r="62" spans="1:11" ht="21.75" customHeight="1">
      <c r="A62" s="242">
        <v>1</v>
      </c>
      <c r="B62" s="3731"/>
      <c r="C62" s="3731"/>
      <c r="D62" s="3731"/>
      <c r="E62" s="3731"/>
      <c r="F62" s="3731"/>
      <c r="G62" s="3731"/>
      <c r="H62" s="3731"/>
      <c r="I62" s="3731"/>
      <c r="J62" s="3731"/>
      <c r="K62" s="3731"/>
    </row>
    <row r="63" spans="1:11" ht="21.75" customHeight="1">
      <c r="A63" s="242">
        <v>2</v>
      </c>
      <c r="B63" s="3731"/>
      <c r="C63" s="3731"/>
      <c r="D63" s="3731"/>
      <c r="E63" s="3731"/>
      <c r="F63" s="3731"/>
      <c r="G63" s="3731"/>
      <c r="H63" s="3731"/>
      <c r="I63" s="3731"/>
      <c r="J63" s="3731"/>
      <c r="K63" s="3731"/>
    </row>
    <row r="64" spans="1:11" ht="21.75" customHeight="1">
      <c r="A64" s="242">
        <v>3</v>
      </c>
      <c r="B64" s="3731"/>
      <c r="C64" s="3731"/>
      <c r="D64" s="3731"/>
      <c r="E64" s="3731"/>
      <c r="F64" s="3731"/>
      <c r="G64" s="3731"/>
      <c r="H64" s="3731"/>
      <c r="I64" s="3731"/>
      <c r="J64" s="3731"/>
      <c r="K64" s="3731"/>
    </row>
    <row r="65" spans="1:11" ht="21.75" customHeight="1">
      <c r="A65" s="242">
        <v>4</v>
      </c>
      <c r="B65" s="3731"/>
      <c r="C65" s="3731"/>
      <c r="D65" s="3731"/>
      <c r="E65" s="3731"/>
      <c r="F65" s="3731"/>
      <c r="G65" s="3731"/>
      <c r="H65" s="3731"/>
      <c r="I65" s="3731"/>
      <c r="J65" s="3731"/>
      <c r="K65" s="3731"/>
    </row>
    <row r="66" spans="1:11" ht="21.75" customHeight="1">
      <c r="A66" s="242">
        <v>5</v>
      </c>
      <c r="B66" s="3731"/>
      <c r="C66" s="3731"/>
      <c r="D66" s="3731"/>
      <c r="E66" s="3731"/>
      <c r="F66" s="3731"/>
      <c r="G66" s="3731"/>
      <c r="H66" s="3731"/>
      <c r="I66" s="3731"/>
      <c r="J66" s="3731"/>
      <c r="K66" s="3731"/>
    </row>
    <row r="67" spans="1:11" ht="21.75" customHeight="1">
      <c r="A67" s="242">
        <v>6</v>
      </c>
      <c r="B67" s="3731"/>
      <c r="C67" s="3731"/>
      <c r="D67" s="3731"/>
      <c r="E67" s="3731"/>
      <c r="F67" s="3731"/>
      <c r="G67" s="3731"/>
      <c r="H67" s="3731"/>
      <c r="I67" s="3731"/>
      <c r="J67" s="3731"/>
      <c r="K67" s="3731"/>
    </row>
    <row r="68" spans="1:11" ht="21.75" customHeight="1">
      <c r="A68" s="242">
        <v>7</v>
      </c>
      <c r="B68" s="3731"/>
      <c r="C68" s="3731"/>
      <c r="D68" s="3731"/>
      <c r="E68" s="3731"/>
      <c r="F68" s="3731"/>
      <c r="G68" s="3731"/>
      <c r="H68" s="3731"/>
      <c r="I68" s="3731"/>
      <c r="J68" s="3731"/>
      <c r="K68" s="3731"/>
    </row>
    <row r="69" spans="1:11" ht="21.75" customHeight="1">
      <c r="A69" s="242">
        <v>8</v>
      </c>
      <c r="B69" s="3731"/>
      <c r="C69" s="3731"/>
      <c r="D69" s="3731"/>
      <c r="E69" s="3731"/>
      <c r="F69" s="3731"/>
      <c r="G69" s="3731"/>
      <c r="H69" s="3731"/>
      <c r="I69" s="3731"/>
      <c r="J69" s="3731"/>
      <c r="K69" s="3731"/>
    </row>
    <row r="70" spans="1:11" ht="21.75" customHeight="1">
      <c r="A70" s="242">
        <v>9</v>
      </c>
      <c r="B70" s="3731"/>
      <c r="C70" s="3731"/>
      <c r="D70" s="3731"/>
      <c r="E70" s="3731"/>
      <c r="F70" s="3731"/>
      <c r="G70" s="3731"/>
      <c r="H70" s="3731"/>
      <c r="I70" s="3731"/>
      <c r="J70" s="3731"/>
      <c r="K70" s="3731"/>
    </row>
    <row r="71" spans="1:11" ht="21.75" customHeight="1">
      <c r="A71" s="242">
        <v>10</v>
      </c>
      <c r="B71" s="3731"/>
      <c r="C71" s="3731"/>
      <c r="D71" s="3731"/>
      <c r="E71" s="3731"/>
      <c r="F71" s="3731"/>
      <c r="G71" s="3731"/>
      <c r="H71" s="3731"/>
      <c r="I71" s="3731"/>
      <c r="J71" s="3731"/>
      <c r="K71" s="3731"/>
    </row>
    <row r="72" spans="1:11" ht="21.75" customHeight="1">
      <c r="A72" s="242">
        <v>11</v>
      </c>
      <c r="B72" s="3731"/>
      <c r="C72" s="3731"/>
      <c r="D72" s="3731"/>
      <c r="E72" s="3731"/>
      <c r="F72" s="3731"/>
      <c r="G72" s="3731"/>
      <c r="H72" s="3731"/>
      <c r="I72" s="3731"/>
      <c r="J72" s="3731"/>
      <c r="K72" s="3731"/>
    </row>
    <row r="73" spans="1:11" ht="21.75" customHeight="1">
      <c r="A73" s="242">
        <v>12</v>
      </c>
      <c r="B73" s="3731"/>
      <c r="C73" s="3731"/>
      <c r="D73" s="3731"/>
      <c r="E73" s="3731"/>
      <c r="F73" s="3731"/>
      <c r="G73" s="3731"/>
      <c r="H73" s="3731"/>
      <c r="I73" s="3731"/>
      <c r="J73" s="3731"/>
      <c r="K73" s="3731"/>
    </row>
    <row r="74" spans="1:11" ht="21.75" customHeight="1">
      <c r="A74" s="242">
        <v>13</v>
      </c>
      <c r="B74" s="3731"/>
      <c r="C74" s="3731"/>
      <c r="D74" s="3731"/>
      <c r="E74" s="3731"/>
      <c r="F74" s="3731"/>
      <c r="G74" s="3731"/>
      <c r="H74" s="3731"/>
      <c r="I74" s="3731"/>
      <c r="J74" s="3731"/>
      <c r="K74" s="3731"/>
    </row>
    <row r="75" spans="1:11" ht="21.75" customHeight="1">
      <c r="A75" s="242">
        <v>14</v>
      </c>
      <c r="B75" s="3731"/>
      <c r="C75" s="3731"/>
      <c r="D75" s="3731"/>
      <c r="E75" s="3731"/>
      <c r="F75" s="3731"/>
      <c r="G75" s="3731"/>
      <c r="H75" s="3731"/>
      <c r="I75" s="3731"/>
      <c r="J75" s="3731"/>
      <c r="K75" s="3731"/>
    </row>
    <row r="76" spans="1:11" ht="21.75" customHeight="1">
      <c r="A76" s="242">
        <v>15</v>
      </c>
      <c r="B76" s="3731"/>
      <c r="C76" s="3731"/>
      <c r="D76" s="3731"/>
      <c r="E76" s="3731"/>
      <c r="F76" s="3731"/>
      <c r="G76" s="3731"/>
      <c r="H76" s="3731"/>
      <c r="I76" s="3731"/>
      <c r="J76" s="3731"/>
      <c r="K76" s="3731"/>
    </row>
    <row r="77" spans="1:11" ht="10.199999999999999" customHeight="1">
      <c r="A77" s="6"/>
    </row>
    <row r="78" spans="1:11" ht="18.75" customHeight="1">
      <c r="A78" s="3775" t="s">
        <v>368</v>
      </c>
      <c r="B78" s="3751"/>
      <c r="C78" s="3751"/>
      <c r="D78" s="3751"/>
      <c r="E78" s="3752"/>
      <c r="F78" s="77"/>
      <c r="G78" s="3776" t="s">
        <v>441</v>
      </c>
      <c r="H78" s="3777"/>
      <c r="I78" s="3777"/>
      <c r="J78" s="3777"/>
      <c r="K78" s="3778"/>
    </row>
    <row r="79" spans="1:11" ht="104.4" customHeight="1">
      <c r="A79" s="3753" t="s">
        <v>4555</v>
      </c>
      <c r="B79" s="3754"/>
      <c r="C79" s="3754"/>
      <c r="D79" s="3754"/>
      <c r="E79" s="3755"/>
      <c r="G79" s="3772"/>
      <c r="H79" s="3773"/>
      <c r="I79" s="3773"/>
      <c r="J79" s="3773"/>
      <c r="K79" s="3774"/>
    </row>
    <row r="80" spans="1:11" ht="7.2" customHeight="1">
      <c r="A80" s="71"/>
      <c r="B80" s="67"/>
      <c r="G80" s="67"/>
    </row>
    <row r="81" spans="1:11" ht="10.95" customHeight="1">
      <c r="A81" s="3759" t="s">
        <v>1889</v>
      </c>
      <c r="B81" s="3759"/>
      <c r="C81" s="3759"/>
      <c r="D81" s="3759"/>
      <c r="E81" s="3759"/>
      <c r="F81" s="1660"/>
      <c r="G81" s="3760" t="s">
        <v>1316</v>
      </c>
      <c r="H81" s="3760"/>
      <c r="I81" s="3761" t="s">
        <v>4937</v>
      </c>
      <c r="J81" s="3762"/>
      <c r="K81" s="3763"/>
    </row>
    <row r="82" spans="1:11" s="85" customFormat="1" ht="10.199999999999999" customHeight="1">
      <c r="A82" s="3770" t="s">
        <v>1890</v>
      </c>
      <c r="B82" s="3770"/>
      <c r="C82" s="3770"/>
      <c r="D82" s="3770"/>
      <c r="E82" s="3770"/>
      <c r="F82" s="1661"/>
      <c r="G82" s="3771" t="s">
        <v>1891</v>
      </c>
      <c r="H82" s="3771"/>
      <c r="I82" s="3764"/>
      <c r="J82" s="3765"/>
      <c r="K82" s="3766"/>
    </row>
    <row r="83" spans="1:11" s="85" customFormat="1" ht="10.199999999999999" customHeight="1">
      <c r="A83" s="3770" t="s">
        <v>1892</v>
      </c>
      <c r="B83" s="3770"/>
      <c r="C83" s="3770"/>
      <c r="D83" s="3770"/>
      <c r="E83" s="3770"/>
      <c r="F83" s="1661"/>
      <c r="G83" s="3771" t="s">
        <v>1893</v>
      </c>
      <c r="H83" s="3771"/>
      <c r="I83" s="3764"/>
      <c r="J83" s="3765"/>
      <c r="K83" s="3766"/>
    </row>
    <row r="84" spans="1:11" s="85" customFormat="1" ht="10.199999999999999" customHeight="1">
      <c r="A84" s="3770" t="s">
        <v>1894</v>
      </c>
      <c r="B84" s="3770"/>
      <c r="C84" s="3770"/>
      <c r="D84" s="3770"/>
      <c r="E84" s="3770"/>
      <c r="F84" s="1661"/>
      <c r="G84" s="3771" t="s">
        <v>1895</v>
      </c>
      <c r="H84" s="3771"/>
      <c r="I84" s="3764"/>
      <c r="J84" s="3765"/>
      <c r="K84" s="3766"/>
    </row>
    <row r="85" spans="1:11" s="85" customFormat="1" ht="10.199999999999999" customHeight="1">
      <c r="A85" s="3770" t="s">
        <v>1896</v>
      </c>
      <c r="B85" s="3770"/>
      <c r="C85" s="3770"/>
      <c r="D85" s="3770"/>
      <c r="E85" s="3770"/>
      <c r="F85" s="1661"/>
      <c r="G85" s="3771" t="s">
        <v>1895</v>
      </c>
      <c r="H85" s="3771"/>
      <c r="I85" s="3764"/>
      <c r="J85" s="3765"/>
      <c r="K85" s="3766"/>
    </row>
    <row r="86" spans="1:11" s="85" customFormat="1" ht="10.199999999999999" customHeight="1">
      <c r="A86" s="3770" t="s">
        <v>1897</v>
      </c>
      <c r="B86" s="3770"/>
      <c r="C86" s="3770"/>
      <c r="D86" s="3770"/>
      <c r="E86" s="3770"/>
      <c r="F86" s="1661"/>
      <c r="G86" s="3771" t="s">
        <v>1898</v>
      </c>
      <c r="H86" s="3771"/>
      <c r="I86" s="3764"/>
      <c r="J86" s="3765"/>
      <c r="K86" s="3766"/>
    </row>
    <row r="87" spans="1:11" s="85" customFormat="1" ht="10.199999999999999" customHeight="1">
      <c r="A87" s="3770" t="s">
        <v>1899</v>
      </c>
      <c r="B87" s="3770"/>
      <c r="C87" s="3770"/>
      <c r="D87" s="3770"/>
      <c r="E87" s="3770"/>
      <c r="F87" s="1661"/>
      <c r="G87" s="3771" t="s">
        <v>1898</v>
      </c>
      <c r="H87" s="3771"/>
      <c r="I87" s="3764"/>
      <c r="J87" s="3765"/>
      <c r="K87" s="3766"/>
    </row>
    <row r="88" spans="1:11" s="85" customFormat="1" ht="10.199999999999999" customHeight="1">
      <c r="A88" s="3770" t="s">
        <v>1900</v>
      </c>
      <c r="B88" s="3770"/>
      <c r="C88" s="3770"/>
      <c r="D88" s="3770"/>
      <c r="E88" s="3770"/>
      <c r="F88" s="1661"/>
      <c r="G88" s="3771" t="s">
        <v>1901</v>
      </c>
      <c r="H88" s="3771"/>
      <c r="I88" s="3764"/>
      <c r="J88" s="3765"/>
      <c r="K88" s="3766"/>
    </row>
    <row r="89" spans="1:11" s="85" customFormat="1" ht="10.199999999999999" customHeight="1">
      <c r="A89" s="3770" t="s">
        <v>1902</v>
      </c>
      <c r="B89" s="3770"/>
      <c r="C89" s="3770"/>
      <c r="D89" s="3770"/>
      <c r="E89" s="3770"/>
      <c r="F89" s="1661"/>
      <c r="G89" s="3771" t="s">
        <v>1901</v>
      </c>
      <c r="H89" s="3771"/>
      <c r="I89" s="3764"/>
      <c r="J89" s="3765"/>
      <c r="K89" s="3766"/>
    </row>
    <row r="90" spans="1:11" s="85" customFormat="1" ht="10.199999999999999" customHeight="1">
      <c r="A90" s="3770" t="s">
        <v>1903</v>
      </c>
      <c r="B90" s="3770"/>
      <c r="C90" s="3770"/>
      <c r="D90" s="3770"/>
      <c r="E90" s="3770"/>
      <c r="F90" s="1661"/>
      <c r="G90" s="3771" t="s">
        <v>1904</v>
      </c>
      <c r="H90" s="3771"/>
      <c r="I90" s="3764"/>
      <c r="J90" s="3765"/>
      <c r="K90" s="3766"/>
    </row>
    <row r="91" spans="1:11" s="85" customFormat="1" ht="10.199999999999999" customHeight="1">
      <c r="A91" s="3770" t="s">
        <v>1905</v>
      </c>
      <c r="B91" s="3770"/>
      <c r="C91" s="3770"/>
      <c r="D91" s="3770"/>
      <c r="E91" s="3770"/>
      <c r="F91" s="1661"/>
      <c r="G91" s="3771" t="s">
        <v>1906</v>
      </c>
      <c r="H91" s="3771"/>
      <c r="I91" s="3767"/>
      <c r="J91" s="3768"/>
      <c r="K91" s="3769"/>
    </row>
  </sheetData>
  <sheetProtection formatRows="0" selectLockedCells="1"/>
  <mergeCells count="110">
    <mergeCell ref="B58:C58"/>
    <mergeCell ref="H58:K58"/>
    <mergeCell ref="A1:K1"/>
    <mergeCell ref="A3:K3"/>
    <mergeCell ref="A5:K5"/>
    <mergeCell ref="A7:K7"/>
    <mergeCell ref="B35:K35"/>
    <mergeCell ref="B36:K36"/>
    <mergeCell ref="D29:K29"/>
    <mergeCell ref="B29:C29"/>
    <mergeCell ref="D31:J31"/>
    <mergeCell ref="A8:K8"/>
    <mergeCell ref="A12:K12"/>
    <mergeCell ref="A10:B10"/>
    <mergeCell ref="A26:K26"/>
    <mergeCell ref="B16:K16"/>
    <mergeCell ref="B18:K18"/>
    <mergeCell ref="J61:K61"/>
    <mergeCell ref="J62:K62"/>
    <mergeCell ref="B61:E61"/>
    <mergeCell ref="B62:E62"/>
    <mergeCell ref="F61:I61"/>
    <mergeCell ref="F62:I62"/>
    <mergeCell ref="B31:C31"/>
    <mergeCell ref="B34:K34"/>
    <mergeCell ref="B23:K25"/>
    <mergeCell ref="B27:C27"/>
    <mergeCell ref="E33:K33"/>
    <mergeCell ref="D27:K27"/>
    <mergeCell ref="D42:J42"/>
    <mergeCell ref="D44:H44"/>
    <mergeCell ref="D46:J46"/>
    <mergeCell ref="D38:J38"/>
    <mergeCell ref="D40:J40"/>
    <mergeCell ref="D48:J48"/>
    <mergeCell ref="D50:J50"/>
    <mergeCell ref="D52:H52"/>
    <mergeCell ref="A60:K60"/>
    <mergeCell ref="H54:K54"/>
    <mergeCell ref="H56:K56"/>
    <mergeCell ref="B56:C56"/>
    <mergeCell ref="B76:E76"/>
    <mergeCell ref="G78:K78"/>
    <mergeCell ref="F71:I71"/>
    <mergeCell ref="F72:I72"/>
    <mergeCell ref="J69:K69"/>
    <mergeCell ref="J70:K70"/>
    <mergeCell ref="J71:K71"/>
    <mergeCell ref="J72:K72"/>
    <mergeCell ref="F69:I69"/>
    <mergeCell ref="F70:I70"/>
    <mergeCell ref="J76:K76"/>
    <mergeCell ref="F75:I75"/>
    <mergeCell ref="F76:I76"/>
    <mergeCell ref="B73:E73"/>
    <mergeCell ref="B74:E74"/>
    <mergeCell ref="B71:E71"/>
    <mergeCell ref="B72:E72"/>
    <mergeCell ref="F73:I73"/>
    <mergeCell ref="F74:I74"/>
    <mergeCell ref="J73:K73"/>
    <mergeCell ref="B69:E69"/>
    <mergeCell ref="B70:E70"/>
    <mergeCell ref="B63:E63"/>
    <mergeCell ref="B64:E64"/>
    <mergeCell ref="B65:E65"/>
    <mergeCell ref="B66:E66"/>
    <mergeCell ref="B67:E67"/>
    <mergeCell ref="B68:E68"/>
    <mergeCell ref="A79:E79"/>
    <mergeCell ref="J75:K75"/>
    <mergeCell ref="F67:I67"/>
    <mergeCell ref="F68:I68"/>
    <mergeCell ref="F63:I63"/>
    <mergeCell ref="F64:I64"/>
    <mergeCell ref="F65:I65"/>
    <mergeCell ref="F66:I66"/>
    <mergeCell ref="J63:K63"/>
    <mergeCell ref="J64:K64"/>
    <mergeCell ref="J65:K65"/>
    <mergeCell ref="J66:K66"/>
    <mergeCell ref="J67:K67"/>
    <mergeCell ref="J68:K68"/>
    <mergeCell ref="J74:K74"/>
    <mergeCell ref="G79:K79"/>
    <mergeCell ref="A78:E78"/>
    <mergeCell ref="B75:E75"/>
    <mergeCell ref="A81:E81"/>
    <mergeCell ref="G81:H81"/>
    <mergeCell ref="I81:K91"/>
    <mergeCell ref="A82:E82"/>
    <mergeCell ref="G82:H82"/>
    <mergeCell ref="A83:E83"/>
    <mergeCell ref="G83:H83"/>
    <mergeCell ref="A84:E84"/>
    <mergeCell ref="G84:H84"/>
    <mergeCell ref="A85:E85"/>
    <mergeCell ref="A89:E89"/>
    <mergeCell ref="G89:H89"/>
    <mergeCell ref="A90:E90"/>
    <mergeCell ref="G90:H90"/>
    <mergeCell ref="A91:E91"/>
    <mergeCell ref="G91:H91"/>
    <mergeCell ref="G85:H85"/>
    <mergeCell ref="A86:E86"/>
    <mergeCell ref="G86:H86"/>
    <mergeCell ref="A87:E87"/>
    <mergeCell ref="G87:H87"/>
    <mergeCell ref="A88:E88"/>
    <mergeCell ref="G88:H88"/>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5" r:id="rId4" name="Button 3">
              <controlPr defaultSize="0" print="0" autoFill="0" autoPict="0" macro="[0]!ToMainMenu">
                <anchor>
                  <from>
                    <xdr:col>11</xdr:col>
                    <xdr:colOff>198120</xdr:colOff>
                    <xdr:row>0</xdr:row>
                    <xdr:rowOff>182880</xdr:rowOff>
                  </from>
                  <to>
                    <xdr:col>13</xdr:col>
                    <xdr:colOff>502920</xdr:colOff>
                    <xdr:row>1</xdr:row>
                    <xdr:rowOff>30480</xdr:rowOff>
                  </to>
                </anchor>
              </controlPr>
            </control>
          </mc:Choice>
        </mc:AlternateContent>
        <mc:AlternateContent xmlns:mc="http://schemas.openxmlformats.org/markup-compatibility/2006">
          <mc:Choice Requires="x14">
            <control shapeId="84996" r:id="rId5" name="Button 4">
              <controlPr defaultSize="0" print="0" autoFill="0" autoPict="0" macro="[0]!PrintCoverPGSec1">
                <anchor>
                  <from>
                    <xdr:col>11</xdr:col>
                    <xdr:colOff>198120</xdr:colOff>
                    <xdr:row>5</xdr:row>
                    <xdr:rowOff>83820</xdr:rowOff>
                  </from>
                  <to>
                    <xdr:col>13</xdr:col>
                    <xdr:colOff>518160</xdr:colOff>
                    <xdr:row>7</xdr:row>
                    <xdr:rowOff>83820</xdr:rowOff>
                  </to>
                </anchor>
              </controlPr>
            </control>
          </mc:Choice>
        </mc:AlternateContent>
        <mc:AlternateContent xmlns:mc="http://schemas.openxmlformats.org/markup-compatibility/2006">
          <mc:Choice Requires="x14">
            <control shapeId="84997" r:id="rId6" name="Button 5">
              <controlPr defaultSize="0" print="0" autoFill="0" autoPict="0" macro="[0]!PrintPreview">
                <anchor>
                  <from>
                    <xdr:col>11</xdr:col>
                    <xdr:colOff>198120</xdr:colOff>
                    <xdr:row>1</xdr:row>
                    <xdr:rowOff>60960</xdr:rowOff>
                  </from>
                  <to>
                    <xdr:col>13</xdr:col>
                    <xdr:colOff>518160</xdr:colOff>
                    <xdr:row>3</xdr:row>
                    <xdr:rowOff>60960</xdr:rowOff>
                  </to>
                </anchor>
              </controlPr>
            </control>
          </mc:Choice>
        </mc:AlternateContent>
        <mc:AlternateContent xmlns:mc="http://schemas.openxmlformats.org/markup-compatibility/2006">
          <mc:Choice Requires="x14">
            <control shapeId="85063" r:id="rId7" name="Button 71">
              <controlPr defaultSize="0" print="0" autoFill="0" autoPict="0" macro="[0]!ToDataEntry">
                <anchor>
                  <from>
                    <xdr:col>11</xdr:col>
                    <xdr:colOff>198120</xdr:colOff>
                    <xdr:row>7</xdr:row>
                    <xdr:rowOff>114300</xdr:rowOff>
                  </from>
                  <to>
                    <xdr:col>13</xdr:col>
                    <xdr:colOff>518160</xdr:colOff>
                    <xdr:row>9</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0"/>
  <dimension ref="A1:M116"/>
  <sheetViews>
    <sheetView showGridLines="0" zoomScaleNormal="100" workbookViewId="0">
      <selection activeCell="V13" sqref="V13"/>
    </sheetView>
  </sheetViews>
  <sheetFormatPr defaultRowHeight="13.2" outlineLevelRow="1"/>
  <cols>
    <col min="1" max="1" width="2.33203125" customWidth="1"/>
    <col min="2" max="2" width="1.109375" customWidth="1"/>
    <col min="3" max="3" width="11.33203125" style="112" customWidth="1"/>
    <col min="4" max="5" width="11.33203125" customWidth="1"/>
    <col min="6" max="6" width="6.33203125" customWidth="1"/>
    <col min="7" max="10" width="11.33203125" customWidth="1"/>
    <col min="11" max="11" width="1.109375" customWidth="1"/>
  </cols>
  <sheetData>
    <row r="1" spans="2:11" ht="13.8" thickBot="1"/>
    <row r="2" spans="2:11">
      <c r="B2" s="1473"/>
      <c r="C2" s="1474"/>
      <c r="D2" s="1475"/>
      <c r="E2" s="1475"/>
      <c r="F2" s="1475"/>
      <c r="G2" s="1475"/>
      <c r="H2" s="1475"/>
      <c r="I2" s="1475"/>
      <c r="J2" s="1475"/>
      <c r="K2" s="1476"/>
    </row>
    <row r="3" spans="2:11">
      <c r="B3" s="1477"/>
      <c r="K3" s="1478"/>
    </row>
    <row r="4" spans="2:11" ht="22.8">
      <c r="B4" s="1477"/>
      <c r="F4" s="1434"/>
      <c r="K4" s="1478"/>
    </row>
    <row r="5" spans="2:11">
      <c r="B5" s="1477"/>
      <c r="K5" s="1478"/>
    </row>
    <row r="6" spans="2:11">
      <c r="B6" s="1477"/>
      <c r="F6" s="29"/>
      <c r="K6" s="1478"/>
    </row>
    <row r="7" spans="2:11">
      <c r="B7" s="1477"/>
      <c r="F7" s="4"/>
      <c r="K7" s="1478"/>
    </row>
    <row r="8" spans="2:11">
      <c r="B8" s="1477"/>
      <c r="K8" s="1478"/>
    </row>
    <row r="9" spans="2:11" ht="17.399999999999999">
      <c r="B9" s="1477"/>
      <c r="C9" s="2861" t="s">
        <v>3156</v>
      </c>
      <c r="D9" s="2861"/>
      <c r="E9" s="2861"/>
      <c r="F9" s="2861"/>
      <c r="G9" s="2861"/>
      <c r="H9" s="2861"/>
      <c r="I9" s="2861"/>
      <c r="J9" s="2861"/>
      <c r="K9" s="1478"/>
    </row>
    <row r="10" spans="2:11" ht="13.8" thickBot="1">
      <c r="B10" s="1479"/>
      <c r="K10" s="1480"/>
    </row>
    <row r="11" spans="2:11">
      <c r="B11" s="2814" t="s">
        <v>4502</v>
      </c>
      <c r="C11" s="2815"/>
      <c r="D11" s="2815"/>
      <c r="E11" s="2815"/>
      <c r="F11" s="2815"/>
      <c r="G11" s="2815"/>
      <c r="H11" s="2815"/>
      <c r="I11" s="2815"/>
      <c r="J11" s="2815"/>
      <c r="K11" s="2816"/>
    </row>
    <row r="12" spans="2:11">
      <c r="B12" s="1626"/>
      <c r="C12" s="2817" t="s">
        <v>4503</v>
      </c>
      <c r="D12" s="2817"/>
      <c r="E12" s="2817"/>
      <c r="F12" s="2817"/>
      <c r="G12" s="2817"/>
      <c r="H12" s="2817"/>
      <c r="I12" s="2817"/>
      <c r="J12" s="2817"/>
      <c r="K12" s="1627"/>
    </row>
    <row r="13" spans="2:11">
      <c r="B13" s="1477"/>
      <c r="K13" s="1478"/>
    </row>
    <row r="14" spans="2:11">
      <c r="B14" s="1477"/>
      <c r="C14" s="2813" t="s">
        <v>3157</v>
      </c>
      <c r="D14" s="2813"/>
      <c r="E14" s="2813"/>
      <c r="F14" s="2813"/>
      <c r="G14" s="2862" t="str">
        <f>+'Master Data'!E18</f>
        <v>KZN Public Works: 191 Prince Alfred Street</v>
      </c>
      <c r="H14" s="2862"/>
      <c r="I14" s="2862"/>
      <c r="J14" s="2862"/>
      <c r="K14" s="1478"/>
    </row>
    <row r="15" spans="2:11">
      <c r="B15" s="1477"/>
      <c r="C15" s="2813"/>
      <c r="D15" s="2813"/>
      <c r="E15" s="2813"/>
      <c r="F15" s="2813"/>
      <c r="G15" s="2862"/>
      <c r="H15" s="2862"/>
      <c r="I15" s="2862"/>
      <c r="J15" s="2862"/>
      <c r="K15" s="1478"/>
    </row>
    <row r="16" spans="2:11" ht="45" customHeight="1">
      <c r="B16" s="1477"/>
      <c r="C16" s="2813"/>
      <c r="D16" s="2813"/>
      <c r="E16" s="2813"/>
      <c r="F16" s="2813"/>
      <c r="G16" s="2862"/>
      <c r="H16" s="2862"/>
      <c r="I16" s="2862"/>
      <c r="J16" s="2862"/>
      <c r="K16" s="1478"/>
    </row>
    <row r="17" spans="2:11" s="85" customFormat="1" ht="21" customHeight="1">
      <c r="B17" s="1494"/>
      <c r="C17" s="2813" t="s">
        <v>3158</v>
      </c>
      <c r="D17" s="2813"/>
      <c r="E17" s="2813"/>
      <c r="F17" s="2813"/>
      <c r="G17" s="2812" t="str">
        <f>+'Master Data'!WimsNo</f>
        <v>012345</v>
      </c>
      <c r="H17" s="2812"/>
      <c r="I17" s="2812"/>
      <c r="J17" s="2812"/>
      <c r="K17" s="1495"/>
    </row>
    <row r="18" spans="2:11" s="85" customFormat="1" ht="21" customHeight="1">
      <c r="B18" s="1494"/>
      <c r="C18" s="2811" t="s">
        <v>4504</v>
      </c>
      <c r="D18" s="2811"/>
      <c r="E18" s="2811"/>
      <c r="F18" s="2811"/>
      <c r="G18" s="2812" t="str">
        <f>+'Master Data'!OLE_LINK5</f>
        <v>ZNTM012345W</v>
      </c>
      <c r="H18" s="2812"/>
      <c r="I18" s="2812"/>
      <c r="J18" s="2812"/>
      <c r="K18" s="1495"/>
    </row>
    <row r="19" spans="2:11" s="85" customFormat="1" ht="21" customHeight="1">
      <c r="B19" s="1494"/>
      <c r="C19" s="2811" t="s">
        <v>3217</v>
      </c>
      <c r="D19" s="2811"/>
      <c r="E19" s="2811"/>
      <c r="F19" s="2811"/>
      <c r="G19" s="2812" t="str">
        <f ca="1">+'Master Data'!G19</f>
        <v>6SF</v>
      </c>
      <c r="H19" s="2812"/>
      <c r="I19" s="2812"/>
      <c r="J19" s="2812"/>
      <c r="K19" s="1495"/>
    </row>
    <row r="20" spans="2:11" s="85" customFormat="1" ht="21" customHeight="1">
      <c r="B20" s="1494"/>
      <c r="C20" s="2811" t="s">
        <v>3159</v>
      </c>
      <c r="D20" s="2811"/>
      <c r="E20" s="2811"/>
      <c r="F20" s="2811"/>
      <c r="G20" s="2813" t="str">
        <f>+CONCATENATE('Master Data'!Text13," ",'Master Data'!G645)</f>
        <v>19 Calendar Months</v>
      </c>
      <c r="H20" s="2813"/>
      <c r="I20" s="2813"/>
      <c r="J20" s="2813"/>
      <c r="K20" s="1495"/>
    </row>
    <row r="21" spans="2:11" s="85" customFormat="1" ht="21" customHeight="1">
      <c r="B21" s="1494"/>
      <c r="C21" s="2811" t="s">
        <v>3160</v>
      </c>
      <c r="D21" s="2811"/>
      <c r="E21" s="2811"/>
      <c r="F21" s="2811"/>
      <c r="G21" s="2836" t="str">
        <f>+'Master Data'!ClosingDate</f>
        <v>As Per Tender Advert</v>
      </c>
      <c r="H21" s="2836"/>
      <c r="I21" s="2836"/>
      <c r="J21" s="2836"/>
      <c r="K21" s="1495"/>
    </row>
    <row r="22" spans="2:11" s="85" customFormat="1" ht="21" customHeight="1">
      <c r="B22" s="1494"/>
      <c r="C22" s="2811" t="s">
        <v>3161</v>
      </c>
      <c r="D22" s="2811"/>
      <c r="E22" s="2811"/>
      <c r="F22" s="2811"/>
      <c r="G22" s="2835">
        <f>+'Master Data'!ClosingTime</f>
        <v>0.45833333333333331</v>
      </c>
      <c r="H22" s="2835"/>
      <c r="I22" s="2835"/>
      <c r="J22" s="2835"/>
      <c r="K22" s="1495"/>
    </row>
    <row r="23" spans="2:11" s="85" customFormat="1" ht="21" customHeight="1">
      <c r="B23" s="1494"/>
      <c r="C23" s="2811" t="s">
        <v>3162</v>
      </c>
      <c r="D23" s="2811"/>
      <c r="E23" s="2811"/>
      <c r="F23" s="2811"/>
      <c r="G23" s="2812" t="str">
        <f>CONCATENATE('Master Data'!Validity,"",'Master Data'!H25)</f>
        <v>84 Calendar Days</v>
      </c>
      <c r="H23" s="2812"/>
      <c r="I23" s="2812"/>
      <c r="J23" s="2812"/>
      <c r="K23" s="1495"/>
    </row>
    <row r="24" spans="2:11" s="210" customFormat="1" ht="65.400000000000006" customHeight="1">
      <c r="B24" s="1490"/>
      <c r="C24" s="2824" t="s">
        <v>3163</v>
      </c>
      <c r="D24" s="2824"/>
      <c r="E24" s="2824"/>
      <c r="F24" s="2824"/>
      <c r="G24" s="2837" t="str">
        <f>+"tender documents are avaliable from "&amp;+'Master Data'!E254&amp;", "&amp;+'Master Data'!E257&amp;". These will only be handed out on receipt of payment of the required deposit."</f>
        <v>tender documents are avaliable from 10 Prince Alfred Street, Pietermaritzburg,, 3200. These will only be handed out on receipt of payment of the required deposit.</v>
      </c>
      <c r="H24" s="2837"/>
      <c r="I24" s="2837"/>
      <c r="J24" s="2837"/>
      <c r="K24" s="1491"/>
    </row>
    <row r="25" spans="2:11" s="210" customFormat="1" ht="65.400000000000006" customHeight="1">
      <c r="B25" s="1490"/>
      <c r="C25" s="2824" t="s">
        <v>4505</v>
      </c>
      <c r="D25" s="2824"/>
      <c r="E25" s="2824"/>
      <c r="F25" s="2824"/>
      <c r="G25" s="2825" t="str">
        <f>+"A non-refundable payment of R"&amp;+'Master Data'!E27&amp;" must be made for collection of this document to the following banking details &amp; proof of thereof must be produced upon collection:"</f>
        <v>A non-refundable payment of R450 must be made for collection of this document to the following banking details &amp; proof of thereof must be produced upon collection:</v>
      </c>
      <c r="H25" s="2825"/>
      <c r="I25" s="2825"/>
      <c r="J25" s="2825"/>
      <c r="K25" s="1491"/>
    </row>
    <row r="26" spans="2:11" s="210" customFormat="1" ht="15" customHeight="1">
      <c r="B26" s="1490"/>
      <c r="C26" s="2818" t="str">
        <f>+'Master Data'!E30</f>
        <v>Bank Name:</v>
      </c>
      <c r="D26" s="2819"/>
      <c r="E26" s="2819"/>
      <c r="F26" s="2820"/>
      <c r="G26" s="2821" t="str">
        <f>+'Master Data'!F30</f>
        <v>KZN PROV GOV-WORKS</v>
      </c>
      <c r="H26" s="2822"/>
      <c r="I26" s="2822"/>
      <c r="J26" s="2823"/>
      <c r="K26" s="1491"/>
    </row>
    <row r="27" spans="2:11" s="210" customFormat="1" ht="15" customHeight="1">
      <c r="B27" s="1490"/>
      <c r="C27" s="2818" t="str">
        <f>+'Master Data'!E31</f>
        <v>Bank:</v>
      </c>
      <c r="D27" s="2819"/>
      <c r="E27" s="2819"/>
      <c r="F27" s="2820"/>
      <c r="G27" s="2821" t="str">
        <f>+'Master Data'!F31</f>
        <v>STANDARD BANK</v>
      </c>
      <c r="H27" s="2822"/>
      <c r="I27" s="2822"/>
      <c r="J27" s="2823"/>
      <c r="K27" s="1491"/>
    </row>
    <row r="28" spans="2:11" s="210" customFormat="1" ht="15" customHeight="1">
      <c r="B28" s="1490"/>
      <c r="C28" s="2818" t="str">
        <f>+'Master Data'!E32</f>
        <v>Account No:</v>
      </c>
      <c r="D28" s="2819"/>
      <c r="E28" s="2819"/>
      <c r="F28" s="2820"/>
      <c r="G28" s="2821" t="str">
        <f>+'Master Data'!F32</f>
        <v>052106446</v>
      </c>
      <c r="H28" s="2822"/>
      <c r="I28" s="2822"/>
      <c r="J28" s="2823"/>
      <c r="K28" s="1491"/>
    </row>
    <row r="29" spans="2:11" s="210" customFormat="1" ht="15" customHeight="1">
      <c r="B29" s="1490"/>
      <c r="C29" s="2818" t="str">
        <f>+'Master Data'!E33</f>
        <v>Account Type:</v>
      </c>
      <c r="D29" s="2819"/>
      <c r="E29" s="2819"/>
      <c r="F29" s="2820"/>
      <c r="G29" s="2821" t="str">
        <f>+'Master Data'!F33</f>
        <v>BUSINESS CHEQUE ACCOUNT</v>
      </c>
      <c r="H29" s="2822"/>
      <c r="I29" s="2822"/>
      <c r="J29" s="2823"/>
      <c r="K29" s="1491"/>
    </row>
    <row r="30" spans="2:11" s="210" customFormat="1" ht="15" customHeight="1">
      <c r="B30" s="1490"/>
      <c r="C30" s="2818" t="str">
        <f>+'Master Data'!E34</f>
        <v>Branch:</v>
      </c>
      <c r="D30" s="2819"/>
      <c r="E30" s="2819"/>
      <c r="F30" s="2820"/>
      <c r="G30" s="2821" t="str">
        <f>+'Master Data'!F34</f>
        <v>057525</v>
      </c>
      <c r="H30" s="2822"/>
      <c r="I30" s="2822"/>
      <c r="J30" s="2823"/>
      <c r="K30" s="1491"/>
    </row>
    <row r="31" spans="2:11" s="210" customFormat="1" ht="15" customHeight="1">
      <c r="B31" s="1490"/>
      <c r="C31" s="2818" t="str">
        <f>+'Master Data'!D35</f>
        <v>Reference Number:</v>
      </c>
      <c r="D31" s="2819"/>
      <c r="E31" s="2819"/>
      <c r="F31" s="2820"/>
      <c r="G31" s="2821" t="str">
        <f>+'Master Data'!E35</f>
        <v>Ref No 14019647</v>
      </c>
      <c r="H31" s="2822"/>
      <c r="I31" s="2822"/>
      <c r="J31" s="2823"/>
      <c r="K31" s="1491"/>
    </row>
    <row r="32" spans="2:11" s="210" customFormat="1" ht="15" customHeight="1">
      <c r="B32" s="1490"/>
      <c r="C32" s="1617"/>
      <c r="D32" s="1618"/>
      <c r="E32" s="1618"/>
      <c r="F32" s="1619"/>
      <c r="G32" s="1620"/>
      <c r="H32" s="1621"/>
      <c r="I32" s="1621"/>
      <c r="J32" s="1622"/>
      <c r="K32" s="1491"/>
    </row>
    <row r="33" spans="2:11" s="112" customFormat="1" ht="65.400000000000006" customHeight="1">
      <c r="B33" s="1492"/>
      <c r="C33" s="2826" t="s">
        <v>3164</v>
      </c>
      <c r="D33" s="2826"/>
      <c r="E33" s="2826"/>
      <c r="F33" s="2826"/>
      <c r="G33" s="2837" t="str">
        <f>+""&amp;+'T1.1_Tender Notice &amp; Invitation'!Text287&amp;", "&amp;+'T1.1_Tender Notice &amp; Invitation'!H124&amp;", "&amp;'T1.1_Tender Notice &amp; Invitation'!Text288&amp;", "&amp;'T1.1_Tender Notice &amp; Invitation'!Text289&amp;", "&amp;+'T1.1_Tender Notice &amp; Invitation'!Text290&amp;""</f>
        <v>, Southern Region, Southern Region Office, 10 Prince Alfred Street, Pietermarizburg, 3200</v>
      </c>
      <c r="H33" s="2837"/>
      <c r="I33" s="2837"/>
      <c r="J33" s="2837"/>
      <c r="K33" s="1493"/>
    </row>
    <row r="34" spans="2:11" ht="8.4" customHeight="1" thickBot="1">
      <c r="B34" s="1479"/>
      <c r="C34" s="1488"/>
      <c r="D34" s="1489"/>
      <c r="E34" s="1489"/>
      <c r="F34" s="1489"/>
      <c r="G34" s="1489"/>
      <c r="H34" s="1489"/>
      <c r="I34" s="1489"/>
      <c r="J34" s="1489"/>
      <c r="K34" s="1480"/>
    </row>
    <row r="35" spans="2:11" ht="15" customHeight="1">
      <c r="B35" s="1473"/>
      <c r="C35" s="1625" t="s">
        <v>3218</v>
      </c>
      <c r="D35" s="1475"/>
      <c r="E35" s="1475"/>
      <c r="F35" s="1475"/>
      <c r="G35" s="1475"/>
      <c r="H35" s="1475"/>
      <c r="I35" s="1475"/>
      <c r="J35" s="1475"/>
      <c r="K35" s="1476"/>
    </row>
    <row r="36" spans="2:11" ht="15" customHeight="1">
      <c r="B36" s="1477"/>
      <c r="C36" s="2838" t="s">
        <v>4506</v>
      </c>
      <c r="D36" s="2839"/>
      <c r="E36" s="2839"/>
      <c r="F36" s="2839"/>
      <c r="G36" s="2840"/>
      <c r="H36" s="2842" t="str">
        <f>+'Master Data'!E258</f>
        <v>Mr. Khumalo</v>
      </c>
      <c r="I36" s="2843"/>
      <c r="J36" s="2844"/>
      <c r="K36" s="1478"/>
    </row>
    <row r="37" spans="2:11" ht="15" customHeight="1">
      <c r="B37" s="1477"/>
      <c r="C37" s="2841" t="s">
        <v>4507</v>
      </c>
      <c r="D37" s="2839"/>
      <c r="E37" s="2839"/>
      <c r="F37" s="2839"/>
      <c r="G37" s="2840"/>
      <c r="H37" s="2845" t="str">
        <f>+'Master Data'!E252</f>
        <v>033-897 1421/1422</v>
      </c>
      <c r="I37" s="2846"/>
      <c r="J37" s="2847"/>
      <c r="K37" s="1623"/>
    </row>
    <row r="38" spans="2:11" ht="8.4" customHeight="1" thickBot="1">
      <c r="B38" s="1479"/>
      <c r="C38" s="1624"/>
      <c r="D38" s="1624"/>
      <c r="E38" s="1624"/>
      <c r="F38" s="1624"/>
      <c r="G38" s="1624"/>
      <c r="H38" s="1489"/>
      <c r="I38" s="1489"/>
      <c r="J38" s="1489"/>
      <c r="K38" s="1480"/>
    </row>
    <row r="39" spans="2:11">
      <c r="B39" s="1473"/>
      <c r="C39" s="1625" t="s">
        <v>3165</v>
      </c>
      <c r="D39" s="1475"/>
      <c r="E39" s="1475"/>
      <c r="F39" s="1475"/>
      <c r="G39" s="1475"/>
      <c r="H39" s="1475"/>
      <c r="I39" s="1475"/>
      <c r="J39" s="1475"/>
      <c r="K39" s="1476"/>
    </row>
    <row r="40" spans="2:11" ht="8.4" customHeight="1">
      <c r="B40" s="1477"/>
      <c r="C40" s="178"/>
      <c r="K40" s="1478"/>
    </row>
    <row r="41" spans="2:11" s="85" customFormat="1" ht="21" customHeight="1">
      <c r="B41" s="1494"/>
      <c r="C41" s="2813" t="s">
        <v>504</v>
      </c>
      <c r="D41" s="2813"/>
      <c r="E41" s="2813"/>
      <c r="F41" s="2813"/>
      <c r="G41" s="2836" t="str">
        <f>+'Master Data'!Text18</f>
        <v>As per Tender Advertisement</v>
      </c>
      <c r="H41" s="2836"/>
      <c r="I41" s="2836"/>
      <c r="J41" s="2836"/>
      <c r="K41" s="1495"/>
    </row>
    <row r="42" spans="2:11" s="85" customFormat="1" ht="21" customHeight="1">
      <c r="B42" s="1494"/>
      <c r="C42" s="2813" t="s">
        <v>3161</v>
      </c>
      <c r="D42" s="2813"/>
      <c r="E42" s="2813"/>
      <c r="F42" s="2813"/>
      <c r="G42" s="2835">
        <f>+'Master Data'!E49</f>
        <v>0.45833333333333331</v>
      </c>
      <c r="H42" s="2835"/>
      <c r="I42" s="2835"/>
      <c r="J42" s="2835"/>
      <c r="K42" s="1495"/>
    </row>
    <row r="43" spans="2:11" ht="64.95" customHeight="1">
      <c r="B43" s="1477"/>
      <c r="C43" s="2826" t="s">
        <v>3166</v>
      </c>
      <c r="D43" s="2826"/>
      <c r="E43" s="2826"/>
      <c r="F43" s="2826"/>
      <c r="G43" s="2837" t="str">
        <f>+'Master Data'!Text19</f>
        <v>As per Tender Advertisement</v>
      </c>
      <c r="H43" s="2837"/>
      <c r="I43" s="2837"/>
      <c r="J43" s="2837"/>
      <c r="K43" s="1478"/>
    </row>
    <row r="44" spans="2:11" s="85" customFormat="1" ht="21" customHeight="1">
      <c r="B44" s="1494"/>
      <c r="C44" s="2852" t="s">
        <v>3167</v>
      </c>
      <c r="D44" s="2853"/>
      <c r="E44" s="2853"/>
      <c r="F44" s="2854"/>
      <c r="G44" s="2812" t="str">
        <f>+'Master Data'!E233</f>
        <v>[Identify the Company or person]</v>
      </c>
      <c r="H44" s="2812"/>
      <c r="I44" s="2812"/>
      <c r="J44" s="2812"/>
      <c r="K44" s="1495"/>
    </row>
    <row r="45" spans="2:11" s="85" customFormat="1" ht="21" customHeight="1">
      <c r="B45" s="1494"/>
      <c r="C45" s="2855"/>
      <c r="D45" s="2856"/>
      <c r="E45" s="2856"/>
      <c r="F45" s="2857"/>
      <c r="G45" s="2848" t="str">
        <f>+'Master Data'!E242</f>
        <v>[Telephone Number including Area Code]</v>
      </c>
      <c r="H45" s="2849"/>
      <c r="I45" s="2849"/>
      <c r="J45" s="2850"/>
      <c r="K45" s="1495"/>
    </row>
    <row r="46" spans="2:11" s="85" customFormat="1" ht="21" customHeight="1">
      <c r="B46" s="1494"/>
      <c r="C46" s="2855"/>
      <c r="D46" s="2856"/>
      <c r="E46" s="2856"/>
      <c r="F46" s="2857"/>
      <c r="G46" s="2848" t="str">
        <f>+'Master Data'!E244</f>
        <v>[Fax Number including Area Code]</v>
      </c>
      <c r="H46" s="2849"/>
      <c r="I46" s="2849"/>
      <c r="J46" s="2850"/>
      <c r="K46" s="1495"/>
    </row>
    <row r="47" spans="2:11" s="85" customFormat="1" ht="21" customHeight="1">
      <c r="B47" s="1494"/>
      <c r="C47" s="2858"/>
      <c r="D47" s="2859"/>
      <c r="E47" s="2859"/>
      <c r="F47" s="2860"/>
      <c r="G47" s="2848" t="str">
        <f>+'Master Data'!E245</f>
        <v>[Email Address]</v>
      </c>
      <c r="H47" s="2849"/>
      <c r="I47" s="2849"/>
      <c r="J47" s="2850"/>
      <c r="K47" s="1495"/>
    </row>
    <row r="48" spans="2:11" ht="13.8" thickBot="1">
      <c r="B48" s="1479"/>
      <c r="C48" s="1488"/>
      <c r="D48" s="1489"/>
      <c r="E48" s="1489"/>
      <c r="F48" s="1489"/>
      <c r="G48" s="1489"/>
      <c r="H48" s="1489"/>
      <c r="I48" s="1489"/>
      <c r="J48" s="1489"/>
      <c r="K48" s="1480"/>
    </row>
    <row r="49" spans="1:13" hidden="1" outlineLevel="1">
      <c r="A49" s="53"/>
      <c r="B49" s="1473"/>
      <c r="C49" s="1487" t="s">
        <v>3170</v>
      </c>
      <c r="D49" s="1475"/>
      <c r="E49" s="1475"/>
      <c r="F49" s="1475"/>
      <c r="G49" s="1475"/>
      <c r="H49" s="1475"/>
      <c r="I49" s="1475"/>
      <c r="J49" s="1475"/>
      <c r="K49" s="1476"/>
    </row>
    <row r="50" spans="1:13" hidden="1" outlineLevel="1">
      <c r="A50" s="53"/>
      <c r="B50" s="1477"/>
      <c r="K50" s="1478"/>
    </row>
    <row r="51" spans="1:13" ht="52.2" hidden="1" customHeight="1" outlineLevel="1">
      <c r="A51" s="53"/>
      <c r="B51" s="1477"/>
      <c r="C51" s="2810" t="str">
        <f>+"tenders will be evaluated firstly in terms of the functionality criteria stipulated in the tender document before assessment in terms of price and preference. tenderders must meet the minimum qualifying score of "&amp;+'Master Data'!E39&amp;" for functionality before assessment in terms of price and preference can be considered."</f>
        <v>tenders will be evaluated firstly in terms of the functionality criteria stipulated in the tender document before assessment in terms of price and preference. tenderders must meet the minimum qualifying score of 50 for functionality before assessment in terms of price and preference can be considered.</v>
      </c>
      <c r="D51" s="2851"/>
      <c r="E51" s="2851"/>
      <c r="F51" s="2851"/>
      <c r="G51" s="2851"/>
      <c r="H51" s="2851"/>
      <c r="I51" s="2851"/>
      <c r="J51" s="2851"/>
      <c r="K51" s="1478"/>
    </row>
    <row r="52" spans="1:13" ht="45.6" hidden="1" customHeight="1" outlineLevel="1">
      <c r="A52" s="53"/>
      <c r="B52" s="1477"/>
      <c r="C52" s="2810" t="str">
        <f>+"tenders will be evaluated in terms of the applicable procurement legislation, "&amp;+'Master Data'!G27&amp;"/"&amp;+'Master Data'!F37&amp;" preference point system as per the Preferential Procurement Regulations of 2011 issued in terms of section 5 of the Preferential Procurement Policy Framework Act of 2000."</f>
        <v>tenders will be evaluated in terms of the applicable procurement legislation, 80/20 preference point system as per the Preferential Procurement Regulations of 2011 issued in terms of section 5 of the Preferential Procurement Policy Framework Act of 2000.</v>
      </c>
      <c r="D52" s="2851"/>
      <c r="E52" s="2851"/>
      <c r="F52" s="2851"/>
      <c r="G52" s="2851"/>
      <c r="H52" s="2851"/>
      <c r="I52" s="2851"/>
      <c r="J52" s="2851"/>
      <c r="K52" s="1478"/>
    </row>
    <row r="53" spans="1:13" hidden="1" outlineLevel="1">
      <c r="A53" s="53"/>
      <c r="B53" s="1477"/>
      <c r="C53" s="693" t="s">
        <v>4508</v>
      </c>
      <c r="K53" s="1478"/>
    </row>
    <row r="54" spans="1:13" hidden="1" outlineLevel="1">
      <c r="A54" s="53"/>
      <c r="B54" s="1477"/>
      <c r="D54" s="1448" t="s">
        <v>501</v>
      </c>
      <c r="E54" s="29" t="s">
        <v>3171</v>
      </c>
      <c r="K54" s="1478"/>
    </row>
    <row r="55" spans="1:13" hidden="1" outlineLevel="1">
      <c r="A55" s="53"/>
      <c r="B55" s="1477"/>
      <c r="D55" s="1448" t="s">
        <v>924</v>
      </c>
      <c r="E55" s="29" t="s">
        <v>1389</v>
      </c>
      <c r="K55" s="1478"/>
    </row>
    <row r="56" spans="1:13" ht="30" hidden="1" customHeight="1" outlineLevel="1">
      <c r="A56" s="53"/>
      <c r="B56" s="1477"/>
      <c r="C56" s="2810" t="s">
        <v>4509</v>
      </c>
      <c r="D56" s="2810"/>
      <c r="E56" s="2810"/>
      <c r="F56" s="2810"/>
      <c r="G56" s="2810"/>
      <c r="H56" s="2810"/>
      <c r="I56" s="2810"/>
      <c r="J56" s="2810"/>
      <c r="K56" s="1478"/>
    </row>
    <row r="57" spans="1:13" hidden="1" outlineLevel="1">
      <c r="A57" s="53"/>
      <c r="B57" s="1477"/>
      <c r="K57" s="1478"/>
    </row>
    <row r="58" spans="1:13" hidden="1" outlineLevel="1">
      <c r="A58" s="53"/>
      <c r="B58" s="1477"/>
      <c r="C58" s="178" t="s">
        <v>3172</v>
      </c>
      <c r="K58" s="1478"/>
      <c r="M58" s="29" t="s">
        <v>580</v>
      </c>
    </row>
    <row r="59" spans="1:13" hidden="1" outlineLevel="1">
      <c r="A59" s="53"/>
      <c r="B59" s="1477"/>
      <c r="C59" s="2867" t="s">
        <v>1393</v>
      </c>
      <c r="D59" s="2867"/>
      <c r="E59" s="2867"/>
      <c r="F59" s="2867"/>
      <c r="G59" s="2867" t="str">
        <f>+"Number of points ("&amp;+'Master Data'!G27&amp;"/"&amp;+'Master Data'!F37&amp;" system)"</f>
        <v>Number of points (80/20 system)</v>
      </c>
      <c r="H59" s="2867"/>
      <c r="I59" s="2867"/>
      <c r="J59" s="2867"/>
      <c r="K59" s="1478"/>
    </row>
    <row r="60" spans="1:13" hidden="1" outlineLevel="1">
      <c r="A60" s="53"/>
      <c r="B60" s="1477"/>
      <c r="C60" s="2864" t="s">
        <v>1399</v>
      </c>
      <c r="D60" s="2864"/>
      <c r="E60" s="2864"/>
      <c r="F60" s="2864"/>
      <c r="G60" s="2863">
        <f>+'T1.1_Tender Notice &amp; Invitation'!K61</f>
        <v>0</v>
      </c>
      <c r="H60" s="2864"/>
      <c r="I60" s="2864"/>
      <c r="J60" s="2864"/>
      <c r="K60" s="1478"/>
    </row>
    <row r="61" spans="1:13" hidden="1" outlineLevel="1">
      <c r="A61" s="53"/>
      <c r="B61" s="1477"/>
      <c r="C61" s="2864" t="s">
        <v>1400</v>
      </c>
      <c r="D61" s="2864"/>
      <c r="E61" s="2864"/>
      <c r="F61" s="2864"/>
      <c r="G61" s="2863">
        <f>+'T1.1_Tender Notice &amp; Invitation'!K62</f>
        <v>0</v>
      </c>
      <c r="H61" s="2864"/>
      <c r="I61" s="2864"/>
      <c r="J61" s="2864"/>
      <c r="K61" s="1478"/>
    </row>
    <row r="62" spans="1:13" hidden="1" outlineLevel="1">
      <c r="A62" s="53"/>
      <c r="B62" s="1477"/>
      <c r="C62" s="2864" t="s">
        <v>1401</v>
      </c>
      <c r="D62" s="2864"/>
      <c r="E62" s="2864"/>
      <c r="F62" s="2864"/>
      <c r="G62" s="2863">
        <f>+'T1.1_Tender Notice &amp; Invitation'!K63</f>
        <v>0</v>
      </c>
      <c r="H62" s="2864"/>
      <c r="I62" s="2864"/>
      <c r="J62" s="2864"/>
      <c r="K62" s="1478"/>
    </row>
    <row r="63" spans="1:13" hidden="1" outlineLevel="1">
      <c r="A63" s="53"/>
      <c r="B63" s="1477"/>
      <c r="C63" s="2864" t="s">
        <v>1402</v>
      </c>
      <c r="D63" s="2864"/>
      <c r="E63" s="2864"/>
      <c r="F63" s="2864"/>
      <c r="G63" s="2863">
        <f>+'T1.1_Tender Notice &amp; Invitation'!K64</f>
        <v>0</v>
      </c>
      <c r="H63" s="2864"/>
      <c r="I63" s="2864"/>
      <c r="J63" s="2864"/>
      <c r="K63" s="1478"/>
    </row>
    <row r="64" spans="1:13" hidden="1" outlineLevel="1">
      <c r="A64" s="53"/>
      <c r="B64" s="1477"/>
      <c r="C64" s="2864" t="s">
        <v>1403</v>
      </c>
      <c r="D64" s="2864"/>
      <c r="E64" s="2864"/>
      <c r="F64" s="2864"/>
      <c r="G64" s="2863">
        <f>+'T1.1_Tender Notice &amp; Invitation'!K65</f>
        <v>0</v>
      </c>
      <c r="H64" s="2864"/>
      <c r="I64" s="2864"/>
      <c r="J64" s="2864"/>
      <c r="K64" s="1478"/>
    </row>
    <row r="65" spans="1:11" hidden="1" outlineLevel="1">
      <c r="A65" s="53"/>
      <c r="B65" s="1477"/>
      <c r="C65" s="2864" t="s">
        <v>1404</v>
      </c>
      <c r="D65" s="2864"/>
      <c r="E65" s="2864"/>
      <c r="F65" s="2864"/>
      <c r="G65" s="2863">
        <f>+'T1.1_Tender Notice &amp; Invitation'!K66</f>
        <v>0</v>
      </c>
      <c r="H65" s="2864"/>
      <c r="I65" s="2864"/>
      <c r="J65" s="2864"/>
      <c r="K65" s="1478"/>
    </row>
    <row r="66" spans="1:11" hidden="1" outlineLevel="1">
      <c r="A66" s="53"/>
      <c r="B66" s="1477"/>
      <c r="C66" s="2864" t="s">
        <v>1405</v>
      </c>
      <c r="D66" s="2864"/>
      <c r="E66" s="2864"/>
      <c r="F66" s="2864"/>
      <c r="G66" s="2863">
        <f>+'T1.1_Tender Notice &amp; Invitation'!K67</f>
        <v>0</v>
      </c>
      <c r="H66" s="2864"/>
      <c r="I66" s="2864"/>
      <c r="J66" s="2864"/>
      <c r="K66" s="1478"/>
    </row>
    <row r="67" spans="1:11" hidden="1" outlineLevel="1">
      <c r="A67" s="53"/>
      <c r="B67" s="1477"/>
      <c r="C67" s="2864" t="s">
        <v>1406</v>
      </c>
      <c r="D67" s="2864"/>
      <c r="E67" s="2864"/>
      <c r="F67" s="2864"/>
      <c r="G67" s="2863">
        <f>+'T1.1_Tender Notice &amp; Invitation'!K68</f>
        <v>0</v>
      </c>
      <c r="H67" s="2864"/>
      <c r="I67" s="2864"/>
      <c r="J67" s="2864"/>
      <c r="K67" s="1478"/>
    </row>
    <row r="68" spans="1:11" ht="13.8" hidden="1" outlineLevel="1" thickBot="1">
      <c r="A68" s="53"/>
      <c r="B68" s="1477"/>
      <c r="C68" s="2866" t="s">
        <v>1470</v>
      </c>
      <c r="D68" s="2866"/>
      <c r="E68" s="2866"/>
      <c r="F68" s="2866"/>
      <c r="G68" s="2865" t="e">
        <f>+'T1.1_Tender Notice &amp; Invitation'!#REF!</f>
        <v>#REF!</v>
      </c>
      <c r="H68" s="2866"/>
      <c r="I68" s="2866"/>
      <c r="J68" s="2866"/>
      <c r="K68" s="1478"/>
    </row>
    <row r="69" spans="1:11" collapsed="1">
      <c r="B69" s="1473"/>
      <c r="C69" s="1474"/>
      <c r="D69" s="1475"/>
      <c r="E69" s="1475"/>
      <c r="F69" s="1475"/>
      <c r="G69" s="1475"/>
      <c r="H69" s="1475"/>
      <c r="I69" s="1475"/>
      <c r="J69" s="1475"/>
      <c r="K69" s="1476"/>
    </row>
    <row r="70" spans="1:11">
      <c r="B70" s="1477"/>
      <c r="C70" s="1445" t="s">
        <v>4510</v>
      </c>
      <c r="K70" s="1478"/>
    </row>
    <row r="71" spans="1:11">
      <c r="B71" s="1477"/>
      <c r="K71" s="1478"/>
    </row>
    <row r="72" spans="1:11" ht="38.4" hidden="1" customHeight="1" outlineLevel="1">
      <c r="B72" s="1477"/>
      <c r="C72" s="1447" t="s">
        <v>789</v>
      </c>
      <c r="D72" s="2810" t="str">
        <f>+"A non-refundable deposit of R"&amp;+'Master Data'!E27&amp;" is payable for collection of this document to the following banking details and proof of deposit must be produced upon collection at the briefing session:"</f>
        <v>A non-refundable deposit of R450 is payable for collection of this document to the following banking details and proof of deposit must be produced upon collection at the briefing session:</v>
      </c>
      <c r="E72" s="2810"/>
      <c r="F72" s="2810"/>
      <c r="G72" s="2810"/>
      <c r="H72" s="2810"/>
      <c r="I72" s="2810"/>
      <c r="J72" s="2810"/>
      <c r="K72" s="1478"/>
    </row>
    <row r="73" spans="1:11" hidden="1" outlineLevel="1">
      <c r="B73" s="1477"/>
      <c r="D73" s="2868" t="str">
        <f>+'Master Data'!E30</f>
        <v>Bank Name:</v>
      </c>
      <c r="E73" s="2868"/>
      <c r="F73" s="2868" t="str">
        <f>+'Master Data'!F30</f>
        <v>KZN PROV GOV-WORKS</v>
      </c>
      <c r="G73" s="2868"/>
      <c r="H73" s="2868"/>
      <c r="I73" s="2868"/>
      <c r="K73" s="1478"/>
    </row>
    <row r="74" spans="1:11" hidden="1" outlineLevel="1">
      <c r="B74" s="1477"/>
      <c r="D74" s="2868" t="str">
        <f>+'Master Data'!E31</f>
        <v>Bank:</v>
      </c>
      <c r="E74" s="2868"/>
      <c r="F74" s="2868" t="str">
        <f>+'Master Data'!F31</f>
        <v>STANDARD BANK</v>
      </c>
      <c r="G74" s="2868"/>
      <c r="H74" s="2868"/>
      <c r="I74" s="2868"/>
      <c r="K74" s="1478"/>
    </row>
    <row r="75" spans="1:11" hidden="1" outlineLevel="1">
      <c r="B75" s="1477"/>
      <c r="D75" s="2868" t="str">
        <f>+'Master Data'!E32</f>
        <v>Account No:</v>
      </c>
      <c r="E75" s="2868"/>
      <c r="F75" s="2868" t="str">
        <f>+'Master Data'!F32</f>
        <v>052106446</v>
      </c>
      <c r="G75" s="2868"/>
      <c r="H75" s="2868"/>
      <c r="I75" s="2868"/>
      <c r="K75" s="1478"/>
    </row>
    <row r="76" spans="1:11" hidden="1" outlineLevel="1">
      <c r="B76" s="1477"/>
      <c r="D76" s="2868" t="str">
        <f>+'Master Data'!E33</f>
        <v>Account Type:</v>
      </c>
      <c r="E76" s="2868"/>
      <c r="F76" s="2868" t="str">
        <f>+'Master Data'!F33</f>
        <v>BUSINESS CHEQUE ACCOUNT</v>
      </c>
      <c r="G76" s="2868"/>
      <c r="H76" s="2868"/>
      <c r="I76" s="2868"/>
      <c r="K76" s="1478"/>
    </row>
    <row r="77" spans="1:11" hidden="1" outlineLevel="1">
      <c r="B77" s="1477"/>
      <c r="D77" s="2868" t="str">
        <f>+'Master Data'!E34</f>
        <v>Branch:</v>
      </c>
      <c r="E77" s="2868"/>
      <c r="F77" s="2868" t="str">
        <f>+'Master Data'!F34</f>
        <v>057525</v>
      </c>
      <c r="G77" s="2868"/>
      <c r="H77" s="2868"/>
      <c r="I77" s="2868"/>
      <c r="K77" s="1478"/>
    </row>
    <row r="78" spans="1:11" hidden="1" outlineLevel="1">
      <c r="B78" s="1477"/>
      <c r="D78" s="2868" t="str">
        <f>+'Master Data'!D35</f>
        <v>Reference Number:</v>
      </c>
      <c r="E78" s="2868"/>
      <c r="F78" s="2868" t="str">
        <f>+'Master Data'!E35</f>
        <v>Ref No 14019647</v>
      </c>
      <c r="G78" s="2868"/>
      <c r="H78" s="2868"/>
      <c r="I78" s="2868"/>
      <c r="K78" s="1478"/>
    </row>
    <row r="79" spans="1:11" hidden="1" outlineLevel="1">
      <c r="B79" s="1477"/>
      <c r="K79" s="1478"/>
    </row>
    <row r="80" spans="1:11" hidden="1" outlineLevel="1">
      <c r="B80" s="1477"/>
      <c r="D80" s="29" t="s">
        <v>3178</v>
      </c>
      <c r="K80" s="1478"/>
    </row>
    <row r="81" spans="2:11" hidden="1" outlineLevel="1">
      <c r="B81" s="1477"/>
      <c r="K81" s="1478"/>
    </row>
    <row r="82" spans="2:11" ht="42.6" hidden="1" customHeight="1" outlineLevel="1">
      <c r="B82" s="1477"/>
      <c r="C82" s="1447" t="s">
        <v>784</v>
      </c>
      <c r="D82" s="2810" t="str">
        <f>+"A PDF copy of the completed tender document together with all supporting documents and the "&amp;+'Master Data'!D105&amp;" must be submitted on a readable compact disc together with the tender at time of close of the tender."</f>
        <v>A PDF copy of the completed tender document together with all supporting documents and the Complete Priced Bill of Quantities must be submitted on a readable compact disc together with the tender at time of close of the tender.</v>
      </c>
      <c r="E82" s="2810"/>
      <c r="F82" s="2810"/>
      <c r="G82" s="2810"/>
      <c r="H82" s="2810"/>
      <c r="I82" s="2810"/>
      <c r="J82" s="2810"/>
      <c r="K82" s="1478"/>
    </row>
    <row r="83" spans="2:11" ht="12.6" hidden="1" customHeight="1" outlineLevel="1">
      <c r="B83" s="1477"/>
      <c r="C83" s="1447"/>
      <c r="D83" s="1026"/>
      <c r="E83" s="1026"/>
      <c r="F83" s="1026"/>
      <c r="G83" s="1026"/>
      <c r="H83" s="1026"/>
      <c r="I83" s="1026"/>
      <c r="J83" s="1026"/>
      <c r="K83" s="1478"/>
    </row>
    <row r="84" spans="2:11" hidden="1" outlineLevel="1">
      <c r="B84" s="1477"/>
      <c r="C84" s="1447" t="s">
        <v>785</v>
      </c>
      <c r="D84" s="29" t="s">
        <v>3179</v>
      </c>
      <c r="K84" s="1478"/>
    </row>
    <row r="85" spans="2:11" hidden="1" outlineLevel="1">
      <c r="B85" s="1477"/>
      <c r="C85" s="1447"/>
      <c r="D85" s="29"/>
      <c r="K85" s="1478"/>
    </row>
    <row r="86" spans="2:11" hidden="1" outlineLevel="1">
      <c r="B86" s="1477"/>
      <c r="C86" s="1447" t="s">
        <v>786</v>
      </c>
      <c r="D86" s="29" t="s">
        <v>4511</v>
      </c>
      <c r="K86" s="1478"/>
    </row>
    <row r="87" spans="2:11" hidden="1" outlineLevel="1">
      <c r="B87" s="1477"/>
      <c r="C87" s="1447"/>
      <c r="D87" s="29"/>
      <c r="K87" s="1478"/>
    </row>
    <row r="88" spans="2:11" ht="27.6" hidden="1" customHeight="1" outlineLevel="1">
      <c r="B88" s="1477"/>
      <c r="C88" s="1447" t="s">
        <v>787</v>
      </c>
      <c r="D88" s="2810" t="s">
        <v>4512</v>
      </c>
      <c r="E88" s="2810"/>
      <c r="F88" s="2810"/>
      <c r="G88" s="2810"/>
      <c r="H88" s="2810"/>
      <c r="I88" s="2810"/>
      <c r="J88" s="2810"/>
      <c r="K88" s="1478"/>
    </row>
    <row r="89" spans="2:11" ht="27.6" customHeight="1" collapsed="1">
      <c r="B89" s="1477"/>
      <c r="C89" s="1447" t="s">
        <v>789</v>
      </c>
      <c r="D89" s="2810" t="s">
        <v>3219</v>
      </c>
      <c r="E89" s="2810"/>
      <c r="F89" s="2810"/>
      <c r="G89" s="2810"/>
      <c r="H89" s="2810"/>
      <c r="I89" s="2810"/>
      <c r="J89" s="2810"/>
      <c r="K89" s="1478"/>
    </row>
    <row r="90" spans="2:11" ht="13.2" customHeight="1">
      <c r="B90" s="1477"/>
      <c r="C90" s="1447" t="s">
        <v>784</v>
      </c>
      <c r="D90" s="2810" t="s">
        <v>4513</v>
      </c>
      <c r="E90" s="2810"/>
      <c r="F90" s="2810"/>
      <c r="G90" s="2810"/>
      <c r="H90" s="2810"/>
      <c r="I90" s="2810"/>
      <c r="J90" s="2810"/>
      <c r="K90" s="1478"/>
    </row>
    <row r="91" spans="2:11" ht="27.6" customHeight="1">
      <c r="B91" s="1477"/>
      <c r="C91" s="1447" t="s">
        <v>785</v>
      </c>
      <c r="D91" s="2810" t="s">
        <v>4514</v>
      </c>
      <c r="E91" s="2810"/>
      <c r="F91" s="2810"/>
      <c r="G91" s="2810"/>
      <c r="H91" s="2810"/>
      <c r="I91" s="2810"/>
      <c r="J91" s="2810"/>
      <c r="K91" s="1478"/>
    </row>
    <row r="92" spans="2:11" ht="43.2" customHeight="1">
      <c r="B92" s="1477"/>
      <c r="C92" s="1447" t="s">
        <v>786</v>
      </c>
      <c r="D92" s="2810" t="s">
        <v>3222</v>
      </c>
      <c r="E92" s="2810"/>
      <c r="F92" s="2810"/>
      <c r="G92" s="2810"/>
      <c r="H92" s="2810"/>
      <c r="I92" s="2810"/>
      <c r="J92" s="2810"/>
      <c r="K92" s="1478"/>
    </row>
    <row r="93" spans="2:11">
      <c r="B93" s="1477"/>
      <c r="C93" s="1447" t="s">
        <v>787</v>
      </c>
      <c r="D93" s="2810" t="s">
        <v>4515</v>
      </c>
      <c r="E93" s="2810"/>
      <c r="F93" s="2810"/>
      <c r="G93" s="2810"/>
      <c r="H93" s="2810"/>
      <c r="I93" s="2810"/>
      <c r="J93" s="2810"/>
      <c r="K93" s="1478"/>
    </row>
    <row r="94" spans="2:11">
      <c r="B94" s="1477"/>
      <c r="C94" s="1447" t="s">
        <v>788</v>
      </c>
      <c r="D94" s="2810" t="s">
        <v>3220</v>
      </c>
      <c r="E94" s="2810"/>
      <c r="F94" s="2810"/>
      <c r="G94" s="2810"/>
      <c r="H94" s="2810"/>
      <c r="I94" s="2810"/>
      <c r="J94" s="2810"/>
      <c r="K94" s="1478"/>
    </row>
    <row r="95" spans="2:11" ht="27.6" customHeight="1">
      <c r="B95" s="1477"/>
      <c r="C95" s="1447" t="s">
        <v>588</v>
      </c>
      <c r="D95" s="2810" t="s">
        <v>4516</v>
      </c>
      <c r="E95" s="2810" t="s">
        <v>3221</v>
      </c>
      <c r="F95" s="2810"/>
      <c r="G95" s="2810"/>
      <c r="H95" s="2810"/>
      <c r="I95" s="2810"/>
      <c r="J95" s="2810"/>
      <c r="K95" s="1478"/>
    </row>
    <row r="96" spans="2:11">
      <c r="B96" s="1477"/>
      <c r="C96" s="1447" t="s">
        <v>442</v>
      </c>
      <c r="D96" s="2810" t="s">
        <v>3179</v>
      </c>
      <c r="E96" s="2810"/>
      <c r="F96" s="2810"/>
      <c r="G96" s="2810"/>
      <c r="H96" s="2810"/>
      <c r="I96" s="2810"/>
      <c r="J96" s="2810"/>
      <c r="K96" s="1478"/>
    </row>
    <row r="97" spans="1:11">
      <c r="B97" s="1477"/>
      <c r="C97" s="1447" t="s">
        <v>1387</v>
      </c>
      <c r="D97" s="2810" t="s">
        <v>4517</v>
      </c>
      <c r="E97" s="2810"/>
      <c r="F97" s="2810"/>
      <c r="G97" s="2810"/>
      <c r="H97" s="2810"/>
      <c r="I97" s="2810"/>
      <c r="J97" s="2810"/>
      <c r="K97" s="1478"/>
    </row>
    <row r="98" spans="1:11" ht="13.2" customHeight="1">
      <c r="B98" s="1477"/>
      <c r="C98" s="1447" t="s">
        <v>1388</v>
      </c>
      <c r="D98" s="2810" t="str">
        <f ca="1">+"Only tenderders registered on the Central Suppliers Database and within the applicable CIDB grading "&amp;+'Master Data'!G19&amp;" or higher will be legible to submit tenders/quotations."</f>
        <v>Only tenderders registered on the Central Suppliers Database and within the applicable CIDB grading 6SF or higher will be legible to submit tenders/quotations.</v>
      </c>
      <c r="E98" s="2810"/>
      <c r="F98" s="2810"/>
      <c r="G98" s="2810"/>
      <c r="H98" s="2810"/>
      <c r="I98" s="2810"/>
      <c r="J98" s="2810"/>
      <c r="K98" s="1478"/>
    </row>
    <row r="99" spans="1:11">
      <c r="B99" s="1477"/>
      <c r="C99" s="1447"/>
      <c r="D99" s="2810"/>
      <c r="E99" s="2810"/>
      <c r="F99" s="2810"/>
      <c r="G99" s="2810"/>
      <c r="H99" s="2810"/>
      <c r="I99" s="2810"/>
      <c r="J99" s="2810"/>
      <c r="K99" s="1478"/>
    </row>
    <row r="100" spans="1:11" ht="26.4" customHeight="1">
      <c r="B100" s="1477"/>
      <c r="C100" s="2402" t="s">
        <v>4957</v>
      </c>
      <c r="D100" s="2834" t="s">
        <v>4958</v>
      </c>
      <c r="E100" s="2834"/>
      <c r="F100" s="2834"/>
      <c r="G100" s="2834"/>
      <c r="H100" s="2834"/>
      <c r="I100" s="2834"/>
      <c r="J100" s="2834"/>
      <c r="K100" s="1478"/>
    </row>
    <row r="101" spans="1:11">
      <c r="B101" s="1477"/>
      <c r="K101" s="1478"/>
    </row>
    <row r="102" spans="1:11" ht="45.6" hidden="1" customHeight="1" outlineLevel="1">
      <c r="A102" s="53"/>
      <c r="B102" s="1477"/>
      <c r="C102" s="2833" t="str">
        <f>CONCATENATE('Master Data'!F13," / ",'Master Data'!G13," / ",'Master Data'!E13," / ",'Master Data'!E18)</f>
        <v>Project Code: / 012345 / ZNTM012345W / KZN Public Works: 191 Prince Alfred Street</v>
      </c>
      <c r="D102" s="2833"/>
      <c r="E102" s="2833"/>
      <c r="F102" s="2833"/>
      <c r="G102" s="2833"/>
      <c r="H102" s="2833"/>
      <c r="I102" s="2833"/>
      <c r="J102" s="2833"/>
      <c r="K102" s="1478"/>
    </row>
    <row r="103" spans="1:11" hidden="1" outlineLevel="1">
      <c r="A103" s="53"/>
      <c r="B103" s="1477"/>
      <c r="K103" s="1478"/>
    </row>
    <row r="104" spans="1:11" hidden="1" outlineLevel="1">
      <c r="A104" s="53"/>
      <c r="B104" s="1477"/>
      <c r="C104" s="1445" t="s">
        <v>3186</v>
      </c>
      <c r="K104" s="1478"/>
    </row>
    <row r="105" spans="1:11" hidden="1" outlineLevel="1">
      <c r="A105" s="53"/>
      <c r="B105" s="1477"/>
      <c r="C105" s="693"/>
      <c r="K105" s="1478"/>
    </row>
    <row r="106" spans="1:11" s="169" customFormat="1" ht="25.2" hidden="1" customHeight="1" outlineLevel="1">
      <c r="A106" s="844"/>
      <c r="B106" s="1481"/>
      <c r="C106" s="2827" t="str">
        <f>+'Master Data'!K12</f>
        <v>Submission to BSC:</v>
      </c>
      <c r="D106" s="2827"/>
      <c r="E106" s="2827"/>
      <c r="F106" s="2828">
        <f>+'Master Data'!L12</f>
        <v>41860</v>
      </c>
      <c r="G106" s="2828"/>
      <c r="H106" s="2828"/>
      <c r="I106" s="2828"/>
      <c r="J106" s="2828"/>
      <c r="K106" s="1482"/>
    </row>
    <row r="107" spans="1:11" s="169" customFormat="1" ht="25.2" hidden="1" customHeight="1" outlineLevel="1">
      <c r="A107" s="844"/>
      <c r="B107" s="1481"/>
      <c r="C107" s="2827" t="str">
        <f>+'Master Data'!K13</f>
        <v>BSC Meeting:</v>
      </c>
      <c r="D107" s="2827"/>
      <c r="E107" s="2827"/>
      <c r="F107" s="2828">
        <f>+'Master Data'!L13</f>
        <v>41867</v>
      </c>
      <c r="G107" s="2828"/>
      <c r="H107" s="2828"/>
      <c r="I107" s="2828"/>
      <c r="J107" s="2828"/>
      <c r="K107" s="1482"/>
    </row>
    <row r="108" spans="1:11" s="169" customFormat="1" ht="25.2" hidden="1" customHeight="1" outlineLevel="1">
      <c r="A108" s="844"/>
      <c r="B108" s="1481"/>
      <c r="C108" s="2827" t="str">
        <f>+'Master Data'!K14</f>
        <v>Advertisement:</v>
      </c>
      <c r="D108" s="2827"/>
      <c r="E108" s="2827"/>
      <c r="F108" s="2828">
        <f>+'Master Data'!L14</f>
        <v>41881</v>
      </c>
      <c r="G108" s="2828"/>
      <c r="H108" s="2828"/>
      <c r="I108" s="2828"/>
      <c r="J108" s="2828"/>
      <c r="K108" s="1482"/>
    </row>
    <row r="109" spans="1:11" s="169" customFormat="1" ht="25.2" hidden="1" customHeight="1" outlineLevel="1">
      <c r="A109" s="844"/>
      <c r="B109" s="1481"/>
      <c r="C109" s="2827" t="str">
        <f>+'Master Data'!K15</f>
        <v>Compulsory Site Meeting Briefing:</v>
      </c>
      <c r="D109" s="2827"/>
      <c r="E109" s="2827"/>
      <c r="F109" s="2828" t="str">
        <f>+'Master Data'!L15</f>
        <v>As per Tender Advertisement</v>
      </c>
      <c r="G109" s="2828"/>
      <c r="H109" s="2828"/>
      <c r="I109" s="2828"/>
      <c r="J109" s="2828"/>
      <c r="K109" s="1482"/>
    </row>
    <row r="110" spans="1:11" s="169" customFormat="1" ht="25.2" hidden="1" customHeight="1" outlineLevel="1">
      <c r="A110" s="844"/>
      <c r="B110" s="1481"/>
      <c r="C110" s="2827" t="str">
        <f>+'Master Data'!K16</f>
        <v>Closing:</v>
      </c>
      <c r="D110" s="2827"/>
      <c r="E110" s="2827"/>
      <c r="F110" s="2828">
        <f>+'Master Data'!L16</f>
        <v>41912</v>
      </c>
      <c r="G110" s="2828"/>
      <c r="H110" s="2828"/>
      <c r="I110" s="2828"/>
      <c r="J110" s="2828"/>
      <c r="K110" s="1482"/>
    </row>
    <row r="111" spans="1:11" s="169" customFormat="1" ht="25.2" hidden="1" customHeight="1" outlineLevel="1">
      <c r="A111" s="844"/>
      <c r="B111" s="1481"/>
      <c r="C111" s="2827" t="str">
        <f>+'Master Data'!K18</f>
        <v>Tender Adjudication:</v>
      </c>
      <c r="D111" s="2827"/>
      <c r="E111" s="2827"/>
      <c r="F111" s="2829">
        <f>+'Master Data'!L18</f>
        <v>41912</v>
      </c>
      <c r="G111" s="2830"/>
      <c r="H111" s="1810" t="s">
        <v>3184</v>
      </c>
      <c r="I111" s="2831">
        <f>+'Master Data'!P18</f>
        <v>41942</v>
      </c>
      <c r="J111" s="2832"/>
      <c r="K111" s="1482"/>
    </row>
    <row r="112" spans="1:11" s="169" customFormat="1" ht="25.2" hidden="1" customHeight="1" outlineLevel="1">
      <c r="A112" s="844"/>
      <c r="B112" s="1481"/>
      <c r="C112" s="2827" t="str">
        <f>+'Master Data'!K19</f>
        <v>Estimated Site Hand Over:</v>
      </c>
      <c r="D112" s="2827"/>
      <c r="E112" s="2827"/>
      <c r="F112" s="2828">
        <f>+'Master Data'!L19</f>
        <v>41972.5</v>
      </c>
      <c r="G112" s="2828"/>
      <c r="H112" s="2828"/>
      <c r="I112" s="2828"/>
      <c r="J112" s="2828"/>
      <c r="K112" s="1482"/>
    </row>
    <row r="113" spans="1:11" s="169" customFormat="1" ht="25.2" hidden="1" customHeight="1" outlineLevel="1">
      <c r="A113" s="844"/>
      <c r="B113" s="1481"/>
      <c r="C113" s="2827" t="str">
        <f>+'Master Data'!K20</f>
        <v>Estimated Completion:</v>
      </c>
      <c r="D113" s="2827"/>
      <c r="E113" s="2827"/>
      <c r="F113" s="2828">
        <f>+'Master Data'!L20</f>
        <v>42533</v>
      </c>
      <c r="G113" s="2828"/>
      <c r="H113" s="2828"/>
      <c r="I113" s="2828"/>
      <c r="J113" s="2828"/>
      <c r="K113" s="1482"/>
    </row>
    <row r="114" spans="1:11" s="169" customFormat="1" ht="6" customHeight="1" collapsed="1" thickBot="1">
      <c r="B114" s="1483"/>
      <c r="C114" s="1484"/>
      <c r="D114" s="1484"/>
      <c r="E114" s="1484"/>
      <c r="F114" s="1485"/>
      <c r="G114" s="1484"/>
      <c r="H114" s="1484"/>
      <c r="I114" s="1484"/>
      <c r="J114" s="1484"/>
      <c r="K114" s="1486"/>
    </row>
    <row r="115" spans="1:11">
      <c r="F115" s="1433"/>
    </row>
    <row r="116" spans="1:11">
      <c r="F116" s="1433"/>
    </row>
  </sheetData>
  <mergeCells count="119">
    <mergeCell ref="D78:E78"/>
    <mergeCell ref="F73:I73"/>
    <mergeCell ref="F74:I74"/>
    <mergeCell ref="F75:I75"/>
    <mergeCell ref="F76:I76"/>
    <mergeCell ref="F77:I77"/>
    <mergeCell ref="F78:I78"/>
    <mergeCell ref="D73:E73"/>
    <mergeCell ref="D74:E74"/>
    <mergeCell ref="D75:E75"/>
    <mergeCell ref="D76:E76"/>
    <mergeCell ref="D77:E77"/>
    <mergeCell ref="G65:J65"/>
    <mergeCell ref="G66:J66"/>
    <mergeCell ref="G67:J67"/>
    <mergeCell ref="G68:J68"/>
    <mergeCell ref="C59:F59"/>
    <mergeCell ref="G59:J59"/>
    <mergeCell ref="C64:F64"/>
    <mergeCell ref="C65:F65"/>
    <mergeCell ref="C66:F66"/>
    <mergeCell ref="C67:F67"/>
    <mergeCell ref="C68:F68"/>
    <mergeCell ref="G60:J60"/>
    <mergeCell ref="G61:J61"/>
    <mergeCell ref="G62:J62"/>
    <mergeCell ref="G63:J63"/>
    <mergeCell ref="G64:J64"/>
    <mergeCell ref="C60:F60"/>
    <mergeCell ref="C61:F61"/>
    <mergeCell ref="C62:F62"/>
    <mergeCell ref="C63:F63"/>
    <mergeCell ref="G45:J45"/>
    <mergeCell ref="G46:J46"/>
    <mergeCell ref="G47:J47"/>
    <mergeCell ref="C51:J51"/>
    <mergeCell ref="C52:J52"/>
    <mergeCell ref="C56:J56"/>
    <mergeCell ref="C44:F47"/>
    <mergeCell ref="C9:J9"/>
    <mergeCell ref="C17:F17"/>
    <mergeCell ref="C18:F18"/>
    <mergeCell ref="C19:F19"/>
    <mergeCell ref="C20:F20"/>
    <mergeCell ref="G14:J16"/>
    <mergeCell ref="C14:F16"/>
    <mergeCell ref="G17:J17"/>
    <mergeCell ref="G18:J18"/>
    <mergeCell ref="G44:J44"/>
    <mergeCell ref="C43:F43"/>
    <mergeCell ref="G21:J21"/>
    <mergeCell ref="G24:J24"/>
    <mergeCell ref="G33:J33"/>
    <mergeCell ref="C22:F22"/>
    <mergeCell ref="C23:F23"/>
    <mergeCell ref="C24:F24"/>
    <mergeCell ref="C42:F42"/>
    <mergeCell ref="G22:J22"/>
    <mergeCell ref="G23:J23"/>
    <mergeCell ref="G41:J41"/>
    <mergeCell ref="G42:J42"/>
    <mergeCell ref="G43:J43"/>
    <mergeCell ref="C36:G36"/>
    <mergeCell ref="C37:G37"/>
    <mergeCell ref="H36:J36"/>
    <mergeCell ref="H37:J37"/>
    <mergeCell ref="C102:J102"/>
    <mergeCell ref="F106:J106"/>
    <mergeCell ref="F107:J107"/>
    <mergeCell ref="F108:J108"/>
    <mergeCell ref="C106:E106"/>
    <mergeCell ref="C107:E107"/>
    <mergeCell ref="C108:E108"/>
    <mergeCell ref="D89:J89"/>
    <mergeCell ref="D90:J90"/>
    <mergeCell ref="D91:J91"/>
    <mergeCell ref="D92:J92"/>
    <mergeCell ref="D93:J93"/>
    <mergeCell ref="D94:J94"/>
    <mergeCell ref="D95:J95"/>
    <mergeCell ref="D96:J96"/>
    <mergeCell ref="D97:J97"/>
    <mergeCell ref="D98:J99"/>
    <mergeCell ref="D100:J100"/>
    <mergeCell ref="C109:E109"/>
    <mergeCell ref="C110:E110"/>
    <mergeCell ref="C111:E111"/>
    <mergeCell ref="C112:E112"/>
    <mergeCell ref="C113:E113"/>
    <mergeCell ref="F109:J109"/>
    <mergeCell ref="F110:J110"/>
    <mergeCell ref="F112:J112"/>
    <mergeCell ref="F113:J113"/>
    <mergeCell ref="F111:G111"/>
    <mergeCell ref="I111:J111"/>
    <mergeCell ref="D88:J88"/>
    <mergeCell ref="C21:F21"/>
    <mergeCell ref="G19:J19"/>
    <mergeCell ref="G20:J20"/>
    <mergeCell ref="D72:J72"/>
    <mergeCell ref="D82:J82"/>
    <mergeCell ref="B11:K11"/>
    <mergeCell ref="C12:J12"/>
    <mergeCell ref="C28:F28"/>
    <mergeCell ref="C29:F29"/>
    <mergeCell ref="C30:F30"/>
    <mergeCell ref="C31:F31"/>
    <mergeCell ref="G27:J27"/>
    <mergeCell ref="G28:J28"/>
    <mergeCell ref="G29:J29"/>
    <mergeCell ref="G30:J30"/>
    <mergeCell ref="G31:J31"/>
    <mergeCell ref="C25:F25"/>
    <mergeCell ref="G25:J25"/>
    <mergeCell ref="C26:F26"/>
    <mergeCell ref="G26:J26"/>
    <mergeCell ref="C27:F27"/>
    <mergeCell ref="C33:F33"/>
    <mergeCell ref="C41:F41"/>
  </mergeCells>
  <pageMargins left="0.92" right="0.5" top="0.69" bottom="0.65" header="0.3" footer="0.3"/>
  <pageSetup orientation="portrait" r:id="rId1"/>
  <rowBreaks count="1" manualBreakCount="1">
    <brk id="34" max="10"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51"/>
  </sheetPr>
  <dimension ref="A1:M112"/>
  <sheetViews>
    <sheetView showGridLines="0" showRowColHeaders="0" zoomScaleNormal="100" workbookViewId="0">
      <selection activeCell="V14" sqref="V14"/>
    </sheetView>
  </sheetViews>
  <sheetFormatPr defaultRowHeight="13.2"/>
  <cols>
    <col min="1" max="1" width="3.88671875" customWidth="1"/>
    <col min="3" max="3" width="5.88671875" customWidth="1"/>
    <col min="4" max="4" width="11" customWidth="1"/>
    <col min="5" max="5" width="8" customWidth="1"/>
    <col min="6" max="6" width="8.44140625" customWidth="1"/>
    <col min="7" max="7" width="11.44140625" customWidth="1"/>
    <col min="8" max="8" width="9" customWidth="1"/>
    <col min="10" max="10" width="13.33203125" customWidth="1"/>
    <col min="11" max="11" width="7" customWidth="1"/>
  </cols>
  <sheetData>
    <row r="1" spans="1:11" ht="39" customHeight="1">
      <c r="A1" s="3783" t="s">
        <v>1242</v>
      </c>
      <c r="B1" s="3784"/>
      <c r="C1" s="3784"/>
      <c r="D1" s="3784"/>
      <c r="E1" s="3784"/>
      <c r="F1" s="3784"/>
      <c r="G1" s="3784"/>
      <c r="H1" s="3784"/>
      <c r="I1" s="3784"/>
      <c r="J1" s="3784"/>
      <c r="K1" s="3785"/>
    </row>
    <row r="2" spans="1:11">
      <c r="A2" s="6"/>
    </row>
    <row r="3" spans="1:11" ht="40.5" customHeight="1">
      <c r="A3" s="3804" t="s">
        <v>4637</v>
      </c>
      <c r="B3" s="3804"/>
      <c r="C3" s="3804"/>
      <c r="D3" s="3804"/>
      <c r="E3" s="3804"/>
      <c r="F3" s="3804"/>
      <c r="G3" s="3804"/>
      <c r="H3" s="3804"/>
      <c r="I3" s="3804"/>
      <c r="J3" s="3804"/>
      <c r="K3" s="3804"/>
    </row>
    <row r="4" spans="1:11">
      <c r="A4" s="7"/>
    </row>
    <row r="5" spans="1:11">
      <c r="A5" s="243"/>
      <c r="B5" s="3805"/>
      <c r="C5" s="3805"/>
      <c r="D5" s="3805"/>
      <c r="E5" s="3805"/>
      <c r="F5" s="3805"/>
      <c r="G5" s="3805"/>
      <c r="H5" s="3805"/>
      <c r="I5" s="3805"/>
      <c r="J5" s="3805"/>
      <c r="K5" s="3805"/>
    </row>
    <row r="6" spans="1:11">
      <c r="A6" s="78"/>
    </row>
    <row r="7" spans="1:11">
      <c r="A7" s="237" t="s">
        <v>580</v>
      </c>
      <c r="B7" s="3805"/>
      <c r="C7" s="3805"/>
      <c r="D7" s="3805"/>
      <c r="E7" s="3805"/>
      <c r="F7" s="3805"/>
      <c r="G7" s="3805"/>
      <c r="H7" s="3805"/>
      <c r="I7" s="3805"/>
      <c r="J7" s="3805"/>
      <c r="K7" s="3805"/>
    </row>
    <row r="8" spans="1:11">
      <c r="A8" s="78"/>
    </row>
    <row r="9" spans="1:11">
      <c r="A9" s="243" t="s">
        <v>784</v>
      </c>
      <c r="B9" s="3805"/>
      <c r="C9" s="3805"/>
      <c r="D9" s="3805"/>
      <c r="E9" s="3805"/>
      <c r="F9" s="3805"/>
      <c r="G9" s="3805"/>
      <c r="H9" s="3805"/>
      <c r="I9" s="3805"/>
      <c r="J9" s="3805"/>
      <c r="K9" s="3805"/>
    </row>
    <row r="10" spans="1:11">
      <c r="A10" s="78"/>
    </row>
    <row r="11" spans="1:11">
      <c r="A11" s="237" t="s">
        <v>580</v>
      </c>
      <c r="B11" s="3805"/>
      <c r="C11" s="3805"/>
      <c r="D11" s="3805"/>
      <c r="E11" s="3805"/>
      <c r="F11" s="3805"/>
      <c r="G11" s="3805"/>
      <c r="H11" s="3805"/>
      <c r="I11" s="3805"/>
      <c r="J11" s="3805"/>
      <c r="K11" s="3805"/>
    </row>
    <row r="12" spans="1:11">
      <c r="A12" s="78" t="s">
        <v>580</v>
      </c>
    </row>
    <row r="13" spans="1:11">
      <c r="A13" s="243" t="s">
        <v>785</v>
      </c>
      <c r="B13" s="3805"/>
      <c r="C13" s="3805"/>
      <c r="D13" s="3805"/>
      <c r="E13" s="3805"/>
      <c r="F13" s="3805"/>
      <c r="G13" s="3805"/>
      <c r="H13" s="3805"/>
      <c r="I13" s="3805"/>
      <c r="J13" s="3805"/>
      <c r="K13" s="3805"/>
    </row>
    <row r="14" spans="1:11">
      <c r="A14" s="78"/>
    </row>
    <row r="15" spans="1:11">
      <c r="A15" s="237" t="s">
        <v>580</v>
      </c>
      <c r="B15" s="3805"/>
      <c r="C15" s="3805"/>
      <c r="D15" s="3805"/>
      <c r="E15" s="3805"/>
      <c r="F15" s="3805"/>
      <c r="G15" s="3805"/>
      <c r="H15" s="3805"/>
      <c r="I15" s="3805"/>
      <c r="J15" s="3805"/>
      <c r="K15" s="3805"/>
    </row>
    <row r="16" spans="1:11">
      <c r="A16" s="78"/>
    </row>
    <row r="17" spans="1:11">
      <c r="A17" s="243" t="s">
        <v>786</v>
      </c>
      <c r="B17" s="3805"/>
      <c r="C17" s="3805"/>
      <c r="D17" s="3805"/>
      <c r="E17" s="3805"/>
      <c r="F17" s="3805"/>
      <c r="G17" s="3805"/>
      <c r="H17" s="3805"/>
      <c r="I17" s="3805"/>
      <c r="J17" s="3805"/>
      <c r="K17" s="3805"/>
    </row>
    <row r="18" spans="1:11">
      <c r="A18" s="78"/>
    </row>
    <row r="19" spans="1:11">
      <c r="A19" s="237" t="s">
        <v>580</v>
      </c>
      <c r="B19" s="3805"/>
      <c r="C19" s="3805"/>
      <c r="D19" s="3805"/>
      <c r="E19" s="3805"/>
      <c r="F19" s="3805"/>
      <c r="G19" s="3805"/>
      <c r="H19" s="3805"/>
      <c r="I19" s="3805"/>
      <c r="J19" s="3805"/>
      <c r="K19" s="3805"/>
    </row>
    <row r="20" spans="1:11">
      <c r="A20" s="78"/>
    </row>
    <row r="21" spans="1:11">
      <c r="A21" s="243" t="s">
        <v>787</v>
      </c>
      <c r="B21" s="3805"/>
      <c r="C21" s="3805"/>
      <c r="D21" s="3805"/>
      <c r="E21" s="3805"/>
      <c r="F21" s="3805"/>
      <c r="G21" s="3805"/>
      <c r="H21" s="3805"/>
      <c r="I21" s="3805"/>
      <c r="J21" s="3805"/>
      <c r="K21" s="3805"/>
    </row>
    <row r="22" spans="1:11">
      <c r="A22" s="78"/>
    </row>
    <row r="23" spans="1:11">
      <c r="A23" s="237" t="s">
        <v>580</v>
      </c>
      <c r="B23" s="3805"/>
      <c r="C23" s="3805"/>
      <c r="D23" s="3805"/>
      <c r="E23" s="3805"/>
      <c r="F23" s="3805"/>
      <c r="G23" s="3805"/>
      <c r="H23" s="3805"/>
      <c r="I23" s="3805"/>
      <c r="J23" s="3805"/>
      <c r="K23" s="3805"/>
    </row>
    <row r="24" spans="1:11">
      <c r="A24" s="78"/>
    </row>
    <row r="25" spans="1:11">
      <c r="A25" s="243" t="s">
        <v>788</v>
      </c>
      <c r="B25" s="3805"/>
      <c r="C25" s="3805"/>
      <c r="D25" s="3805"/>
      <c r="E25" s="3805"/>
      <c r="F25" s="3805"/>
      <c r="G25" s="3805"/>
      <c r="H25" s="3805"/>
      <c r="I25" s="3805"/>
      <c r="J25" s="3805"/>
      <c r="K25" s="3805"/>
    </row>
    <row r="26" spans="1:11">
      <c r="A26" s="78"/>
    </row>
    <row r="27" spans="1:11">
      <c r="A27" s="237" t="s">
        <v>580</v>
      </c>
      <c r="B27" s="3805"/>
      <c r="C27" s="3805"/>
      <c r="D27" s="3805"/>
      <c r="E27" s="3805"/>
      <c r="F27" s="3805"/>
      <c r="G27" s="3805"/>
      <c r="H27" s="3805"/>
      <c r="I27" s="3805"/>
      <c r="J27" s="3805"/>
      <c r="K27" s="3805"/>
    </row>
    <row r="28" spans="1:11">
      <c r="A28" s="78"/>
    </row>
    <row r="29" spans="1:11">
      <c r="A29" s="243" t="s">
        <v>588</v>
      </c>
      <c r="B29" s="3805"/>
      <c r="C29" s="3805"/>
      <c r="D29" s="3805"/>
      <c r="E29" s="3805"/>
      <c r="F29" s="3805"/>
      <c r="G29" s="3805"/>
      <c r="H29" s="3805"/>
      <c r="I29" s="3805"/>
      <c r="J29" s="3805"/>
      <c r="K29" s="3805"/>
    </row>
    <row r="30" spans="1:11">
      <c r="A30" s="78"/>
    </row>
    <row r="31" spans="1:11">
      <c r="A31" s="237" t="s">
        <v>580</v>
      </c>
      <c r="B31" s="3805"/>
      <c r="C31" s="3805"/>
      <c r="D31" s="3805"/>
      <c r="E31" s="3805"/>
      <c r="F31" s="3805"/>
      <c r="G31" s="3805"/>
      <c r="H31" s="3805"/>
      <c r="I31" s="3805"/>
      <c r="J31" s="3805"/>
      <c r="K31" s="3805"/>
    </row>
    <row r="32" spans="1:11">
      <c r="A32" s="78"/>
    </row>
    <row r="33" spans="1:13">
      <c r="A33" s="243" t="s">
        <v>442</v>
      </c>
      <c r="B33" s="3805"/>
      <c r="C33" s="3805"/>
      <c r="D33" s="3805"/>
      <c r="E33" s="3805"/>
      <c r="F33" s="3805"/>
      <c r="G33" s="3805"/>
      <c r="H33" s="3805"/>
      <c r="I33" s="3805"/>
      <c r="J33" s="3805"/>
      <c r="K33" s="3805"/>
    </row>
    <row r="34" spans="1:13">
      <c r="A34" s="78"/>
    </row>
    <row r="35" spans="1:13">
      <c r="A35" s="237" t="s">
        <v>580</v>
      </c>
      <c r="B35" s="3805"/>
      <c r="C35" s="3805"/>
      <c r="D35" s="3805"/>
      <c r="E35" s="3805"/>
      <c r="F35" s="3805"/>
      <c r="G35" s="3805"/>
      <c r="H35" s="3805"/>
      <c r="I35" s="3805"/>
      <c r="J35" s="3805"/>
      <c r="K35" s="3805"/>
    </row>
    <row r="36" spans="1:13">
      <c r="A36" s="166"/>
      <c r="B36" s="166"/>
      <c r="C36" s="166"/>
      <c r="D36" s="166"/>
      <c r="E36" s="166"/>
      <c r="F36" s="166"/>
      <c r="G36" s="166"/>
      <c r="H36" s="166"/>
      <c r="I36" s="166"/>
      <c r="J36" s="166"/>
      <c r="K36" s="166"/>
    </row>
    <row r="37" spans="1:13">
      <c r="A37" s="78"/>
    </row>
    <row r="38" spans="1:13">
      <c r="B38" s="6" t="s">
        <v>443</v>
      </c>
      <c r="C38" s="3780"/>
      <c r="D38" s="3780"/>
      <c r="E38" s="3780"/>
      <c r="F38" s="3780"/>
      <c r="G38" s="3780"/>
      <c r="H38" s="235" t="s">
        <v>445</v>
      </c>
      <c r="I38" s="3780"/>
      <c r="J38" s="3780"/>
      <c r="K38" s="245" t="s">
        <v>444</v>
      </c>
      <c r="M38" s="6"/>
    </row>
    <row r="39" spans="1:13">
      <c r="A39" s="7"/>
    </row>
    <row r="40" spans="1:13" ht="15.6">
      <c r="A40" s="3807" t="s">
        <v>713</v>
      </c>
      <c r="B40" s="3807"/>
      <c r="C40" s="3807"/>
      <c r="D40" s="3807"/>
      <c r="E40" s="3807"/>
      <c r="F40" s="3807"/>
      <c r="G40" s="3807"/>
      <c r="H40" s="3807"/>
      <c r="I40" s="3807"/>
      <c r="J40" s="3807"/>
      <c r="K40" s="3807"/>
    </row>
    <row r="41" spans="1:13">
      <c r="A41" s="7"/>
    </row>
    <row r="42" spans="1:13" ht="27" customHeight="1">
      <c r="A42" s="82" t="s">
        <v>901</v>
      </c>
      <c r="B42" s="3803" t="str">
        <f>+"The above-mentioned Enterprises submits a Tender in Consortium/Joint Venture to the "&amp;'Master Data'!E12&amp;" in respect of the following project:"</f>
        <v>The above-mentioned Enterprises submits a Tender in Consortium/Joint Venture to the KZN Department of Public Works in respect of the following project:</v>
      </c>
      <c r="C42" s="3803"/>
      <c r="D42" s="3803"/>
      <c r="E42" s="3803"/>
      <c r="F42" s="3803"/>
      <c r="G42" s="3803"/>
      <c r="H42" s="3803"/>
      <c r="I42" s="3803"/>
      <c r="J42" s="3803"/>
      <c r="K42" s="3803"/>
    </row>
    <row r="43" spans="1:13" ht="12.75" customHeight="1">
      <c r="B43" s="2833" t="str">
        <f>+'Master Data'!E18</f>
        <v>KZN Public Works: 191 Prince Alfred Street</v>
      </c>
      <c r="C43" s="2833"/>
      <c r="D43" s="2833"/>
      <c r="E43" s="2833"/>
      <c r="F43" s="2833"/>
      <c r="G43" s="2833"/>
      <c r="H43" s="2833"/>
      <c r="I43" s="2833"/>
      <c r="J43" s="2833"/>
      <c r="K43" s="2833"/>
    </row>
    <row r="44" spans="1:13">
      <c r="A44" s="246"/>
      <c r="B44" s="2833"/>
      <c r="C44" s="2833"/>
      <c r="D44" s="2833"/>
      <c r="E44" s="2833"/>
      <c r="F44" s="2833"/>
      <c r="G44" s="2833"/>
      <c r="H44" s="2833"/>
      <c r="I44" s="2833"/>
      <c r="J44" s="2833"/>
      <c r="K44" s="2833"/>
    </row>
    <row r="45" spans="1:13" ht="18" customHeight="1" thickBot="1">
      <c r="A45" s="247"/>
      <c r="B45" s="3779"/>
      <c r="C45" s="3779"/>
      <c r="D45" s="3779"/>
      <c r="E45" s="3779"/>
      <c r="F45" s="3779"/>
      <c r="G45" s="3779"/>
      <c r="H45" s="3779"/>
      <c r="I45" s="3779"/>
      <c r="J45" s="3779"/>
      <c r="K45" s="3779"/>
    </row>
    <row r="46" spans="1:13" s="8" customFormat="1" ht="22.5" customHeight="1">
      <c r="B46" s="3806" t="s">
        <v>446</v>
      </c>
      <c r="C46" s="3806"/>
      <c r="D46" s="3809" t="str">
        <f>+'Master Data'!OLE_LINK5</f>
        <v>ZNTM012345W</v>
      </c>
      <c r="E46" s="3809"/>
      <c r="F46" s="3809"/>
      <c r="G46" s="3809"/>
      <c r="H46" s="3809"/>
      <c r="I46" s="3809"/>
      <c r="J46" s="3809"/>
      <c r="K46" s="3809"/>
    </row>
    <row r="47" spans="1:13" s="8" customFormat="1" ht="22.5" customHeight="1">
      <c r="B47" s="3808" t="s">
        <v>4004</v>
      </c>
      <c r="C47" s="3736"/>
      <c r="D47" s="3732" t="str">
        <f>+'Master Data'!G13</f>
        <v>012345</v>
      </c>
      <c r="E47" s="3732"/>
      <c r="F47" s="3732"/>
      <c r="G47" s="3732"/>
      <c r="H47" s="348"/>
      <c r="I47" s="348"/>
      <c r="J47" s="348"/>
      <c r="K47" s="348"/>
    </row>
    <row r="48" spans="1:13">
      <c r="A48" s="7"/>
    </row>
    <row r="49" spans="1:11" ht="12.75" customHeight="1">
      <c r="A49" s="82" t="s">
        <v>903</v>
      </c>
      <c r="B49" s="3810" t="s">
        <v>902</v>
      </c>
      <c r="C49" s="3810"/>
      <c r="D49" s="3801" t="s">
        <v>898</v>
      </c>
      <c r="E49" s="3801"/>
      <c r="F49" s="3801"/>
      <c r="G49" s="3801"/>
      <c r="H49" s="3801"/>
      <c r="I49" s="3801"/>
      <c r="J49" s="3801"/>
      <c r="K49" s="3801"/>
    </row>
    <row r="50" spans="1:11">
      <c r="A50" s="78"/>
    </row>
    <row r="51" spans="1:11">
      <c r="B51" s="6" t="s">
        <v>899</v>
      </c>
      <c r="C51" s="6"/>
      <c r="D51" s="238"/>
      <c r="E51" s="3780"/>
      <c r="F51" s="3780"/>
      <c r="G51" s="3780"/>
      <c r="H51" s="3780"/>
      <c r="I51" s="3780"/>
      <c r="J51" s="235" t="s">
        <v>892</v>
      </c>
    </row>
    <row r="52" spans="1:11">
      <c r="A52" s="7"/>
    </row>
    <row r="53" spans="1:11">
      <c r="B53" s="6" t="s">
        <v>383</v>
      </c>
      <c r="C53" s="6"/>
      <c r="D53" s="6"/>
      <c r="E53" s="3780"/>
      <c r="F53" s="3780"/>
      <c r="G53" s="3780"/>
      <c r="H53" s="3780"/>
      <c r="I53" s="3780"/>
      <c r="J53" s="3780"/>
      <c r="K53" s="3780"/>
    </row>
    <row r="54" spans="1:11" ht="40.5" customHeight="1">
      <c r="B54" s="3803" t="s">
        <v>1223</v>
      </c>
      <c r="C54" s="3803"/>
      <c r="D54" s="3803"/>
      <c r="E54" s="3803"/>
      <c r="F54" s="3803"/>
      <c r="G54" s="3803"/>
      <c r="H54" s="3803"/>
      <c r="I54" s="3803"/>
      <c r="J54" s="3803"/>
      <c r="K54" s="3803"/>
    </row>
    <row r="55" spans="1:11">
      <c r="A55" s="78"/>
    </row>
    <row r="56" spans="1:11" s="112" customFormat="1" ht="25.5" customHeight="1">
      <c r="A56" s="82" t="s">
        <v>904</v>
      </c>
      <c r="B56" s="3803" t="s">
        <v>447</v>
      </c>
      <c r="C56" s="3803"/>
      <c r="D56" s="3803"/>
      <c r="E56" s="3803"/>
      <c r="F56" s="3803"/>
      <c r="G56" s="3803"/>
      <c r="H56" s="3803"/>
      <c r="I56" s="3803"/>
      <c r="J56" s="3803"/>
      <c r="K56" s="3803"/>
    </row>
    <row r="57" spans="1:11" s="112" customFormat="1" ht="17.25" customHeight="1">
      <c r="A57" s="82"/>
      <c r="B57" s="248"/>
      <c r="C57" s="248"/>
      <c r="D57" s="248"/>
      <c r="E57" s="248"/>
      <c r="F57" s="248"/>
      <c r="G57" s="248"/>
      <c r="H57" s="248"/>
      <c r="I57" s="248"/>
      <c r="J57" s="248"/>
      <c r="K57" s="248"/>
    </row>
    <row r="58" spans="1:11">
      <c r="A58" s="78"/>
    </row>
    <row r="59" spans="1:11" ht="42.75" customHeight="1">
      <c r="A59" s="82" t="s">
        <v>905</v>
      </c>
      <c r="B59" s="3492" t="s">
        <v>3801</v>
      </c>
      <c r="C59" s="3492"/>
      <c r="D59" s="3492"/>
      <c r="E59" s="3492"/>
      <c r="F59" s="3492"/>
      <c r="G59" s="3492"/>
      <c r="H59" s="3492"/>
      <c r="I59" s="3492"/>
      <c r="J59" s="3492"/>
      <c r="K59" s="3492"/>
    </row>
    <row r="60" spans="1:11">
      <c r="A60" s="78"/>
      <c r="B60" s="414"/>
      <c r="C60" s="414"/>
      <c r="D60" s="414"/>
      <c r="E60" s="414"/>
      <c r="F60" s="414"/>
      <c r="G60" s="414"/>
      <c r="H60" s="414"/>
      <c r="I60" s="414"/>
      <c r="J60" s="414"/>
      <c r="K60" s="414"/>
    </row>
    <row r="61" spans="1:11" ht="72" customHeight="1">
      <c r="A61" s="82" t="s">
        <v>794</v>
      </c>
      <c r="B61" s="3492" t="s">
        <v>3802</v>
      </c>
      <c r="C61" s="3492"/>
      <c r="D61" s="3492"/>
      <c r="E61" s="3492"/>
      <c r="F61" s="3492"/>
      <c r="G61" s="3492"/>
      <c r="H61" s="3492"/>
      <c r="I61" s="3492"/>
      <c r="J61" s="3492"/>
      <c r="K61" s="3492"/>
    </row>
    <row r="62" spans="1:11">
      <c r="A62" s="78"/>
    </row>
    <row r="63" spans="1:11" ht="66.75" customHeight="1">
      <c r="A63" s="82" t="s">
        <v>795</v>
      </c>
      <c r="B63" s="3803" t="s">
        <v>384</v>
      </c>
      <c r="C63" s="3803"/>
      <c r="D63" s="3803"/>
      <c r="E63" s="3803"/>
      <c r="F63" s="3803"/>
      <c r="G63" s="3803"/>
      <c r="H63" s="3803"/>
      <c r="I63" s="3803"/>
      <c r="J63" s="3803"/>
      <c r="K63" s="3803"/>
    </row>
    <row r="64" spans="1:11">
      <c r="A64" s="78"/>
    </row>
    <row r="65" spans="1:11" ht="41.25" customHeight="1">
      <c r="A65" s="82" t="s">
        <v>796</v>
      </c>
      <c r="B65" s="3803" t="s">
        <v>385</v>
      </c>
      <c r="C65" s="3803"/>
      <c r="D65" s="3803"/>
      <c r="E65" s="3803"/>
      <c r="F65" s="3803"/>
      <c r="G65" s="3803"/>
      <c r="H65" s="3803"/>
      <c r="I65" s="3803"/>
      <c r="J65" s="3803"/>
      <c r="K65" s="3803"/>
    </row>
    <row r="66" spans="1:11">
      <c r="A66" s="78"/>
    </row>
    <row r="67" spans="1:11">
      <c r="B67" s="6" t="s">
        <v>797</v>
      </c>
      <c r="D67" s="3782" t="s">
        <v>580</v>
      </c>
      <c r="E67" s="3782"/>
      <c r="F67" s="3782"/>
      <c r="G67" s="3782"/>
      <c r="H67" s="3782"/>
      <c r="I67" s="3782"/>
      <c r="J67" s="3782"/>
      <c r="K67" s="3782"/>
    </row>
    <row r="68" spans="1:11" ht="10.5" customHeight="1">
      <c r="A68" s="27"/>
    </row>
    <row r="69" spans="1:11">
      <c r="C69" s="27" t="s">
        <v>1133</v>
      </c>
      <c r="D69" s="3782" t="s">
        <v>580</v>
      </c>
      <c r="E69" s="3782"/>
      <c r="F69" s="3782"/>
      <c r="G69" s="3782"/>
      <c r="H69" s="3782"/>
      <c r="I69" s="3782"/>
      <c r="J69" s="3782"/>
      <c r="K69" s="3782"/>
    </row>
    <row r="70" spans="1:11" ht="10.5" customHeight="1">
      <c r="A70" s="6"/>
    </row>
    <row r="71" spans="1:11">
      <c r="C71" s="27" t="s">
        <v>1133</v>
      </c>
      <c r="D71" s="3782" t="s">
        <v>580</v>
      </c>
      <c r="E71" s="3782"/>
      <c r="F71" s="3782"/>
      <c r="G71" s="3782"/>
      <c r="H71" s="3782"/>
      <c r="I71" s="3782"/>
      <c r="J71" s="3782"/>
      <c r="K71" s="3782"/>
    </row>
    <row r="72" spans="1:11" ht="10.5" customHeight="1">
      <c r="C72" s="27"/>
    </row>
    <row r="73" spans="1:11">
      <c r="C73" s="27" t="s">
        <v>1133</v>
      </c>
      <c r="D73" s="3780" t="s">
        <v>580</v>
      </c>
      <c r="E73" s="3780"/>
      <c r="F73" s="3780"/>
      <c r="G73" s="3780"/>
      <c r="H73" s="3780"/>
      <c r="I73" s="236"/>
      <c r="J73" s="3802" t="s">
        <v>894</v>
      </c>
      <c r="K73" s="3802"/>
    </row>
    <row r="74" spans="1:11" ht="10.5" customHeight="1">
      <c r="A74" s="27"/>
    </row>
    <row r="75" spans="1:11">
      <c r="B75" s="6" t="s">
        <v>798</v>
      </c>
      <c r="D75" s="3782" t="s">
        <v>580</v>
      </c>
      <c r="E75" s="3782"/>
      <c r="F75" s="3782"/>
      <c r="G75" s="3782"/>
      <c r="H75" s="3782"/>
      <c r="I75" s="3782"/>
      <c r="J75" s="3782"/>
      <c r="K75" s="3782"/>
    </row>
    <row r="76" spans="1:11" ht="10.5" customHeight="1">
      <c r="A76" s="27"/>
    </row>
    <row r="77" spans="1:11">
      <c r="C77" s="27" t="s">
        <v>1133</v>
      </c>
      <c r="D77" s="3782" t="s">
        <v>580</v>
      </c>
      <c r="E77" s="3782"/>
      <c r="F77" s="3782"/>
      <c r="G77" s="3782"/>
      <c r="H77" s="3782"/>
      <c r="I77" s="3782"/>
      <c r="J77" s="3782"/>
      <c r="K77" s="3782"/>
    </row>
    <row r="78" spans="1:11" ht="10.5" customHeight="1">
      <c r="A78" s="6"/>
    </row>
    <row r="79" spans="1:11">
      <c r="C79" s="27" t="s">
        <v>1133</v>
      </c>
      <c r="D79" s="3782" t="s">
        <v>580</v>
      </c>
      <c r="E79" s="3782"/>
      <c r="F79" s="3782"/>
      <c r="G79" s="3782"/>
      <c r="H79" s="3782"/>
      <c r="I79" s="3782"/>
      <c r="J79" s="3782"/>
      <c r="K79" s="3782"/>
    </row>
    <row r="80" spans="1:11" ht="10.5" customHeight="1">
      <c r="C80" s="27"/>
    </row>
    <row r="81" spans="1:11">
      <c r="C81" s="27" t="s">
        <v>1133</v>
      </c>
      <c r="D81" s="3780" t="s">
        <v>580</v>
      </c>
      <c r="E81" s="3780"/>
      <c r="F81" s="3780"/>
      <c r="G81" s="3780"/>
      <c r="H81" s="3780"/>
      <c r="I81" s="236"/>
      <c r="J81" s="3802" t="s">
        <v>894</v>
      </c>
      <c r="K81" s="3802"/>
    </row>
    <row r="82" spans="1:11" ht="10.5" customHeight="1">
      <c r="A82" s="27"/>
    </row>
    <row r="83" spans="1:11">
      <c r="A83" s="3612" t="s">
        <v>418</v>
      </c>
      <c r="B83" s="3612"/>
      <c r="C83" s="3612"/>
      <c r="D83" s="1820" t="s">
        <v>3803</v>
      </c>
      <c r="E83" s="18"/>
      <c r="F83" s="6"/>
      <c r="G83" s="238"/>
      <c r="H83" s="3782" t="s">
        <v>580</v>
      </c>
      <c r="I83" s="3782"/>
      <c r="J83" s="3782"/>
      <c r="K83" s="3782"/>
    </row>
    <row r="84" spans="1:11" ht="10.5" customHeight="1">
      <c r="A84" s="27"/>
      <c r="D84" s="414"/>
    </row>
    <row r="85" spans="1:11">
      <c r="A85" s="3612" t="s">
        <v>419</v>
      </c>
      <c r="B85" s="3612"/>
      <c r="C85" s="3612"/>
      <c r="D85" s="1820" t="s">
        <v>3803</v>
      </c>
      <c r="E85" s="18"/>
      <c r="F85" s="6"/>
      <c r="G85" s="238"/>
      <c r="H85" s="3782" t="s">
        <v>580</v>
      </c>
      <c r="I85" s="3782"/>
      <c r="J85" s="3782"/>
      <c r="K85" s="3782"/>
    </row>
    <row r="86" spans="1:11">
      <c r="A86" s="18"/>
      <c r="B86" s="18"/>
      <c r="C86" s="18"/>
      <c r="D86" s="213"/>
      <c r="E86" s="18"/>
      <c r="F86" s="6"/>
      <c r="G86" s="6"/>
      <c r="H86" s="110"/>
      <c r="I86" s="110"/>
      <c r="J86" s="110"/>
      <c r="K86" s="110"/>
    </row>
    <row r="87" spans="1:11">
      <c r="A87" s="18" t="s">
        <v>1222</v>
      </c>
      <c r="B87" s="18"/>
      <c r="C87" s="18"/>
      <c r="D87" s="3791"/>
      <c r="E87" s="3791"/>
      <c r="F87" s="3791"/>
      <c r="G87" s="3791"/>
      <c r="H87" s="3791"/>
      <c r="I87" s="3791"/>
      <c r="J87" s="3791"/>
      <c r="K87" s="3791"/>
    </row>
    <row r="88" spans="1:11" ht="21.75" customHeight="1">
      <c r="A88" s="3781" t="s">
        <v>895</v>
      </c>
      <c r="B88" s="3781"/>
      <c r="C88" s="3781"/>
      <c r="D88" s="3781"/>
      <c r="E88" s="3781"/>
      <c r="F88" s="3781"/>
      <c r="G88" s="3781"/>
      <c r="H88" s="3781"/>
      <c r="I88" s="3781"/>
      <c r="J88" s="3781"/>
      <c r="K88" s="3781"/>
    </row>
    <row r="89" spans="1:11" ht="26.25" customHeight="1">
      <c r="A89" s="76"/>
      <c r="B89" s="3731" t="s">
        <v>542</v>
      </c>
      <c r="C89" s="3731"/>
      <c r="D89" s="3731"/>
      <c r="E89" s="3731"/>
      <c r="F89" s="3731" t="s">
        <v>513</v>
      </c>
      <c r="G89" s="3731"/>
      <c r="H89" s="3731"/>
      <c r="I89" s="3731" t="s">
        <v>369</v>
      </c>
      <c r="J89" s="3731"/>
      <c r="K89" s="3731"/>
    </row>
    <row r="90" spans="1:11" ht="26.25" customHeight="1">
      <c r="A90" s="76">
        <v>1</v>
      </c>
      <c r="B90" s="3731"/>
      <c r="C90" s="3731"/>
      <c r="D90" s="3731"/>
      <c r="E90" s="3731"/>
      <c r="F90" s="3731"/>
      <c r="G90" s="3731"/>
      <c r="H90" s="3731"/>
      <c r="I90" s="3731"/>
      <c r="J90" s="3731"/>
      <c r="K90" s="3731"/>
    </row>
    <row r="91" spans="1:11" ht="26.25" customHeight="1">
      <c r="A91" s="76">
        <v>2</v>
      </c>
      <c r="B91" s="3731"/>
      <c r="C91" s="3731"/>
      <c r="D91" s="3731"/>
      <c r="E91" s="3731"/>
      <c r="F91" s="3731"/>
      <c r="G91" s="3731"/>
      <c r="H91" s="3731"/>
      <c r="I91" s="3731"/>
      <c r="J91" s="3731"/>
      <c r="K91" s="3731"/>
    </row>
    <row r="92" spans="1:11" ht="26.25" customHeight="1">
      <c r="A92" s="76">
        <v>3</v>
      </c>
      <c r="B92" s="3731"/>
      <c r="C92" s="3731"/>
      <c r="D92" s="3731"/>
      <c r="E92" s="3731"/>
      <c r="F92" s="3731"/>
      <c r="G92" s="3731"/>
      <c r="H92" s="3731"/>
      <c r="I92" s="3731"/>
      <c r="J92" s="3731"/>
      <c r="K92" s="3731"/>
    </row>
    <row r="93" spans="1:11" ht="26.25" customHeight="1">
      <c r="A93" s="76">
        <v>4</v>
      </c>
      <c r="B93" s="3731"/>
      <c r="C93" s="3731"/>
      <c r="D93" s="3731"/>
      <c r="E93" s="3731"/>
      <c r="F93" s="3731"/>
      <c r="G93" s="3731"/>
      <c r="H93" s="3731"/>
      <c r="I93" s="3731"/>
      <c r="J93" s="3731"/>
      <c r="K93" s="3731"/>
    </row>
    <row r="94" spans="1:11" ht="26.25" customHeight="1">
      <c r="A94" s="76">
        <v>5</v>
      </c>
      <c r="B94" s="3731"/>
      <c r="C94" s="3731"/>
      <c r="D94" s="3731"/>
      <c r="E94" s="3731"/>
      <c r="F94" s="3731"/>
      <c r="G94" s="3731"/>
      <c r="H94" s="3731"/>
      <c r="I94" s="3731"/>
      <c r="J94" s="3731"/>
      <c r="K94" s="3731"/>
    </row>
    <row r="95" spans="1:11" ht="26.25" customHeight="1">
      <c r="A95" s="76">
        <v>6</v>
      </c>
      <c r="B95" s="3731"/>
      <c r="C95" s="3731"/>
      <c r="D95" s="3731"/>
      <c r="E95" s="3731"/>
      <c r="F95" s="3731"/>
      <c r="G95" s="3731"/>
      <c r="H95" s="3731"/>
      <c r="I95" s="3731"/>
      <c r="J95" s="3731"/>
      <c r="K95" s="3731"/>
    </row>
    <row r="96" spans="1:11" ht="26.25" customHeight="1">
      <c r="A96" s="76">
        <v>7</v>
      </c>
      <c r="B96" s="3731"/>
      <c r="C96" s="3731"/>
      <c r="D96" s="3731"/>
      <c r="E96" s="3731"/>
      <c r="F96" s="3731"/>
      <c r="G96" s="3731"/>
      <c r="H96" s="3731"/>
      <c r="I96" s="3731"/>
      <c r="J96" s="3731"/>
      <c r="K96" s="3731"/>
    </row>
    <row r="97" spans="1:11" ht="26.25" customHeight="1">
      <c r="A97" s="76">
        <v>8</v>
      </c>
      <c r="B97" s="3731"/>
      <c r="C97" s="3731"/>
      <c r="D97" s="3731"/>
      <c r="E97" s="3731"/>
      <c r="F97" s="3731"/>
      <c r="G97" s="3731"/>
      <c r="H97" s="3731"/>
      <c r="I97" s="3731"/>
      <c r="J97" s="3731"/>
      <c r="K97" s="3731"/>
    </row>
    <row r="98" spans="1:11" ht="26.25" customHeight="1">
      <c r="A98" s="76">
        <v>9</v>
      </c>
      <c r="B98" s="3731"/>
      <c r="C98" s="3731"/>
      <c r="D98" s="3731"/>
      <c r="E98" s="3731"/>
      <c r="F98" s="3731"/>
      <c r="G98" s="3731"/>
      <c r="H98" s="3731"/>
      <c r="I98" s="3731"/>
      <c r="J98" s="3731"/>
      <c r="K98" s="3731"/>
    </row>
    <row r="99" spans="1:11" ht="26.25" customHeight="1">
      <c r="A99" s="76">
        <v>10</v>
      </c>
      <c r="B99" s="3731"/>
      <c r="C99" s="3731"/>
      <c r="D99" s="3731"/>
      <c r="E99" s="3731"/>
      <c r="F99" s="3731"/>
      <c r="G99" s="3731"/>
      <c r="H99" s="3731"/>
      <c r="I99" s="3731"/>
      <c r="J99" s="3731"/>
      <c r="K99" s="3731"/>
    </row>
    <row r="100" spans="1:11" ht="26.25" customHeight="1">
      <c r="A100" s="76">
        <v>11</v>
      </c>
      <c r="B100" s="3731"/>
      <c r="C100" s="3731"/>
      <c r="D100" s="3731"/>
      <c r="E100" s="3731"/>
      <c r="F100" s="3731"/>
      <c r="G100" s="3731"/>
      <c r="H100" s="3731"/>
      <c r="I100" s="3731"/>
      <c r="J100" s="3731"/>
      <c r="K100" s="3731"/>
    </row>
    <row r="101" spans="1:11" ht="26.25" customHeight="1">
      <c r="A101" s="76">
        <v>12</v>
      </c>
      <c r="B101" s="3731"/>
      <c r="C101" s="3731"/>
      <c r="D101" s="3731"/>
      <c r="E101" s="3731"/>
      <c r="F101" s="3731"/>
      <c r="G101" s="3731"/>
      <c r="H101" s="3731"/>
      <c r="I101" s="3731"/>
      <c r="J101" s="3731"/>
      <c r="K101" s="3731"/>
    </row>
    <row r="102" spans="1:11" ht="26.25" customHeight="1">
      <c r="A102" s="76">
        <v>13</v>
      </c>
      <c r="B102" s="3731"/>
      <c r="C102" s="3731"/>
      <c r="D102" s="3731"/>
      <c r="E102" s="3731"/>
      <c r="F102" s="3731"/>
      <c r="G102" s="3731"/>
      <c r="H102" s="3731"/>
      <c r="I102" s="3731"/>
      <c r="J102" s="3731"/>
      <c r="K102" s="3731"/>
    </row>
    <row r="103" spans="1:11" ht="26.25" customHeight="1">
      <c r="A103" s="76">
        <v>14</v>
      </c>
      <c r="B103" s="3731"/>
      <c r="C103" s="3731"/>
      <c r="D103" s="3731"/>
      <c r="E103" s="3731"/>
      <c r="F103" s="3731"/>
      <c r="G103" s="3731"/>
      <c r="H103" s="3731"/>
      <c r="I103" s="3731"/>
      <c r="J103" s="3731"/>
      <c r="K103" s="3731"/>
    </row>
    <row r="104" spans="1:11" ht="26.25" customHeight="1">
      <c r="A104" s="76">
        <v>15</v>
      </c>
      <c r="B104" s="3731"/>
      <c r="C104" s="3731"/>
      <c r="D104" s="3731"/>
      <c r="E104" s="3731"/>
      <c r="F104" s="3731"/>
      <c r="G104" s="3731"/>
      <c r="H104" s="3731"/>
      <c r="I104" s="3731"/>
      <c r="J104" s="3731"/>
      <c r="K104" s="3731"/>
    </row>
    <row r="105" spans="1:11" ht="24" customHeight="1">
      <c r="A105" s="78"/>
    </row>
    <row r="106" spans="1:11" ht="16.5" customHeight="1">
      <c r="A106" s="3792" t="s">
        <v>368</v>
      </c>
      <c r="B106" s="3793"/>
      <c r="C106" s="3793"/>
      <c r="D106" s="3793"/>
      <c r="E106" s="3793"/>
      <c r="F106" s="3793"/>
      <c r="G106" s="3793"/>
      <c r="H106" s="3793"/>
      <c r="I106" s="3793"/>
      <c r="J106" s="3793"/>
      <c r="K106" s="3794"/>
    </row>
    <row r="107" spans="1:11" ht="105" customHeight="1">
      <c r="A107" s="3795" t="s">
        <v>4636</v>
      </c>
      <c r="B107" s="3796"/>
      <c r="C107" s="3796"/>
      <c r="D107" s="3796"/>
      <c r="E107" s="3796"/>
      <c r="F107" s="3796"/>
      <c r="G107" s="3796"/>
      <c r="H107" s="3796"/>
      <c r="I107" s="3796"/>
      <c r="J107" s="3796"/>
      <c r="K107" s="3797"/>
    </row>
    <row r="108" spans="1:11" ht="12.75" hidden="1" customHeight="1">
      <c r="A108" s="3798"/>
      <c r="B108" s="3799"/>
      <c r="C108" s="3799"/>
      <c r="D108" s="3799"/>
      <c r="E108" s="3799"/>
      <c r="F108" s="3799"/>
      <c r="G108" s="3799"/>
      <c r="H108" s="3799"/>
      <c r="I108" s="3799"/>
      <c r="J108" s="3799"/>
      <c r="K108" s="3800"/>
    </row>
    <row r="109" spans="1:11">
      <c r="A109" s="78"/>
    </row>
    <row r="110" spans="1:11">
      <c r="A110" s="78"/>
    </row>
    <row r="111" spans="1:11">
      <c r="A111" s="6"/>
    </row>
    <row r="112" spans="1:11" ht="15">
      <c r="A112" s="1"/>
    </row>
  </sheetData>
  <sheetProtection formatRows="0" selectLockedCells="1"/>
  <mergeCells count="104">
    <mergeCell ref="B29:K29"/>
    <mergeCell ref="B59:K59"/>
    <mergeCell ref="B61:K61"/>
    <mergeCell ref="D71:K71"/>
    <mergeCell ref="D67:K67"/>
    <mergeCell ref="E51:I51"/>
    <mergeCell ref="B11:K11"/>
    <mergeCell ref="B13:K13"/>
    <mergeCell ref="B9:K9"/>
    <mergeCell ref="B25:K25"/>
    <mergeCell ref="B43:K45"/>
    <mergeCell ref="B46:C46"/>
    <mergeCell ref="B42:K42"/>
    <mergeCell ref="A40:K40"/>
    <mergeCell ref="B27:K27"/>
    <mergeCell ref="B35:K35"/>
    <mergeCell ref="I38:J38"/>
    <mergeCell ref="C38:G38"/>
    <mergeCell ref="B33:K33"/>
    <mergeCell ref="B31:K31"/>
    <mergeCell ref="B47:C47"/>
    <mergeCell ref="D46:K46"/>
    <mergeCell ref="B54:K54"/>
    <mergeCell ref="B49:C49"/>
    <mergeCell ref="A1:K1"/>
    <mergeCell ref="A3:K3"/>
    <mergeCell ref="B5:K5"/>
    <mergeCell ref="B7:K7"/>
    <mergeCell ref="B15:K15"/>
    <mergeCell ref="B17:K17"/>
    <mergeCell ref="B19:K19"/>
    <mergeCell ref="B21:K21"/>
    <mergeCell ref="B23:K23"/>
    <mergeCell ref="B90:E90"/>
    <mergeCell ref="A85:C85"/>
    <mergeCell ref="D77:K77"/>
    <mergeCell ref="D79:K79"/>
    <mergeCell ref="H85:K85"/>
    <mergeCell ref="J81:K81"/>
    <mergeCell ref="D81:H81"/>
    <mergeCell ref="B56:K56"/>
    <mergeCell ref="B63:K63"/>
    <mergeCell ref="B65:K65"/>
    <mergeCell ref="F90:H90"/>
    <mergeCell ref="H83:K83"/>
    <mergeCell ref="J73:K73"/>
    <mergeCell ref="D49:K49"/>
    <mergeCell ref="E53:K53"/>
    <mergeCell ref="F89:H89"/>
    <mergeCell ref="D73:H73"/>
    <mergeCell ref="D69:K69"/>
    <mergeCell ref="F94:H94"/>
    <mergeCell ref="F99:H99"/>
    <mergeCell ref="F95:H95"/>
    <mergeCell ref="D75:K75"/>
    <mergeCell ref="I89:K89"/>
    <mergeCell ref="I90:K90"/>
    <mergeCell ref="I91:K91"/>
    <mergeCell ref="B89:E89"/>
    <mergeCell ref="A83:C83"/>
    <mergeCell ref="A88:K88"/>
    <mergeCell ref="B91:E91"/>
    <mergeCell ref="I99:K99"/>
    <mergeCell ref="I92:K92"/>
    <mergeCell ref="I93:K93"/>
    <mergeCell ref="I94:K94"/>
    <mergeCell ref="I95:K95"/>
    <mergeCell ref="I97:K97"/>
    <mergeCell ref="I98:K98"/>
    <mergeCell ref="I96:K96"/>
    <mergeCell ref="A108:K108"/>
    <mergeCell ref="B101:E101"/>
    <mergeCell ref="B102:E102"/>
    <mergeCell ref="B103:E103"/>
    <mergeCell ref="B104:E104"/>
    <mergeCell ref="F101:H101"/>
    <mergeCell ref="I104:K104"/>
    <mergeCell ref="F104:H104"/>
    <mergeCell ref="I101:K101"/>
    <mergeCell ref="I102:K102"/>
    <mergeCell ref="D47:G47"/>
    <mergeCell ref="D87:K87"/>
    <mergeCell ref="F103:H103"/>
    <mergeCell ref="B100:E100"/>
    <mergeCell ref="A106:K106"/>
    <mergeCell ref="A107:K107"/>
    <mergeCell ref="F100:H100"/>
    <mergeCell ref="I100:K100"/>
    <mergeCell ref="I103:K103"/>
    <mergeCell ref="F102:H102"/>
    <mergeCell ref="B99:E99"/>
    <mergeCell ref="B92:E92"/>
    <mergeCell ref="B93:E93"/>
    <mergeCell ref="B94:E94"/>
    <mergeCell ref="B95:E95"/>
    <mergeCell ref="B96:E96"/>
    <mergeCell ref="B97:E97"/>
    <mergeCell ref="B98:E98"/>
    <mergeCell ref="F91:H91"/>
    <mergeCell ref="F92:H92"/>
    <mergeCell ref="F98:H98"/>
    <mergeCell ref="F96:H96"/>
    <mergeCell ref="F97:H97"/>
    <mergeCell ref="F93:H93"/>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2" manualBreakCount="2">
    <brk id="47" max="10" man="1"/>
    <brk id="8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83971" r:id="rId4" name="Button 3">
              <controlPr defaultSize="0" print="0" autoFill="0" autoPict="0" macro="[0]!ToMainMenu">
                <anchor>
                  <from>
                    <xdr:col>11</xdr:col>
                    <xdr:colOff>373380</xdr:colOff>
                    <xdr:row>0</xdr:row>
                    <xdr:rowOff>144780</xdr:rowOff>
                  </from>
                  <to>
                    <xdr:col>14</xdr:col>
                    <xdr:colOff>7620</xdr:colOff>
                    <xdr:row>0</xdr:row>
                    <xdr:rowOff>464820</xdr:rowOff>
                  </to>
                </anchor>
              </controlPr>
            </control>
          </mc:Choice>
        </mc:AlternateContent>
        <mc:AlternateContent xmlns:mc="http://schemas.openxmlformats.org/markup-compatibility/2006">
          <mc:Choice Requires="x14">
            <control shapeId="83972" r:id="rId5" name="Button 4">
              <controlPr defaultSize="0" print="0" autoFill="0" autoPict="0" macro="[0]!PrintCoverPGSec1">
                <anchor>
                  <from>
                    <xdr:col>11</xdr:col>
                    <xdr:colOff>373380</xdr:colOff>
                    <xdr:row>3</xdr:row>
                    <xdr:rowOff>7620</xdr:rowOff>
                  </from>
                  <to>
                    <xdr:col>14</xdr:col>
                    <xdr:colOff>7620</xdr:colOff>
                    <xdr:row>5</xdr:row>
                    <xdr:rowOff>7620</xdr:rowOff>
                  </to>
                </anchor>
              </controlPr>
            </control>
          </mc:Choice>
        </mc:AlternateContent>
        <mc:AlternateContent xmlns:mc="http://schemas.openxmlformats.org/markup-compatibility/2006">
          <mc:Choice Requires="x14">
            <control shapeId="83973" r:id="rId6" name="Button 5">
              <controlPr defaultSize="0" print="0" autoFill="0" autoPict="0" macro="[0]!PrintPreview">
                <anchor>
                  <from>
                    <xdr:col>11</xdr:col>
                    <xdr:colOff>373380</xdr:colOff>
                    <xdr:row>1</xdr:row>
                    <xdr:rowOff>7620</xdr:rowOff>
                  </from>
                  <to>
                    <xdr:col>14</xdr:col>
                    <xdr:colOff>7620</xdr:colOff>
                    <xdr:row>2</xdr:row>
                    <xdr:rowOff>175260</xdr:rowOff>
                  </to>
                </anchor>
              </controlPr>
            </control>
          </mc:Choice>
        </mc:AlternateContent>
        <mc:AlternateContent xmlns:mc="http://schemas.openxmlformats.org/markup-compatibility/2006">
          <mc:Choice Requires="x14">
            <control shapeId="84039" r:id="rId7" name="Button 71">
              <controlPr defaultSize="0" print="0" autoFill="0" autoPict="0" macro="[0]!ToDataEntry">
                <anchor>
                  <from>
                    <xdr:col>11</xdr:col>
                    <xdr:colOff>373380</xdr:colOff>
                    <xdr:row>5</xdr:row>
                    <xdr:rowOff>38100</xdr:rowOff>
                  </from>
                  <to>
                    <xdr:col>14</xdr:col>
                    <xdr:colOff>7620</xdr:colOff>
                    <xdr:row>7</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indexed="51"/>
  </sheetPr>
  <dimension ref="A1:L81"/>
  <sheetViews>
    <sheetView showGridLines="0" showRowColHeaders="0" zoomScaleNormal="100" workbookViewId="0">
      <selection activeCell="V14" sqref="V14"/>
    </sheetView>
  </sheetViews>
  <sheetFormatPr defaultColWidth="8" defaultRowHeight="13.2"/>
  <cols>
    <col min="1" max="1" width="3.5546875" style="128" customWidth="1"/>
    <col min="2" max="2" width="17.44140625" style="128" customWidth="1"/>
    <col min="3" max="3" width="8.44140625" style="128" customWidth="1"/>
    <col min="4" max="4" width="5.109375" style="128" customWidth="1"/>
    <col min="5" max="5" width="7.33203125" style="128" customWidth="1"/>
    <col min="6" max="9" width="8.44140625" style="128" customWidth="1"/>
    <col min="10" max="10" width="20.44140625" style="128" customWidth="1"/>
    <col min="11" max="11" width="8" style="128" customWidth="1"/>
    <col min="12" max="12" width="9" style="128" bestFit="1" customWidth="1"/>
    <col min="13" max="16384" width="8" style="128"/>
  </cols>
  <sheetData>
    <row r="1" spans="1:12">
      <c r="A1" s="149"/>
      <c r="B1" s="152"/>
      <c r="C1" s="6"/>
      <c r="D1" s="6"/>
      <c r="E1" s="6"/>
      <c r="F1" s="6"/>
      <c r="G1" s="6"/>
      <c r="H1" s="6"/>
      <c r="I1" s="6"/>
      <c r="J1" s="150"/>
      <c r="K1" s="3825"/>
      <c r="L1" s="3825"/>
    </row>
    <row r="2" spans="1:12" s="130" customFormat="1" ht="35.4" customHeight="1">
      <c r="A2" s="257"/>
      <c r="B2" s="3826" t="s">
        <v>1243</v>
      </c>
      <c r="C2" s="3827"/>
      <c r="D2" s="3827"/>
      <c r="E2" s="3827"/>
      <c r="F2" s="3827"/>
      <c r="G2" s="3827"/>
      <c r="H2" s="3827"/>
      <c r="I2" s="3827"/>
      <c r="J2" s="3828"/>
      <c r="K2" s="3825"/>
      <c r="L2" s="3825"/>
    </row>
    <row r="3" spans="1:12" ht="7.2" customHeight="1">
      <c r="A3" s="149"/>
      <c r="B3" s="7"/>
      <c r="C3" s="6"/>
      <c r="D3" s="6"/>
      <c r="E3" s="6"/>
      <c r="F3" s="6"/>
      <c r="G3" s="6"/>
      <c r="H3" s="6"/>
      <c r="I3" s="6"/>
      <c r="J3" s="6"/>
      <c r="K3" s="3825"/>
      <c r="L3" s="3825"/>
    </row>
    <row r="4" spans="1:12" ht="12.75" customHeight="1">
      <c r="A4" s="149"/>
      <c r="B4" s="3841" t="s">
        <v>415</v>
      </c>
      <c r="C4" s="3832" t="str">
        <f>+'Master Data'!E18</f>
        <v>KZN Public Works: 191 Prince Alfred Street</v>
      </c>
      <c r="D4" s="3833"/>
      <c r="E4" s="3833"/>
      <c r="F4" s="3833"/>
      <c r="G4" s="3833"/>
      <c r="H4" s="3833"/>
      <c r="I4" s="3833"/>
      <c r="J4" s="3834"/>
      <c r="K4" s="151"/>
      <c r="L4" s="151"/>
    </row>
    <row r="5" spans="1:12" ht="12.75" customHeight="1">
      <c r="A5" s="149"/>
      <c r="B5" s="3842"/>
      <c r="C5" s="3835"/>
      <c r="D5" s="2833"/>
      <c r="E5" s="2833"/>
      <c r="F5" s="2833"/>
      <c r="G5" s="2833"/>
      <c r="H5" s="2833"/>
      <c r="I5" s="2833"/>
      <c r="J5" s="3836"/>
      <c r="K5" s="151"/>
      <c r="L5" s="151"/>
    </row>
    <row r="6" spans="1:12" ht="12" customHeight="1">
      <c r="A6" s="149"/>
      <c r="B6" s="3842"/>
      <c r="C6" s="3835"/>
      <c r="D6" s="2833"/>
      <c r="E6" s="2833"/>
      <c r="F6" s="2833"/>
      <c r="G6" s="2833"/>
      <c r="H6" s="2833"/>
      <c r="I6" s="2833"/>
      <c r="J6" s="3836"/>
      <c r="L6" s="153"/>
    </row>
    <row r="7" spans="1:12" ht="14.25" customHeight="1">
      <c r="A7" s="3824"/>
      <c r="B7" s="3843"/>
      <c r="C7" s="3837"/>
      <c r="D7" s="3838"/>
      <c r="E7" s="3838"/>
      <c r="F7" s="3838"/>
      <c r="G7" s="3838"/>
      <c r="H7" s="3838"/>
      <c r="I7" s="3838"/>
      <c r="J7" s="3839"/>
    </row>
    <row r="8" spans="1:12" ht="22.5" customHeight="1">
      <c r="A8" s="3824"/>
      <c r="B8" s="250" t="s">
        <v>4543</v>
      </c>
      <c r="C8" s="3830" t="str">
        <f>+'Master Data'!E13</f>
        <v>ZNTM012345W</v>
      </c>
      <c r="D8" s="3840"/>
      <c r="E8" s="3840"/>
      <c r="F8" s="3831"/>
      <c r="G8" s="3559" t="s">
        <v>4004</v>
      </c>
      <c r="H8" s="3829"/>
      <c r="I8" s="3830" t="str">
        <f>+'Master Data'!G13</f>
        <v>012345</v>
      </c>
      <c r="J8" s="3831"/>
    </row>
    <row r="9" spans="1:12" ht="12" customHeight="1">
      <c r="A9" s="149"/>
      <c r="B9" s="7"/>
      <c r="C9" s="6"/>
      <c r="D9" s="6"/>
      <c r="E9" s="6"/>
      <c r="F9" s="6"/>
      <c r="G9" s="6"/>
      <c r="H9" s="6"/>
      <c r="I9" s="6"/>
      <c r="J9" s="6"/>
    </row>
    <row r="10" spans="1:12" ht="21.75" customHeight="1">
      <c r="A10" s="149"/>
      <c r="B10" s="3330" t="s">
        <v>4556</v>
      </c>
      <c r="C10" s="3330"/>
      <c r="D10" s="3330"/>
      <c r="E10" s="3330"/>
      <c r="F10" s="3330"/>
      <c r="G10" s="3330"/>
      <c r="H10" s="3330"/>
      <c r="I10" s="3330"/>
      <c r="J10" s="6"/>
    </row>
    <row r="11" spans="1:12" ht="29.25" customHeight="1">
      <c r="A11" s="149"/>
      <c r="B11" s="3618" t="s">
        <v>105</v>
      </c>
      <c r="C11" s="3618"/>
      <c r="D11" s="3618"/>
      <c r="E11" s="3618"/>
      <c r="F11" s="3618"/>
      <c r="G11" s="3618"/>
      <c r="H11" s="3618"/>
      <c r="I11" s="3618"/>
      <c r="J11" s="3618"/>
    </row>
    <row r="12" spans="1:12" ht="21" customHeight="1" thickBot="1">
      <c r="A12" s="149"/>
      <c r="B12" s="154"/>
      <c r="C12" s="154"/>
      <c r="D12" s="154"/>
      <c r="E12" s="154"/>
      <c r="F12" s="154"/>
      <c r="G12" s="154"/>
      <c r="H12" s="154"/>
      <c r="I12" s="154"/>
      <c r="J12" s="154"/>
    </row>
    <row r="13" spans="1:12" s="130" customFormat="1" ht="25.2" customHeight="1">
      <c r="A13" s="257"/>
      <c r="B13" s="3818" t="s">
        <v>453</v>
      </c>
      <c r="C13" s="3819"/>
      <c r="D13" s="351"/>
      <c r="E13" s="351"/>
      <c r="F13" s="351"/>
      <c r="G13" s="351"/>
      <c r="H13" s="351"/>
      <c r="I13" s="351"/>
      <c r="J13" s="352"/>
    </row>
    <row r="14" spans="1:12" ht="25.2" customHeight="1">
      <c r="A14" s="149"/>
      <c r="B14" s="3844" t="s">
        <v>4007</v>
      </c>
      <c r="C14" s="3845"/>
      <c r="D14" s="3845"/>
      <c r="E14" s="3845"/>
      <c r="F14" s="3845"/>
      <c r="G14" s="3845"/>
      <c r="H14" s="3845"/>
      <c r="I14" s="155"/>
      <c r="J14" s="159"/>
      <c r="L14" s="153"/>
    </row>
    <row r="15" spans="1:12" ht="25.2" customHeight="1">
      <c r="A15" s="149"/>
      <c r="B15" s="3846" t="s">
        <v>4700</v>
      </c>
      <c r="C15" s="3847"/>
      <c r="D15" s="3847"/>
      <c r="E15" s="3847"/>
      <c r="F15" s="3847"/>
      <c r="G15" s="3847"/>
      <c r="H15" s="3848"/>
      <c r="I15" s="3823"/>
      <c r="J15" s="3821"/>
      <c r="L15" s="153"/>
    </row>
    <row r="16" spans="1:12" ht="25.2" customHeight="1">
      <c r="A16" s="149"/>
      <c r="B16" s="3304" t="s">
        <v>542</v>
      </c>
      <c r="C16" s="3822"/>
      <c r="D16" s="156"/>
      <c r="E16" s="3820"/>
      <c r="F16" s="3820"/>
      <c r="G16" s="3820"/>
      <c r="H16" s="3820"/>
      <c r="I16" s="3820"/>
      <c r="J16" s="3821"/>
    </row>
    <row r="17" spans="1:12" ht="49.95" customHeight="1">
      <c r="A17" s="149"/>
      <c r="B17" s="3811" t="s">
        <v>706</v>
      </c>
      <c r="C17" s="3812"/>
      <c r="D17" s="157"/>
      <c r="E17" s="3820"/>
      <c r="F17" s="3820"/>
      <c r="G17" s="3820"/>
      <c r="H17" s="3820"/>
      <c r="I17" s="3820"/>
      <c r="J17" s="3821"/>
    </row>
    <row r="18" spans="1:12" ht="18" customHeight="1" thickBot="1">
      <c r="A18" s="149"/>
      <c r="B18" s="3813" t="s">
        <v>707</v>
      </c>
      <c r="C18" s="3814"/>
      <c r="D18" s="160"/>
      <c r="E18" s="170" t="s">
        <v>543</v>
      </c>
      <c r="F18" s="171"/>
      <c r="G18" s="172"/>
      <c r="H18" s="172"/>
      <c r="I18" s="172"/>
      <c r="J18" s="172"/>
    </row>
    <row r="19" spans="1:12" ht="21" customHeight="1" thickBot="1">
      <c r="A19" s="149"/>
      <c r="B19" s="18"/>
      <c r="C19" s="18"/>
      <c r="D19" s="18"/>
      <c r="E19" s="6"/>
      <c r="F19" s="6"/>
      <c r="G19" s="6"/>
      <c r="H19" s="6"/>
      <c r="I19" s="6"/>
      <c r="J19" s="6"/>
    </row>
    <row r="20" spans="1:12" s="130" customFormat="1" ht="25.2" customHeight="1">
      <c r="A20" s="257"/>
      <c r="B20" s="3818" t="s">
        <v>454</v>
      </c>
      <c r="C20" s="3819"/>
      <c r="D20" s="351"/>
      <c r="E20" s="351"/>
      <c r="F20" s="351"/>
      <c r="G20" s="351"/>
      <c r="H20" s="351"/>
      <c r="I20" s="351"/>
      <c r="J20" s="352"/>
    </row>
    <row r="21" spans="1:12" ht="25.2" customHeight="1">
      <c r="A21" s="149"/>
      <c r="B21" s="3844" t="s">
        <v>4007</v>
      </c>
      <c r="C21" s="3845"/>
      <c r="D21" s="3845"/>
      <c r="E21" s="3845"/>
      <c r="F21" s="3845"/>
      <c r="G21" s="3845"/>
      <c r="H21" s="3845"/>
      <c r="I21" s="155"/>
      <c r="J21" s="159"/>
      <c r="L21" s="153"/>
    </row>
    <row r="22" spans="1:12" ht="25.2" customHeight="1">
      <c r="A22" s="149"/>
      <c r="B22" s="3846" t="s">
        <v>4638</v>
      </c>
      <c r="C22" s="3847"/>
      <c r="D22" s="3847"/>
      <c r="E22" s="3847"/>
      <c r="F22" s="3847"/>
      <c r="G22" s="3847"/>
      <c r="H22" s="3848"/>
      <c r="I22" s="3823"/>
      <c r="J22" s="3821"/>
      <c r="L22" s="153"/>
    </row>
    <row r="23" spans="1:12" ht="25.2" customHeight="1">
      <c r="A23" s="149"/>
      <c r="B23" s="3304" t="s">
        <v>542</v>
      </c>
      <c r="C23" s="3822"/>
      <c r="D23" s="156"/>
      <c r="E23" s="3820"/>
      <c r="F23" s="3820"/>
      <c r="G23" s="3820"/>
      <c r="H23" s="3820"/>
      <c r="I23" s="3820"/>
      <c r="J23" s="3821"/>
    </row>
    <row r="24" spans="1:12" ht="49.95" customHeight="1">
      <c r="A24" s="149"/>
      <c r="B24" s="3811" t="s">
        <v>706</v>
      </c>
      <c r="C24" s="3812"/>
      <c r="D24" s="157"/>
      <c r="E24" s="3820"/>
      <c r="F24" s="3820"/>
      <c r="G24" s="3820"/>
      <c r="H24" s="3820"/>
      <c r="I24" s="3820"/>
      <c r="J24" s="3821"/>
    </row>
    <row r="25" spans="1:12" ht="18" customHeight="1" thickBot="1">
      <c r="A25" s="149"/>
      <c r="B25" s="3813" t="s">
        <v>707</v>
      </c>
      <c r="C25" s="3814"/>
      <c r="D25" s="160"/>
      <c r="E25" s="170" t="s">
        <v>543</v>
      </c>
      <c r="F25" s="171"/>
      <c r="G25" s="172"/>
      <c r="H25" s="172"/>
      <c r="I25" s="172"/>
      <c r="J25" s="172"/>
    </row>
    <row r="26" spans="1:12" ht="21" customHeight="1" thickBot="1">
      <c r="A26" s="149"/>
      <c r="B26" s="6"/>
      <c r="C26" s="6"/>
      <c r="D26" s="6"/>
      <c r="E26" s="6"/>
      <c r="F26" s="6"/>
      <c r="G26" s="6"/>
      <c r="H26" s="6"/>
      <c r="I26" s="6"/>
      <c r="J26" s="6"/>
    </row>
    <row r="27" spans="1:12" s="130" customFormat="1" ht="25.2" customHeight="1">
      <c r="A27" s="257"/>
      <c r="B27" s="3818" t="s">
        <v>455</v>
      </c>
      <c r="C27" s="3819"/>
      <c r="D27" s="351"/>
      <c r="E27" s="351"/>
      <c r="F27" s="351"/>
      <c r="G27" s="351"/>
      <c r="H27" s="351"/>
      <c r="I27" s="351"/>
      <c r="J27" s="352"/>
    </row>
    <row r="28" spans="1:12" ht="25.2" customHeight="1">
      <c r="A28" s="149"/>
      <c r="B28" s="3844" t="s">
        <v>4007</v>
      </c>
      <c r="C28" s="3845"/>
      <c r="D28" s="3845"/>
      <c r="E28" s="3845"/>
      <c r="F28" s="3845"/>
      <c r="G28" s="3845"/>
      <c r="H28" s="3845"/>
      <c r="I28" s="155"/>
      <c r="J28" s="159"/>
      <c r="L28" s="153"/>
    </row>
    <row r="29" spans="1:12" ht="25.2" customHeight="1">
      <c r="A29" s="149"/>
      <c r="B29" s="3846" t="s">
        <v>4700</v>
      </c>
      <c r="C29" s="3847"/>
      <c r="D29" s="3847"/>
      <c r="E29" s="3847"/>
      <c r="F29" s="3847"/>
      <c r="G29" s="3847"/>
      <c r="H29" s="3848"/>
      <c r="I29" s="3823"/>
      <c r="J29" s="3821"/>
      <c r="L29" s="153"/>
    </row>
    <row r="30" spans="1:12" ht="25.2" customHeight="1">
      <c r="A30" s="149"/>
      <c r="B30" s="3304" t="s">
        <v>542</v>
      </c>
      <c r="C30" s="3822"/>
      <c r="D30" s="156"/>
      <c r="E30" s="3820"/>
      <c r="F30" s="3820"/>
      <c r="G30" s="3820"/>
      <c r="H30" s="3820"/>
      <c r="I30" s="3820"/>
      <c r="J30" s="3821"/>
    </row>
    <row r="31" spans="1:12" ht="49.95" customHeight="1">
      <c r="A31" s="149"/>
      <c r="B31" s="3811" t="s">
        <v>706</v>
      </c>
      <c r="C31" s="3812"/>
      <c r="D31" s="157"/>
      <c r="E31" s="3820"/>
      <c r="F31" s="3820"/>
      <c r="G31" s="3820"/>
      <c r="H31" s="3820"/>
      <c r="I31" s="3820"/>
      <c r="J31" s="3821"/>
    </row>
    <row r="32" spans="1:12" ht="18" customHeight="1" thickBot="1">
      <c r="A32" s="149"/>
      <c r="B32" s="3813" t="s">
        <v>707</v>
      </c>
      <c r="C32" s="3814"/>
      <c r="D32" s="160"/>
      <c r="E32" s="170" t="s">
        <v>543</v>
      </c>
      <c r="F32" s="171"/>
      <c r="G32" s="172"/>
      <c r="H32" s="172"/>
      <c r="I32" s="172"/>
      <c r="J32" s="172"/>
    </row>
    <row r="33" spans="1:12" ht="15" customHeight="1">
      <c r="A33" s="149"/>
      <c r="B33" s="158"/>
      <c r="C33" s="158"/>
      <c r="D33" s="158"/>
      <c r="E33" s="152"/>
      <c r="F33" s="150" t="s">
        <v>580</v>
      </c>
      <c r="G33" s="152"/>
      <c r="H33" s="152"/>
      <c r="I33" s="152"/>
      <c r="J33" s="152"/>
    </row>
    <row r="34" spans="1:12" ht="15" customHeight="1" thickBot="1">
      <c r="A34" s="149"/>
      <c r="B34" s="1526"/>
      <c r="C34" s="1526"/>
      <c r="D34" s="1526"/>
      <c r="E34" s="1527"/>
      <c r="F34" s="1528"/>
      <c r="G34" s="1527"/>
      <c r="H34" s="1527"/>
      <c r="I34" s="1527"/>
      <c r="J34" s="1527"/>
    </row>
    <row r="35" spans="1:12" ht="16.5" customHeight="1" thickTop="1">
      <c r="A35" s="149"/>
      <c r="B35" s="252" t="s">
        <v>965</v>
      </c>
      <c r="C35" s="6"/>
      <c r="D35" s="6"/>
      <c r="E35" s="6"/>
      <c r="F35" s="6"/>
      <c r="G35" s="6"/>
      <c r="H35" s="6"/>
      <c r="I35" s="6"/>
      <c r="J35" s="251"/>
    </row>
    <row r="36" spans="1:12" ht="14.25" customHeight="1">
      <c r="A36" s="149"/>
      <c r="B36" s="6"/>
      <c r="C36" s="6"/>
      <c r="D36" s="6"/>
      <c r="E36" s="6"/>
      <c r="F36" s="6"/>
      <c r="G36" s="6"/>
      <c r="H36" s="6"/>
      <c r="I36" s="6"/>
      <c r="J36" s="251"/>
    </row>
    <row r="37" spans="1:12" ht="31.2" customHeight="1">
      <c r="A37" s="149"/>
      <c r="B37" s="148" t="s">
        <v>448</v>
      </c>
      <c r="C37" s="3816"/>
      <c r="D37" s="3816"/>
      <c r="E37" s="3816"/>
      <c r="F37" s="3816"/>
      <c r="G37" s="3816"/>
      <c r="H37" s="3816"/>
      <c r="I37" s="3816"/>
      <c r="J37" s="3816"/>
    </row>
    <row r="38" spans="1:12" ht="31.2" customHeight="1">
      <c r="A38" s="149"/>
      <c r="B38" s="148" t="s">
        <v>449</v>
      </c>
      <c r="C38" s="253"/>
      <c r="D38" s="253"/>
      <c r="E38" s="3815"/>
      <c r="F38" s="3815"/>
      <c r="G38" s="3815"/>
      <c r="H38" s="3815"/>
      <c r="I38" s="3815"/>
      <c r="J38" s="3815"/>
    </row>
    <row r="39" spans="1:12" ht="31.2" customHeight="1">
      <c r="A39" s="149"/>
      <c r="B39" s="148" t="s">
        <v>450</v>
      </c>
      <c r="C39" s="3816"/>
      <c r="D39" s="3816"/>
      <c r="E39" s="3816"/>
      <c r="F39" s="3816"/>
      <c r="G39" s="3816"/>
      <c r="H39" s="3816"/>
      <c r="I39" s="3816"/>
      <c r="J39" s="3816"/>
    </row>
    <row r="40" spans="1:12" s="130" customFormat="1" ht="39" customHeight="1">
      <c r="A40" s="257"/>
      <c r="B40" s="3817" t="s">
        <v>4701</v>
      </c>
      <c r="C40" s="3817"/>
      <c r="D40" s="3817"/>
      <c r="E40" s="3817"/>
      <c r="F40" s="3817"/>
      <c r="G40" s="3817"/>
      <c r="H40" s="3817"/>
      <c r="I40" s="3817"/>
      <c r="J40" s="3817"/>
    </row>
    <row r="41" spans="1:12" ht="24.6" customHeight="1">
      <c r="A41" s="149"/>
      <c r="B41" s="3618"/>
      <c r="C41" s="3618"/>
      <c r="D41" s="3618"/>
      <c r="E41" s="3618"/>
      <c r="F41" s="3618"/>
      <c r="G41" s="3618"/>
      <c r="H41" s="3618"/>
      <c r="I41" s="3618"/>
      <c r="J41" s="3618"/>
    </row>
    <row r="42" spans="1:12" ht="29.4" customHeight="1">
      <c r="A42" s="149"/>
      <c r="B42" s="3780"/>
      <c r="C42" s="3780"/>
      <c r="D42" s="3780"/>
      <c r="E42" s="3780"/>
      <c r="F42" s="6"/>
      <c r="G42" s="3780"/>
      <c r="H42" s="3780"/>
      <c r="I42" s="3780"/>
      <c r="J42" s="3780"/>
      <c r="K42" s="6"/>
      <c r="L42" s="6"/>
    </row>
    <row r="43" spans="1:12" ht="12.75" customHeight="1">
      <c r="A43" s="149"/>
      <c r="B43" s="6" t="s">
        <v>452</v>
      </c>
      <c r="C43" s="6"/>
      <c r="D43" s="6"/>
      <c r="E43" s="6"/>
      <c r="F43" s="6"/>
      <c r="G43" s="6" t="s">
        <v>370</v>
      </c>
      <c r="H43" s="6"/>
      <c r="I43" s="6"/>
      <c r="J43" s="6"/>
    </row>
    <row r="44" spans="1:12" ht="23.25" customHeight="1" thickBot="1">
      <c r="A44" s="149"/>
      <c r="B44" s="254"/>
      <c r="C44" s="255"/>
      <c r="D44" s="255"/>
      <c r="E44" s="255"/>
      <c r="F44" s="255"/>
      <c r="G44" s="255"/>
      <c r="H44" s="255"/>
      <c r="I44" s="255"/>
      <c r="J44" s="255"/>
    </row>
    <row r="45" spans="1:12" ht="20.100000000000001" customHeight="1" thickTop="1">
      <c r="A45" s="149"/>
      <c r="B45" s="252" t="s">
        <v>3207</v>
      </c>
      <c r="C45" s="6"/>
      <c r="D45" s="6"/>
      <c r="E45" s="6"/>
      <c r="F45" s="6"/>
      <c r="G45" s="6"/>
      <c r="H45" s="6"/>
      <c r="I45" s="6"/>
      <c r="J45" s="251"/>
    </row>
    <row r="46" spans="1:12" ht="14.25" customHeight="1">
      <c r="A46" s="149"/>
      <c r="B46" s="6"/>
      <c r="C46" s="6"/>
      <c r="D46" s="6"/>
      <c r="E46" s="6"/>
      <c r="F46" s="6"/>
      <c r="G46" s="6"/>
      <c r="H46" s="6"/>
      <c r="I46" s="6"/>
      <c r="J46" s="251"/>
    </row>
    <row r="47" spans="1:12" ht="31.2" customHeight="1">
      <c r="A47" s="149"/>
      <c r="B47" s="148" t="s">
        <v>448</v>
      </c>
      <c r="C47" s="3816"/>
      <c r="D47" s="3816"/>
      <c r="E47" s="3816"/>
      <c r="F47" s="3816"/>
      <c r="G47" s="3816"/>
      <c r="H47" s="3816"/>
      <c r="I47" s="3816"/>
      <c r="J47" s="3816"/>
    </row>
    <row r="48" spans="1:12" ht="31.2" customHeight="1">
      <c r="A48" s="149"/>
      <c r="B48" s="148" t="s">
        <v>449</v>
      </c>
      <c r="C48" s="253"/>
      <c r="D48" s="253"/>
      <c r="E48" s="3815"/>
      <c r="F48" s="3815"/>
      <c r="G48" s="3815"/>
      <c r="H48" s="3815"/>
      <c r="I48" s="3815"/>
      <c r="J48" s="3815"/>
    </row>
    <row r="49" spans="1:10" ht="31.2" customHeight="1">
      <c r="A49" s="149"/>
      <c r="B49" s="148" t="s">
        <v>450</v>
      </c>
      <c r="C49" s="3816"/>
      <c r="D49" s="3816"/>
      <c r="E49" s="3816"/>
      <c r="F49" s="3816"/>
      <c r="G49" s="3816"/>
      <c r="H49" s="3816"/>
      <c r="I49" s="3816"/>
      <c r="J49" s="3816"/>
    </row>
    <row r="50" spans="1:10" s="130" customFormat="1" ht="39" customHeight="1">
      <c r="A50" s="257"/>
      <c r="B50" s="3817" t="s">
        <v>451</v>
      </c>
      <c r="C50" s="3817"/>
      <c r="D50" s="3817"/>
      <c r="E50" s="3817"/>
      <c r="F50" s="3817"/>
      <c r="G50" s="3817"/>
      <c r="H50" s="3817"/>
      <c r="I50" s="3817"/>
      <c r="J50" s="3817"/>
    </row>
    <row r="51" spans="1:10" ht="24.6" customHeight="1">
      <c r="A51" s="149"/>
      <c r="B51" s="3618"/>
      <c r="C51" s="3618"/>
      <c r="D51" s="3618"/>
      <c r="E51" s="3618"/>
      <c r="F51" s="3618"/>
      <c r="G51" s="3618"/>
      <c r="H51" s="3618"/>
      <c r="I51" s="3618"/>
      <c r="J51" s="3618"/>
    </row>
    <row r="52" spans="1:10" ht="29.4" customHeight="1">
      <c r="A52" s="149"/>
      <c r="B52" s="3780"/>
      <c r="C52" s="3780"/>
      <c r="D52" s="3780"/>
      <c r="E52" s="3780"/>
      <c r="F52" s="6"/>
      <c r="G52" s="3780"/>
      <c r="H52" s="3780"/>
      <c r="I52" s="3780"/>
      <c r="J52" s="3780"/>
    </row>
    <row r="53" spans="1:10" ht="13.5" customHeight="1">
      <c r="A53" s="149"/>
      <c r="B53" s="6" t="s">
        <v>452</v>
      </c>
      <c r="C53" s="6"/>
      <c r="D53" s="6"/>
      <c r="E53" s="6"/>
      <c r="F53" s="6"/>
      <c r="G53" s="6" t="s">
        <v>370</v>
      </c>
      <c r="H53" s="6"/>
      <c r="I53" s="6"/>
      <c r="J53" s="6"/>
    </row>
    <row r="54" spans="1:10" ht="23.25" customHeight="1" thickBot="1">
      <c r="A54" s="149"/>
      <c r="B54" s="256"/>
      <c r="C54" s="256"/>
      <c r="D54" s="256"/>
      <c r="E54" s="256"/>
      <c r="F54" s="256"/>
      <c r="G54" s="256"/>
      <c r="H54" s="256"/>
      <c r="I54" s="256"/>
      <c r="J54" s="256"/>
    </row>
    <row r="55" spans="1:10" ht="20.100000000000001" customHeight="1" thickTop="1">
      <c r="A55" s="149"/>
      <c r="B55" s="252" t="s">
        <v>3208</v>
      </c>
      <c r="C55" s="6"/>
      <c r="D55" s="6"/>
      <c r="E55" s="6"/>
      <c r="F55" s="6"/>
      <c r="G55" s="6"/>
      <c r="H55" s="6"/>
      <c r="I55" s="6"/>
      <c r="J55" s="251"/>
    </row>
    <row r="56" spans="1:10" ht="14.25" customHeight="1">
      <c r="A56" s="149"/>
      <c r="B56" s="6"/>
      <c r="C56" s="6"/>
      <c r="D56" s="6"/>
      <c r="E56" s="6"/>
      <c r="F56" s="6"/>
      <c r="G56" s="6"/>
      <c r="H56" s="6"/>
      <c r="I56" s="6"/>
      <c r="J56" s="251"/>
    </row>
    <row r="57" spans="1:10" ht="31.2" customHeight="1">
      <c r="A57" s="149"/>
      <c r="B57" s="148" t="s">
        <v>448</v>
      </c>
      <c r="C57" s="3816"/>
      <c r="D57" s="3816"/>
      <c r="E57" s="3816"/>
      <c r="F57" s="3816"/>
      <c r="G57" s="3816"/>
      <c r="H57" s="3816"/>
      <c r="I57" s="3816"/>
      <c r="J57" s="3816"/>
    </row>
    <row r="58" spans="1:10" ht="31.2" customHeight="1">
      <c r="A58" s="149"/>
      <c r="B58" s="148" t="s">
        <v>449</v>
      </c>
      <c r="C58" s="253"/>
      <c r="D58" s="253"/>
      <c r="E58" s="3815"/>
      <c r="F58" s="3815"/>
      <c r="G58" s="3815"/>
      <c r="H58" s="3815"/>
      <c r="I58" s="3815"/>
      <c r="J58" s="3815"/>
    </row>
    <row r="59" spans="1:10" ht="31.2" customHeight="1">
      <c r="A59" s="149"/>
      <c r="B59" s="148" t="s">
        <v>450</v>
      </c>
      <c r="C59" s="3816"/>
      <c r="D59" s="3816"/>
      <c r="E59" s="3816"/>
      <c r="F59" s="3816"/>
      <c r="G59" s="3816"/>
      <c r="H59" s="3816"/>
      <c r="I59" s="3816"/>
      <c r="J59" s="3816"/>
    </row>
    <row r="60" spans="1:10" s="130" customFormat="1" ht="39" customHeight="1">
      <c r="A60" s="257"/>
      <c r="B60" s="3817" t="s">
        <v>451</v>
      </c>
      <c r="C60" s="3817"/>
      <c r="D60" s="3817"/>
      <c r="E60" s="3817"/>
      <c r="F60" s="3817"/>
      <c r="G60" s="3817"/>
      <c r="H60" s="3817"/>
      <c r="I60" s="3817"/>
      <c r="J60" s="3817"/>
    </row>
    <row r="61" spans="1:10" s="130" customFormat="1" ht="24.6" customHeight="1">
      <c r="A61" s="257"/>
      <c r="B61" s="1525"/>
      <c r="C61" s="1525"/>
      <c r="D61" s="1525"/>
      <c r="E61" s="1525"/>
      <c r="F61" s="1525"/>
      <c r="G61" s="1525"/>
      <c r="H61" s="1525"/>
      <c r="I61" s="1525"/>
      <c r="J61" s="1525"/>
    </row>
    <row r="62" spans="1:10" ht="29.4" customHeight="1">
      <c r="A62" s="149"/>
      <c r="B62" s="3780"/>
      <c r="C62" s="3780"/>
      <c r="D62" s="3780"/>
      <c r="E62" s="3780"/>
      <c r="F62" s="6"/>
      <c r="G62" s="3780"/>
      <c r="H62" s="3780"/>
      <c r="I62" s="3780"/>
      <c r="J62" s="3780"/>
    </row>
    <row r="63" spans="1:10" ht="20.25" customHeight="1">
      <c r="A63" s="149"/>
      <c r="B63" s="6" t="s">
        <v>452</v>
      </c>
      <c r="C63" s="6"/>
      <c r="D63" s="6"/>
      <c r="E63" s="6"/>
      <c r="F63" s="6"/>
      <c r="G63" s="6" t="s">
        <v>370</v>
      </c>
      <c r="H63" s="6"/>
      <c r="I63" s="6"/>
      <c r="J63" s="6"/>
    </row>
    <row r="64" spans="1:10" ht="39.75" customHeight="1">
      <c r="A64" s="149"/>
      <c r="B64" s="7"/>
      <c r="C64" s="7"/>
      <c r="D64" s="7"/>
      <c r="E64" s="7"/>
      <c r="F64" s="7"/>
      <c r="G64" s="7"/>
      <c r="H64" s="7"/>
      <c r="I64" s="7"/>
      <c r="J64" s="7"/>
    </row>
    <row r="65" spans="1:10" ht="39.75" customHeight="1">
      <c r="A65" s="149"/>
      <c r="B65" s="7"/>
      <c r="C65" s="7"/>
      <c r="D65" s="7"/>
      <c r="E65" s="7"/>
      <c r="F65" s="7"/>
      <c r="G65" s="7"/>
      <c r="H65" s="7"/>
      <c r="I65" s="7"/>
      <c r="J65" s="7"/>
    </row>
    <row r="66" spans="1:10" ht="39.75" customHeight="1">
      <c r="A66" s="149"/>
      <c r="B66" s="7"/>
      <c r="C66" s="7"/>
      <c r="D66" s="7"/>
      <c r="E66" s="7"/>
      <c r="F66" s="7"/>
      <c r="G66" s="7"/>
      <c r="H66" s="7"/>
      <c r="I66" s="7"/>
      <c r="J66" s="7"/>
    </row>
    <row r="67" spans="1:10" ht="37.5" customHeight="1">
      <c r="A67" s="149"/>
      <c r="B67" s="7"/>
      <c r="C67" s="7"/>
      <c r="D67" s="7"/>
      <c r="E67" s="7"/>
      <c r="F67" s="7"/>
      <c r="G67" s="7"/>
      <c r="H67" s="7"/>
      <c r="I67" s="7"/>
      <c r="J67" s="7"/>
    </row>
    <row r="68" spans="1:10">
      <c r="A68" s="149"/>
      <c r="B68" s="6"/>
      <c r="C68" s="6"/>
      <c r="D68" s="6"/>
      <c r="E68" s="6"/>
      <c r="F68" s="6"/>
      <c r="G68" s="6"/>
      <c r="H68" s="6"/>
      <c r="I68" s="6"/>
      <c r="J68" s="6"/>
    </row>
    <row r="69" spans="1:10">
      <c r="A69" s="149"/>
      <c r="B69" s="6"/>
      <c r="C69" s="6"/>
      <c r="D69" s="6"/>
      <c r="E69" s="6"/>
      <c r="F69" s="150" t="s">
        <v>580</v>
      </c>
      <c r="G69" s="6"/>
      <c r="H69" s="6"/>
      <c r="I69" s="6"/>
      <c r="J69" s="6"/>
    </row>
    <row r="70" spans="1:10">
      <c r="B70" s="148"/>
      <c r="C70" s="148"/>
      <c r="D70" s="148"/>
      <c r="E70" s="148"/>
      <c r="F70" s="148"/>
      <c r="G70" s="148"/>
      <c r="H70" s="148"/>
      <c r="I70" s="148"/>
      <c r="J70" s="148"/>
    </row>
    <row r="71" spans="1:10">
      <c r="B71" s="148"/>
      <c r="C71" s="148"/>
      <c r="D71" s="148"/>
      <c r="E71" s="148"/>
      <c r="F71" s="148"/>
      <c r="G71" s="148"/>
      <c r="H71" s="148"/>
      <c r="I71" s="148"/>
      <c r="J71" s="148"/>
    </row>
    <row r="72" spans="1:10">
      <c r="B72" s="148"/>
      <c r="C72" s="148"/>
      <c r="D72" s="148"/>
      <c r="E72" s="148"/>
      <c r="F72" s="148"/>
      <c r="G72" s="148"/>
      <c r="H72" s="148"/>
      <c r="I72" s="148"/>
      <c r="J72" s="148"/>
    </row>
    <row r="73" spans="1:10">
      <c r="B73" s="148"/>
      <c r="C73" s="148"/>
      <c r="D73" s="148"/>
      <c r="E73" s="148"/>
      <c r="F73" s="148"/>
      <c r="G73" s="148"/>
      <c r="H73" s="148"/>
      <c r="I73" s="148"/>
      <c r="J73" s="148"/>
    </row>
    <row r="74" spans="1:10">
      <c r="B74" s="148"/>
      <c r="C74" s="148"/>
      <c r="D74" s="148"/>
      <c r="E74" s="148"/>
      <c r="F74" s="148"/>
      <c r="G74" s="148"/>
      <c r="H74" s="148"/>
      <c r="I74" s="148"/>
      <c r="J74" s="148"/>
    </row>
    <row r="75" spans="1:10">
      <c r="B75" s="148"/>
      <c r="C75" s="148"/>
      <c r="D75" s="148"/>
      <c r="E75" s="148"/>
      <c r="F75" s="148"/>
      <c r="G75" s="148"/>
      <c r="H75" s="148"/>
      <c r="I75" s="148"/>
      <c r="J75" s="148"/>
    </row>
    <row r="76" spans="1:10">
      <c r="B76" s="148"/>
      <c r="C76" s="148"/>
      <c r="D76" s="148"/>
      <c r="E76" s="148"/>
      <c r="F76" s="148"/>
      <c r="G76" s="148"/>
      <c r="H76" s="148"/>
      <c r="I76" s="148"/>
      <c r="J76" s="148"/>
    </row>
    <row r="77" spans="1:10">
      <c r="B77" s="148"/>
      <c r="C77" s="148"/>
      <c r="D77" s="148"/>
      <c r="E77" s="148"/>
      <c r="F77" s="148"/>
      <c r="G77" s="148"/>
      <c r="H77" s="148"/>
      <c r="I77" s="148"/>
      <c r="J77" s="148"/>
    </row>
    <row r="78" spans="1:10">
      <c r="B78" s="148"/>
      <c r="C78" s="148"/>
      <c r="D78" s="148"/>
      <c r="E78" s="148"/>
      <c r="F78" s="148"/>
      <c r="G78" s="148"/>
      <c r="H78" s="148"/>
      <c r="I78" s="148"/>
      <c r="J78" s="148"/>
    </row>
    <row r="79" spans="1:10">
      <c r="B79" s="148"/>
      <c r="C79" s="148"/>
      <c r="D79" s="148"/>
      <c r="E79" s="148"/>
      <c r="F79" s="148"/>
      <c r="G79" s="148"/>
      <c r="H79" s="148"/>
      <c r="I79" s="148"/>
      <c r="J79" s="148"/>
    </row>
    <row r="80" spans="1:10">
      <c r="B80" s="148"/>
      <c r="C80" s="148"/>
      <c r="D80" s="148"/>
      <c r="E80" s="148"/>
      <c r="F80" s="148"/>
      <c r="G80" s="148"/>
      <c r="H80" s="148"/>
      <c r="I80" s="148"/>
      <c r="J80" s="148"/>
    </row>
    <row r="81" spans="2:10">
      <c r="B81" s="148"/>
      <c r="C81" s="148"/>
      <c r="D81" s="148"/>
      <c r="E81" s="148"/>
      <c r="F81" s="148"/>
      <c r="G81" s="148"/>
      <c r="H81" s="148"/>
      <c r="I81" s="148"/>
      <c r="J81" s="148"/>
    </row>
  </sheetData>
  <sheetProtection formatRows="0" selectLockedCells="1"/>
  <mergeCells count="57">
    <mergeCell ref="B62:E62"/>
    <mergeCell ref="G62:J62"/>
    <mergeCell ref="C57:J57"/>
    <mergeCell ref="E58:J58"/>
    <mergeCell ref="C59:J59"/>
    <mergeCell ref="B60:J60"/>
    <mergeCell ref="B32:C32"/>
    <mergeCell ref="E30:J30"/>
    <mergeCell ref="B30:C30"/>
    <mergeCell ref="B41:J41"/>
    <mergeCell ref="B31:C31"/>
    <mergeCell ref="B52:E52"/>
    <mergeCell ref="G52:J52"/>
    <mergeCell ref="C37:J37"/>
    <mergeCell ref="E38:J38"/>
    <mergeCell ref="C39:J39"/>
    <mergeCell ref="B42:E42"/>
    <mergeCell ref="G42:J42"/>
    <mergeCell ref="B40:J40"/>
    <mergeCell ref="C47:J47"/>
    <mergeCell ref="B28:H28"/>
    <mergeCell ref="B29:H29"/>
    <mergeCell ref="E31:J31"/>
    <mergeCell ref="B21:H21"/>
    <mergeCell ref="B22:H22"/>
    <mergeCell ref="B27:C27"/>
    <mergeCell ref="I29:J29"/>
    <mergeCell ref="B14:H14"/>
    <mergeCell ref="B15:H15"/>
    <mergeCell ref="E24:J24"/>
    <mergeCell ref="B23:C23"/>
    <mergeCell ref="B24:C24"/>
    <mergeCell ref="E23:J23"/>
    <mergeCell ref="A7:A8"/>
    <mergeCell ref="K1:L3"/>
    <mergeCell ref="B2:J2"/>
    <mergeCell ref="G8:H8"/>
    <mergeCell ref="I8:J8"/>
    <mergeCell ref="C4:J7"/>
    <mergeCell ref="C8:F8"/>
    <mergeCell ref="B4:B7"/>
    <mergeCell ref="B10:I10"/>
    <mergeCell ref="B17:C17"/>
    <mergeCell ref="B18:C18"/>
    <mergeCell ref="B11:J11"/>
    <mergeCell ref="B51:J51"/>
    <mergeCell ref="E48:J48"/>
    <mergeCell ref="C49:J49"/>
    <mergeCell ref="B50:J50"/>
    <mergeCell ref="B20:C20"/>
    <mergeCell ref="B25:C25"/>
    <mergeCell ref="E17:J17"/>
    <mergeCell ref="B13:C13"/>
    <mergeCell ref="E16:J16"/>
    <mergeCell ref="B16:C16"/>
    <mergeCell ref="I15:J15"/>
    <mergeCell ref="I22:J22"/>
  </mergeCells>
  <phoneticPr fontId="86" type="noConversion"/>
  <pageMargins left="0.51181102362204722" right="0.23622047244094491" top="0.74803149606299213" bottom="0.23622047244094491" header="0.27559055118110237" footer="0.15748031496062992"/>
  <pageSetup paperSize="9" scale="83" fitToHeight="3" orientation="portrait" r:id="rId1"/>
  <headerFooter alignWithMargins="0">
    <oddHeader xml:space="preserve">&amp;RKZN Department of Public Works
Effective Date: 1 MAY 2025
Revision 12
</oddHeader>
    <oddFooter>Page &amp;P of &amp;N</oddFooter>
  </headerFooter>
  <rowBreaks count="1" manualBreakCount="1">
    <brk id="33" min="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2709" r:id="rId4" name="Button 5">
              <controlPr defaultSize="0" print="0" autoFill="0" autoPict="0" macro="[0]!ToMainMenu">
                <anchor>
                  <from>
                    <xdr:col>11</xdr:col>
                    <xdr:colOff>137160</xdr:colOff>
                    <xdr:row>1</xdr:row>
                    <xdr:rowOff>22860</xdr:rowOff>
                  </from>
                  <to>
                    <xdr:col>14</xdr:col>
                    <xdr:colOff>426720</xdr:colOff>
                    <xdr:row>1</xdr:row>
                    <xdr:rowOff>411480</xdr:rowOff>
                  </to>
                </anchor>
              </controlPr>
            </control>
          </mc:Choice>
        </mc:AlternateContent>
        <mc:AlternateContent xmlns:mc="http://schemas.openxmlformats.org/markup-compatibility/2006">
          <mc:Choice Requires="x14">
            <control shapeId="72710" r:id="rId5" name="Button 6">
              <controlPr defaultSize="0" print="0" autoFill="0" autoPict="0" macro="[0]!PrintCoverPGSec1">
                <anchor>
                  <from>
                    <xdr:col>11</xdr:col>
                    <xdr:colOff>190500</xdr:colOff>
                    <xdr:row>7</xdr:row>
                    <xdr:rowOff>213360</xdr:rowOff>
                  </from>
                  <to>
                    <xdr:col>14</xdr:col>
                    <xdr:colOff>480060</xdr:colOff>
                    <xdr:row>9</xdr:row>
                    <xdr:rowOff>213360</xdr:rowOff>
                  </to>
                </anchor>
              </controlPr>
            </control>
          </mc:Choice>
        </mc:AlternateContent>
        <mc:AlternateContent xmlns:mc="http://schemas.openxmlformats.org/markup-compatibility/2006">
          <mc:Choice Requires="x14">
            <control shapeId="72711" r:id="rId6" name="Button 7">
              <controlPr defaultSize="0" print="0" autoFill="0" autoPict="0" macro="[0]!PrintPreview">
                <anchor>
                  <from>
                    <xdr:col>11</xdr:col>
                    <xdr:colOff>137160</xdr:colOff>
                    <xdr:row>2</xdr:row>
                    <xdr:rowOff>0</xdr:rowOff>
                  </from>
                  <to>
                    <xdr:col>14</xdr:col>
                    <xdr:colOff>426720</xdr:colOff>
                    <xdr:row>5</xdr:row>
                    <xdr:rowOff>38100</xdr:rowOff>
                  </to>
                </anchor>
              </controlPr>
            </control>
          </mc:Choice>
        </mc:AlternateContent>
        <mc:AlternateContent xmlns:mc="http://schemas.openxmlformats.org/markup-compatibility/2006">
          <mc:Choice Requires="x14">
            <control shapeId="72777" r:id="rId7" name="Button 73">
              <controlPr defaultSize="0" print="0" autoFill="0" autoPict="0" macro="[0]!ToDataEntry">
                <anchor>
                  <from>
                    <xdr:col>11</xdr:col>
                    <xdr:colOff>190500</xdr:colOff>
                    <xdr:row>9</xdr:row>
                    <xdr:rowOff>228600</xdr:rowOff>
                  </from>
                  <to>
                    <xdr:col>14</xdr:col>
                    <xdr:colOff>480060</xdr:colOff>
                    <xdr:row>10</xdr:row>
                    <xdr:rowOff>342900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indexed="51"/>
  </sheetPr>
  <dimension ref="A1:O31"/>
  <sheetViews>
    <sheetView showGridLines="0" showRowColHeaders="0" zoomScaleNormal="100" workbookViewId="0">
      <selection activeCell="V14" sqref="V14"/>
    </sheetView>
  </sheetViews>
  <sheetFormatPr defaultRowHeight="13.2" outlineLevelRow="1"/>
  <cols>
    <col min="1" max="1" width="4" customWidth="1"/>
    <col min="2" max="2" width="17.5546875" customWidth="1"/>
    <col min="6" max="6" width="6.6640625" customWidth="1"/>
    <col min="7" max="7" width="5.5546875" customWidth="1"/>
    <col min="9" max="9" width="12.33203125" customWidth="1"/>
    <col min="10" max="10" width="11.5546875" customWidth="1"/>
    <col min="11" max="11" width="13.5546875" customWidth="1"/>
  </cols>
  <sheetData>
    <row r="1" spans="1:15" ht="17.399999999999999" customHeight="1">
      <c r="A1" s="3891" t="s">
        <v>1244</v>
      </c>
      <c r="B1" s="3892"/>
      <c r="C1" s="3892"/>
      <c r="D1" s="3892"/>
      <c r="E1" s="3892"/>
      <c r="F1" s="3892"/>
      <c r="G1" s="3892"/>
      <c r="H1" s="3892"/>
      <c r="I1" s="3892"/>
      <c r="J1" s="3892"/>
      <c r="K1" s="3892"/>
      <c r="L1" s="3892"/>
      <c r="M1" s="3892"/>
      <c r="N1" s="3892"/>
      <c r="O1" s="3893"/>
    </row>
    <row r="2" spans="1:15">
      <c r="A2" s="3894"/>
      <c r="B2" s="3895"/>
      <c r="C2" s="3895"/>
      <c r="D2" s="3895"/>
      <c r="E2" s="3895"/>
      <c r="F2" s="3895"/>
      <c r="G2" s="3895"/>
      <c r="H2" s="3895"/>
      <c r="I2" s="3895"/>
      <c r="J2" s="3895"/>
      <c r="K2" s="3895"/>
      <c r="L2" s="3895"/>
      <c r="M2" s="3895"/>
      <c r="N2" s="3895"/>
      <c r="O2" s="3896"/>
    </row>
    <row r="3" spans="1:15" ht="51.75" customHeight="1">
      <c r="A3" s="3557" t="s">
        <v>415</v>
      </c>
      <c r="B3" s="3559"/>
      <c r="C3" s="3562" t="str">
        <f>+'Master Data'!E18</f>
        <v>KZN Public Works: 191 Prince Alfred Street</v>
      </c>
      <c r="D3" s="3563"/>
      <c r="E3" s="3563"/>
      <c r="F3" s="3563"/>
      <c r="G3" s="3563"/>
      <c r="H3" s="3563"/>
      <c r="I3" s="3563"/>
      <c r="J3" s="3563"/>
      <c r="K3" s="3563"/>
      <c r="L3" s="3563"/>
      <c r="M3" s="3563"/>
      <c r="N3" s="3563"/>
      <c r="O3" s="3564"/>
    </row>
    <row r="4" spans="1:15" ht="22.5" customHeight="1">
      <c r="A4" s="3557" t="s">
        <v>4543</v>
      </c>
      <c r="B4" s="3559"/>
      <c r="C4" s="3898" t="str">
        <f>+'Master Data'!E13</f>
        <v>ZNTM012345W</v>
      </c>
      <c r="D4" s="3899"/>
      <c r="E4" s="3899"/>
      <c r="F4" s="3899"/>
      <c r="G4" s="3899"/>
      <c r="H4" s="3899"/>
      <c r="I4" s="3900"/>
      <c r="J4" s="3830" t="s">
        <v>4004</v>
      </c>
      <c r="K4" s="3840"/>
      <c r="L4" s="3831"/>
      <c r="M4" s="3898" t="str">
        <f>+'Master Data'!G13</f>
        <v>012345</v>
      </c>
      <c r="N4" s="3899"/>
      <c r="O4" s="3900"/>
    </row>
    <row r="5" spans="1:15" ht="5.25" customHeight="1">
      <c r="A5" s="16"/>
    </row>
    <row r="6" spans="1:15" ht="14.25" customHeight="1">
      <c r="A6" s="3662" t="s">
        <v>3190</v>
      </c>
      <c r="B6" s="3662"/>
      <c r="C6" s="3662"/>
      <c r="D6" s="3662"/>
      <c r="E6" s="3662"/>
      <c r="F6" s="3662"/>
      <c r="G6" s="3662"/>
      <c r="H6" s="3662"/>
      <c r="I6" s="3662"/>
      <c r="J6" s="3662"/>
      <c r="K6" s="3662"/>
      <c r="L6" s="3662"/>
      <c r="M6" s="3662"/>
      <c r="N6" s="3662"/>
      <c r="O6" s="3662"/>
    </row>
    <row r="7" spans="1:15" ht="10.95" customHeight="1">
      <c r="A7" s="3662"/>
      <c r="B7" s="3662"/>
      <c r="C7" s="3662"/>
      <c r="D7" s="3662"/>
      <c r="E7" s="3662"/>
      <c r="F7" s="3662"/>
      <c r="G7" s="3662"/>
      <c r="H7" s="3662"/>
      <c r="I7" s="3662"/>
      <c r="J7" s="3662"/>
      <c r="K7" s="3662"/>
      <c r="L7" s="3662"/>
      <c r="M7" s="3662"/>
      <c r="N7" s="3662"/>
      <c r="O7" s="3662"/>
    </row>
    <row r="8" spans="1:15" ht="24.75" customHeight="1">
      <c r="A8" s="3890" t="s">
        <v>151</v>
      </c>
      <c r="B8" s="3890"/>
      <c r="C8" s="3890"/>
      <c r="D8" s="3890"/>
      <c r="E8" s="3890"/>
      <c r="F8" s="3890"/>
      <c r="G8" s="3890"/>
      <c r="H8" s="3890"/>
      <c r="I8" s="3890"/>
      <c r="J8" s="3890"/>
      <c r="K8" s="3890"/>
      <c r="L8" s="3890"/>
      <c r="M8" s="3890"/>
      <c r="N8" s="3890"/>
      <c r="O8" s="3890"/>
    </row>
    <row r="9" spans="1:15" ht="16.95" customHeight="1" outlineLevel="1">
      <c r="A9" s="3897" t="s">
        <v>569</v>
      </c>
      <c r="B9" s="3897"/>
      <c r="C9" s="3897"/>
      <c r="D9" s="3897"/>
      <c r="E9" s="3897"/>
      <c r="F9" s="3897"/>
      <c r="G9" s="3897"/>
      <c r="H9" s="3897"/>
      <c r="I9" s="3897"/>
      <c r="J9" s="3897"/>
      <c r="K9" s="3897"/>
      <c r="L9" s="3897"/>
      <c r="M9" s="3897"/>
      <c r="N9" s="3897"/>
      <c r="O9" s="3897"/>
    </row>
    <row r="10" spans="1:15" ht="7.5" customHeight="1">
      <c r="A10" s="10"/>
    </row>
    <row r="11" spans="1:15" s="6" customFormat="1" ht="43.5" customHeight="1">
      <c r="A11" s="262" t="s">
        <v>596</v>
      </c>
      <c r="B11" s="3742" t="s">
        <v>420</v>
      </c>
      <c r="C11" s="3742"/>
      <c r="D11" s="3742"/>
      <c r="E11" s="3742" t="s">
        <v>421</v>
      </c>
      <c r="F11" s="3742"/>
      <c r="G11" s="3742"/>
      <c r="H11" s="3742"/>
      <c r="I11" s="262" t="s">
        <v>976</v>
      </c>
      <c r="J11" s="262" t="s">
        <v>977</v>
      </c>
      <c r="K11" s="3756" t="s">
        <v>975</v>
      </c>
      <c r="L11" s="3758"/>
      <c r="M11" s="3756" t="s">
        <v>422</v>
      </c>
      <c r="N11" s="3757"/>
      <c r="O11" s="3758"/>
    </row>
    <row r="12" spans="1:15" ht="17.399999999999999" customHeight="1">
      <c r="A12" s="3867">
        <v>1</v>
      </c>
      <c r="B12" s="3880"/>
      <c r="C12" s="3873"/>
      <c r="D12" s="3881"/>
      <c r="E12" s="3873"/>
      <c r="F12" s="3873"/>
      <c r="G12" s="3873"/>
      <c r="H12" s="3873"/>
      <c r="I12" s="3849"/>
      <c r="J12" s="3849"/>
      <c r="K12" s="3852"/>
      <c r="L12" s="3853"/>
      <c r="M12" s="3858"/>
      <c r="N12" s="3859"/>
      <c r="O12" s="3860"/>
    </row>
    <row r="13" spans="1:15" ht="17.399999999999999" customHeight="1">
      <c r="A13" s="3868"/>
      <c r="B13" s="3877"/>
      <c r="C13" s="3878"/>
      <c r="D13" s="3879"/>
      <c r="E13" s="3874"/>
      <c r="F13" s="3875"/>
      <c r="G13" s="3875"/>
      <c r="H13" s="3876"/>
      <c r="I13" s="3850"/>
      <c r="J13" s="3850"/>
      <c r="K13" s="3854"/>
      <c r="L13" s="3855"/>
      <c r="M13" s="3861"/>
      <c r="N13" s="3862"/>
      <c r="O13" s="3863"/>
    </row>
    <row r="14" spans="1:15" ht="17.399999999999999" customHeight="1">
      <c r="A14" s="3869"/>
      <c r="B14" s="946" t="s">
        <v>495</v>
      </c>
      <c r="C14" s="944"/>
      <c r="D14" s="945"/>
      <c r="E14" s="80"/>
      <c r="F14" s="940"/>
      <c r="G14" s="80"/>
      <c r="H14" s="80"/>
      <c r="I14" s="3851"/>
      <c r="J14" s="3851"/>
      <c r="K14" s="3856"/>
      <c r="L14" s="3857"/>
      <c r="M14" s="3864"/>
      <c r="N14" s="3865"/>
      <c r="O14" s="3866"/>
    </row>
    <row r="15" spans="1:15" ht="17.399999999999999" customHeight="1">
      <c r="A15" s="3867">
        <v>2</v>
      </c>
      <c r="B15" s="3880"/>
      <c r="C15" s="3873"/>
      <c r="D15" s="3881"/>
      <c r="E15" s="3873"/>
      <c r="F15" s="3873"/>
      <c r="G15" s="3873"/>
      <c r="H15" s="3873"/>
      <c r="I15" s="3849"/>
      <c r="J15" s="3849"/>
      <c r="K15" s="3852"/>
      <c r="L15" s="3853"/>
      <c r="M15" s="3858"/>
      <c r="N15" s="3859"/>
      <c r="O15" s="3860"/>
    </row>
    <row r="16" spans="1:15" ht="17.399999999999999" customHeight="1">
      <c r="A16" s="3868"/>
      <c r="B16" s="3870"/>
      <c r="C16" s="3871"/>
      <c r="D16" s="3872"/>
      <c r="E16" s="3874"/>
      <c r="F16" s="3875"/>
      <c r="G16" s="3875"/>
      <c r="H16" s="3876"/>
      <c r="I16" s="3850"/>
      <c r="J16" s="3850"/>
      <c r="K16" s="3854"/>
      <c r="L16" s="3855"/>
      <c r="M16" s="3861"/>
      <c r="N16" s="3862"/>
      <c r="O16" s="3863"/>
    </row>
    <row r="17" spans="1:15" ht="17.399999999999999" customHeight="1">
      <c r="A17" s="3869"/>
      <c r="B17" s="946" t="s">
        <v>495</v>
      </c>
      <c r="C17" s="944"/>
      <c r="D17" s="945"/>
      <c r="E17" s="80"/>
      <c r="F17" s="80"/>
      <c r="G17" s="80"/>
      <c r="H17" s="80"/>
      <c r="I17" s="3851"/>
      <c r="J17" s="3851"/>
      <c r="K17" s="3856"/>
      <c r="L17" s="3857"/>
      <c r="M17" s="3864"/>
      <c r="N17" s="3865"/>
      <c r="O17" s="3866"/>
    </row>
    <row r="18" spans="1:15" ht="17.399999999999999" customHeight="1">
      <c r="A18" s="3867">
        <v>3</v>
      </c>
      <c r="B18" s="3880"/>
      <c r="C18" s="3873"/>
      <c r="D18" s="3881"/>
      <c r="E18" s="3873"/>
      <c r="F18" s="3873"/>
      <c r="G18" s="3873"/>
      <c r="H18" s="3873"/>
      <c r="I18" s="3849"/>
      <c r="J18" s="3849"/>
      <c r="K18" s="3852"/>
      <c r="L18" s="3853"/>
      <c r="M18" s="3858"/>
      <c r="N18" s="3859"/>
      <c r="O18" s="3860"/>
    </row>
    <row r="19" spans="1:15" ht="17.399999999999999" customHeight="1">
      <c r="A19" s="3868"/>
      <c r="B19" s="3870"/>
      <c r="C19" s="3871"/>
      <c r="D19" s="3872"/>
      <c r="E19" s="3874"/>
      <c r="F19" s="3875"/>
      <c r="G19" s="3875"/>
      <c r="H19" s="3876"/>
      <c r="I19" s="3850"/>
      <c r="J19" s="3850"/>
      <c r="K19" s="3854"/>
      <c r="L19" s="3855"/>
      <c r="M19" s="3861"/>
      <c r="N19" s="3862"/>
      <c r="O19" s="3863"/>
    </row>
    <row r="20" spans="1:15" ht="17.399999999999999" customHeight="1">
      <c r="A20" s="3869"/>
      <c r="B20" s="946" t="s">
        <v>495</v>
      </c>
      <c r="C20" s="944"/>
      <c r="D20" s="945"/>
      <c r="E20" s="80"/>
      <c r="F20" s="80"/>
      <c r="G20" s="80"/>
      <c r="H20" s="80"/>
      <c r="I20" s="3851"/>
      <c r="J20" s="3851"/>
      <c r="K20" s="3856"/>
      <c r="L20" s="3857"/>
      <c r="M20" s="3864"/>
      <c r="N20" s="3865"/>
      <c r="O20" s="3866"/>
    </row>
    <row r="21" spans="1:15" ht="17.399999999999999" customHeight="1">
      <c r="A21" s="3867">
        <v>4</v>
      </c>
      <c r="B21" s="3880"/>
      <c r="C21" s="3873"/>
      <c r="D21" s="3881"/>
      <c r="E21" s="3873"/>
      <c r="F21" s="3873"/>
      <c r="G21" s="3873"/>
      <c r="H21" s="3873"/>
      <c r="I21" s="3849"/>
      <c r="J21" s="3849"/>
      <c r="K21" s="3852"/>
      <c r="L21" s="3853"/>
      <c r="M21" s="3858"/>
      <c r="N21" s="3859"/>
      <c r="O21" s="3860"/>
    </row>
    <row r="22" spans="1:15" ht="17.399999999999999" customHeight="1">
      <c r="A22" s="3868"/>
      <c r="B22" s="3870"/>
      <c r="C22" s="3871"/>
      <c r="D22" s="3872"/>
      <c r="E22" s="3874"/>
      <c r="F22" s="3875"/>
      <c r="G22" s="3875"/>
      <c r="H22" s="3876"/>
      <c r="I22" s="3850"/>
      <c r="J22" s="3850"/>
      <c r="K22" s="3854"/>
      <c r="L22" s="3855"/>
      <c r="M22" s="3861"/>
      <c r="N22" s="3862"/>
      <c r="O22" s="3863"/>
    </row>
    <row r="23" spans="1:15" ht="17.399999999999999" customHeight="1">
      <c r="A23" s="3869"/>
      <c r="B23" s="946" t="s">
        <v>495</v>
      </c>
      <c r="C23" s="944"/>
      <c r="D23" s="945"/>
      <c r="E23" s="80"/>
      <c r="F23" s="80"/>
      <c r="G23" s="80"/>
      <c r="H23" s="80"/>
      <c r="I23" s="3851"/>
      <c r="J23" s="3851"/>
      <c r="K23" s="3856"/>
      <c r="L23" s="3857"/>
      <c r="M23" s="3864"/>
      <c r="N23" s="3865"/>
      <c r="O23" s="3866"/>
    </row>
    <row r="24" spans="1:15" ht="17.399999999999999" customHeight="1">
      <c r="A24" s="3867">
        <v>5</v>
      </c>
      <c r="B24" s="3880"/>
      <c r="C24" s="3873"/>
      <c r="D24" s="3881"/>
      <c r="E24" s="3873"/>
      <c r="F24" s="3873"/>
      <c r="G24" s="3873"/>
      <c r="H24" s="3873"/>
      <c r="I24" s="3849"/>
      <c r="J24" s="3849"/>
      <c r="K24" s="3852"/>
      <c r="L24" s="3853"/>
      <c r="M24" s="3858"/>
      <c r="N24" s="3859"/>
      <c r="O24" s="3860"/>
    </row>
    <row r="25" spans="1:15" ht="17.399999999999999" customHeight="1">
      <c r="A25" s="3868"/>
      <c r="B25" s="3877"/>
      <c r="C25" s="3878"/>
      <c r="D25" s="3879"/>
      <c r="E25" s="3874"/>
      <c r="F25" s="3875"/>
      <c r="G25" s="3875"/>
      <c r="H25" s="3876"/>
      <c r="I25" s="3850"/>
      <c r="J25" s="3850"/>
      <c r="K25" s="3854"/>
      <c r="L25" s="3855"/>
      <c r="M25" s="3861"/>
      <c r="N25" s="3862"/>
      <c r="O25" s="3863"/>
    </row>
    <row r="26" spans="1:15" ht="17.399999999999999" customHeight="1">
      <c r="A26" s="3869"/>
      <c r="B26" s="947" t="s">
        <v>495</v>
      </c>
      <c r="C26" s="939"/>
      <c r="D26" s="941"/>
      <c r="E26" s="940"/>
      <c r="F26" s="940"/>
      <c r="G26" s="940"/>
      <c r="H26" s="940"/>
      <c r="I26" s="3851"/>
      <c r="J26" s="3851"/>
      <c r="K26" s="3856"/>
      <c r="L26" s="3857"/>
      <c r="M26" s="3864"/>
      <c r="N26" s="3865"/>
      <c r="O26" s="3866"/>
    </row>
    <row r="27" spans="1:15" ht="3.6" customHeight="1">
      <c r="A27" s="1"/>
      <c r="K27" s="3889"/>
      <c r="L27" s="3889"/>
    </row>
    <row r="28" spans="1:15" ht="28.5" customHeight="1">
      <c r="A28" s="258" t="s">
        <v>754</v>
      </c>
      <c r="B28" s="259"/>
      <c r="C28" s="259" t="s">
        <v>754</v>
      </c>
      <c r="D28" s="260"/>
      <c r="E28" s="258"/>
      <c r="F28" s="259"/>
      <c r="G28" s="259"/>
      <c r="H28" s="259"/>
      <c r="I28" s="260" t="s">
        <v>754</v>
      </c>
      <c r="J28" s="258"/>
      <c r="K28" s="259"/>
      <c r="L28" s="143"/>
      <c r="M28" s="141"/>
      <c r="N28" s="142"/>
      <c r="O28" s="143"/>
    </row>
    <row r="29" spans="1:15" ht="18" customHeight="1">
      <c r="A29" s="3837" t="s">
        <v>423</v>
      </c>
      <c r="B29" s="3838"/>
      <c r="C29" s="3838"/>
      <c r="D29" s="3838"/>
      <c r="E29" s="3884" t="s">
        <v>369</v>
      </c>
      <c r="F29" s="3781"/>
      <c r="G29" s="3781"/>
      <c r="H29" s="3781"/>
      <c r="I29" s="3885"/>
      <c r="J29" s="3886" t="s">
        <v>513</v>
      </c>
      <c r="K29" s="3887"/>
      <c r="L29" s="3888"/>
      <c r="M29" s="3886" t="s">
        <v>370</v>
      </c>
      <c r="N29" s="3887"/>
      <c r="O29" s="3888"/>
    </row>
    <row r="30" spans="1:15" ht="18" customHeight="1">
      <c r="A30" s="3882" t="s">
        <v>456</v>
      </c>
      <c r="B30" s="3883"/>
      <c r="C30" s="3756"/>
      <c r="D30" s="3757"/>
      <c r="E30" s="3757"/>
      <c r="F30" s="3757"/>
      <c r="G30" s="3757"/>
      <c r="H30" s="3757"/>
      <c r="I30" s="3757"/>
      <c r="J30" s="3757"/>
      <c r="K30" s="3757"/>
      <c r="L30" s="3757"/>
      <c r="M30" s="3757"/>
      <c r="N30" s="3757"/>
      <c r="O30" s="3758"/>
    </row>
    <row r="31" spans="1:15" ht="15">
      <c r="A31" s="1"/>
    </row>
  </sheetData>
  <sheetProtection formatRows="0" selectLockedCells="1"/>
  <mergeCells count="66">
    <mergeCell ref="A1:O2"/>
    <mergeCell ref="A9:O9"/>
    <mergeCell ref="C4:I4"/>
    <mergeCell ref="A4:B4"/>
    <mergeCell ref="A3:B3"/>
    <mergeCell ref="C3:O3"/>
    <mergeCell ref="M4:O4"/>
    <mergeCell ref="J4:L4"/>
    <mergeCell ref="E11:H11"/>
    <mergeCell ref="B11:D11"/>
    <mergeCell ref="A8:O8"/>
    <mergeCell ref="M11:O11"/>
    <mergeCell ref="K11:L11"/>
    <mergeCell ref="A30:B30"/>
    <mergeCell ref="E29:I29"/>
    <mergeCell ref="C30:O30"/>
    <mergeCell ref="E19:H19"/>
    <mergeCell ref="E22:H22"/>
    <mergeCell ref="A29:D29"/>
    <mergeCell ref="B24:D24"/>
    <mergeCell ref="B21:D21"/>
    <mergeCell ref="E24:H24"/>
    <mergeCell ref="M29:O29"/>
    <mergeCell ref="J29:L29"/>
    <mergeCell ref="K27:L27"/>
    <mergeCell ref="E25:H25"/>
    <mergeCell ref="B19:D19"/>
    <mergeCell ref="J18:J20"/>
    <mergeCell ref="K18:L20"/>
    <mergeCell ref="B15:D15"/>
    <mergeCell ref="E12:H12"/>
    <mergeCell ref="E13:H13"/>
    <mergeCell ref="I12:I14"/>
    <mergeCell ref="J12:J14"/>
    <mergeCell ref="B12:D12"/>
    <mergeCell ref="B13:D13"/>
    <mergeCell ref="E15:H15"/>
    <mergeCell ref="M18:O20"/>
    <mergeCell ref="I21:I23"/>
    <mergeCell ref="J21:J23"/>
    <mergeCell ref="K21:L23"/>
    <mergeCell ref="M21:O23"/>
    <mergeCell ref="E21:H21"/>
    <mergeCell ref="E16:H16"/>
    <mergeCell ref="B25:D25"/>
    <mergeCell ref="I18:I20"/>
    <mergeCell ref="E18:H18"/>
    <mergeCell ref="B16:D16"/>
    <mergeCell ref="B18:D18"/>
    <mergeCell ref="I24:I26"/>
    <mergeCell ref="J24:J26"/>
    <mergeCell ref="K24:L26"/>
    <mergeCell ref="M24:O26"/>
    <mergeCell ref="A6:O7"/>
    <mergeCell ref="K12:L14"/>
    <mergeCell ref="M12:O14"/>
    <mergeCell ref="I15:I17"/>
    <mergeCell ref="J15:J17"/>
    <mergeCell ref="K15:L17"/>
    <mergeCell ref="M15:O17"/>
    <mergeCell ref="A12:A14"/>
    <mergeCell ref="A15:A17"/>
    <mergeCell ref="A18:A20"/>
    <mergeCell ref="A21:A23"/>
    <mergeCell ref="A24:A26"/>
    <mergeCell ref="B22:D22"/>
  </mergeCells>
  <phoneticPr fontId="0" type="noConversion"/>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7" r:id="rId4" name="Button 3">
              <controlPr defaultSize="0" print="0" autoFill="0" autoPict="0" macro="[0]!ToMainMenu">
                <anchor>
                  <from>
                    <xdr:col>15</xdr:col>
                    <xdr:colOff>251460</xdr:colOff>
                    <xdr:row>0</xdr:row>
                    <xdr:rowOff>137160</xdr:rowOff>
                  </from>
                  <to>
                    <xdr:col>17</xdr:col>
                    <xdr:colOff>518160</xdr:colOff>
                    <xdr:row>2</xdr:row>
                    <xdr:rowOff>106680</xdr:rowOff>
                  </to>
                </anchor>
              </controlPr>
            </control>
          </mc:Choice>
        </mc:AlternateContent>
        <mc:AlternateContent xmlns:mc="http://schemas.openxmlformats.org/markup-compatibility/2006">
          <mc:Choice Requires="x14">
            <control shapeId="82948" r:id="rId5" name="Button 4">
              <controlPr defaultSize="0" print="0" autoFill="0" autoPict="0" macro="[0]!PrintCoverPGSec1">
                <anchor>
                  <from>
                    <xdr:col>15</xdr:col>
                    <xdr:colOff>251460</xdr:colOff>
                    <xdr:row>3</xdr:row>
                    <xdr:rowOff>182880</xdr:rowOff>
                  </from>
                  <to>
                    <xdr:col>17</xdr:col>
                    <xdr:colOff>518160</xdr:colOff>
                    <xdr:row>6</xdr:row>
                    <xdr:rowOff>0</xdr:rowOff>
                  </to>
                </anchor>
              </controlPr>
            </control>
          </mc:Choice>
        </mc:AlternateContent>
        <mc:AlternateContent xmlns:mc="http://schemas.openxmlformats.org/markup-compatibility/2006">
          <mc:Choice Requires="x14">
            <control shapeId="82949" r:id="rId6" name="Button 5">
              <controlPr defaultSize="0" print="0" autoFill="0" autoPict="0" macro="[0]!PrintPreview">
                <anchor>
                  <from>
                    <xdr:col>15</xdr:col>
                    <xdr:colOff>251460</xdr:colOff>
                    <xdr:row>2</xdr:row>
                    <xdr:rowOff>121920</xdr:rowOff>
                  </from>
                  <to>
                    <xdr:col>17</xdr:col>
                    <xdr:colOff>518160</xdr:colOff>
                    <xdr:row>2</xdr:row>
                    <xdr:rowOff>480060</xdr:rowOff>
                  </to>
                </anchor>
              </controlPr>
            </control>
          </mc:Choice>
        </mc:AlternateContent>
        <mc:AlternateContent xmlns:mc="http://schemas.openxmlformats.org/markup-compatibility/2006">
          <mc:Choice Requires="x14">
            <control shapeId="83015" r:id="rId7" name="Button 71">
              <controlPr defaultSize="0" print="0" autoFill="0" autoPict="0" macro="[0]!ToDataEntry">
                <anchor>
                  <from>
                    <xdr:col>15</xdr:col>
                    <xdr:colOff>251460</xdr:colOff>
                    <xdr:row>6</xdr:row>
                    <xdr:rowOff>7620</xdr:rowOff>
                  </from>
                  <to>
                    <xdr:col>17</xdr:col>
                    <xdr:colOff>518160</xdr:colOff>
                    <xdr:row>7</xdr:row>
                    <xdr:rowOff>228600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tabColor indexed="51"/>
  </sheetPr>
  <dimension ref="A1:V148"/>
  <sheetViews>
    <sheetView showGridLines="0" zoomScaleNormal="100" workbookViewId="0">
      <selection activeCell="V14" sqref="V14"/>
    </sheetView>
  </sheetViews>
  <sheetFormatPr defaultRowHeight="13.2" outlineLevelRow="1"/>
  <cols>
    <col min="2" max="2" width="10.33203125" customWidth="1"/>
    <col min="3" max="3" width="15.33203125" customWidth="1"/>
    <col min="4" max="4" width="25.109375" customWidth="1"/>
    <col min="5" max="5" width="17.6640625" customWidth="1"/>
    <col min="6" max="6" width="11.44140625" customWidth="1"/>
    <col min="7" max="7" width="8.6640625" customWidth="1"/>
    <col min="8" max="8" width="10.33203125" customWidth="1"/>
    <col min="9" max="9" width="10.6640625" customWidth="1"/>
    <col min="10" max="10" width="17.5546875" customWidth="1"/>
    <col min="11" max="11" width="8.6640625" customWidth="1"/>
  </cols>
  <sheetData>
    <row r="1" spans="1:11" ht="17.399999999999999" customHeight="1">
      <c r="A1" s="3968" t="s">
        <v>4541</v>
      </c>
      <c r="B1" s="3969"/>
      <c r="C1" s="3969"/>
      <c r="D1" s="3969"/>
      <c r="E1" s="3969"/>
      <c r="F1" s="3969"/>
      <c r="G1" s="3969"/>
      <c r="H1" s="3969"/>
      <c r="I1" s="3969"/>
      <c r="J1" s="3969"/>
      <c r="K1" s="3970"/>
    </row>
    <row r="2" spans="1:11">
      <c r="A2" s="3971"/>
      <c r="B2" s="3972"/>
      <c r="C2" s="3972"/>
      <c r="D2" s="3972"/>
      <c r="E2" s="3972"/>
      <c r="F2" s="3972"/>
      <c r="G2" s="3972"/>
      <c r="H2" s="3972"/>
      <c r="I2" s="3972"/>
      <c r="J2" s="3972"/>
      <c r="K2" s="3973"/>
    </row>
    <row r="3" spans="1:11" ht="50.25" customHeight="1">
      <c r="A3" s="3959" t="s">
        <v>415</v>
      </c>
      <c r="B3" s="3843"/>
      <c r="C3" s="3956" t="str">
        <f>+'Master Data'!E18</f>
        <v>KZN Public Works: 191 Prince Alfred Street</v>
      </c>
      <c r="D3" s="3957"/>
      <c r="E3" s="3957"/>
      <c r="F3" s="3957"/>
      <c r="G3" s="3957"/>
      <c r="H3" s="3957"/>
      <c r="I3" s="3957"/>
      <c r="J3" s="3957"/>
      <c r="K3" s="3958"/>
    </row>
    <row r="4" spans="1:11" ht="24.75" customHeight="1" thickBot="1">
      <c r="A4" s="3963" t="s">
        <v>4543</v>
      </c>
      <c r="B4" s="3964"/>
      <c r="C4" s="3965" t="str">
        <f>+'Master Data'!E13</f>
        <v>ZNTM012345W</v>
      </c>
      <c r="D4" s="3966"/>
      <c r="E4" s="3966"/>
      <c r="F4" s="3966"/>
      <c r="G4" s="3967"/>
      <c r="H4" s="3962" t="s">
        <v>4004</v>
      </c>
      <c r="I4" s="3962"/>
      <c r="J4" s="3960" t="str">
        <f>+'Master Data'!G13</f>
        <v>012345</v>
      </c>
      <c r="K4" s="3961"/>
    </row>
    <row r="5" spans="1:11" ht="36" hidden="1" customHeight="1" outlineLevel="1" thickBot="1">
      <c r="A5" s="3987"/>
      <c r="B5" s="3988"/>
      <c r="C5" s="3988"/>
      <c r="D5" s="3989" t="str">
        <f>+'Master Data'!E25</f>
        <v>To be determined</v>
      </c>
      <c r="E5" s="3990"/>
      <c r="F5" s="3990"/>
      <c r="G5" s="3991"/>
      <c r="H5" s="3985" t="s">
        <v>1136</v>
      </c>
      <c r="I5" s="3985"/>
      <c r="J5" s="670">
        <f>+'Master Data'!G25</f>
        <v>84</v>
      </c>
      <c r="K5" s="671" t="s">
        <v>386</v>
      </c>
    </row>
    <row r="6" spans="1:11" collapsed="1">
      <c r="A6" s="25"/>
      <c r="B6" s="25"/>
      <c r="C6" s="25"/>
      <c r="D6" s="25"/>
      <c r="E6" s="25"/>
    </row>
    <row r="7" spans="1:11" s="113" customFormat="1" ht="33.75" customHeight="1">
      <c r="A7" s="263" t="s">
        <v>457</v>
      </c>
      <c r="B7" s="3146" t="s">
        <v>4542</v>
      </c>
      <c r="C7" s="3415"/>
      <c r="D7" s="3415"/>
      <c r="E7" s="3415"/>
      <c r="F7" s="3415"/>
      <c r="G7" s="3415"/>
      <c r="H7" s="3415"/>
      <c r="I7" s="3415"/>
      <c r="J7" s="3415"/>
      <c r="K7" s="3415"/>
    </row>
    <row r="8" spans="1:11" ht="22.5" customHeight="1">
      <c r="B8" s="23" t="s">
        <v>459</v>
      </c>
      <c r="C8" s="23" t="s">
        <v>153</v>
      </c>
      <c r="D8" s="108"/>
      <c r="E8" s="108"/>
      <c r="F8" s="108"/>
      <c r="G8" s="108"/>
      <c r="H8" s="108"/>
      <c r="I8" s="108"/>
      <c r="J8" s="108"/>
      <c r="K8" s="108"/>
    </row>
    <row r="9" spans="1:11" ht="12" customHeight="1" thickBot="1">
      <c r="A9" s="11"/>
      <c r="B9" s="11"/>
      <c r="C9" s="11"/>
      <c r="D9" s="11"/>
      <c r="E9" s="11"/>
      <c r="F9" s="11"/>
      <c r="G9" s="11"/>
      <c r="H9" s="11"/>
      <c r="I9" s="11"/>
      <c r="J9" s="11"/>
      <c r="K9" s="11"/>
    </row>
    <row r="10" spans="1:11" ht="47.25" customHeight="1" thickBot="1">
      <c r="A10" s="3993" t="s">
        <v>458</v>
      </c>
      <c r="B10" s="3986"/>
      <c r="C10" s="3986"/>
      <c r="D10" s="3986"/>
      <c r="E10" s="3986"/>
      <c r="F10" s="3986" t="s">
        <v>467</v>
      </c>
      <c r="G10" s="3986"/>
      <c r="H10" s="3986" t="s">
        <v>1235</v>
      </c>
      <c r="I10" s="3986"/>
      <c r="J10" s="3986"/>
      <c r="K10" s="675" t="s">
        <v>536</v>
      </c>
    </row>
    <row r="11" spans="1:11" ht="21.75" customHeight="1">
      <c r="A11" s="3994" t="s">
        <v>1120</v>
      </c>
      <c r="B11" s="3995"/>
      <c r="C11" s="3995"/>
      <c r="D11" s="3995"/>
      <c r="E11" s="3995"/>
      <c r="F11" s="3995"/>
      <c r="G11" s="3995" t="s">
        <v>754</v>
      </c>
      <c r="H11" s="3901" t="s">
        <v>754</v>
      </c>
      <c r="I11" s="3901"/>
      <c r="J11" s="3901"/>
      <c r="K11" s="674" t="s">
        <v>754</v>
      </c>
    </row>
    <row r="12" spans="1:11" ht="21.75" customHeight="1">
      <c r="A12" s="3936" t="s">
        <v>922</v>
      </c>
      <c r="B12" s="3937"/>
      <c r="C12" s="3937"/>
      <c r="D12" s="3937"/>
      <c r="E12" s="3937"/>
      <c r="F12" s="3937"/>
      <c r="G12" s="3937" t="s">
        <v>754</v>
      </c>
      <c r="H12" s="3902" t="s">
        <v>754</v>
      </c>
      <c r="I12" s="3902"/>
      <c r="J12" s="3902"/>
      <c r="K12" s="272" t="s">
        <v>754</v>
      </c>
    </row>
    <row r="13" spans="1:11" ht="21.75" customHeight="1">
      <c r="A13" s="3936" t="s">
        <v>923</v>
      </c>
      <c r="B13" s="3937"/>
      <c r="C13" s="3937"/>
      <c r="D13" s="3937"/>
      <c r="E13" s="3937"/>
      <c r="F13" s="3937"/>
      <c r="G13" s="3937" t="s">
        <v>754</v>
      </c>
      <c r="H13" s="3902" t="s">
        <v>754</v>
      </c>
      <c r="I13" s="3902"/>
      <c r="J13" s="3902"/>
      <c r="K13" s="272" t="s">
        <v>754</v>
      </c>
    </row>
    <row r="14" spans="1:11" ht="21.75" customHeight="1">
      <c r="A14" s="3936" t="s">
        <v>1117</v>
      </c>
      <c r="B14" s="3937"/>
      <c r="C14" s="3937"/>
      <c r="D14" s="3937"/>
      <c r="E14" s="3937"/>
      <c r="F14" s="3937"/>
      <c r="G14" s="3937" t="s">
        <v>754</v>
      </c>
      <c r="H14" s="3902" t="s">
        <v>754</v>
      </c>
      <c r="I14" s="3902"/>
      <c r="J14" s="3902"/>
      <c r="K14" s="272" t="s">
        <v>754</v>
      </c>
    </row>
    <row r="15" spans="1:11" ht="21.75" customHeight="1">
      <c r="A15" s="3936" t="s">
        <v>1118</v>
      </c>
      <c r="B15" s="3937"/>
      <c r="C15" s="3937"/>
      <c r="D15" s="3937"/>
      <c r="E15" s="3937"/>
      <c r="F15" s="3937"/>
      <c r="G15" s="3937" t="s">
        <v>754</v>
      </c>
      <c r="H15" s="3930" t="s">
        <v>580</v>
      </c>
      <c r="I15" s="3930"/>
      <c r="J15" s="3930"/>
      <c r="K15" s="272" t="s">
        <v>754</v>
      </c>
    </row>
    <row r="16" spans="1:11" ht="21.75" customHeight="1">
      <c r="A16" s="3936" t="s">
        <v>1119</v>
      </c>
      <c r="B16" s="3937"/>
      <c r="C16" s="3937"/>
      <c r="D16" s="3937"/>
      <c r="E16" s="3937"/>
      <c r="F16" s="3937"/>
      <c r="G16" s="3937" t="s">
        <v>754</v>
      </c>
      <c r="H16" s="3930" t="s">
        <v>580</v>
      </c>
      <c r="I16" s="3930"/>
      <c r="J16" s="3930"/>
      <c r="K16" s="272" t="s">
        <v>754</v>
      </c>
    </row>
    <row r="17" spans="1:11" ht="21.75" hidden="1" customHeight="1" outlineLevel="1">
      <c r="A17" s="3936" t="s">
        <v>401</v>
      </c>
      <c r="B17" s="3937"/>
      <c r="C17" s="3937"/>
      <c r="D17" s="3937"/>
      <c r="E17" s="3937"/>
      <c r="F17" s="3937"/>
      <c r="G17" s="3937"/>
      <c r="H17" s="3930" t="s">
        <v>464</v>
      </c>
      <c r="I17" s="3930"/>
      <c r="J17" s="3930"/>
      <c r="K17" s="272"/>
    </row>
    <row r="18" spans="1:11" ht="21.75" hidden="1" customHeight="1" outlineLevel="1">
      <c r="A18" s="3936" t="s">
        <v>402</v>
      </c>
      <c r="B18" s="3937"/>
      <c r="C18" s="3937"/>
      <c r="D18" s="3937"/>
      <c r="E18" s="3937"/>
      <c r="F18" s="3937"/>
      <c r="G18" s="3937"/>
      <c r="H18" s="3930" t="s">
        <v>464</v>
      </c>
      <c r="I18" s="3930"/>
      <c r="J18" s="3930"/>
      <c r="K18" s="272"/>
    </row>
    <row r="19" spans="1:11" ht="21.75" customHeight="1" collapsed="1">
      <c r="A19" s="3936" t="s">
        <v>403</v>
      </c>
      <c r="B19" s="3937"/>
      <c r="C19" s="3937"/>
      <c r="D19" s="3937"/>
      <c r="E19" s="3937"/>
      <c r="F19" s="3937"/>
      <c r="G19" s="3937"/>
      <c r="H19" s="3930" t="s">
        <v>580</v>
      </c>
      <c r="I19" s="3930"/>
      <c r="J19" s="3930"/>
      <c r="K19" s="272"/>
    </row>
    <row r="20" spans="1:11" ht="21.75" customHeight="1">
      <c r="A20" s="3936"/>
      <c r="B20" s="3937"/>
      <c r="C20" s="3937"/>
      <c r="D20" s="3937"/>
      <c r="E20" s="3937"/>
      <c r="F20" s="3937"/>
      <c r="G20" s="3937"/>
      <c r="H20" s="3930"/>
      <c r="I20" s="3930"/>
      <c r="J20" s="3930"/>
      <c r="K20" s="272"/>
    </row>
    <row r="21" spans="1:11" ht="21.75" customHeight="1">
      <c r="A21" s="3936"/>
      <c r="B21" s="3937"/>
      <c r="C21" s="3937"/>
      <c r="D21" s="3937"/>
      <c r="E21" s="3937"/>
      <c r="F21" s="3937"/>
      <c r="G21" s="3937"/>
      <c r="H21" s="3930"/>
      <c r="I21" s="3930"/>
      <c r="J21" s="3930"/>
      <c r="K21" s="272"/>
    </row>
    <row r="22" spans="1:11" ht="21.75" customHeight="1">
      <c r="A22" s="3936"/>
      <c r="B22" s="3937"/>
      <c r="C22" s="3937"/>
      <c r="D22" s="3937"/>
      <c r="E22" s="3937"/>
      <c r="F22" s="3937"/>
      <c r="G22" s="3937"/>
      <c r="H22" s="3930"/>
      <c r="I22" s="3930"/>
      <c r="J22" s="3930"/>
      <c r="K22" s="272"/>
    </row>
    <row r="23" spans="1:11" ht="21.75" customHeight="1" thickBot="1">
      <c r="A23" s="3934"/>
      <c r="B23" s="3935"/>
      <c r="C23" s="3935"/>
      <c r="D23" s="3935"/>
      <c r="E23" s="3935"/>
      <c r="F23" s="3935"/>
      <c r="G23" s="3935"/>
      <c r="H23" s="4016"/>
      <c r="I23" s="4016"/>
      <c r="J23" s="4016"/>
      <c r="K23" s="273"/>
    </row>
    <row r="24" spans="1:11" ht="11.25" customHeight="1">
      <c r="A24" s="3976"/>
      <c r="B24" s="3976"/>
      <c r="C24" s="3976"/>
      <c r="D24" s="3976"/>
      <c r="E24" s="3976"/>
      <c r="F24" s="3976"/>
      <c r="G24" s="3976"/>
      <c r="H24" s="3976"/>
      <c r="I24" s="3976"/>
      <c r="J24" s="3976"/>
      <c r="K24" s="3976"/>
    </row>
    <row r="25" spans="1:11" ht="23.25" customHeight="1">
      <c r="B25" s="23" t="s">
        <v>460</v>
      </c>
      <c r="C25" s="23" t="s">
        <v>106</v>
      </c>
      <c r="D25" s="108"/>
      <c r="E25" s="108"/>
      <c r="F25" s="108"/>
      <c r="G25" s="108"/>
      <c r="H25" s="108"/>
      <c r="I25" s="108"/>
      <c r="J25" s="108"/>
      <c r="K25" s="108"/>
    </row>
    <row r="26" spans="1:11" ht="5.25" customHeight="1">
      <c r="A26" s="64"/>
      <c r="B26" s="64"/>
      <c r="C26" s="64"/>
      <c r="D26" s="64"/>
      <c r="E26" s="64"/>
      <c r="F26" s="64"/>
      <c r="G26" s="64"/>
      <c r="H26" s="64"/>
      <c r="I26" s="64"/>
      <c r="J26" s="64"/>
      <c r="K26" s="64"/>
    </row>
    <row r="27" spans="1:11" ht="9" customHeight="1" thickBot="1">
      <c r="B27" s="11"/>
      <c r="C27" s="11"/>
      <c r="D27" s="11"/>
      <c r="F27" s="11"/>
      <c r="G27" s="11"/>
      <c r="H27" s="11"/>
      <c r="I27" s="11"/>
      <c r="J27" s="11"/>
      <c r="K27" s="11"/>
    </row>
    <row r="28" spans="1:11" ht="21.75" customHeight="1" thickBot="1">
      <c r="A28" s="3931" t="s">
        <v>537</v>
      </c>
      <c r="B28" s="3932"/>
      <c r="C28" s="3933"/>
      <c r="D28" s="3931" t="s">
        <v>538</v>
      </c>
      <c r="E28" s="3933"/>
      <c r="F28" s="3931" t="s">
        <v>500</v>
      </c>
      <c r="G28" s="3932"/>
      <c r="H28" s="3932"/>
      <c r="I28" s="3933"/>
      <c r="J28" s="3932" t="s">
        <v>404</v>
      </c>
      <c r="K28" s="3933"/>
    </row>
    <row r="29" spans="1:11" ht="21.75" customHeight="1">
      <c r="A29" s="3944" t="s">
        <v>754</v>
      </c>
      <c r="B29" s="3945"/>
      <c r="C29" s="3943"/>
      <c r="D29" s="3942" t="s">
        <v>754</v>
      </c>
      <c r="E29" s="3992"/>
      <c r="F29" s="3944" t="s">
        <v>754</v>
      </c>
      <c r="G29" s="3945"/>
      <c r="H29" s="3945"/>
      <c r="I29" s="3943"/>
      <c r="J29" s="3942"/>
      <c r="K29" s="3943"/>
    </row>
    <row r="30" spans="1:11" ht="21.75" customHeight="1">
      <c r="A30" s="267"/>
      <c r="B30" s="268"/>
      <c r="C30" s="269"/>
      <c r="D30" s="268"/>
      <c r="E30" s="268"/>
      <c r="F30" s="267"/>
      <c r="G30" s="268"/>
      <c r="H30" s="268"/>
      <c r="I30" s="269"/>
      <c r="J30" s="268"/>
      <c r="K30" s="269"/>
    </row>
    <row r="31" spans="1:11" ht="21.75" customHeight="1">
      <c r="A31" s="267"/>
      <c r="B31" s="268"/>
      <c r="C31" s="269"/>
      <c r="D31" s="268"/>
      <c r="E31" s="268"/>
      <c r="F31" s="267"/>
      <c r="G31" s="268"/>
      <c r="H31" s="268"/>
      <c r="I31" s="269"/>
      <c r="J31" s="268"/>
      <c r="K31" s="269"/>
    </row>
    <row r="32" spans="1:11" ht="21.75" customHeight="1">
      <c r="A32" s="3974"/>
      <c r="B32" s="3982"/>
      <c r="C32" s="3975"/>
      <c r="D32" s="3974"/>
      <c r="E32" s="3975"/>
      <c r="F32" s="3974"/>
      <c r="G32" s="3982"/>
      <c r="H32" s="3982"/>
      <c r="I32" s="3975"/>
      <c r="J32" s="3974"/>
      <c r="K32" s="3975"/>
    </row>
    <row r="33" spans="1:11" ht="21.75" customHeight="1">
      <c r="A33" s="3974"/>
      <c r="B33" s="3982"/>
      <c r="C33" s="3975"/>
      <c r="D33" s="3974"/>
      <c r="E33" s="3975"/>
      <c r="F33" s="3974"/>
      <c r="G33" s="3982"/>
      <c r="H33" s="3982"/>
      <c r="I33" s="3975"/>
      <c r="J33" s="3974"/>
      <c r="K33" s="3975"/>
    </row>
    <row r="34" spans="1:11" ht="21.75" customHeight="1">
      <c r="A34" s="3948" t="s">
        <v>754</v>
      </c>
      <c r="B34" s="3928"/>
      <c r="C34" s="3947"/>
      <c r="D34" s="3946"/>
      <c r="E34" s="4004" t="s">
        <v>754</v>
      </c>
      <c r="F34" s="3948"/>
      <c r="G34" s="3928"/>
      <c r="H34" s="3928" t="s">
        <v>754</v>
      </c>
      <c r="I34" s="3947"/>
      <c r="J34" s="3946"/>
      <c r="K34" s="3947"/>
    </row>
    <row r="35" spans="1:11" ht="21.75" customHeight="1">
      <c r="A35" s="3948" t="s">
        <v>754</v>
      </c>
      <c r="B35" s="3928"/>
      <c r="C35" s="3947"/>
      <c r="D35" s="3946"/>
      <c r="E35" s="4004" t="s">
        <v>754</v>
      </c>
      <c r="F35" s="3948"/>
      <c r="G35" s="3928"/>
      <c r="H35" s="3928" t="s">
        <v>754</v>
      </c>
      <c r="I35" s="3947"/>
      <c r="J35" s="3946"/>
      <c r="K35" s="3947"/>
    </row>
    <row r="36" spans="1:11" ht="21.75" customHeight="1">
      <c r="A36" s="3948" t="s">
        <v>754</v>
      </c>
      <c r="B36" s="3928"/>
      <c r="C36" s="3947"/>
      <c r="D36" s="3946"/>
      <c r="E36" s="4004" t="s">
        <v>754</v>
      </c>
      <c r="F36" s="3948"/>
      <c r="G36" s="3928"/>
      <c r="H36" s="3928" t="s">
        <v>754</v>
      </c>
      <c r="I36" s="3947"/>
      <c r="J36" s="3946"/>
      <c r="K36" s="3947"/>
    </row>
    <row r="37" spans="1:11" ht="21.75" customHeight="1">
      <c r="A37" s="3948" t="s">
        <v>754</v>
      </c>
      <c r="B37" s="3928"/>
      <c r="C37" s="3947"/>
      <c r="D37" s="3946"/>
      <c r="E37" s="4004" t="s">
        <v>754</v>
      </c>
      <c r="F37" s="3948"/>
      <c r="G37" s="3928"/>
      <c r="H37" s="3928" t="s">
        <v>754</v>
      </c>
      <c r="I37" s="3947"/>
      <c r="J37" s="3946"/>
      <c r="K37" s="3947"/>
    </row>
    <row r="38" spans="1:11" ht="21.75" customHeight="1" thickBot="1">
      <c r="A38" s="4005" t="s">
        <v>754</v>
      </c>
      <c r="B38" s="3929"/>
      <c r="C38" s="4006"/>
      <c r="D38" s="4012"/>
      <c r="E38" s="4018" t="s">
        <v>754</v>
      </c>
      <c r="F38" s="4005"/>
      <c r="G38" s="3929"/>
      <c r="H38" s="3929" t="s">
        <v>754</v>
      </c>
      <c r="I38" s="4006"/>
      <c r="J38" s="4012"/>
      <c r="K38" s="4006"/>
    </row>
    <row r="39" spans="1:11" ht="12" customHeight="1"/>
    <row r="40" spans="1:11" ht="15.75" customHeight="1">
      <c r="B40" s="23" t="s">
        <v>462</v>
      </c>
      <c r="C40" s="23" t="s">
        <v>461</v>
      </c>
      <c r="D40" s="108"/>
      <c r="E40" s="108"/>
      <c r="F40" s="108"/>
      <c r="G40" s="108"/>
      <c r="H40" s="108"/>
      <c r="I40" s="108"/>
      <c r="J40" s="108"/>
      <c r="K40" s="108"/>
    </row>
    <row r="41" spans="1:11" ht="9" customHeight="1" thickBot="1"/>
    <row r="42" spans="1:11" s="23" customFormat="1" ht="26.25" customHeight="1" thickBot="1">
      <c r="A42" s="4008" t="s">
        <v>405</v>
      </c>
      <c r="B42" s="4009"/>
      <c r="C42" s="4009"/>
      <c r="D42" s="4009"/>
      <c r="E42" s="4010"/>
      <c r="F42" s="4008" t="s">
        <v>406</v>
      </c>
      <c r="G42" s="4009"/>
      <c r="H42" s="4009"/>
      <c r="I42" s="4009"/>
      <c r="J42" s="4009"/>
      <c r="K42" s="4011"/>
    </row>
    <row r="43" spans="1:11" ht="26.25" customHeight="1">
      <c r="A43" s="3949"/>
      <c r="B43" s="3950"/>
      <c r="C43" s="3950"/>
      <c r="D43" s="3950"/>
      <c r="E43" s="3980"/>
      <c r="F43" s="3949"/>
      <c r="G43" s="3950"/>
      <c r="H43" s="3950"/>
      <c r="I43" s="3950"/>
      <c r="J43" s="3950"/>
      <c r="K43" s="3951"/>
    </row>
    <row r="44" spans="1:11" ht="26.25" customHeight="1">
      <c r="A44" s="3952"/>
      <c r="B44" s="3953"/>
      <c r="C44" s="3953"/>
      <c r="D44" s="3953"/>
      <c r="E44" s="3981"/>
      <c r="F44" s="3952"/>
      <c r="G44" s="3953"/>
      <c r="H44" s="3953"/>
      <c r="I44" s="3953"/>
      <c r="J44" s="3953"/>
      <c r="K44" s="3954"/>
    </row>
    <row r="45" spans="1:11" ht="26.25" customHeight="1">
      <c r="A45" s="3952"/>
      <c r="B45" s="3953"/>
      <c r="C45" s="3953"/>
      <c r="D45" s="3953"/>
      <c r="E45" s="3981"/>
      <c r="F45" s="3952"/>
      <c r="G45" s="3953"/>
      <c r="H45" s="3953"/>
      <c r="I45" s="3953"/>
      <c r="J45" s="3953"/>
      <c r="K45" s="3954"/>
    </row>
    <row r="46" spans="1:11" ht="26.25" customHeight="1" thickBot="1">
      <c r="A46" s="3977"/>
      <c r="B46" s="3978"/>
      <c r="C46" s="3978"/>
      <c r="D46" s="3978"/>
      <c r="E46" s="3979"/>
      <c r="F46" s="3977"/>
      <c r="G46" s="3978"/>
      <c r="H46" s="3978"/>
      <c r="I46" s="3978"/>
      <c r="J46" s="3978"/>
      <c r="K46" s="4007"/>
    </row>
    <row r="47" spans="1:11" ht="11.25" customHeight="1">
      <c r="A47" s="111"/>
      <c r="B47" s="111"/>
      <c r="C47" s="111"/>
      <c r="D47" s="111"/>
      <c r="E47" s="111"/>
      <c r="F47" s="111"/>
      <c r="G47" s="111"/>
      <c r="H47" s="111"/>
      <c r="I47" s="111"/>
      <c r="J47" s="111"/>
      <c r="K47" s="111"/>
    </row>
    <row r="48" spans="1:11" ht="16.5" customHeight="1">
      <c r="B48" s="23" t="s">
        <v>463</v>
      </c>
      <c r="C48" s="23" t="s">
        <v>1960</v>
      </c>
      <c r="D48" s="108"/>
      <c r="E48" s="108"/>
      <c r="F48" s="108"/>
      <c r="G48" s="108"/>
      <c r="H48" s="108"/>
      <c r="I48" s="108"/>
      <c r="J48" s="108"/>
      <c r="K48" s="108"/>
    </row>
    <row r="49" spans="1:11" ht="16.2" customHeight="1" thickBot="1">
      <c r="B49" s="11"/>
      <c r="C49" s="3941" t="s">
        <v>1961</v>
      </c>
      <c r="D49" s="3941"/>
      <c r="E49" s="3941"/>
      <c r="F49" s="3941"/>
      <c r="G49" s="3941"/>
      <c r="H49" s="3941"/>
      <c r="I49" s="3941"/>
      <c r="J49" s="3941"/>
      <c r="K49" s="3941"/>
    </row>
    <row r="50" spans="1:11" ht="30" customHeight="1" thickBot="1">
      <c r="A50" s="3938" t="s">
        <v>4557</v>
      </c>
      <c r="B50" s="3939"/>
      <c r="C50" s="3939" t="s">
        <v>407</v>
      </c>
      <c r="D50" s="3939"/>
      <c r="E50" s="678" t="s">
        <v>468</v>
      </c>
      <c r="F50" s="3939" t="s">
        <v>408</v>
      </c>
      <c r="G50" s="3939"/>
      <c r="H50" s="3939" t="s">
        <v>4560</v>
      </c>
      <c r="I50" s="3939"/>
      <c r="J50" s="3939" t="s">
        <v>387</v>
      </c>
      <c r="K50" s="4017"/>
    </row>
    <row r="51" spans="1:11" ht="26.25" customHeight="1">
      <c r="A51" s="3940" t="s">
        <v>754</v>
      </c>
      <c r="B51" s="3901"/>
      <c r="C51" s="3901" t="s">
        <v>754</v>
      </c>
      <c r="D51" s="3901"/>
      <c r="E51" s="677"/>
      <c r="F51" s="3901"/>
      <c r="G51" s="3901"/>
      <c r="H51" s="3901"/>
      <c r="I51" s="3901"/>
      <c r="J51" s="3901"/>
      <c r="K51" s="3955"/>
    </row>
    <row r="52" spans="1:11" ht="26.25" customHeight="1">
      <c r="A52" s="3905"/>
      <c r="B52" s="3902"/>
      <c r="C52" s="3902"/>
      <c r="D52" s="3902"/>
      <c r="E52" s="669"/>
      <c r="F52" s="3903"/>
      <c r="G52" s="3903"/>
      <c r="H52" s="3902"/>
      <c r="I52" s="3902"/>
      <c r="J52" s="3902"/>
      <c r="K52" s="3904"/>
    </row>
    <row r="53" spans="1:11" ht="26.25" customHeight="1">
      <c r="A53" s="3905"/>
      <c r="B53" s="3902"/>
      <c r="C53" s="3902"/>
      <c r="D53" s="3902"/>
      <c r="E53" s="669"/>
      <c r="F53" s="3903"/>
      <c r="G53" s="3903"/>
      <c r="H53" s="3902"/>
      <c r="I53" s="3902"/>
      <c r="J53" s="3902"/>
      <c r="K53" s="3904"/>
    </row>
    <row r="54" spans="1:11" ht="26.25" customHeight="1">
      <c r="A54" s="3905"/>
      <c r="B54" s="3902"/>
      <c r="C54" s="3902"/>
      <c r="D54" s="3902"/>
      <c r="E54" s="669"/>
      <c r="F54" s="3903"/>
      <c r="G54" s="3903"/>
      <c r="H54" s="3902"/>
      <c r="I54" s="3902"/>
      <c r="J54" s="3902"/>
      <c r="K54" s="3904"/>
    </row>
    <row r="55" spans="1:11" ht="26.25" customHeight="1">
      <c r="A55" s="3905"/>
      <c r="B55" s="3902"/>
      <c r="C55" s="3902"/>
      <c r="D55" s="3902"/>
      <c r="E55" s="669"/>
      <c r="F55" s="3903"/>
      <c r="G55" s="3903"/>
      <c r="H55" s="3902"/>
      <c r="I55" s="3902"/>
      <c r="J55" s="3902"/>
      <c r="K55" s="3904"/>
    </row>
    <row r="56" spans="1:11" ht="26.25" customHeight="1">
      <c r="A56" s="3905"/>
      <c r="B56" s="3902"/>
      <c r="C56" s="3902"/>
      <c r="D56" s="3902"/>
      <c r="E56" s="669"/>
      <c r="F56" s="3903"/>
      <c r="G56" s="3903"/>
      <c r="H56" s="3902"/>
      <c r="I56" s="3902"/>
      <c r="J56" s="3902"/>
      <c r="K56" s="3904"/>
    </row>
    <row r="57" spans="1:11" ht="26.25" customHeight="1">
      <c r="A57" s="3905"/>
      <c r="B57" s="3902"/>
      <c r="C57" s="3902"/>
      <c r="D57" s="3902"/>
      <c r="E57" s="669"/>
      <c r="F57" s="3903"/>
      <c r="G57" s="3903"/>
      <c r="H57" s="3902"/>
      <c r="I57" s="3902"/>
      <c r="J57" s="3902"/>
      <c r="K57" s="3904"/>
    </row>
    <row r="58" spans="1:11" ht="26.25" customHeight="1">
      <c r="A58" s="3905"/>
      <c r="B58" s="3902"/>
      <c r="C58" s="3902"/>
      <c r="D58" s="3902"/>
      <c r="E58" s="669"/>
      <c r="F58" s="3903"/>
      <c r="G58" s="3903"/>
      <c r="H58" s="3902"/>
      <c r="I58" s="3902"/>
      <c r="J58" s="3902"/>
      <c r="K58" s="3904"/>
    </row>
    <row r="59" spans="1:11" ht="26.25" customHeight="1">
      <c r="A59" s="3905"/>
      <c r="B59" s="3902"/>
      <c r="C59" s="3902"/>
      <c r="D59" s="3902"/>
      <c r="E59" s="669"/>
      <c r="F59" s="3903"/>
      <c r="G59" s="3903"/>
      <c r="H59" s="3902"/>
      <c r="I59" s="3902"/>
      <c r="J59" s="3902"/>
      <c r="K59" s="3904"/>
    </row>
    <row r="60" spans="1:11" ht="26.25" customHeight="1">
      <c r="A60" s="3905"/>
      <c r="B60" s="3902"/>
      <c r="C60" s="3902"/>
      <c r="D60" s="3902"/>
      <c r="E60" s="669"/>
      <c r="F60" s="3903"/>
      <c r="G60" s="3903"/>
      <c r="H60" s="3902"/>
      <c r="I60" s="3902"/>
      <c r="J60" s="3902"/>
      <c r="K60" s="3904"/>
    </row>
    <row r="61" spans="1:11" ht="26.25" customHeight="1">
      <c r="A61" s="3905"/>
      <c r="B61" s="3902"/>
      <c r="C61" s="3902"/>
      <c r="D61" s="3902"/>
      <c r="E61" s="669"/>
      <c r="F61" s="3903"/>
      <c r="G61" s="3903"/>
      <c r="H61" s="3902"/>
      <c r="I61" s="3902"/>
      <c r="J61" s="3902"/>
      <c r="K61" s="3904"/>
    </row>
    <row r="62" spans="1:11" ht="26.25" customHeight="1">
      <c r="A62" s="3905"/>
      <c r="B62" s="3902"/>
      <c r="C62" s="3902"/>
      <c r="D62" s="3902"/>
      <c r="E62" s="669"/>
      <c r="F62" s="3903"/>
      <c r="G62" s="3903"/>
      <c r="H62" s="3902"/>
      <c r="I62" s="3902"/>
      <c r="J62" s="3902"/>
      <c r="K62" s="3904"/>
    </row>
    <row r="63" spans="1:11" ht="26.25" customHeight="1">
      <c r="A63" s="3905"/>
      <c r="B63" s="3902"/>
      <c r="C63" s="3902"/>
      <c r="D63" s="3902"/>
      <c r="E63" s="669"/>
      <c r="F63" s="3903"/>
      <c r="G63" s="3903"/>
      <c r="H63" s="3902"/>
      <c r="I63" s="3902"/>
      <c r="J63" s="3902"/>
      <c r="K63" s="3904"/>
    </row>
    <row r="64" spans="1:11" ht="26.25" customHeight="1">
      <c r="A64" s="3905" t="s">
        <v>754</v>
      </c>
      <c r="B64" s="3902"/>
      <c r="C64" s="3928" t="s">
        <v>754</v>
      </c>
      <c r="D64" s="3928"/>
      <c r="E64" s="673"/>
      <c r="F64" s="3903"/>
      <c r="G64" s="3903"/>
      <c r="H64" s="3902"/>
      <c r="I64" s="3902"/>
      <c r="J64" s="3902"/>
      <c r="K64" s="3904"/>
    </row>
    <row r="65" spans="1:22" ht="26.25" customHeight="1">
      <c r="A65" s="3905" t="s">
        <v>754</v>
      </c>
      <c r="B65" s="3902"/>
      <c r="C65" s="3928" t="s">
        <v>754</v>
      </c>
      <c r="D65" s="3928"/>
      <c r="E65" s="673"/>
      <c r="F65" s="3903"/>
      <c r="G65" s="3903"/>
      <c r="H65" s="3902"/>
      <c r="I65" s="3902"/>
      <c r="J65" s="3902"/>
      <c r="K65" s="3904"/>
    </row>
    <row r="66" spans="1:22" ht="26.25" customHeight="1" thickBot="1">
      <c r="A66" s="3913" t="s">
        <v>754</v>
      </c>
      <c r="B66" s="3914"/>
      <c r="C66" s="3929" t="s">
        <v>754</v>
      </c>
      <c r="D66" s="3929"/>
      <c r="E66" s="676"/>
      <c r="F66" s="3927"/>
      <c r="G66" s="3927"/>
      <c r="H66" s="3914"/>
      <c r="I66" s="3914"/>
      <c r="J66" s="3914"/>
      <c r="K66" s="3926"/>
    </row>
    <row r="67" spans="1:22" ht="9" customHeight="1"/>
    <row r="68" spans="1:22" ht="19.5" customHeight="1">
      <c r="A68" s="264" t="s">
        <v>784</v>
      </c>
      <c r="B68" s="3353" t="s">
        <v>4559</v>
      </c>
      <c r="C68" s="3912"/>
      <c r="D68" s="3912"/>
      <c r="E68" s="3912"/>
      <c r="F68" s="3912"/>
      <c r="G68" s="3912"/>
      <c r="H68" s="3912"/>
      <c r="I68" s="3912"/>
      <c r="J68" s="3912"/>
      <c r="K68" s="3912"/>
      <c r="L68" s="117" t="s">
        <v>580</v>
      </c>
      <c r="M68" s="117"/>
      <c r="N68" s="117"/>
      <c r="O68" s="117"/>
      <c r="P68" s="117"/>
      <c r="Q68" s="117"/>
      <c r="R68" s="117"/>
      <c r="S68" s="117"/>
      <c r="T68" s="117"/>
      <c r="U68" s="117"/>
      <c r="V68" s="117"/>
    </row>
    <row r="69" spans="1:22" ht="3" customHeight="1">
      <c r="A69" s="28"/>
    </row>
    <row r="70" spans="1:22" ht="19.2" customHeight="1" thickBot="1">
      <c r="B70" s="266" t="s">
        <v>465</v>
      </c>
      <c r="C70" s="266" t="s">
        <v>1019</v>
      </c>
      <c r="D70" s="265"/>
      <c r="E70" s="265"/>
      <c r="F70" s="265"/>
      <c r="G70" s="265"/>
      <c r="H70" s="265"/>
      <c r="I70" s="265"/>
      <c r="J70" s="265"/>
      <c r="K70" s="265"/>
    </row>
    <row r="71" spans="1:22" ht="24.75" customHeight="1">
      <c r="A71" s="3908">
        <v>1</v>
      </c>
      <c r="B71" s="3906" t="s">
        <v>407</v>
      </c>
      <c r="C71" s="3906"/>
      <c r="D71" s="3906" t="s">
        <v>754</v>
      </c>
      <c r="E71" s="3906"/>
      <c r="F71" s="3906"/>
      <c r="G71" s="3906"/>
      <c r="H71" s="3917" t="s">
        <v>518</v>
      </c>
      <c r="I71" s="3917"/>
      <c r="J71" s="3996" t="s">
        <v>754</v>
      </c>
      <c r="K71" s="3997"/>
    </row>
    <row r="72" spans="1:22" ht="20.25" customHeight="1">
      <c r="A72" s="3909"/>
      <c r="B72" s="3907" t="s">
        <v>514</v>
      </c>
      <c r="C72" s="3907"/>
      <c r="D72" s="3907"/>
      <c r="E72" s="3907" t="s">
        <v>754</v>
      </c>
      <c r="F72" s="3907" t="s">
        <v>754</v>
      </c>
      <c r="G72" s="3907" t="s">
        <v>754</v>
      </c>
      <c r="H72" s="3918" t="s">
        <v>409</v>
      </c>
      <c r="I72" s="3918"/>
      <c r="J72" s="3915" t="s">
        <v>754</v>
      </c>
      <c r="K72" s="3916" t="s">
        <v>754</v>
      </c>
    </row>
    <row r="73" spans="1:22" ht="20.25" customHeight="1">
      <c r="A73" s="3909"/>
      <c r="B73" s="3907" t="s">
        <v>515</v>
      </c>
      <c r="C73" s="3907"/>
      <c r="D73" s="3911"/>
      <c r="E73" s="3911" t="s">
        <v>754</v>
      </c>
      <c r="F73" s="3911" t="s">
        <v>754</v>
      </c>
      <c r="G73" s="3911" t="s">
        <v>754</v>
      </c>
      <c r="H73" s="3918" t="s">
        <v>516</v>
      </c>
      <c r="I73" s="3918"/>
      <c r="J73" s="3915" t="s">
        <v>754</v>
      </c>
      <c r="K73" s="3916" t="s">
        <v>754</v>
      </c>
    </row>
    <row r="74" spans="1:22" ht="24" customHeight="1" thickBot="1">
      <c r="A74" s="3910"/>
      <c r="B74" s="3919" t="s">
        <v>417</v>
      </c>
      <c r="C74" s="3919" t="s">
        <v>754</v>
      </c>
      <c r="D74" s="3920" t="s">
        <v>754</v>
      </c>
      <c r="E74" s="3921"/>
      <c r="F74" s="3921"/>
      <c r="G74" s="271"/>
      <c r="H74" s="3924" t="s">
        <v>517</v>
      </c>
      <c r="I74" s="3925"/>
      <c r="J74" s="4002"/>
      <c r="K74" s="4003"/>
    </row>
    <row r="75" spans="1:22" ht="24.75" customHeight="1">
      <c r="A75" s="3909">
        <v>2</v>
      </c>
      <c r="B75" s="4013" t="s">
        <v>407</v>
      </c>
      <c r="C75" s="4013"/>
      <c r="D75" s="4013" t="s">
        <v>754</v>
      </c>
      <c r="E75" s="4013"/>
      <c r="F75" s="4013"/>
      <c r="G75" s="4013"/>
      <c r="H75" s="3998" t="s">
        <v>518</v>
      </c>
      <c r="I75" s="3998"/>
      <c r="J75" s="4014" t="s">
        <v>754</v>
      </c>
      <c r="K75" s="4015"/>
    </row>
    <row r="76" spans="1:22" ht="20.25" customHeight="1">
      <c r="A76" s="3909"/>
      <c r="B76" s="3907" t="s">
        <v>514</v>
      </c>
      <c r="C76" s="3907"/>
      <c r="D76" s="3907"/>
      <c r="E76" s="3907" t="s">
        <v>754</v>
      </c>
      <c r="F76" s="3907" t="s">
        <v>754</v>
      </c>
      <c r="G76" s="3907" t="s">
        <v>754</v>
      </c>
      <c r="H76" s="3918" t="s">
        <v>409</v>
      </c>
      <c r="I76" s="3918"/>
      <c r="J76" s="3915" t="s">
        <v>754</v>
      </c>
      <c r="K76" s="3916" t="s">
        <v>754</v>
      </c>
    </row>
    <row r="77" spans="1:22" ht="20.25" customHeight="1">
      <c r="A77" s="3909"/>
      <c r="B77" s="3907" t="s">
        <v>515</v>
      </c>
      <c r="C77" s="3907"/>
      <c r="D77" s="3907"/>
      <c r="E77" s="3907" t="s">
        <v>754</v>
      </c>
      <c r="F77" s="3907" t="s">
        <v>754</v>
      </c>
      <c r="G77" s="3907" t="s">
        <v>754</v>
      </c>
      <c r="H77" s="3918" t="s">
        <v>516</v>
      </c>
      <c r="I77" s="3918"/>
      <c r="J77" s="3915" t="s">
        <v>754</v>
      </c>
      <c r="K77" s="3916" t="s">
        <v>754</v>
      </c>
    </row>
    <row r="78" spans="1:22" ht="24.75" customHeight="1" thickBot="1">
      <c r="A78" s="3910"/>
      <c r="B78" s="3911" t="s">
        <v>417</v>
      </c>
      <c r="C78" s="3911" t="s">
        <v>754</v>
      </c>
      <c r="D78" s="3922" t="s">
        <v>754</v>
      </c>
      <c r="E78" s="3923"/>
      <c r="F78" s="3923"/>
      <c r="G78" s="270"/>
      <c r="H78" s="3924" t="s">
        <v>517</v>
      </c>
      <c r="I78" s="3925"/>
      <c r="J78" s="3983"/>
      <c r="K78" s="3984"/>
    </row>
    <row r="79" spans="1:22" ht="24.75" customHeight="1">
      <c r="A79" s="3908">
        <v>3</v>
      </c>
      <c r="B79" s="3906" t="s">
        <v>407</v>
      </c>
      <c r="C79" s="3906"/>
      <c r="D79" s="3906" t="s">
        <v>754</v>
      </c>
      <c r="E79" s="3906"/>
      <c r="F79" s="3906"/>
      <c r="G79" s="3906"/>
      <c r="H79" s="3917" t="s">
        <v>518</v>
      </c>
      <c r="I79" s="3917"/>
      <c r="J79" s="3996" t="s">
        <v>754</v>
      </c>
      <c r="K79" s="3997"/>
    </row>
    <row r="80" spans="1:22" ht="20.25" customHeight="1">
      <c r="A80" s="3909"/>
      <c r="B80" s="3907" t="s">
        <v>514</v>
      </c>
      <c r="C80" s="3907"/>
      <c r="D80" s="3907"/>
      <c r="E80" s="3907" t="s">
        <v>754</v>
      </c>
      <c r="F80" s="3907" t="s">
        <v>754</v>
      </c>
      <c r="G80" s="3907" t="s">
        <v>754</v>
      </c>
      <c r="H80" s="3918" t="s">
        <v>409</v>
      </c>
      <c r="I80" s="3918"/>
      <c r="J80" s="3915" t="s">
        <v>754</v>
      </c>
      <c r="K80" s="3916" t="s">
        <v>754</v>
      </c>
    </row>
    <row r="81" spans="1:11" ht="20.25" customHeight="1">
      <c r="A81" s="3909"/>
      <c r="B81" s="3907" t="s">
        <v>515</v>
      </c>
      <c r="C81" s="3907"/>
      <c r="D81" s="3907"/>
      <c r="E81" s="3907" t="s">
        <v>754</v>
      </c>
      <c r="F81" s="3907" t="s">
        <v>754</v>
      </c>
      <c r="G81" s="3907" t="s">
        <v>754</v>
      </c>
      <c r="H81" s="3918" t="s">
        <v>516</v>
      </c>
      <c r="I81" s="3918"/>
      <c r="J81" s="3915" t="s">
        <v>754</v>
      </c>
      <c r="K81" s="3916" t="s">
        <v>754</v>
      </c>
    </row>
    <row r="82" spans="1:11" ht="24.75" customHeight="1" thickBot="1">
      <c r="A82" s="3910"/>
      <c r="B82" s="3911" t="s">
        <v>417</v>
      </c>
      <c r="C82" s="3911" t="s">
        <v>754</v>
      </c>
      <c r="D82" s="3922" t="s">
        <v>754</v>
      </c>
      <c r="E82" s="3923"/>
      <c r="F82" s="3923"/>
      <c r="G82" s="270"/>
      <c r="H82" s="3924" t="s">
        <v>517</v>
      </c>
      <c r="I82" s="3925"/>
      <c r="J82" s="3983"/>
      <c r="K82" s="3984"/>
    </row>
    <row r="83" spans="1:11" ht="24.75" customHeight="1">
      <c r="A83" s="3908">
        <v>4</v>
      </c>
      <c r="B83" s="3906" t="s">
        <v>407</v>
      </c>
      <c r="C83" s="3906"/>
      <c r="D83" s="3906" t="s">
        <v>754</v>
      </c>
      <c r="E83" s="3906"/>
      <c r="F83" s="3906"/>
      <c r="G83" s="3906"/>
      <c r="H83" s="3917" t="s">
        <v>518</v>
      </c>
      <c r="I83" s="3917"/>
      <c r="J83" s="3996" t="s">
        <v>754</v>
      </c>
      <c r="K83" s="3997"/>
    </row>
    <row r="84" spans="1:11" ht="20.25" customHeight="1">
      <c r="A84" s="3909"/>
      <c r="B84" s="3907" t="s">
        <v>514</v>
      </c>
      <c r="C84" s="3907"/>
      <c r="D84" s="3907"/>
      <c r="E84" s="3907" t="s">
        <v>754</v>
      </c>
      <c r="F84" s="3907" t="s">
        <v>754</v>
      </c>
      <c r="G84" s="3907" t="s">
        <v>754</v>
      </c>
      <c r="H84" s="3918" t="s">
        <v>409</v>
      </c>
      <c r="I84" s="3918"/>
      <c r="J84" s="3915" t="s">
        <v>754</v>
      </c>
      <c r="K84" s="3916" t="s">
        <v>754</v>
      </c>
    </row>
    <row r="85" spans="1:11" ht="20.25" customHeight="1">
      <c r="A85" s="3909"/>
      <c r="B85" s="3907" t="s">
        <v>515</v>
      </c>
      <c r="C85" s="3907"/>
      <c r="D85" s="3907"/>
      <c r="E85" s="3907" t="s">
        <v>754</v>
      </c>
      <c r="F85" s="3907" t="s">
        <v>754</v>
      </c>
      <c r="G85" s="3907" t="s">
        <v>754</v>
      </c>
      <c r="H85" s="3918" t="s">
        <v>516</v>
      </c>
      <c r="I85" s="3918"/>
      <c r="J85" s="3915" t="s">
        <v>754</v>
      </c>
      <c r="K85" s="3916" t="s">
        <v>754</v>
      </c>
    </row>
    <row r="86" spans="1:11" ht="24.75" customHeight="1" thickBot="1">
      <c r="A86" s="3910"/>
      <c r="B86" s="3919" t="s">
        <v>417</v>
      </c>
      <c r="C86" s="3919" t="s">
        <v>754</v>
      </c>
      <c r="D86" s="3922" t="s">
        <v>754</v>
      </c>
      <c r="E86" s="3923"/>
      <c r="F86" s="3923"/>
      <c r="G86" s="270"/>
      <c r="H86" s="3924" t="s">
        <v>517</v>
      </c>
      <c r="I86" s="3925"/>
      <c r="J86" s="3983"/>
      <c r="K86" s="3984"/>
    </row>
    <row r="87" spans="1:11" ht="24.75" customHeight="1">
      <c r="A87" s="3908">
        <v>5</v>
      </c>
      <c r="B87" s="3906" t="s">
        <v>407</v>
      </c>
      <c r="C87" s="3906"/>
      <c r="D87" s="3906" t="s">
        <v>754</v>
      </c>
      <c r="E87" s="3906"/>
      <c r="F87" s="3906"/>
      <c r="G87" s="3906"/>
      <c r="H87" s="3917" t="s">
        <v>518</v>
      </c>
      <c r="I87" s="3917"/>
      <c r="J87" s="3996" t="s">
        <v>754</v>
      </c>
      <c r="K87" s="3997"/>
    </row>
    <row r="88" spans="1:11" ht="20.25" customHeight="1">
      <c r="A88" s="3909"/>
      <c r="B88" s="3907" t="s">
        <v>514</v>
      </c>
      <c r="C88" s="3907"/>
      <c r="D88" s="3907"/>
      <c r="E88" s="3907" t="s">
        <v>754</v>
      </c>
      <c r="F88" s="3907" t="s">
        <v>754</v>
      </c>
      <c r="G88" s="3907" t="s">
        <v>754</v>
      </c>
      <c r="H88" s="3918" t="s">
        <v>409</v>
      </c>
      <c r="I88" s="3918"/>
      <c r="J88" s="3915" t="s">
        <v>754</v>
      </c>
      <c r="K88" s="3916" t="s">
        <v>754</v>
      </c>
    </row>
    <row r="89" spans="1:11" ht="20.25" customHeight="1">
      <c r="A89" s="3909"/>
      <c r="B89" s="3907" t="s">
        <v>515</v>
      </c>
      <c r="C89" s="3907"/>
      <c r="D89" s="3907"/>
      <c r="E89" s="3907" t="s">
        <v>754</v>
      </c>
      <c r="F89" s="3907" t="s">
        <v>754</v>
      </c>
      <c r="G89" s="3907" t="s">
        <v>754</v>
      </c>
      <c r="H89" s="3918" t="s">
        <v>516</v>
      </c>
      <c r="I89" s="3918"/>
      <c r="J89" s="3915" t="s">
        <v>754</v>
      </c>
      <c r="K89" s="3916" t="s">
        <v>754</v>
      </c>
    </row>
    <row r="90" spans="1:11" ht="24.75" customHeight="1" thickBot="1">
      <c r="A90" s="3910"/>
      <c r="B90" s="3919" t="s">
        <v>417</v>
      </c>
      <c r="C90" s="3919" t="s">
        <v>754</v>
      </c>
      <c r="D90" s="3920" t="s">
        <v>754</v>
      </c>
      <c r="E90" s="3921"/>
      <c r="F90" s="3921"/>
      <c r="G90" s="271"/>
      <c r="H90" s="3924" t="s">
        <v>517</v>
      </c>
      <c r="I90" s="3925"/>
      <c r="J90" s="4002"/>
      <c r="K90" s="4003"/>
    </row>
    <row r="91" spans="1:11" ht="9" customHeight="1">
      <c r="A91" s="105"/>
      <c r="B91" s="327"/>
      <c r="C91" s="327"/>
      <c r="D91" s="328"/>
      <c r="E91" s="328"/>
      <c r="F91" s="328"/>
      <c r="G91" s="329"/>
      <c r="H91" s="330"/>
      <c r="I91" s="330"/>
      <c r="J91" s="114"/>
      <c r="K91" s="114"/>
    </row>
    <row r="92" spans="1:11" ht="24.75" customHeight="1" thickBot="1">
      <c r="B92" s="672" t="s">
        <v>466</v>
      </c>
      <c r="C92" s="672" t="s">
        <v>1020</v>
      </c>
      <c r="D92" s="265"/>
      <c r="E92" s="265"/>
      <c r="F92" s="265"/>
      <c r="G92" s="265"/>
      <c r="H92" s="265"/>
      <c r="I92" s="265"/>
      <c r="J92" s="265"/>
      <c r="K92" s="265"/>
    </row>
    <row r="93" spans="1:11" ht="24.75" customHeight="1">
      <c r="A93" s="3908">
        <v>1</v>
      </c>
      <c r="B93" s="3906" t="s">
        <v>407</v>
      </c>
      <c r="C93" s="3906"/>
      <c r="D93" s="3906" t="s">
        <v>754</v>
      </c>
      <c r="E93" s="3906"/>
      <c r="F93" s="3906"/>
      <c r="G93" s="3906"/>
      <c r="H93" s="3917" t="s">
        <v>518</v>
      </c>
      <c r="I93" s="3917"/>
      <c r="J93" s="3996" t="s">
        <v>754</v>
      </c>
      <c r="K93" s="3997"/>
    </row>
    <row r="94" spans="1:11" ht="20.25" customHeight="1">
      <c r="A94" s="3909"/>
      <c r="B94" s="3907" t="s">
        <v>514</v>
      </c>
      <c r="C94" s="3907"/>
      <c r="D94" s="3907"/>
      <c r="E94" s="3907" t="s">
        <v>754</v>
      </c>
      <c r="F94" s="3907" t="s">
        <v>754</v>
      </c>
      <c r="G94" s="3907" t="s">
        <v>754</v>
      </c>
      <c r="H94" s="3918" t="s">
        <v>409</v>
      </c>
      <c r="I94" s="3918"/>
      <c r="J94" s="3915" t="s">
        <v>754</v>
      </c>
      <c r="K94" s="3916" t="s">
        <v>754</v>
      </c>
    </row>
    <row r="95" spans="1:11" ht="20.25" customHeight="1">
      <c r="A95" s="3909"/>
      <c r="B95" s="3907" t="s">
        <v>515</v>
      </c>
      <c r="C95" s="3907"/>
      <c r="D95" s="3911"/>
      <c r="E95" s="3911" t="s">
        <v>754</v>
      </c>
      <c r="F95" s="3911" t="s">
        <v>754</v>
      </c>
      <c r="G95" s="3911" t="s">
        <v>754</v>
      </c>
      <c r="H95" s="3918" t="s">
        <v>516</v>
      </c>
      <c r="I95" s="3918"/>
      <c r="J95" s="3915" t="s">
        <v>754</v>
      </c>
      <c r="K95" s="3916" t="s">
        <v>754</v>
      </c>
    </row>
    <row r="96" spans="1:11" ht="24.75" customHeight="1" thickBot="1">
      <c r="A96" s="3910"/>
      <c r="B96" s="3919" t="s">
        <v>417</v>
      </c>
      <c r="C96" s="3919" t="s">
        <v>754</v>
      </c>
      <c r="D96" s="3920" t="s">
        <v>754</v>
      </c>
      <c r="E96" s="3921"/>
      <c r="F96" s="3921"/>
      <c r="G96" s="271"/>
      <c r="H96" s="3924" t="s">
        <v>517</v>
      </c>
      <c r="I96" s="3925"/>
      <c r="J96" s="4002"/>
      <c r="K96" s="4003"/>
    </row>
    <row r="97" spans="1:11" ht="24.75" customHeight="1">
      <c r="A97" s="3909">
        <v>2</v>
      </c>
      <c r="B97" s="4013" t="s">
        <v>407</v>
      </c>
      <c r="C97" s="4013"/>
      <c r="D97" s="4013" t="s">
        <v>754</v>
      </c>
      <c r="E97" s="4013"/>
      <c r="F97" s="4013"/>
      <c r="G97" s="4013"/>
      <c r="H97" s="3998" t="s">
        <v>518</v>
      </c>
      <c r="I97" s="3998"/>
      <c r="J97" s="4014" t="s">
        <v>754</v>
      </c>
      <c r="K97" s="4015"/>
    </row>
    <row r="98" spans="1:11" ht="20.25" customHeight="1">
      <c r="A98" s="3909"/>
      <c r="B98" s="3907" t="s">
        <v>514</v>
      </c>
      <c r="C98" s="3907"/>
      <c r="D98" s="3907"/>
      <c r="E98" s="3907" t="s">
        <v>754</v>
      </c>
      <c r="F98" s="3907" t="s">
        <v>754</v>
      </c>
      <c r="G98" s="3907" t="s">
        <v>754</v>
      </c>
      <c r="H98" s="3918" t="s">
        <v>409</v>
      </c>
      <c r="I98" s="3918"/>
      <c r="J98" s="3915" t="s">
        <v>754</v>
      </c>
      <c r="K98" s="3916" t="s">
        <v>754</v>
      </c>
    </row>
    <row r="99" spans="1:11" ht="20.25" customHeight="1">
      <c r="A99" s="3909"/>
      <c r="B99" s="3907" t="s">
        <v>515</v>
      </c>
      <c r="C99" s="3907"/>
      <c r="D99" s="3907"/>
      <c r="E99" s="3907" t="s">
        <v>754</v>
      </c>
      <c r="F99" s="3907" t="s">
        <v>754</v>
      </c>
      <c r="G99" s="3907" t="s">
        <v>754</v>
      </c>
      <c r="H99" s="3918" t="s">
        <v>516</v>
      </c>
      <c r="I99" s="3918"/>
      <c r="J99" s="3915" t="s">
        <v>754</v>
      </c>
      <c r="K99" s="3916" t="s">
        <v>754</v>
      </c>
    </row>
    <row r="100" spans="1:11" ht="24.75" customHeight="1" thickBot="1">
      <c r="A100" s="3910"/>
      <c r="B100" s="3911" t="s">
        <v>417</v>
      </c>
      <c r="C100" s="3911" t="s">
        <v>754</v>
      </c>
      <c r="D100" s="3922" t="s">
        <v>754</v>
      </c>
      <c r="E100" s="3923"/>
      <c r="F100" s="3923"/>
      <c r="G100" s="270"/>
      <c r="H100" s="3924" t="s">
        <v>517</v>
      </c>
      <c r="I100" s="3925"/>
      <c r="J100" s="3983"/>
      <c r="K100" s="3984"/>
    </row>
    <row r="101" spans="1:11" ht="24.75" customHeight="1">
      <c r="A101" s="3908">
        <v>3</v>
      </c>
      <c r="B101" s="3906" t="s">
        <v>407</v>
      </c>
      <c r="C101" s="3906"/>
      <c r="D101" s="3906" t="s">
        <v>754</v>
      </c>
      <c r="E101" s="3906"/>
      <c r="F101" s="3906"/>
      <c r="G101" s="3906"/>
      <c r="H101" s="3917" t="s">
        <v>518</v>
      </c>
      <c r="I101" s="3917"/>
      <c r="J101" s="3996" t="s">
        <v>754</v>
      </c>
      <c r="K101" s="3997"/>
    </row>
    <row r="102" spans="1:11" ht="20.25" customHeight="1">
      <c r="A102" s="3909"/>
      <c r="B102" s="3907" t="s">
        <v>514</v>
      </c>
      <c r="C102" s="3907"/>
      <c r="D102" s="3907"/>
      <c r="E102" s="3907" t="s">
        <v>754</v>
      </c>
      <c r="F102" s="3907" t="s">
        <v>754</v>
      </c>
      <c r="G102" s="3907" t="s">
        <v>754</v>
      </c>
      <c r="H102" s="3918" t="s">
        <v>409</v>
      </c>
      <c r="I102" s="3918"/>
      <c r="J102" s="3915" t="s">
        <v>754</v>
      </c>
      <c r="K102" s="3916" t="s">
        <v>754</v>
      </c>
    </row>
    <row r="103" spans="1:11" ht="20.25" customHeight="1">
      <c r="A103" s="3909"/>
      <c r="B103" s="3907" t="s">
        <v>515</v>
      </c>
      <c r="C103" s="3907"/>
      <c r="D103" s="3907"/>
      <c r="E103" s="3907" t="s">
        <v>754</v>
      </c>
      <c r="F103" s="3907" t="s">
        <v>754</v>
      </c>
      <c r="G103" s="3907" t="s">
        <v>754</v>
      </c>
      <c r="H103" s="3918" t="s">
        <v>516</v>
      </c>
      <c r="I103" s="3918"/>
      <c r="J103" s="3915" t="s">
        <v>754</v>
      </c>
      <c r="K103" s="3916" t="s">
        <v>754</v>
      </c>
    </row>
    <row r="104" spans="1:11" ht="24.75" customHeight="1" thickBot="1">
      <c r="A104" s="3910"/>
      <c r="B104" s="3911" t="s">
        <v>417</v>
      </c>
      <c r="C104" s="3911" t="s">
        <v>754</v>
      </c>
      <c r="D104" s="3922" t="s">
        <v>754</v>
      </c>
      <c r="E104" s="3923"/>
      <c r="F104" s="3923"/>
      <c r="G104" s="270"/>
      <c r="H104" s="3924" t="s">
        <v>517</v>
      </c>
      <c r="I104" s="3925"/>
      <c r="J104" s="3983"/>
      <c r="K104" s="3984"/>
    </row>
    <row r="105" spans="1:11" ht="24.75" customHeight="1">
      <c r="A105" s="3908">
        <v>4</v>
      </c>
      <c r="B105" s="3906" t="s">
        <v>407</v>
      </c>
      <c r="C105" s="3906"/>
      <c r="D105" s="3906" t="s">
        <v>754</v>
      </c>
      <c r="E105" s="3906"/>
      <c r="F105" s="3906"/>
      <c r="G105" s="3906"/>
      <c r="H105" s="3917" t="s">
        <v>518</v>
      </c>
      <c r="I105" s="3917"/>
      <c r="J105" s="3996" t="s">
        <v>754</v>
      </c>
      <c r="K105" s="3997"/>
    </row>
    <row r="106" spans="1:11" ht="20.25" customHeight="1">
      <c r="A106" s="3909"/>
      <c r="B106" s="3907" t="s">
        <v>514</v>
      </c>
      <c r="C106" s="3907"/>
      <c r="D106" s="3907"/>
      <c r="E106" s="3907" t="s">
        <v>754</v>
      </c>
      <c r="F106" s="3907" t="s">
        <v>754</v>
      </c>
      <c r="G106" s="3907" t="s">
        <v>754</v>
      </c>
      <c r="H106" s="3918" t="s">
        <v>409</v>
      </c>
      <c r="I106" s="3918"/>
      <c r="J106" s="3915" t="s">
        <v>754</v>
      </c>
      <c r="K106" s="3916" t="s">
        <v>754</v>
      </c>
    </row>
    <row r="107" spans="1:11" ht="20.25" customHeight="1">
      <c r="A107" s="3909"/>
      <c r="B107" s="3907" t="s">
        <v>515</v>
      </c>
      <c r="C107" s="3907"/>
      <c r="D107" s="3907"/>
      <c r="E107" s="3907" t="s">
        <v>754</v>
      </c>
      <c r="F107" s="3907" t="s">
        <v>754</v>
      </c>
      <c r="G107" s="3907" t="s">
        <v>754</v>
      </c>
      <c r="H107" s="3918" t="s">
        <v>516</v>
      </c>
      <c r="I107" s="3918"/>
      <c r="J107" s="3915" t="s">
        <v>754</v>
      </c>
      <c r="K107" s="3916" t="s">
        <v>754</v>
      </c>
    </row>
    <row r="108" spans="1:11" ht="24.75" customHeight="1" thickBot="1">
      <c r="A108" s="3910"/>
      <c r="B108" s="3919" t="s">
        <v>417</v>
      </c>
      <c r="C108" s="3919" t="s">
        <v>754</v>
      </c>
      <c r="D108" s="3922" t="s">
        <v>754</v>
      </c>
      <c r="E108" s="3923"/>
      <c r="F108" s="3923"/>
      <c r="G108" s="270"/>
      <c r="H108" s="3924" t="s">
        <v>517</v>
      </c>
      <c r="I108" s="3925"/>
      <c r="J108" s="3983"/>
      <c r="K108" s="3984"/>
    </row>
    <row r="109" spans="1:11" ht="24.75" customHeight="1">
      <c r="A109" s="3908">
        <v>5</v>
      </c>
      <c r="B109" s="3906" t="s">
        <v>407</v>
      </c>
      <c r="C109" s="3906"/>
      <c r="D109" s="3906" t="s">
        <v>754</v>
      </c>
      <c r="E109" s="3906"/>
      <c r="F109" s="3906"/>
      <c r="G109" s="3906"/>
      <c r="H109" s="3917" t="s">
        <v>518</v>
      </c>
      <c r="I109" s="3917"/>
      <c r="J109" s="3996" t="s">
        <v>754</v>
      </c>
      <c r="K109" s="3997"/>
    </row>
    <row r="110" spans="1:11" ht="24.75" customHeight="1">
      <c r="A110" s="3909"/>
      <c r="B110" s="3907" t="s">
        <v>514</v>
      </c>
      <c r="C110" s="3907"/>
      <c r="D110" s="3907"/>
      <c r="E110" s="3907" t="s">
        <v>754</v>
      </c>
      <c r="F110" s="3907" t="s">
        <v>754</v>
      </c>
      <c r="G110" s="3907" t="s">
        <v>754</v>
      </c>
      <c r="H110" s="3918" t="s">
        <v>409</v>
      </c>
      <c r="I110" s="3918"/>
      <c r="J110" s="3915" t="s">
        <v>754</v>
      </c>
      <c r="K110" s="3916" t="s">
        <v>754</v>
      </c>
    </row>
    <row r="111" spans="1:11" ht="24.75" customHeight="1">
      <c r="A111" s="3909"/>
      <c r="B111" s="3907" t="s">
        <v>515</v>
      </c>
      <c r="C111" s="3907"/>
      <c r="D111" s="3907"/>
      <c r="E111" s="3907" t="s">
        <v>754</v>
      </c>
      <c r="F111" s="3907" t="s">
        <v>754</v>
      </c>
      <c r="G111" s="3907" t="s">
        <v>754</v>
      </c>
      <c r="H111" s="3918" t="s">
        <v>516</v>
      </c>
      <c r="I111" s="3918"/>
      <c r="J111" s="3915" t="s">
        <v>754</v>
      </c>
      <c r="K111" s="3916" t="s">
        <v>754</v>
      </c>
    </row>
    <row r="112" spans="1:11" ht="24.75" customHeight="1" thickBot="1">
      <c r="A112" s="3910"/>
      <c r="B112" s="3919" t="s">
        <v>417</v>
      </c>
      <c r="C112" s="3919" t="s">
        <v>754</v>
      </c>
      <c r="D112" s="3920" t="s">
        <v>754</v>
      </c>
      <c r="E112" s="3921"/>
      <c r="F112" s="3921"/>
      <c r="G112" s="271"/>
      <c r="H112" s="3924" t="s">
        <v>517</v>
      </c>
      <c r="I112" s="3925"/>
      <c r="J112" s="4002"/>
      <c r="K112" s="4003"/>
    </row>
    <row r="113" spans="1:11" ht="9" customHeight="1">
      <c r="A113" s="1"/>
    </row>
    <row r="114" spans="1:11" ht="14.4">
      <c r="B114" s="23" t="s">
        <v>1021</v>
      </c>
      <c r="C114" s="23" t="s">
        <v>152</v>
      </c>
      <c r="D114" s="108"/>
      <c r="E114" s="108"/>
      <c r="F114" s="108"/>
      <c r="G114" s="108"/>
      <c r="H114" s="108"/>
      <c r="I114" s="108"/>
      <c r="J114" s="108"/>
      <c r="K114" s="108"/>
    </row>
    <row r="115" spans="1:11" ht="9" customHeight="1" thickBot="1">
      <c r="A115" s="1"/>
    </row>
    <row r="116" spans="1:11" ht="24" customHeight="1">
      <c r="A116" s="3908">
        <v>1</v>
      </c>
      <c r="B116" s="3906" t="s">
        <v>407</v>
      </c>
      <c r="C116" s="3906"/>
      <c r="D116" s="3906" t="s">
        <v>754</v>
      </c>
      <c r="E116" s="3906"/>
      <c r="F116" s="3906"/>
      <c r="G116" s="3906"/>
      <c r="H116" s="3917" t="s">
        <v>518</v>
      </c>
      <c r="I116" s="3917"/>
      <c r="J116" s="3996" t="s">
        <v>754</v>
      </c>
      <c r="K116" s="3997"/>
    </row>
    <row r="117" spans="1:11" ht="19.95" customHeight="1">
      <c r="A117" s="3909"/>
      <c r="B117" s="3907" t="s">
        <v>514</v>
      </c>
      <c r="C117" s="3907"/>
      <c r="D117" s="3907"/>
      <c r="E117" s="3907" t="s">
        <v>754</v>
      </c>
      <c r="F117" s="3907" t="s">
        <v>754</v>
      </c>
      <c r="G117" s="3907" t="s">
        <v>754</v>
      </c>
      <c r="H117" s="3918" t="s">
        <v>409</v>
      </c>
      <c r="I117" s="3918"/>
      <c r="J117" s="3915" t="s">
        <v>754</v>
      </c>
      <c r="K117" s="3916" t="s">
        <v>754</v>
      </c>
    </row>
    <row r="118" spans="1:11" ht="19.95" customHeight="1">
      <c r="A118" s="3909"/>
      <c r="B118" s="3907" t="s">
        <v>515</v>
      </c>
      <c r="C118" s="3907"/>
      <c r="D118" s="3907"/>
      <c r="E118" s="3907" t="s">
        <v>754</v>
      </c>
      <c r="F118" s="3907" t="s">
        <v>754</v>
      </c>
      <c r="G118" s="3907" t="s">
        <v>754</v>
      </c>
      <c r="H118" s="3918" t="s">
        <v>516</v>
      </c>
      <c r="I118" s="3918"/>
      <c r="J118" s="3915" t="s">
        <v>754</v>
      </c>
      <c r="K118" s="3916" t="s">
        <v>754</v>
      </c>
    </row>
    <row r="119" spans="1:11" ht="19.95" customHeight="1" thickBot="1">
      <c r="A119" s="3910"/>
      <c r="B119" s="3919" t="s">
        <v>417</v>
      </c>
      <c r="C119" s="3919" t="s">
        <v>754</v>
      </c>
      <c r="D119" s="3922" t="s">
        <v>754</v>
      </c>
      <c r="E119" s="3923"/>
      <c r="F119" s="3923"/>
      <c r="G119" s="270"/>
      <c r="H119" s="3924" t="s">
        <v>1022</v>
      </c>
      <c r="I119" s="3925"/>
      <c r="J119" s="3983"/>
      <c r="K119" s="3984"/>
    </row>
    <row r="120" spans="1:11" ht="24" customHeight="1">
      <c r="A120" s="3908">
        <v>2</v>
      </c>
      <c r="B120" s="3906" t="s">
        <v>407</v>
      </c>
      <c r="C120" s="3906"/>
      <c r="D120" s="3906" t="s">
        <v>754</v>
      </c>
      <c r="E120" s="3906"/>
      <c r="F120" s="3906"/>
      <c r="G120" s="3906"/>
      <c r="H120" s="3917" t="s">
        <v>518</v>
      </c>
      <c r="I120" s="3917"/>
      <c r="J120" s="3996" t="s">
        <v>754</v>
      </c>
      <c r="K120" s="3997"/>
    </row>
    <row r="121" spans="1:11" ht="19.95" customHeight="1">
      <c r="A121" s="3909"/>
      <c r="B121" s="3907" t="s">
        <v>514</v>
      </c>
      <c r="C121" s="3907"/>
      <c r="D121" s="3907"/>
      <c r="E121" s="3907" t="s">
        <v>754</v>
      </c>
      <c r="F121" s="3907" t="s">
        <v>754</v>
      </c>
      <c r="G121" s="3907" t="s">
        <v>754</v>
      </c>
      <c r="H121" s="3918" t="s">
        <v>409</v>
      </c>
      <c r="I121" s="3918"/>
      <c r="J121" s="3915" t="s">
        <v>754</v>
      </c>
      <c r="K121" s="3916" t="s">
        <v>754</v>
      </c>
    </row>
    <row r="122" spans="1:11" ht="19.95" customHeight="1">
      <c r="A122" s="3909"/>
      <c r="B122" s="3907" t="s">
        <v>515</v>
      </c>
      <c r="C122" s="3907"/>
      <c r="D122" s="3907"/>
      <c r="E122" s="3907" t="s">
        <v>754</v>
      </c>
      <c r="F122" s="3907" t="s">
        <v>754</v>
      </c>
      <c r="G122" s="3907" t="s">
        <v>754</v>
      </c>
      <c r="H122" s="3918" t="s">
        <v>516</v>
      </c>
      <c r="I122" s="3918"/>
      <c r="J122" s="3915" t="s">
        <v>754</v>
      </c>
      <c r="K122" s="3916" t="s">
        <v>754</v>
      </c>
    </row>
    <row r="123" spans="1:11" ht="19.95" customHeight="1" thickBot="1">
      <c r="A123" s="3910"/>
      <c r="B123" s="3919" t="s">
        <v>417</v>
      </c>
      <c r="C123" s="3919" t="s">
        <v>754</v>
      </c>
      <c r="D123" s="3922" t="s">
        <v>754</v>
      </c>
      <c r="E123" s="3923"/>
      <c r="F123" s="3923"/>
      <c r="G123" s="270"/>
      <c r="H123" s="3924" t="s">
        <v>1022</v>
      </c>
      <c r="I123" s="3925"/>
      <c r="J123" s="3983"/>
      <c r="K123" s="3984"/>
    </row>
    <row r="124" spans="1:11" ht="24" customHeight="1">
      <c r="A124" s="3908">
        <v>3</v>
      </c>
      <c r="B124" s="3906" t="s">
        <v>407</v>
      </c>
      <c r="C124" s="3906"/>
      <c r="D124" s="3906" t="s">
        <v>754</v>
      </c>
      <c r="E124" s="3906"/>
      <c r="F124" s="3906"/>
      <c r="G124" s="3906"/>
      <c r="H124" s="3917" t="s">
        <v>518</v>
      </c>
      <c r="I124" s="3917"/>
      <c r="J124" s="3996" t="s">
        <v>754</v>
      </c>
      <c r="K124" s="3997"/>
    </row>
    <row r="125" spans="1:11" ht="19.95" customHeight="1">
      <c r="A125" s="3909"/>
      <c r="B125" s="3907" t="s">
        <v>514</v>
      </c>
      <c r="C125" s="3907"/>
      <c r="D125" s="3907"/>
      <c r="E125" s="3907" t="s">
        <v>754</v>
      </c>
      <c r="F125" s="3907" t="s">
        <v>754</v>
      </c>
      <c r="G125" s="3907" t="s">
        <v>754</v>
      </c>
      <c r="H125" s="3918" t="s">
        <v>409</v>
      </c>
      <c r="I125" s="3918"/>
      <c r="J125" s="3915" t="s">
        <v>754</v>
      </c>
      <c r="K125" s="3916" t="s">
        <v>754</v>
      </c>
    </row>
    <row r="126" spans="1:11" ht="19.95" customHeight="1">
      <c r="A126" s="3909"/>
      <c r="B126" s="3907" t="s">
        <v>515</v>
      </c>
      <c r="C126" s="3907"/>
      <c r="D126" s="3907"/>
      <c r="E126" s="3907" t="s">
        <v>754</v>
      </c>
      <c r="F126" s="3907" t="s">
        <v>754</v>
      </c>
      <c r="G126" s="3907" t="s">
        <v>754</v>
      </c>
      <c r="H126" s="3918" t="s">
        <v>516</v>
      </c>
      <c r="I126" s="3918"/>
      <c r="J126" s="3915" t="s">
        <v>754</v>
      </c>
      <c r="K126" s="3916" t="s">
        <v>754</v>
      </c>
    </row>
    <row r="127" spans="1:11" ht="19.95" customHeight="1" thickBot="1">
      <c r="A127" s="3910"/>
      <c r="B127" s="3919" t="s">
        <v>417</v>
      </c>
      <c r="C127" s="3919" t="s">
        <v>754</v>
      </c>
      <c r="D127" s="3922" t="s">
        <v>754</v>
      </c>
      <c r="E127" s="3923"/>
      <c r="F127" s="3923"/>
      <c r="G127" s="270"/>
      <c r="H127" s="3924" t="s">
        <v>1022</v>
      </c>
      <c r="I127" s="3925"/>
      <c r="J127" s="3983"/>
      <c r="K127" s="3984"/>
    </row>
    <row r="128" spans="1:11" ht="24" customHeight="1">
      <c r="A128" s="3908">
        <v>4</v>
      </c>
      <c r="B128" s="3906" t="s">
        <v>407</v>
      </c>
      <c r="C128" s="3906"/>
      <c r="D128" s="3906" t="s">
        <v>754</v>
      </c>
      <c r="E128" s="3906"/>
      <c r="F128" s="3906"/>
      <c r="G128" s="3906"/>
      <c r="H128" s="3917" t="s">
        <v>518</v>
      </c>
      <c r="I128" s="3917"/>
      <c r="J128" s="3996" t="s">
        <v>754</v>
      </c>
      <c r="K128" s="3997"/>
    </row>
    <row r="129" spans="1:11" ht="19.95" customHeight="1">
      <c r="A129" s="3909"/>
      <c r="B129" s="3907" t="s">
        <v>514</v>
      </c>
      <c r="C129" s="3907"/>
      <c r="D129" s="3907"/>
      <c r="E129" s="3907" t="s">
        <v>754</v>
      </c>
      <c r="F129" s="3907" t="s">
        <v>754</v>
      </c>
      <c r="G129" s="3907" t="s">
        <v>754</v>
      </c>
      <c r="H129" s="3918" t="s">
        <v>409</v>
      </c>
      <c r="I129" s="3918"/>
      <c r="J129" s="3915" t="s">
        <v>754</v>
      </c>
      <c r="K129" s="3916" t="s">
        <v>754</v>
      </c>
    </row>
    <row r="130" spans="1:11" ht="19.95" customHeight="1">
      <c r="A130" s="3909"/>
      <c r="B130" s="3907" t="s">
        <v>515</v>
      </c>
      <c r="C130" s="3907"/>
      <c r="D130" s="3907"/>
      <c r="E130" s="3907" t="s">
        <v>754</v>
      </c>
      <c r="F130" s="3907" t="s">
        <v>754</v>
      </c>
      <c r="G130" s="3907" t="s">
        <v>754</v>
      </c>
      <c r="H130" s="3918" t="s">
        <v>516</v>
      </c>
      <c r="I130" s="3918"/>
      <c r="J130" s="3915" t="s">
        <v>754</v>
      </c>
      <c r="K130" s="3916" t="s">
        <v>754</v>
      </c>
    </row>
    <row r="131" spans="1:11" ht="19.95" customHeight="1" thickBot="1">
      <c r="A131" s="3910"/>
      <c r="B131" s="3919" t="s">
        <v>417</v>
      </c>
      <c r="C131" s="3919" t="s">
        <v>754</v>
      </c>
      <c r="D131" s="3922" t="s">
        <v>754</v>
      </c>
      <c r="E131" s="3923"/>
      <c r="F131" s="3923"/>
      <c r="G131" s="270"/>
      <c r="H131" s="3924" t="s">
        <v>1022</v>
      </c>
      <c r="I131" s="3925"/>
      <c r="J131" s="3983"/>
      <c r="K131" s="3984"/>
    </row>
    <row r="132" spans="1:11" ht="24" customHeight="1">
      <c r="A132" s="3908">
        <v>5</v>
      </c>
      <c r="B132" s="3906" t="s">
        <v>407</v>
      </c>
      <c r="C132" s="3906"/>
      <c r="D132" s="3906" t="s">
        <v>754</v>
      </c>
      <c r="E132" s="3906"/>
      <c r="F132" s="3906"/>
      <c r="G132" s="3906"/>
      <c r="H132" s="3917" t="s">
        <v>518</v>
      </c>
      <c r="I132" s="3917"/>
      <c r="J132" s="3996" t="s">
        <v>754</v>
      </c>
      <c r="K132" s="3997"/>
    </row>
    <row r="133" spans="1:11" ht="19.95" customHeight="1">
      <c r="A133" s="3909"/>
      <c r="B133" s="3907" t="s">
        <v>514</v>
      </c>
      <c r="C133" s="3907"/>
      <c r="D133" s="3907"/>
      <c r="E133" s="3907" t="s">
        <v>754</v>
      </c>
      <c r="F133" s="3907" t="s">
        <v>754</v>
      </c>
      <c r="G133" s="3907" t="s">
        <v>754</v>
      </c>
      <c r="H133" s="3918" t="s">
        <v>409</v>
      </c>
      <c r="I133" s="3918"/>
      <c r="J133" s="3915" t="s">
        <v>754</v>
      </c>
      <c r="K133" s="3916" t="s">
        <v>754</v>
      </c>
    </row>
    <row r="134" spans="1:11" ht="19.95" customHeight="1">
      <c r="A134" s="3909"/>
      <c r="B134" s="3907" t="s">
        <v>515</v>
      </c>
      <c r="C134" s="3907"/>
      <c r="D134" s="3907"/>
      <c r="E134" s="3907" t="s">
        <v>754</v>
      </c>
      <c r="F134" s="3907" t="s">
        <v>754</v>
      </c>
      <c r="G134" s="3907" t="s">
        <v>754</v>
      </c>
      <c r="H134" s="3918" t="s">
        <v>516</v>
      </c>
      <c r="I134" s="3918"/>
      <c r="J134" s="3915" t="s">
        <v>754</v>
      </c>
      <c r="K134" s="3916" t="s">
        <v>754</v>
      </c>
    </row>
    <row r="135" spans="1:11" ht="19.95" customHeight="1" thickBot="1">
      <c r="A135" s="3910"/>
      <c r="B135" s="3919" t="s">
        <v>417</v>
      </c>
      <c r="C135" s="3919" t="s">
        <v>754</v>
      </c>
      <c r="D135" s="3920" t="s">
        <v>754</v>
      </c>
      <c r="E135" s="3921"/>
      <c r="F135" s="3921"/>
      <c r="G135" s="271"/>
      <c r="H135" s="3924" t="s">
        <v>1022</v>
      </c>
      <c r="I135" s="3925"/>
      <c r="J135" s="4002"/>
      <c r="K135" s="4003"/>
    </row>
    <row r="136" spans="1:11" ht="8.25" customHeight="1" thickBot="1">
      <c r="A136" s="105"/>
      <c r="B136" s="114"/>
      <c r="C136" s="114"/>
      <c r="D136" s="115"/>
      <c r="E136" s="115"/>
      <c r="F136" s="115"/>
      <c r="G136" s="116"/>
      <c r="H136" s="116"/>
      <c r="I136" s="116"/>
      <c r="J136" s="114"/>
      <c r="K136" s="114"/>
    </row>
    <row r="137" spans="1:11" ht="27.75" customHeight="1">
      <c r="A137" s="4000" t="s">
        <v>754</v>
      </c>
      <c r="B137" s="3999"/>
      <c r="C137" s="3999"/>
      <c r="D137" s="3999"/>
      <c r="E137" s="3999"/>
      <c r="F137" s="3999"/>
      <c r="G137" s="3999"/>
      <c r="H137" s="3999"/>
      <c r="I137" s="3999" t="s">
        <v>754</v>
      </c>
      <c r="J137" s="3999"/>
      <c r="K137" s="4001"/>
    </row>
    <row r="138" spans="1:11" ht="17.25" customHeight="1" thickBot="1">
      <c r="A138" s="3913" t="s">
        <v>4558</v>
      </c>
      <c r="B138" s="3914"/>
      <c r="C138" s="3914"/>
      <c r="D138" s="3914"/>
      <c r="E138" s="3914" t="s">
        <v>954</v>
      </c>
      <c r="F138" s="3914"/>
      <c r="G138" s="3914"/>
      <c r="H138" s="3914"/>
      <c r="I138" s="3914" t="s">
        <v>370</v>
      </c>
      <c r="J138" s="3914"/>
      <c r="K138" s="3926"/>
    </row>
    <row r="139" spans="1:11" ht="15">
      <c r="A139" s="1"/>
    </row>
    <row r="142" spans="1:11" ht="16.5" customHeight="1"/>
    <row r="147" spans="1:11" ht="15">
      <c r="A147" s="10" t="s">
        <v>754</v>
      </c>
      <c r="B147" s="10"/>
      <c r="C147" s="10"/>
      <c r="D147" s="10" t="s">
        <v>754</v>
      </c>
      <c r="E147" s="8"/>
      <c r="F147" s="10" t="s">
        <v>754</v>
      </c>
      <c r="G147" s="8"/>
      <c r="H147" s="8"/>
      <c r="I147" s="8"/>
      <c r="J147" s="10"/>
      <c r="K147" s="10"/>
    </row>
    <row r="148" spans="1:11" ht="15">
      <c r="A148" s="10" t="s">
        <v>754</v>
      </c>
      <c r="B148" s="10"/>
      <c r="C148" s="10"/>
      <c r="D148" s="10" t="s">
        <v>754</v>
      </c>
      <c r="E148" s="8"/>
      <c r="F148" s="10" t="s">
        <v>754</v>
      </c>
      <c r="G148" s="8"/>
      <c r="H148" s="8"/>
      <c r="I148" s="8"/>
      <c r="J148" s="10"/>
      <c r="K148" s="10"/>
    </row>
  </sheetData>
  <sheetProtection formatRows="0"/>
  <mergeCells count="446">
    <mergeCell ref="F13:G13"/>
    <mergeCell ref="A15:E15"/>
    <mergeCell ref="F15:G15"/>
    <mergeCell ref="A105:A108"/>
    <mergeCell ref="B105:C105"/>
    <mergeCell ref="D105:G105"/>
    <mergeCell ref="H105:I105"/>
    <mergeCell ref="B107:C107"/>
    <mergeCell ref="H110:I110"/>
    <mergeCell ref="B106:C106"/>
    <mergeCell ref="D106:G106"/>
    <mergeCell ref="H106:I106"/>
    <mergeCell ref="D107:G107"/>
    <mergeCell ref="H107:I107"/>
    <mergeCell ref="B108:C108"/>
    <mergeCell ref="D108:F108"/>
    <mergeCell ref="A109:A112"/>
    <mergeCell ref="B109:C109"/>
    <mergeCell ref="D109:G109"/>
    <mergeCell ref="H109:I109"/>
    <mergeCell ref="B111:C111"/>
    <mergeCell ref="D111:G111"/>
    <mergeCell ref="B110:C110"/>
    <mergeCell ref="D110:G110"/>
    <mergeCell ref="A97:A100"/>
    <mergeCell ref="B97:C97"/>
    <mergeCell ref="D97:G97"/>
    <mergeCell ref="B98:C98"/>
    <mergeCell ref="H11:J11"/>
    <mergeCell ref="A14:E14"/>
    <mergeCell ref="F14:G14"/>
    <mergeCell ref="D93:G93"/>
    <mergeCell ref="A38:C38"/>
    <mergeCell ref="D38:E38"/>
    <mergeCell ref="A36:C36"/>
    <mergeCell ref="D36:E36"/>
    <mergeCell ref="H93:I93"/>
    <mergeCell ref="A93:A96"/>
    <mergeCell ref="B93:C93"/>
    <mergeCell ref="B96:C96"/>
    <mergeCell ref="D96:F96"/>
    <mergeCell ref="J71:K71"/>
    <mergeCell ref="D99:G99"/>
    <mergeCell ref="F45:K45"/>
    <mergeCell ref="A65:B65"/>
    <mergeCell ref="D73:G73"/>
    <mergeCell ref="H75:I75"/>
    <mergeCell ref="H76:I76"/>
    <mergeCell ref="A101:A104"/>
    <mergeCell ref="B101:C101"/>
    <mergeCell ref="D101:G101"/>
    <mergeCell ref="B103:C103"/>
    <mergeCell ref="D103:G103"/>
    <mergeCell ref="B99:C99"/>
    <mergeCell ref="B102:C102"/>
    <mergeCell ref="F12:G12"/>
    <mergeCell ref="B94:C94"/>
    <mergeCell ref="D94:G94"/>
    <mergeCell ref="B100:C100"/>
    <mergeCell ref="D100:F100"/>
    <mergeCell ref="C64:D64"/>
    <mergeCell ref="B74:C74"/>
    <mergeCell ref="F34:I34"/>
    <mergeCell ref="F33:I33"/>
    <mergeCell ref="F22:G22"/>
    <mergeCell ref="H23:J23"/>
    <mergeCell ref="J34:K34"/>
    <mergeCell ref="A34:C34"/>
    <mergeCell ref="H12:J12"/>
    <mergeCell ref="H13:J13"/>
    <mergeCell ref="F28:I28"/>
    <mergeCell ref="J50:K50"/>
    <mergeCell ref="J108:K108"/>
    <mergeCell ref="J105:K105"/>
    <mergeCell ref="H108:I108"/>
    <mergeCell ref="H101:I101"/>
    <mergeCell ref="H103:I103"/>
    <mergeCell ref="J84:K84"/>
    <mergeCell ref="J79:K79"/>
    <mergeCell ref="H80:I80"/>
    <mergeCell ref="H129:I129"/>
    <mergeCell ref="J128:K128"/>
    <mergeCell ref="J129:K129"/>
    <mergeCell ref="H128:I128"/>
    <mergeCell ref="H127:I127"/>
    <mergeCell ref="H112:I112"/>
    <mergeCell ref="J112:K112"/>
    <mergeCell ref="J121:K121"/>
    <mergeCell ref="J123:K123"/>
    <mergeCell ref="H120:I120"/>
    <mergeCell ref="H124:I124"/>
    <mergeCell ref="H116:I116"/>
    <mergeCell ref="D95:G95"/>
    <mergeCell ref="D98:G98"/>
    <mergeCell ref="J96:K96"/>
    <mergeCell ref="J93:K93"/>
    <mergeCell ref="J94:K94"/>
    <mergeCell ref="J75:K75"/>
    <mergeCell ref="H96:I96"/>
    <mergeCell ref="J100:K100"/>
    <mergeCell ref="J102:K102"/>
    <mergeCell ref="H79:I79"/>
    <mergeCell ref="H82:I82"/>
    <mergeCell ref="J87:K87"/>
    <mergeCell ref="J80:K80"/>
    <mergeCell ref="J81:K81"/>
    <mergeCell ref="D78:F78"/>
    <mergeCell ref="H81:I81"/>
    <mergeCell ref="J86:K86"/>
    <mergeCell ref="J83:K83"/>
    <mergeCell ref="D79:G79"/>
    <mergeCell ref="D81:G81"/>
    <mergeCell ref="D80:G80"/>
    <mergeCell ref="D82:F82"/>
    <mergeCell ref="H74:I74"/>
    <mergeCell ref="D71:G71"/>
    <mergeCell ref="H73:I73"/>
    <mergeCell ref="B71:C71"/>
    <mergeCell ref="J76:K76"/>
    <mergeCell ref="J77:K77"/>
    <mergeCell ref="H77:I77"/>
    <mergeCell ref="B104:C104"/>
    <mergeCell ref="D104:F104"/>
    <mergeCell ref="J88:K88"/>
    <mergeCell ref="J89:K89"/>
    <mergeCell ref="J95:K95"/>
    <mergeCell ref="J97:K97"/>
    <mergeCell ref="J98:K98"/>
    <mergeCell ref="J99:K99"/>
    <mergeCell ref="D102:G102"/>
    <mergeCell ref="H102:I102"/>
    <mergeCell ref="H95:I95"/>
    <mergeCell ref="H90:I90"/>
    <mergeCell ref="D88:G88"/>
    <mergeCell ref="H88:I88"/>
    <mergeCell ref="H89:I89"/>
    <mergeCell ref="J90:K90"/>
    <mergeCell ref="B95:C95"/>
    <mergeCell ref="H51:I51"/>
    <mergeCell ref="J61:K61"/>
    <mergeCell ref="J62:K62"/>
    <mergeCell ref="J63:K63"/>
    <mergeCell ref="J58:K58"/>
    <mergeCell ref="J59:K59"/>
    <mergeCell ref="J60:K60"/>
    <mergeCell ref="J74:K74"/>
    <mergeCell ref="A75:A78"/>
    <mergeCell ref="D75:G75"/>
    <mergeCell ref="B72:C72"/>
    <mergeCell ref="D74:F74"/>
    <mergeCell ref="B77:C77"/>
    <mergeCell ref="B76:C76"/>
    <mergeCell ref="B75:C75"/>
    <mergeCell ref="B78:C78"/>
    <mergeCell ref="D77:G77"/>
    <mergeCell ref="D76:G76"/>
    <mergeCell ref="A71:A74"/>
    <mergeCell ref="B73:C73"/>
    <mergeCell ref="J78:K78"/>
    <mergeCell ref="H78:I78"/>
    <mergeCell ref="D72:G72"/>
    <mergeCell ref="J73:K73"/>
    <mergeCell ref="D37:E37"/>
    <mergeCell ref="A35:C35"/>
    <mergeCell ref="D35:E35"/>
    <mergeCell ref="D34:E34"/>
    <mergeCell ref="F38:I38"/>
    <mergeCell ref="A44:E44"/>
    <mergeCell ref="F46:K46"/>
    <mergeCell ref="A42:E42"/>
    <mergeCell ref="J35:K35"/>
    <mergeCell ref="F42:K42"/>
    <mergeCell ref="F36:I36"/>
    <mergeCell ref="J38:K38"/>
    <mergeCell ref="J33:K33"/>
    <mergeCell ref="D123:F123"/>
    <mergeCell ref="D135:F135"/>
    <mergeCell ref="B132:C132"/>
    <mergeCell ref="D133:G133"/>
    <mergeCell ref="D129:G129"/>
    <mergeCell ref="D131:F131"/>
    <mergeCell ref="H132:I132"/>
    <mergeCell ref="J135:K135"/>
    <mergeCell ref="H135:I135"/>
    <mergeCell ref="H133:I133"/>
    <mergeCell ref="J133:K133"/>
    <mergeCell ref="J132:K132"/>
    <mergeCell ref="H125:I125"/>
    <mergeCell ref="J124:K124"/>
    <mergeCell ref="D124:G124"/>
    <mergeCell ref="D130:G130"/>
    <mergeCell ref="D127:F127"/>
    <mergeCell ref="D125:G125"/>
    <mergeCell ref="B120:C120"/>
    <mergeCell ref="J101:K101"/>
    <mergeCell ref="J82:K82"/>
    <mergeCell ref="F35:I35"/>
    <mergeCell ref="A37:C37"/>
    <mergeCell ref="I138:K138"/>
    <mergeCell ref="E137:H137"/>
    <mergeCell ref="E138:H138"/>
    <mergeCell ref="A138:D138"/>
    <mergeCell ref="A137:D137"/>
    <mergeCell ref="H134:I134"/>
    <mergeCell ref="J134:K134"/>
    <mergeCell ref="B131:C131"/>
    <mergeCell ref="D132:G132"/>
    <mergeCell ref="J131:K131"/>
    <mergeCell ref="H131:I131"/>
    <mergeCell ref="A132:A135"/>
    <mergeCell ref="A128:A131"/>
    <mergeCell ref="B128:C128"/>
    <mergeCell ref="B135:C135"/>
    <mergeCell ref="B134:C134"/>
    <mergeCell ref="B133:C133"/>
    <mergeCell ref="D128:G128"/>
    <mergeCell ref="I137:K137"/>
    <mergeCell ref="B129:C129"/>
    <mergeCell ref="B130:C130"/>
    <mergeCell ref="B125:C125"/>
    <mergeCell ref="B121:C121"/>
    <mergeCell ref="B119:C119"/>
    <mergeCell ref="B122:C122"/>
    <mergeCell ref="B123:C123"/>
    <mergeCell ref="J103:K103"/>
    <mergeCell ref="J104:K104"/>
    <mergeCell ref="A124:A127"/>
    <mergeCell ref="B126:C126"/>
    <mergeCell ref="B124:C124"/>
    <mergeCell ref="B127:C127"/>
    <mergeCell ref="D117:G117"/>
    <mergeCell ref="D118:G118"/>
    <mergeCell ref="B116:C116"/>
    <mergeCell ref="J119:K119"/>
    <mergeCell ref="H119:I119"/>
    <mergeCell ref="J116:K116"/>
    <mergeCell ref="J117:K117"/>
    <mergeCell ref="J118:K118"/>
    <mergeCell ref="H117:I117"/>
    <mergeCell ref="H118:I118"/>
    <mergeCell ref="H121:I121"/>
    <mergeCell ref="J120:K120"/>
    <mergeCell ref="J110:K110"/>
    <mergeCell ref="B117:C117"/>
    <mergeCell ref="B112:C112"/>
    <mergeCell ref="D112:F112"/>
    <mergeCell ref="J109:K109"/>
    <mergeCell ref="J106:K106"/>
    <mergeCell ref="J107:K107"/>
    <mergeCell ref="H84:I84"/>
    <mergeCell ref="D116:G116"/>
    <mergeCell ref="A120:A123"/>
    <mergeCell ref="B118:C118"/>
    <mergeCell ref="A116:A119"/>
    <mergeCell ref="J85:K85"/>
    <mergeCell ref="J111:K111"/>
    <mergeCell ref="H111:I111"/>
    <mergeCell ref="D120:G120"/>
    <mergeCell ref="D122:G122"/>
    <mergeCell ref="D121:G121"/>
    <mergeCell ref="D119:F119"/>
    <mergeCell ref="H94:I94"/>
    <mergeCell ref="H100:I100"/>
    <mergeCell ref="H98:I98"/>
    <mergeCell ref="H104:I104"/>
    <mergeCell ref="H97:I97"/>
    <mergeCell ref="H99:I99"/>
    <mergeCell ref="H5:I5"/>
    <mergeCell ref="F32:I32"/>
    <mergeCell ref="H21:J21"/>
    <mergeCell ref="D32:E32"/>
    <mergeCell ref="H10:J10"/>
    <mergeCell ref="A18:G18"/>
    <mergeCell ref="F19:G19"/>
    <mergeCell ref="A20:E20"/>
    <mergeCell ref="F20:G20"/>
    <mergeCell ref="H22:J22"/>
    <mergeCell ref="A5:C5"/>
    <mergeCell ref="D5:G5"/>
    <mergeCell ref="H15:J15"/>
    <mergeCell ref="H16:J16"/>
    <mergeCell ref="H17:J17"/>
    <mergeCell ref="A32:C32"/>
    <mergeCell ref="B7:K7"/>
    <mergeCell ref="F10:G10"/>
    <mergeCell ref="D29:E29"/>
    <mergeCell ref="A10:E10"/>
    <mergeCell ref="A11:E11"/>
    <mergeCell ref="A12:E12"/>
    <mergeCell ref="A13:E13"/>
    <mergeCell ref="F11:G11"/>
    <mergeCell ref="D126:G126"/>
    <mergeCell ref="H126:I126"/>
    <mergeCell ref="J122:K122"/>
    <mergeCell ref="J125:K125"/>
    <mergeCell ref="J127:K127"/>
    <mergeCell ref="H123:I123"/>
    <mergeCell ref="H122:I122"/>
    <mergeCell ref="J126:K126"/>
    <mergeCell ref="D134:G134"/>
    <mergeCell ref="J130:K130"/>
    <mergeCell ref="H130:I130"/>
    <mergeCell ref="J51:K51"/>
    <mergeCell ref="H50:I50"/>
    <mergeCell ref="C3:K3"/>
    <mergeCell ref="A3:B3"/>
    <mergeCell ref="J4:K4"/>
    <mergeCell ref="H4:I4"/>
    <mergeCell ref="A4:B4"/>
    <mergeCell ref="C4:G4"/>
    <mergeCell ref="A1:K2"/>
    <mergeCell ref="H14:J14"/>
    <mergeCell ref="J32:K32"/>
    <mergeCell ref="A19:E19"/>
    <mergeCell ref="J28:K28"/>
    <mergeCell ref="H18:J18"/>
    <mergeCell ref="A24:K24"/>
    <mergeCell ref="A17:G17"/>
    <mergeCell ref="A46:E46"/>
    <mergeCell ref="A22:E22"/>
    <mergeCell ref="A16:E16"/>
    <mergeCell ref="F16:G16"/>
    <mergeCell ref="D33:E33"/>
    <mergeCell ref="A43:E43"/>
    <mergeCell ref="A45:E45"/>
    <mergeCell ref="A33:C33"/>
    <mergeCell ref="C65:D65"/>
    <mergeCell ref="C66:D66"/>
    <mergeCell ref="H20:J20"/>
    <mergeCell ref="A28:C28"/>
    <mergeCell ref="D28:E28"/>
    <mergeCell ref="H19:J19"/>
    <mergeCell ref="A23:E23"/>
    <mergeCell ref="A21:E21"/>
    <mergeCell ref="F21:G21"/>
    <mergeCell ref="A50:B50"/>
    <mergeCell ref="A51:B51"/>
    <mergeCell ref="C49:K49"/>
    <mergeCell ref="J29:K29"/>
    <mergeCell ref="F29:I29"/>
    <mergeCell ref="A29:C29"/>
    <mergeCell ref="F23:G23"/>
    <mergeCell ref="C51:D51"/>
    <mergeCell ref="C50:D50"/>
    <mergeCell ref="F50:G50"/>
    <mergeCell ref="J36:K36"/>
    <mergeCell ref="F37:I37"/>
    <mergeCell ref="J37:K37"/>
    <mergeCell ref="F43:K43"/>
    <mergeCell ref="F44:K44"/>
    <mergeCell ref="H62:I62"/>
    <mergeCell ref="H63:I63"/>
    <mergeCell ref="F56:G56"/>
    <mergeCell ref="F57:G57"/>
    <mergeCell ref="F58:G58"/>
    <mergeCell ref="J66:K66"/>
    <mergeCell ref="J65:K65"/>
    <mergeCell ref="F66:G66"/>
    <mergeCell ref="H65:I65"/>
    <mergeCell ref="J64:K64"/>
    <mergeCell ref="F59:G59"/>
    <mergeCell ref="F60:G60"/>
    <mergeCell ref="H64:I64"/>
    <mergeCell ref="H66:I66"/>
    <mergeCell ref="F65:G65"/>
    <mergeCell ref="F64:G64"/>
    <mergeCell ref="H59:I59"/>
    <mergeCell ref="H60:I60"/>
    <mergeCell ref="H61:I61"/>
    <mergeCell ref="B88:C88"/>
    <mergeCell ref="H85:I85"/>
    <mergeCell ref="A83:A86"/>
    <mergeCell ref="B86:C86"/>
    <mergeCell ref="B85:C85"/>
    <mergeCell ref="A87:A90"/>
    <mergeCell ref="D90:F90"/>
    <mergeCell ref="B87:C87"/>
    <mergeCell ref="B89:C89"/>
    <mergeCell ref="B84:C84"/>
    <mergeCell ref="B83:C83"/>
    <mergeCell ref="D83:G83"/>
    <mergeCell ref="D89:G89"/>
    <mergeCell ref="D86:F86"/>
    <mergeCell ref="B90:C90"/>
    <mergeCell ref="H87:I87"/>
    <mergeCell ref="H86:I86"/>
    <mergeCell ref="D85:G85"/>
    <mergeCell ref="H83:I83"/>
    <mergeCell ref="A58:B58"/>
    <mergeCell ref="A59:B59"/>
    <mergeCell ref="A60:B60"/>
    <mergeCell ref="A61:B61"/>
    <mergeCell ref="A62:B62"/>
    <mergeCell ref="A56:B56"/>
    <mergeCell ref="A57:B57"/>
    <mergeCell ref="D87:G87"/>
    <mergeCell ref="D84:G84"/>
    <mergeCell ref="A79:A82"/>
    <mergeCell ref="B79:C79"/>
    <mergeCell ref="B81:C81"/>
    <mergeCell ref="B80:C80"/>
    <mergeCell ref="B82:C82"/>
    <mergeCell ref="B68:K68"/>
    <mergeCell ref="A64:B64"/>
    <mergeCell ref="A66:B66"/>
    <mergeCell ref="J72:K72"/>
    <mergeCell ref="H71:I71"/>
    <mergeCell ref="H72:I72"/>
    <mergeCell ref="A63:B63"/>
    <mergeCell ref="H56:I56"/>
    <mergeCell ref="H57:I57"/>
    <mergeCell ref="H58:I58"/>
    <mergeCell ref="J52:K52"/>
    <mergeCell ref="J53:K53"/>
    <mergeCell ref="J54:K54"/>
    <mergeCell ref="J55:K55"/>
    <mergeCell ref="J56:K56"/>
    <mergeCell ref="J57:K57"/>
    <mergeCell ref="A52:B52"/>
    <mergeCell ref="A53:B53"/>
    <mergeCell ref="A54:B54"/>
    <mergeCell ref="A55:B55"/>
    <mergeCell ref="C54:D54"/>
    <mergeCell ref="C53:D53"/>
    <mergeCell ref="F52:G52"/>
    <mergeCell ref="F53:G53"/>
    <mergeCell ref="F54:G54"/>
    <mergeCell ref="F55:G55"/>
    <mergeCell ref="H52:I52"/>
    <mergeCell ref="H53:I53"/>
    <mergeCell ref="H54:I54"/>
    <mergeCell ref="H55:I55"/>
    <mergeCell ref="F51:G51"/>
    <mergeCell ref="C58:D58"/>
    <mergeCell ref="C59:D59"/>
    <mergeCell ref="C60:D60"/>
    <mergeCell ref="C61:D61"/>
    <mergeCell ref="C62:D62"/>
    <mergeCell ref="C63:D63"/>
    <mergeCell ref="F61:G61"/>
    <mergeCell ref="F62:G62"/>
    <mergeCell ref="F63:G63"/>
    <mergeCell ref="C52:D52"/>
    <mergeCell ref="C55:D55"/>
    <mergeCell ref="C56:D56"/>
    <mergeCell ref="C57:D57"/>
  </mergeCells>
  <phoneticPr fontId="0" type="noConversion"/>
  <dataValidations disablePrompts="1" count="1">
    <dataValidation type="textLength" allowBlank="1" showInputMessage="1" showErrorMessage="1" promptTitle="Note:" prompt="Attach company profile if convenient" sqref="H15:J16 H19:J19" xr:uid="{00000000-0002-0000-1F00-000000000000}">
      <formula1>1</formula1>
      <formula2>50</formula2>
    </dataValidation>
  </dataValidations>
  <pageMargins left="0.51181102362204722" right="0.23622047244094491" top="0.74803149606299213" bottom="0.23622047244094491" header="0.27559055118110237" footer="0.15748031496062992"/>
  <pageSetup paperSize="9" scale="83" fitToWidth="0" fitToHeight="900" orientation="portrait" r:id="rId1"/>
  <headerFooter alignWithMargins="0">
    <oddHeader xml:space="preserve">&amp;RKZN Department of Public Works
Effective Date: 1 MAY 2025
Revision 12
</oddHeader>
    <oddFooter>Page &amp;P of &amp;N</oddFooter>
  </headerFooter>
  <rowBreaks count="5" manualBreakCount="5">
    <brk id="38" max="10" man="1"/>
    <brk id="47" max="10" man="1"/>
    <brk id="67" max="10" man="1"/>
    <brk id="91" max="10" man="1"/>
    <brk id="113"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3" r:id="rId4" name="Button 3">
              <controlPr defaultSize="0" print="0" autoFill="0" autoPict="0" macro="[0]!ToMainMenu">
                <anchor>
                  <from>
                    <xdr:col>12</xdr:col>
                    <xdr:colOff>342900</xdr:colOff>
                    <xdr:row>2</xdr:row>
                    <xdr:rowOff>121920</xdr:rowOff>
                  </from>
                  <to>
                    <xdr:col>14</xdr:col>
                    <xdr:colOff>419100</xdr:colOff>
                    <xdr:row>2</xdr:row>
                    <xdr:rowOff>419100</xdr:rowOff>
                  </to>
                </anchor>
              </controlPr>
            </control>
          </mc:Choice>
        </mc:AlternateContent>
        <mc:AlternateContent xmlns:mc="http://schemas.openxmlformats.org/markup-compatibility/2006">
          <mc:Choice Requires="x14">
            <control shapeId="76804" r:id="rId5" name="Button 4">
              <controlPr defaultSize="0" print="0" autoFill="0" autoPict="0" macro="[0]!PrintCoverPGSec1">
                <anchor>
                  <from>
                    <xdr:col>12</xdr:col>
                    <xdr:colOff>342900</xdr:colOff>
                    <xdr:row>5</xdr:row>
                    <xdr:rowOff>76200</xdr:rowOff>
                  </from>
                  <to>
                    <xdr:col>14</xdr:col>
                    <xdr:colOff>419100</xdr:colOff>
                    <xdr:row>6</xdr:row>
                    <xdr:rowOff>213360</xdr:rowOff>
                  </to>
                </anchor>
              </controlPr>
            </control>
          </mc:Choice>
        </mc:AlternateContent>
        <mc:AlternateContent xmlns:mc="http://schemas.openxmlformats.org/markup-compatibility/2006">
          <mc:Choice Requires="x14">
            <control shapeId="76805" r:id="rId6" name="Button 5">
              <controlPr defaultSize="0" print="0" autoFill="0" autoPict="0" macro="[0]!PrintPreview">
                <anchor>
                  <from>
                    <xdr:col>12</xdr:col>
                    <xdr:colOff>342900</xdr:colOff>
                    <xdr:row>2</xdr:row>
                    <xdr:rowOff>426720</xdr:rowOff>
                  </from>
                  <to>
                    <xdr:col>14</xdr:col>
                    <xdr:colOff>419100</xdr:colOff>
                    <xdr:row>3</xdr:row>
                    <xdr:rowOff>76200</xdr:rowOff>
                  </to>
                </anchor>
              </controlPr>
            </control>
          </mc:Choice>
        </mc:AlternateContent>
        <mc:AlternateContent xmlns:mc="http://schemas.openxmlformats.org/markup-compatibility/2006">
          <mc:Choice Requires="x14">
            <control shapeId="76871" r:id="rId7" name="Button 71">
              <controlPr defaultSize="0" print="0" autoFill="0" autoPict="0" macro="[0]!ToDataEntry">
                <anchor>
                  <from>
                    <xdr:col>12</xdr:col>
                    <xdr:colOff>342900</xdr:colOff>
                    <xdr:row>6</xdr:row>
                    <xdr:rowOff>236220</xdr:rowOff>
                  </from>
                  <to>
                    <xdr:col>14</xdr:col>
                    <xdr:colOff>419100</xdr:colOff>
                    <xdr:row>7</xdr:row>
                    <xdr:rowOff>106680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indexed="51"/>
  </sheetPr>
  <dimension ref="A1:P30"/>
  <sheetViews>
    <sheetView showGridLines="0" zoomScaleNormal="100" workbookViewId="0">
      <selection activeCell="V14" sqref="V14"/>
    </sheetView>
  </sheetViews>
  <sheetFormatPr defaultRowHeight="13.2"/>
  <cols>
    <col min="1" max="2" width="3.33203125" customWidth="1"/>
    <col min="3" max="3" width="15.5546875" customWidth="1"/>
    <col min="4" max="4" width="5.5546875" customWidth="1"/>
    <col min="6" max="8" width="2.88671875" customWidth="1"/>
    <col min="11" max="11" width="9.6640625" customWidth="1"/>
    <col min="12" max="12" width="26.33203125" customWidth="1"/>
  </cols>
  <sheetData>
    <row r="1" spans="1:16" ht="37.799999999999997" customHeight="1">
      <c r="A1" s="4037" t="s">
        <v>1245</v>
      </c>
      <c r="B1" s="4038"/>
      <c r="C1" s="4039"/>
      <c r="D1" s="4039"/>
      <c r="E1" s="4039"/>
      <c r="F1" s="4039"/>
      <c r="G1" s="4039"/>
      <c r="H1" s="4039"/>
      <c r="I1" s="4039"/>
      <c r="J1" s="4039"/>
      <c r="K1" s="4039"/>
      <c r="L1" s="4040"/>
      <c r="N1" s="104"/>
    </row>
    <row r="2" spans="1:16" ht="30" customHeight="1">
      <c r="A2" s="3557" t="s">
        <v>415</v>
      </c>
      <c r="B2" s="3558"/>
      <c r="C2" s="3559"/>
      <c r="D2" s="3562" t="str">
        <f>'Master Data'!E18</f>
        <v>KZN Public Works: 191 Prince Alfred Street</v>
      </c>
      <c r="E2" s="3563"/>
      <c r="F2" s="3563"/>
      <c r="G2" s="3563"/>
      <c r="H2" s="3563"/>
      <c r="I2" s="3563"/>
      <c r="J2" s="3563"/>
      <c r="K2" s="3563"/>
      <c r="L2" s="3564"/>
      <c r="P2" s="2"/>
    </row>
    <row r="3" spans="1:16" ht="31.8" customHeight="1">
      <c r="A3" s="3619" t="s">
        <v>4543</v>
      </c>
      <c r="B3" s="3621"/>
      <c r="C3" s="3621"/>
      <c r="D3" s="4041" t="str">
        <f>'Master Data'!E13</f>
        <v>ZNTM012345W</v>
      </c>
      <c r="E3" s="4042"/>
      <c r="F3" s="4042"/>
      <c r="G3" s="4042"/>
      <c r="H3" s="4042"/>
      <c r="I3" s="4043"/>
      <c r="J3" s="3619" t="s">
        <v>4004</v>
      </c>
      <c r="K3" s="3620"/>
      <c r="L3" s="274" t="str">
        <f>'Master Data'!WimsNo</f>
        <v>012345</v>
      </c>
      <c r="M3" s="11"/>
      <c r="N3" s="118"/>
    </row>
    <row r="4" spans="1:16" ht="15.6">
      <c r="A4" s="2343"/>
      <c r="B4" s="1"/>
      <c r="L4" s="289"/>
      <c r="N4" s="118"/>
    </row>
    <row r="5" spans="1:16" ht="15.6">
      <c r="A5" s="4024"/>
      <c r="B5" s="4025"/>
      <c r="C5" s="4026"/>
      <c r="D5" s="4026"/>
      <c r="E5" s="4026"/>
      <c r="F5" s="4026"/>
      <c r="G5" s="4026"/>
      <c r="H5" s="4026"/>
      <c r="I5" s="4026"/>
      <c r="J5" s="4026"/>
      <c r="K5" s="4026"/>
      <c r="L5" s="4027"/>
      <c r="N5" s="118"/>
    </row>
    <row r="6" spans="1:16" ht="51.6" customHeight="1">
      <c r="A6" s="2344" t="s">
        <v>501</v>
      </c>
      <c r="B6" s="241"/>
      <c r="C6" s="3580" t="s">
        <v>985</v>
      </c>
      <c r="D6" s="3580"/>
      <c r="E6" s="3580"/>
      <c r="F6" s="3580"/>
      <c r="G6" s="3580"/>
      <c r="H6" s="3580"/>
      <c r="I6" s="3580"/>
      <c r="J6" s="3580"/>
      <c r="K6" s="3580"/>
      <c r="L6" s="4020"/>
    </row>
    <row r="7" spans="1:16" ht="44.4" customHeight="1">
      <c r="A7" s="2344" t="s">
        <v>924</v>
      </c>
      <c r="B7" s="241"/>
      <c r="C7" s="3580" t="s">
        <v>984</v>
      </c>
      <c r="D7" s="3580"/>
      <c r="E7" s="3580"/>
      <c r="F7" s="3580"/>
      <c r="G7" s="3580"/>
      <c r="H7" s="3580"/>
      <c r="I7" s="3580"/>
      <c r="J7" s="3580"/>
      <c r="K7" s="3580"/>
      <c r="L7" s="4020"/>
    </row>
    <row r="8" spans="1:16" ht="34.799999999999997" customHeight="1">
      <c r="A8" s="2344" t="s">
        <v>774</v>
      </c>
      <c r="B8" s="241"/>
      <c r="C8" s="3580" t="s">
        <v>4639</v>
      </c>
      <c r="D8" s="4028"/>
      <c r="E8" s="4028"/>
      <c r="F8" s="4028"/>
      <c r="G8" s="4028"/>
      <c r="H8" s="4028"/>
      <c r="I8" s="4028"/>
      <c r="J8" s="4028"/>
      <c r="K8" s="4028"/>
      <c r="L8" s="4029"/>
    </row>
    <row r="9" spans="1:16" ht="34.799999999999997" customHeight="1">
      <c r="A9" s="2344" t="s">
        <v>159</v>
      </c>
      <c r="B9" s="241"/>
      <c r="C9" s="3580" t="s">
        <v>4640</v>
      </c>
      <c r="D9" s="4028"/>
      <c r="E9" s="4028"/>
      <c r="F9" s="4028"/>
      <c r="G9" s="4028"/>
      <c r="H9" s="4028"/>
      <c r="I9" s="4028"/>
      <c r="J9" s="4028"/>
      <c r="K9" s="4028"/>
      <c r="L9" s="4029"/>
      <c r="N9" s="104"/>
    </row>
    <row r="10" spans="1:16" ht="28.2" customHeight="1">
      <c r="A10" s="2344"/>
      <c r="B10" s="241" t="s">
        <v>399</v>
      </c>
      <c r="C10" s="3580" t="s">
        <v>577</v>
      </c>
      <c r="D10" s="3580"/>
      <c r="E10" s="3580"/>
      <c r="F10" s="3580"/>
      <c r="G10" s="3580"/>
      <c r="H10" s="3580"/>
      <c r="I10" s="3580"/>
      <c r="J10" s="3580"/>
      <c r="K10" s="3580"/>
      <c r="L10" s="4020"/>
      <c r="N10" s="104"/>
    </row>
    <row r="11" spans="1:16" ht="27.6" customHeight="1">
      <c r="A11" s="53"/>
      <c r="B11" s="241" t="s">
        <v>400</v>
      </c>
      <c r="C11" s="2851" t="s">
        <v>1234</v>
      </c>
      <c r="D11" s="2851"/>
      <c r="E11" s="2851"/>
      <c r="F11" s="2851"/>
      <c r="G11" s="2851"/>
      <c r="H11" s="2851"/>
      <c r="I11" s="2851"/>
      <c r="J11" s="2851"/>
      <c r="K11" s="2851"/>
      <c r="L11" s="4030"/>
      <c r="N11" s="119"/>
      <c r="O11" s="119"/>
    </row>
    <row r="12" spans="1:16" ht="46.2" customHeight="1">
      <c r="A12" s="2345"/>
      <c r="B12" s="241" t="s">
        <v>772</v>
      </c>
      <c r="C12" s="3580" t="s">
        <v>4641</v>
      </c>
      <c r="D12" s="4028"/>
      <c r="E12" s="4028"/>
      <c r="F12" s="4028"/>
      <c r="G12" s="4028"/>
      <c r="H12" s="4028"/>
      <c r="I12" s="4028"/>
      <c r="J12" s="4028"/>
      <c r="K12" s="4028"/>
      <c r="L12" s="4029"/>
      <c r="N12" s="119"/>
      <c r="O12" s="119"/>
    </row>
    <row r="13" spans="1:16" ht="27.6" customHeight="1">
      <c r="A13" s="2346" t="s">
        <v>160</v>
      </c>
      <c r="B13" s="616"/>
      <c r="C13" s="616" t="s">
        <v>4642</v>
      </c>
      <c r="D13" s="616"/>
      <c r="E13" s="616"/>
      <c r="F13" s="616"/>
      <c r="G13" s="616"/>
      <c r="H13" s="616"/>
      <c r="I13" s="616"/>
      <c r="J13" s="616"/>
      <c r="K13" s="616"/>
      <c r="L13" s="1818"/>
      <c r="N13" s="119"/>
      <c r="O13" s="119"/>
    </row>
    <row r="14" spans="1:16" ht="31.8" customHeight="1">
      <c r="A14" s="4031" t="s">
        <v>578</v>
      </c>
      <c r="B14" s="3690"/>
      <c r="C14" s="3690"/>
      <c r="D14" s="4032"/>
      <c r="E14" s="4032"/>
      <c r="F14" s="4032"/>
      <c r="G14" s="4032"/>
      <c r="H14" s="4032"/>
      <c r="I14" s="4032"/>
      <c r="J14" s="4032"/>
      <c r="K14" s="4032"/>
      <c r="L14" s="4033"/>
      <c r="N14" s="119"/>
      <c r="O14" s="119"/>
    </row>
    <row r="15" spans="1:16" ht="15.6">
      <c r="A15" s="4034" t="s">
        <v>4561</v>
      </c>
      <c r="B15" s="4035"/>
      <c r="C15" s="4035"/>
      <c r="D15" s="4035"/>
      <c r="E15" s="4035"/>
      <c r="F15" s="4035"/>
      <c r="G15" s="4035"/>
      <c r="H15" s="4035"/>
      <c r="I15" s="4035"/>
      <c r="J15" s="4035"/>
      <c r="K15" s="4035"/>
      <c r="L15" s="4036"/>
      <c r="N15" s="119"/>
      <c r="O15" s="119"/>
    </row>
    <row r="16" spans="1:16" ht="91.2" customHeight="1">
      <c r="A16" s="4019" t="s">
        <v>4562</v>
      </c>
      <c r="B16" s="3580"/>
      <c r="C16" s="3580"/>
      <c r="D16" s="3580"/>
      <c r="E16" s="3580"/>
      <c r="F16" s="3580"/>
      <c r="G16" s="3580"/>
      <c r="H16" s="3580"/>
      <c r="I16" s="3580"/>
      <c r="J16" s="3580"/>
      <c r="K16" s="3580"/>
      <c r="L16" s="4020"/>
      <c r="M16" t="s">
        <v>580</v>
      </c>
    </row>
    <row r="17" spans="1:14" ht="52.8" customHeight="1">
      <c r="A17" s="4019" t="str">
        <f>+"I accept and understand that the "&amp;'[9]Master Data'!E12&amp;", as representative of the Provincial Administration of KwaZulu-Natal in this tender, may act against me and the Tenderer, jointly and severally, should this declaration and/or any information provided be found to be false."</f>
        <v>I accept and understand that the KZN Department of Public Works, as representative of the Provincial Administration of KwaZulu-Natal in this tender, may act against me and the Tenderer, jointly and severally, should this declaration and/or any information provided be found to be false.</v>
      </c>
      <c r="B17" s="3580"/>
      <c r="C17" s="3580"/>
      <c r="D17" s="3580"/>
      <c r="E17" s="3580"/>
      <c r="F17" s="3580"/>
      <c r="G17" s="3580"/>
      <c r="H17" s="3580"/>
      <c r="I17" s="3580"/>
      <c r="J17" s="3580"/>
      <c r="K17" s="3580"/>
      <c r="L17" s="4020"/>
    </row>
    <row r="18" spans="1:14">
      <c r="A18" s="2347" t="s">
        <v>580</v>
      </c>
      <c r="B18" s="930"/>
      <c r="C18" s="930"/>
      <c r="D18" s="299"/>
      <c r="E18" s="299"/>
      <c r="F18" s="299"/>
      <c r="G18" s="299"/>
      <c r="H18" s="299"/>
      <c r="I18" s="299"/>
      <c r="J18" s="299"/>
      <c r="K18" s="299"/>
      <c r="L18" s="2348"/>
    </row>
    <row r="19" spans="1:14" s="112" customFormat="1" ht="24.6" customHeight="1">
      <c r="A19" s="2349" t="s">
        <v>4762</v>
      </c>
      <c r="L19" s="696"/>
    </row>
    <row r="20" spans="1:14" ht="29.4" customHeight="1">
      <c r="A20" s="4021" t="s">
        <v>580</v>
      </c>
      <c r="B20" s="4022"/>
      <c r="C20" s="4022"/>
      <c r="D20" s="4022"/>
      <c r="E20" s="4022"/>
      <c r="J20" s="3782" t="s">
        <v>580</v>
      </c>
      <c r="K20" s="3782"/>
      <c r="L20" s="4023"/>
    </row>
    <row r="21" spans="1:14" ht="15.6">
      <c r="A21" s="3420" t="s">
        <v>410</v>
      </c>
      <c r="B21" s="3421"/>
      <c r="C21" s="3421"/>
      <c r="J21" t="s">
        <v>771</v>
      </c>
      <c r="L21" s="289"/>
      <c r="N21" s="104"/>
    </row>
    <row r="22" spans="1:14">
      <c r="A22" s="929"/>
      <c r="B22" s="29"/>
      <c r="L22" s="289"/>
    </row>
    <row r="23" spans="1:14" ht="30.6" customHeight="1">
      <c r="A23" s="4021" t="s">
        <v>580</v>
      </c>
      <c r="B23" s="4022"/>
      <c r="C23" s="4022"/>
      <c r="D23" s="4022"/>
      <c r="E23" s="4022"/>
      <c r="J23" s="3782" t="s">
        <v>580</v>
      </c>
      <c r="K23" s="3782"/>
      <c r="L23" s="4023"/>
    </row>
    <row r="24" spans="1:14">
      <c r="A24" s="395" t="s">
        <v>511</v>
      </c>
      <c r="B24" s="390"/>
      <c r="C24" s="390"/>
      <c r="D24" s="390"/>
      <c r="E24" s="390"/>
      <c r="F24" s="390"/>
      <c r="G24" s="390"/>
      <c r="H24" s="390"/>
      <c r="I24" s="2350"/>
      <c r="J24" s="2350" t="s">
        <v>954</v>
      </c>
      <c r="K24" s="2350"/>
      <c r="L24" s="2351"/>
    </row>
    <row r="25" spans="1:14">
      <c r="A25" s="15"/>
      <c r="B25" s="15"/>
    </row>
    <row r="26" spans="1:14">
      <c r="A26" s="15"/>
      <c r="B26" s="15"/>
    </row>
    <row r="27" spans="1:14">
      <c r="A27" s="1885"/>
      <c r="B27" s="1885"/>
    </row>
    <row r="28" spans="1:14">
      <c r="A28" s="1885"/>
      <c r="B28" s="1885"/>
    </row>
    <row r="29" spans="1:14">
      <c r="A29" s="1885"/>
      <c r="B29" s="1885"/>
    </row>
    <row r="30" spans="1:14">
      <c r="A30" s="1885"/>
      <c r="B30" s="1885"/>
    </row>
  </sheetData>
  <mergeCells count="24">
    <mergeCell ref="A1:L1"/>
    <mergeCell ref="A2:C2"/>
    <mergeCell ref="D2:L2"/>
    <mergeCell ref="A3:C3"/>
    <mergeCell ref="D3:I3"/>
    <mergeCell ref="J3:K3"/>
    <mergeCell ref="A16:L16"/>
    <mergeCell ref="A5:L5"/>
    <mergeCell ref="C6:L6"/>
    <mergeCell ref="C7:L7"/>
    <mergeCell ref="C8:L8"/>
    <mergeCell ref="C9:L9"/>
    <mergeCell ref="C10:L10"/>
    <mergeCell ref="C11:L11"/>
    <mergeCell ref="C12:L12"/>
    <mergeCell ref="A14:C14"/>
    <mergeCell ref="D14:L14"/>
    <mergeCell ref="A15:L15"/>
    <mergeCell ref="A17:L17"/>
    <mergeCell ref="A20:E20"/>
    <mergeCell ref="J20:L20"/>
    <mergeCell ref="A21:C21"/>
    <mergeCell ref="A23:E23"/>
    <mergeCell ref="J23:L23"/>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C00000"/>
  </sheetPr>
  <dimension ref="A1:M42"/>
  <sheetViews>
    <sheetView topLeftCell="A5" workbookViewId="0">
      <selection activeCell="C9" sqref="C9"/>
    </sheetView>
  </sheetViews>
  <sheetFormatPr defaultRowHeight="13.2"/>
  <cols>
    <col min="1" max="1" width="6.21875" style="2360" customWidth="1"/>
    <col min="2" max="2" width="100.77734375" style="2360" customWidth="1"/>
    <col min="3" max="16384" width="8.88671875" style="2360"/>
  </cols>
  <sheetData>
    <row r="1" spans="1:13" ht="40.200000000000003" customHeight="1" thickBot="1">
      <c r="A1" s="4044" t="s">
        <v>4860</v>
      </c>
      <c r="B1" s="4044"/>
      <c r="C1" s="4044"/>
      <c r="D1" s="4044"/>
      <c r="E1" s="4044"/>
      <c r="F1" s="4044"/>
      <c r="G1" s="4044"/>
      <c r="H1" s="4044"/>
      <c r="I1" s="4044"/>
      <c r="J1" s="4044"/>
      <c r="K1" s="4044"/>
      <c r="L1" s="4044"/>
      <c r="M1" s="4044"/>
    </row>
    <row r="2" spans="1:13" s="2328" customFormat="1" ht="42" customHeight="1" thickTop="1" thickBot="1">
      <c r="A2" s="2379" t="s">
        <v>596</v>
      </c>
      <c r="B2" s="2379" t="s">
        <v>4861</v>
      </c>
    </row>
    <row r="3" spans="1:13" s="2361" customFormat="1" ht="36.6" customHeight="1" thickTop="1">
      <c r="A3" s="2378">
        <v>1</v>
      </c>
      <c r="B3" s="2381" t="s">
        <v>4938</v>
      </c>
    </row>
    <row r="4" spans="1:13" s="2361" customFormat="1" ht="36.6" customHeight="1">
      <c r="A4" s="2364">
        <v>2</v>
      </c>
      <c r="B4" s="2382" t="s">
        <v>4939</v>
      </c>
    </row>
    <row r="5" spans="1:13" s="2361" customFormat="1" ht="36.6" customHeight="1">
      <c r="A5" s="2364">
        <v>3</v>
      </c>
      <c r="B5" s="2382" t="s">
        <v>4940</v>
      </c>
    </row>
    <row r="6" spans="1:13" s="2361" customFormat="1" ht="36.6" customHeight="1">
      <c r="A6" s="2364">
        <v>4</v>
      </c>
      <c r="B6" s="2382" t="s">
        <v>4941</v>
      </c>
    </row>
    <row r="7" spans="1:13" s="2361" customFormat="1" ht="36.6" customHeight="1">
      <c r="A7" s="2364">
        <v>5</v>
      </c>
      <c r="B7" s="2382" t="s">
        <v>4942</v>
      </c>
    </row>
    <row r="8" spans="1:13" s="2361" customFormat="1" ht="36.6" customHeight="1">
      <c r="A8" s="2364">
        <v>6</v>
      </c>
      <c r="B8" s="2382" t="s">
        <v>4943</v>
      </c>
    </row>
    <row r="9" spans="1:13" s="2361" customFormat="1" ht="36.6" customHeight="1">
      <c r="A9" s="2364">
        <v>7</v>
      </c>
      <c r="B9" s="2382" t="s">
        <v>4882</v>
      </c>
    </row>
    <row r="10" spans="1:13" s="2361" customFormat="1" ht="36.6" customHeight="1">
      <c r="A10" s="2364">
        <v>8</v>
      </c>
      <c r="B10" s="2382" t="s">
        <v>4883</v>
      </c>
    </row>
    <row r="11" spans="1:13" s="2361" customFormat="1" ht="30" customHeight="1">
      <c r="A11" s="2364"/>
      <c r="B11" s="2373"/>
    </row>
    <row r="12" spans="1:13" s="2361" customFormat="1" ht="30" customHeight="1">
      <c r="A12" s="2364"/>
      <c r="B12" s="2373"/>
    </row>
    <row r="13" spans="1:13" s="2361" customFormat="1" ht="30" customHeight="1">
      <c r="A13" s="2364"/>
      <c r="B13" s="2373"/>
    </row>
    <row r="14" spans="1:13" s="2361" customFormat="1" ht="30" customHeight="1">
      <c r="A14" s="2365"/>
      <c r="B14" s="2373"/>
    </row>
    <row r="15" spans="1:13" s="2362" customFormat="1" ht="30" customHeight="1">
      <c r="A15" s="2366"/>
      <c r="B15" s="2374"/>
    </row>
    <row r="16" spans="1:13" s="2362" customFormat="1" ht="30" customHeight="1">
      <c r="A16" s="2366"/>
      <c r="B16" s="2374"/>
    </row>
    <row r="17" spans="1:2" s="2362" customFormat="1" ht="30" customHeight="1">
      <c r="A17" s="2366"/>
      <c r="B17" s="2374"/>
    </row>
    <row r="18" spans="1:2" s="2362" customFormat="1" ht="30" customHeight="1">
      <c r="A18" s="2366"/>
      <c r="B18" s="2374"/>
    </row>
    <row r="19" spans="1:2" s="2362" customFormat="1" ht="30" customHeight="1" thickBot="1">
      <c r="A19" s="2367"/>
      <c r="B19" s="2375"/>
    </row>
    <row r="20" spans="1:2" s="2362" customFormat="1">
      <c r="B20" s="2363"/>
    </row>
    <row r="21" spans="1:2" s="2362" customFormat="1">
      <c r="B21" s="2363"/>
    </row>
    <row r="22" spans="1:2" s="2362" customFormat="1">
      <c r="B22" s="2363"/>
    </row>
    <row r="23" spans="1:2" s="2362" customFormat="1">
      <c r="B23" s="2363"/>
    </row>
    <row r="24" spans="1:2" s="2362" customFormat="1">
      <c r="B24" s="2363"/>
    </row>
    <row r="25" spans="1:2" s="2362" customFormat="1">
      <c r="B25" s="2363"/>
    </row>
    <row r="26" spans="1:2" s="2362" customFormat="1">
      <c r="B26" s="2363"/>
    </row>
    <row r="27" spans="1:2" s="2362" customFormat="1">
      <c r="B27" s="2363"/>
    </row>
    <row r="28" spans="1:2" s="2362" customFormat="1">
      <c r="B28" s="2363"/>
    </row>
    <row r="29" spans="1:2" s="2362" customFormat="1">
      <c r="B29" s="2363"/>
    </row>
    <row r="30" spans="1:2" s="2362" customFormat="1">
      <c r="B30" s="2363"/>
    </row>
    <row r="31" spans="1:2" s="2362" customFormat="1">
      <c r="B31" s="2363"/>
    </row>
    <row r="32" spans="1:2" s="2362" customFormat="1">
      <c r="B32" s="2363"/>
    </row>
    <row r="33" spans="2:2" s="2362" customFormat="1">
      <c r="B33" s="2363"/>
    </row>
    <row r="34" spans="2:2" s="2362" customFormat="1">
      <c r="B34" s="2363"/>
    </row>
    <row r="35" spans="2:2" s="2362" customFormat="1">
      <c r="B35" s="2363"/>
    </row>
    <row r="36" spans="2:2" s="2362" customFormat="1">
      <c r="B36" s="2363"/>
    </row>
    <row r="37" spans="2:2" s="2362" customFormat="1">
      <c r="B37" s="2363"/>
    </row>
    <row r="38" spans="2:2" s="2362" customFormat="1">
      <c r="B38" s="2363"/>
    </row>
    <row r="39" spans="2:2" s="2362" customFormat="1">
      <c r="B39" s="2363"/>
    </row>
    <row r="40" spans="2:2" s="2362" customFormat="1">
      <c r="B40" s="2363"/>
    </row>
    <row r="41" spans="2:2" s="2362" customFormat="1">
      <c r="B41" s="2363"/>
    </row>
    <row r="42" spans="2:2" s="2362" customFormat="1">
      <c r="B42" s="2363"/>
    </row>
  </sheetData>
  <mergeCells count="1">
    <mergeCell ref="A1:M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6">
    <tabColor rgb="FFC00000"/>
  </sheetPr>
  <dimension ref="A1:K42"/>
  <sheetViews>
    <sheetView zoomScale="80" zoomScaleNormal="80" workbookViewId="0">
      <selection activeCell="V14" sqref="V14"/>
    </sheetView>
  </sheetViews>
  <sheetFormatPr defaultRowHeight="13.2"/>
  <cols>
    <col min="1" max="1" width="6.21875" style="2360" customWidth="1"/>
    <col min="2" max="2" width="100.77734375" style="2360" customWidth="1"/>
    <col min="3" max="16384" width="8.88671875" style="2360"/>
  </cols>
  <sheetData>
    <row r="1" spans="1:11" ht="40.200000000000003" customHeight="1" thickBot="1">
      <c r="A1" s="4045" t="s">
        <v>4860</v>
      </c>
      <c r="B1" s="4045"/>
    </row>
    <row r="2" spans="1:11" s="2328" customFormat="1" ht="42" customHeight="1" thickTop="1" thickBot="1">
      <c r="A2" s="2393" t="s">
        <v>596</v>
      </c>
      <c r="B2" s="2394" t="s">
        <v>4861</v>
      </c>
      <c r="F2" s="4046" t="s">
        <v>5218</v>
      </c>
      <c r="G2" s="4046"/>
      <c r="H2" s="4046"/>
      <c r="I2" s="4046"/>
      <c r="J2" s="4046"/>
      <c r="K2" s="4046"/>
    </row>
    <row r="3" spans="1:11" s="2361" customFormat="1" ht="112.2" customHeight="1" thickTop="1">
      <c r="A3" s="2395">
        <v>1</v>
      </c>
      <c r="B3" s="2396" t="s">
        <v>4948</v>
      </c>
      <c r="F3" s="4047" t="s">
        <v>5219</v>
      </c>
      <c r="G3" s="4047"/>
      <c r="H3" s="4047"/>
      <c r="I3" s="4047"/>
      <c r="J3" s="4047"/>
      <c r="K3" s="4047"/>
    </row>
    <row r="4" spans="1:11" s="2361" customFormat="1" ht="124.2" customHeight="1">
      <c r="A4" s="2397">
        <v>2</v>
      </c>
      <c r="B4" s="2398" t="s">
        <v>4949</v>
      </c>
    </row>
    <row r="5" spans="1:11" s="2361" customFormat="1" ht="162.6" customHeight="1">
      <c r="A5" s="2397">
        <v>3</v>
      </c>
      <c r="B5" s="2398" t="s">
        <v>4950</v>
      </c>
    </row>
    <row r="6" spans="1:11" s="2361" customFormat="1" ht="113.4" customHeight="1">
      <c r="A6" s="2397">
        <v>4</v>
      </c>
      <c r="B6" s="2398" t="s">
        <v>4954</v>
      </c>
    </row>
    <row r="7" spans="1:11" s="2361" customFormat="1" ht="92.4" customHeight="1">
      <c r="A7" s="2397">
        <v>5</v>
      </c>
      <c r="B7" s="2398" t="s">
        <v>4951</v>
      </c>
    </row>
    <row r="8" spans="1:11" s="2361" customFormat="1" ht="86.4" customHeight="1">
      <c r="A8" s="2397">
        <v>6</v>
      </c>
      <c r="B8" s="2398" t="s">
        <v>4952</v>
      </c>
    </row>
    <row r="9" spans="1:11" s="2361" customFormat="1" ht="127.2" customHeight="1">
      <c r="A9" s="2397">
        <v>7</v>
      </c>
      <c r="B9" s="2398" t="s">
        <v>5217</v>
      </c>
    </row>
    <row r="10" spans="1:11" s="2361" customFormat="1" ht="140.4" customHeight="1" thickBot="1">
      <c r="A10" s="2397">
        <v>8</v>
      </c>
      <c r="B10" s="2399" t="s">
        <v>4953</v>
      </c>
    </row>
    <row r="11" spans="1:11" s="2361" customFormat="1" ht="30" customHeight="1" thickTop="1">
      <c r="A11" s="2364"/>
      <c r="B11" s="2392"/>
    </row>
    <row r="12" spans="1:11" s="2361" customFormat="1" ht="30" customHeight="1">
      <c r="A12" s="2364"/>
      <c r="B12" s="2373"/>
    </row>
    <row r="13" spans="1:11" s="2361" customFormat="1" ht="30" customHeight="1">
      <c r="A13" s="2364"/>
      <c r="B13" s="2373"/>
    </row>
    <row r="14" spans="1:11" s="2361" customFormat="1" ht="30" customHeight="1">
      <c r="A14" s="2365"/>
      <c r="B14" s="2373"/>
    </row>
    <row r="15" spans="1:11" s="2362" customFormat="1" ht="30" customHeight="1">
      <c r="A15" s="2366"/>
      <c r="B15" s="2374"/>
    </row>
    <row r="16" spans="1:11" s="2362" customFormat="1" ht="30" customHeight="1">
      <c r="A16" s="2366"/>
      <c r="B16" s="2374"/>
    </row>
    <row r="17" spans="1:2" s="2362" customFormat="1" ht="30" customHeight="1">
      <c r="A17" s="2366"/>
      <c r="B17" s="2374"/>
    </row>
    <row r="18" spans="1:2" s="2362" customFormat="1" ht="30" customHeight="1">
      <c r="A18" s="2366"/>
      <c r="B18" s="2374"/>
    </row>
    <row r="19" spans="1:2" s="2362" customFormat="1" ht="30" customHeight="1" thickBot="1">
      <c r="A19" s="2367"/>
      <c r="B19" s="2375"/>
    </row>
    <row r="20" spans="1:2" s="2362" customFormat="1">
      <c r="B20" s="2363"/>
    </row>
    <row r="21" spans="1:2" s="2362" customFormat="1">
      <c r="B21" s="2363"/>
    </row>
    <row r="22" spans="1:2" s="2362" customFormat="1">
      <c r="B22" s="2363"/>
    </row>
    <row r="23" spans="1:2" s="2362" customFormat="1">
      <c r="B23" s="2363"/>
    </row>
    <row r="24" spans="1:2" s="2362" customFormat="1">
      <c r="B24" s="2363"/>
    </row>
    <row r="25" spans="1:2" s="2362" customFormat="1">
      <c r="B25" s="2363"/>
    </row>
    <row r="26" spans="1:2" s="2362" customFormat="1">
      <c r="B26" s="2363"/>
    </row>
    <row r="27" spans="1:2" s="2362" customFormat="1">
      <c r="B27" s="2363"/>
    </row>
    <row r="28" spans="1:2" s="2362" customFormat="1">
      <c r="B28" s="2363"/>
    </row>
    <row r="29" spans="1:2" s="2362" customFormat="1">
      <c r="B29" s="2363"/>
    </row>
    <row r="30" spans="1:2" s="2362" customFormat="1">
      <c r="B30" s="2363"/>
    </row>
    <row r="31" spans="1:2" s="2362" customFormat="1">
      <c r="B31" s="2363"/>
    </row>
    <row r="32" spans="1:2" s="2362" customFormat="1">
      <c r="B32" s="2363"/>
    </row>
    <row r="33" spans="2:2" s="2362" customFormat="1">
      <c r="B33" s="2363"/>
    </row>
    <row r="34" spans="2:2" s="2362" customFormat="1">
      <c r="B34" s="2363"/>
    </row>
    <row r="35" spans="2:2" s="2362" customFormat="1">
      <c r="B35" s="2363"/>
    </row>
    <row r="36" spans="2:2" s="2362" customFormat="1">
      <c r="B36" s="2363"/>
    </row>
    <row r="37" spans="2:2" s="2362" customFormat="1">
      <c r="B37" s="2363"/>
    </row>
    <row r="38" spans="2:2" s="2362" customFormat="1">
      <c r="B38" s="2363"/>
    </row>
    <row r="39" spans="2:2" s="2362" customFormat="1">
      <c r="B39" s="2363"/>
    </row>
    <row r="40" spans="2:2" s="2362" customFormat="1">
      <c r="B40" s="2363"/>
    </row>
    <row r="41" spans="2:2" s="2362" customFormat="1">
      <c r="B41" s="2363"/>
    </row>
    <row r="42" spans="2:2" s="2362" customFormat="1">
      <c r="B42" s="2363"/>
    </row>
  </sheetData>
  <mergeCells count="3">
    <mergeCell ref="A1:B1"/>
    <mergeCell ref="F2:K2"/>
    <mergeCell ref="F3:K3"/>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7">
    <tabColor rgb="FF7030A0"/>
  </sheetPr>
  <dimension ref="A1:J98"/>
  <sheetViews>
    <sheetView showGridLines="0" zoomScaleNormal="100" workbookViewId="0">
      <selection activeCell="V14" sqref="V14"/>
    </sheetView>
  </sheetViews>
  <sheetFormatPr defaultColWidth="9.33203125" defaultRowHeight="13.2"/>
  <cols>
    <col min="1" max="1" width="88.88671875" style="210" customWidth="1"/>
    <col min="2" max="2" width="0.109375" style="210" customWidth="1"/>
    <col min="3" max="3" width="8" style="210" hidden="1" customWidth="1"/>
    <col min="4" max="4" width="9.33203125" style="210" hidden="1" customWidth="1"/>
    <col min="5" max="5" width="15.6640625" style="210" customWidth="1"/>
    <col min="6" max="6" width="15.21875" style="210" customWidth="1"/>
    <col min="7" max="7" width="17.109375" style="210" customWidth="1"/>
    <col min="8" max="8" width="6.77734375" style="210" customWidth="1"/>
    <col min="9" max="9" width="1.109375" style="210" customWidth="1"/>
    <col min="10" max="10" width="16.109375" style="210" customWidth="1"/>
    <col min="11" max="16384" width="9.33203125" style="210"/>
  </cols>
  <sheetData>
    <row r="1" spans="1:10" ht="39.6" customHeight="1" thickTop="1" thickBot="1">
      <c r="A1" s="4048" t="s">
        <v>4853</v>
      </c>
      <c r="B1" s="4048"/>
      <c r="C1" s="4048"/>
      <c r="D1" s="4048"/>
      <c r="E1" s="4048"/>
      <c r="F1" s="4048"/>
      <c r="G1" s="4048"/>
      <c r="H1" s="4048"/>
      <c r="I1" s="4048"/>
      <c r="J1" s="4048"/>
    </row>
    <row r="2" spans="1:10" ht="63.6" customHeight="1" thickTop="1" thickBot="1">
      <c r="A2" s="2354" t="s">
        <v>4854</v>
      </c>
      <c r="B2" s="2354"/>
      <c r="C2" s="2354"/>
      <c r="D2" s="2354"/>
      <c r="E2" s="4120" t="str">
        <f>'Master Data'!E18:G18</f>
        <v>KZN Public Works: 191 Prince Alfred Street</v>
      </c>
      <c r="F2" s="4121"/>
      <c r="G2" s="4121"/>
      <c r="H2" s="4121"/>
      <c r="I2" s="4121"/>
      <c r="J2" s="4122"/>
    </row>
    <row r="3" spans="1:10" ht="30" customHeight="1" thickTop="1" thickBot="1">
      <c r="A3" s="2354" t="s">
        <v>4855</v>
      </c>
      <c r="B3" s="2354"/>
      <c r="C3" s="2354"/>
      <c r="D3" s="2354"/>
      <c r="E3" s="4120" t="str">
        <f>'Master Data'!E13</f>
        <v>ZNTM012345W</v>
      </c>
      <c r="F3" s="4121"/>
      <c r="G3" s="4121"/>
      <c r="H3" s="4121"/>
      <c r="I3" s="4121"/>
      <c r="J3" s="4122"/>
    </row>
    <row r="4" spans="1:10" ht="30" customHeight="1" thickTop="1" thickBot="1">
      <c r="A4" s="2354" t="s">
        <v>4004</v>
      </c>
      <c r="B4" s="2354"/>
      <c r="C4" s="2354"/>
      <c r="D4" s="2354"/>
      <c r="E4" s="4120" t="str">
        <f>'Master Data'!G13</f>
        <v>012345</v>
      </c>
      <c r="F4" s="4121"/>
      <c r="G4" s="4121"/>
      <c r="H4" s="4121"/>
      <c r="I4" s="4121"/>
      <c r="J4" s="4122"/>
    </row>
    <row r="5" spans="1:10" s="208" customFormat="1" ht="15" customHeight="1" thickTop="1">
      <c r="A5" s="4106" t="s">
        <v>4769</v>
      </c>
      <c r="B5" s="4107"/>
      <c r="C5" s="4107"/>
      <c r="D5" s="4107"/>
      <c r="E5" s="4107"/>
      <c r="F5" s="4107"/>
      <c r="G5" s="4107"/>
      <c r="H5" s="4107"/>
      <c r="I5" s="4107"/>
      <c r="J5" s="4108"/>
    </row>
    <row r="6" spans="1:10" s="208" customFormat="1" ht="15" customHeight="1">
      <c r="A6" s="4106" t="s">
        <v>4770</v>
      </c>
      <c r="B6" s="4107"/>
      <c r="C6" s="4107"/>
      <c r="D6" s="4107"/>
      <c r="E6" s="4107"/>
      <c r="F6" s="4107"/>
      <c r="G6" s="4107"/>
      <c r="H6" s="4107"/>
      <c r="I6" s="4107"/>
      <c r="J6" s="4108"/>
    </row>
    <row r="7" spans="1:10" s="208" customFormat="1" ht="23.4" customHeight="1">
      <c r="A7" s="4106" t="s">
        <v>4771</v>
      </c>
      <c r="B7" s="4107"/>
      <c r="C7" s="4107"/>
      <c r="D7" s="4107"/>
      <c r="E7" s="4107"/>
      <c r="F7" s="4107"/>
      <c r="G7" s="4107"/>
      <c r="H7" s="4107"/>
      <c r="I7" s="4107"/>
      <c r="J7" s="4108"/>
    </row>
    <row r="8" spans="1:10" ht="27" customHeight="1">
      <c r="A8" s="4049" t="s">
        <v>4772</v>
      </c>
      <c r="B8" s="3223"/>
      <c r="C8" s="3223"/>
      <c r="D8" s="3223"/>
      <c r="E8" s="3223"/>
      <c r="F8" s="3223"/>
      <c r="G8" s="3223"/>
      <c r="H8" s="3223"/>
      <c r="I8" s="3223"/>
      <c r="J8" s="4050"/>
    </row>
    <row r="9" spans="1:10" ht="46.2" customHeight="1">
      <c r="A9" s="4109" t="s">
        <v>4773</v>
      </c>
      <c r="B9" s="3361"/>
      <c r="C9" s="3361"/>
      <c r="D9" s="3361"/>
      <c r="E9" s="3361"/>
      <c r="F9" s="3361"/>
      <c r="G9" s="3361"/>
      <c r="H9" s="3361"/>
      <c r="I9" s="3361"/>
      <c r="J9" s="4110"/>
    </row>
    <row r="10" spans="1:10" ht="15" customHeight="1">
      <c r="A10" s="4055" t="s">
        <v>4774</v>
      </c>
      <c r="B10" s="4056"/>
      <c r="C10" s="4056"/>
      <c r="D10" s="4056"/>
      <c r="E10" s="4056"/>
      <c r="F10" s="4056"/>
      <c r="G10" s="4056"/>
      <c r="H10" s="4056"/>
      <c r="I10" s="4056"/>
      <c r="J10" s="4057"/>
    </row>
    <row r="11" spans="1:10" ht="23.4" customHeight="1">
      <c r="A11" s="4058" t="s">
        <v>4775</v>
      </c>
      <c r="B11" s="4059"/>
      <c r="C11" s="4059"/>
      <c r="D11" s="4059"/>
      <c r="E11" s="4059"/>
      <c r="F11" s="4059"/>
      <c r="G11" s="4059"/>
      <c r="H11" s="4059"/>
      <c r="I11" s="4059"/>
      <c r="J11" s="4060"/>
    </row>
    <row r="12" spans="1:10" ht="26.4" customHeight="1">
      <c r="A12" s="4053" t="s">
        <v>4776</v>
      </c>
      <c r="B12" s="2851"/>
      <c r="C12" s="2851"/>
      <c r="D12" s="2851"/>
      <c r="E12" s="2851"/>
      <c r="F12" s="2851"/>
      <c r="G12" s="2851"/>
      <c r="H12" s="2851"/>
      <c r="I12" s="2851"/>
      <c r="J12" s="4054"/>
    </row>
    <row r="13" spans="1:10" ht="26.4" customHeight="1">
      <c r="A13" s="4051" t="s">
        <v>4777</v>
      </c>
      <c r="B13" s="3437"/>
      <c r="C13" s="3437"/>
      <c r="D13" s="3437"/>
      <c r="E13" s="3437"/>
      <c r="F13" s="3437"/>
      <c r="G13" s="3437"/>
      <c r="H13" s="3437"/>
      <c r="I13" s="3437"/>
      <c r="J13" s="4052"/>
    </row>
    <row r="14" spans="1:10" ht="21" customHeight="1">
      <c r="A14" s="4051" t="s">
        <v>4778</v>
      </c>
      <c r="B14" s="3437"/>
      <c r="C14" s="3437"/>
      <c r="D14" s="3437"/>
      <c r="E14" s="3437"/>
      <c r="F14" s="3437"/>
      <c r="G14" s="3437"/>
      <c r="H14" s="3437"/>
      <c r="I14" s="3437"/>
      <c r="J14" s="4052"/>
    </row>
    <row r="15" spans="1:10" ht="19.8" customHeight="1">
      <c r="A15" s="4051" t="s">
        <v>4779</v>
      </c>
      <c r="B15" s="3437"/>
      <c r="C15" s="3437"/>
      <c r="D15" s="3437"/>
      <c r="E15" s="3437"/>
      <c r="F15" s="3437"/>
      <c r="G15" s="3437"/>
      <c r="H15" s="3437"/>
      <c r="I15" s="3437"/>
      <c r="J15" s="4052"/>
    </row>
    <row r="16" spans="1:10" ht="18.600000000000001" customHeight="1">
      <c r="A16" s="4051" t="s">
        <v>4780</v>
      </c>
      <c r="B16" s="3437"/>
      <c r="C16" s="3437"/>
      <c r="D16" s="3437"/>
      <c r="E16" s="3437"/>
      <c r="F16" s="3437"/>
      <c r="G16" s="3437"/>
      <c r="H16" s="3437"/>
      <c r="I16" s="3437"/>
      <c r="J16" s="4052"/>
    </row>
    <row r="17" spans="1:10" ht="18.600000000000001" customHeight="1">
      <c r="A17" s="4058" t="s">
        <v>4781</v>
      </c>
      <c r="B17" s="4059"/>
      <c r="C17" s="4059"/>
      <c r="D17" s="4059"/>
      <c r="E17" s="4059"/>
      <c r="F17" s="4059"/>
      <c r="G17" s="4059"/>
      <c r="H17" s="4059"/>
      <c r="I17" s="4059"/>
      <c r="J17" s="4060"/>
    </row>
    <row r="18" spans="1:10" ht="39.6" customHeight="1">
      <c r="A18" s="4049" t="s">
        <v>4857</v>
      </c>
      <c r="B18" s="3223"/>
      <c r="C18" s="3223"/>
      <c r="D18" s="3223"/>
      <c r="E18" s="3223"/>
      <c r="F18" s="3223"/>
      <c r="G18" s="3223"/>
      <c r="H18" s="3223"/>
      <c r="I18" s="3223"/>
      <c r="J18" s="4050"/>
    </row>
    <row r="19" spans="1:10" ht="18.600000000000001" customHeight="1">
      <c r="A19" s="4049" t="s">
        <v>4782</v>
      </c>
      <c r="B19" s="3223"/>
      <c r="C19" s="3223"/>
      <c r="D19" s="3223"/>
      <c r="E19" s="3223"/>
      <c r="F19" s="3223"/>
      <c r="G19" s="3223"/>
      <c r="H19" s="3223"/>
      <c r="I19" s="3223"/>
      <c r="J19" s="4050"/>
    </row>
    <row r="20" spans="1:10" ht="18.600000000000001" customHeight="1">
      <c r="A20" s="4058" t="s">
        <v>4783</v>
      </c>
      <c r="B20" s="4059"/>
      <c r="C20" s="4059"/>
      <c r="D20" s="4059"/>
      <c r="E20" s="4059"/>
      <c r="F20" s="4059"/>
      <c r="G20" s="4059"/>
      <c r="H20" s="4059"/>
      <c r="I20" s="4059"/>
      <c r="J20" s="4060"/>
    </row>
    <row r="21" spans="1:10" ht="28.2" customHeight="1">
      <c r="A21" s="4058" t="s">
        <v>4784</v>
      </c>
      <c r="B21" s="4059"/>
      <c r="C21" s="4059"/>
      <c r="D21" s="4059"/>
      <c r="E21" s="4059"/>
      <c r="F21" s="4059"/>
      <c r="G21" s="4059"/>
      <c r="H21" s="4059"/>
      <c r="I21" s="4059"/>
      <c r="J21" s="4060"/>
    </row>
    <row r="22" spans="1:10" ht="21" customHeight="1">
      <c r="A22" s="4051" t="s">
        <v>4785</v>
      </c>
      <c r="B22" s="3437"/>
      <c r="C22" s="3437"/>
      <c r="D22" s="3437"/>
      <c r="E22" s="3437"/>
      <c r="F22" s="3437"/>
      <c r="G22" s="3437"/>
      <c r="H22" s="3437"/>
      <c r="I22" s="3437"/>
      <c r="J22" s="4052"/>
    </row>
    <row r="23" spans="1:10" ht="28.8" customHeight="1">
      <c r="A23" s="4058" t="s">
        <v>4786</v>
      </c>
      <c r="B23" s="4059"/>
      <c r="C23" s="4059"/>
      <c r="D23" s="4059"/>
      <c r="E23" s="4059"/>
      <c r="F23" s="4059"/>
      <c r="G23" s="4059"/>
      <c r="H23" s="4059"/>
      <c r="I23" s="4059"/>
      <c r="J23" s="4060"/>
    </row>
    <row r="24" spans="1:10" ht="18.899999999999999" customHeight="1">
      <c r="A24" s="4116"/>
      <c r="B24" s="4116"/>
      <c r="C24" s="4116"/>
      <c r="D24" s="4117" t="s">
        <v>4787</v>
      </c>
      <c r="E24" s="4117"/>
      <c r="F24" s="4117"/>
      <c r="G24" s="4117"/>
      <c r="H24" s="4117"/>
      <c r="I24" s="4117"/>
      <c r="J24" s="4117"/>
    </row>
    <row r="25" spans="1:10" ht="18.899999999999999" customHeight="1">
      <c r="A25" s="4118" t="s">
        <v>4788</v>
      </c>
      <c r="B25" s="4118"/>
      <c r="C25" s="4118"/>
      <c r="D25" s="4119">
        <f>'Master Data'!F38</f>
        <v>80</v>
      </c>
      <c r="E25" s="4105"/>
      <c r="F25" s="4105"/>
      <c r="G25" s="4105"/>
      <c r="H25" s="4105"/>
      <c r="I25" s="4105"/>
      <c r="J25" s="4105"/>
    </row>
    <row r="26" spans="1:10" ht="18.899999999999999" customHeight="1">
      <c r="A26" s="4118" t="s">
        <v>4789</v>
      </c>
      <c r="B26" s="4118"/>
      <c r="C26" s="4118"/>
      <c r="D26" s="4105">
        <f>'Master Data'!F37</f>
        <v>20</v>
      </c>
      <c r="E26" s="4105"/>
      <c r="F26" s="4105"/>
      <c r="G26" s="4105"/>
      <c r="H26" s="4105"/>
      <c r="I26" s="4105"/>
      <c r="J26" s="4105"/>
    </row>
    <row r="27" spans="1:10" ht="24" customHeight="1">
      <c r="A27" s="4114" t="s">
        <v>4790</v>
      </c>
      <c r="B27" s="4114"/>
      <c r="C27" s="4114"/>
      <c r="D27" s="4115">
        <v>100</v>
      </c>
      <c r="E27" s="4115"/>
      <c r="F27" s="4115"/>
      <c r="G27" s="4115"/>
      <c r="H27" s="4115"/>
      <c r="I27" s="4115"/>
      <c r="J27" s="4115"/>
    </row>
    <row r="28" spans="1:10" s="2356" customFormat="1" ht="8.4" customHeight="1">
      <c r="A28" s="4111"/>
      <c r="B28" s="4112"/>
      <c r="C28" s="4112"/>
      <c r="D28" s="4112"/>
      <c r="E28" s="4112"/>
      <c r="F28" s="4112"/>
      <c r="G28" s="4112"/>
      <c r="H28" s="4112"/>
      <c r="I28" s="4112"/>
      <c r="J28" s="4113"/>
    </row>
    <row r="29" spans="1:10" ht="41.4" customHeight="1">
      <c r="A29" s="4049" t="s">
        <v>4791</v>
      </c>
      <c r="B29" s="3223"/>
      <c r="C29" s="3223"/>
      <c r="D29" s="3223"/>
      <c r="E29" s="3223"/>
      <c r="F29" s="3223"/>
      <c r="G29" s="3223"/>
      <c r="H29" s="3223"/>
      <c r="I29" s="3223"/>
      <c r="J29" s="4050"/>
    </row>
    <row r="30" spans="1:10" ht="43.8" customHeight="1">
      <c r="A30" s="4049" t="s">
        <v>4792</v>
      </c>
      <c r="B30" s="3223"/>
      <c r="C30" s="3223"/>
      <c r="D30" s="3223"/>
      <c r="E30" s="3223"/>
      <c r="F30" s="3223"/>
      <c r="G30" s="3223"/>
      <c r="H30" s="3223"/>
      <c r="I30" s="3223"/>
      <c r="J30" s="4050"/>
    </row>
    <row r="31" spans="1:10" ht="15" customHeight="1">
      <c r="A31" s="4055" t="s">
        <v>4793</v>
      </c>
      <c r="B31" s="4056"/>
      <c r="C31" s="4056"/>
      <c r="D31" s="4056"/>
      <c r="E31" s="4056"/>
      <c r="F31" s="4056"/>
      <c r="G31" s="4056"/>
      <c r="H31" s="4056"/>
      <c r="I31" s="4056"/>
      <c r="J31" s="4057"/>
    </row>
    <row r="32" spans="1:10" ht="40.799999999999997" customHeight="1">
      <c r="A32" s="4053" t="s">
        <v>4794</v>
      </c>
      <c r="B32" s="2851"/>
      <c r="C32" s="2851"/>
      <c r="D32" s="2851"/>
      <c r="E32" s="2851"/>
      <c r="F32" s="2851"/>
      <c r="G32" s="2851"/>
      <c r="H32" s="2851"/>
      <c r="I32" s="2851"/>
      <c r="J32" s="4054"/>
    </row>
    <row r="33" spans="1:10" ht="33.6" customHeight="1">
      <c r="A33" s="4053" t="s">
        <v>4795</v>
      </c>
      <c r="B33" s="2851"/>
      <c r="C33" s="2851"/>
      <c r="D33" s="2851"/>
      <c r="E33" s="2851"/>
      <c r="F33" s="2851"/>
      <c r="G33" s="2851"/>
      <c r="H33" s="2851"/>
      <c r="I33" s="2851"/>
      <c r="J33" s="4054"/>
    </row>
    <row r="34" spans="1:10" ht="35.4" customHeight="1">
      <c r="A34" s="4053" t="s">
        <v>4796</v>
      </c>
      <c r="B34" s="2851"/>
      <c r="C34" s="2851"/>
      <c r="D34" s="2851"/>
      <c r="E34" s="2851"/>
      <c r="F34" s="2851"/>
      <c r="G34" s="2851"/>
      <c r="H34" s="2851"/>
      <c r="I34" s="2851"/>
      <c r="J34" s="4054"/>
    </row>
    <row r="35" spans="1:10" ht="66.599999999999994" customHeight="1">
      <c r="A35" s="4053" t="s">
        <v>4797</v>
      </c>
      <c r="B35" s="2851"/>
      <c r="C35" s="2851"/>
      <c r="D35" s="2851"/>
      <c r="E35" s="2851"/>
      <c r="F35" s="2851"/>
      <c r="G35" s="2851"/>
      <c r="H35" s="2851"/>
      <c r="I35" s="2851"/>
      <c r="J35" s="4054"/>
    </row>
    <row r="36" spans="1:10" ht="22.8" customHeight="1">
      <c r="A36" s="4051" t="s">
        <v>4798</v>
      </c>
      <c r="B36" s="3437"/>
      <c r="C36" s="3437"/>
      <c r="D36" s="3437"/>
      <c r="E36" s="3437"/>
      <c r="F36" s="3437"/>
      <c r="G36" s="3437"/>
      <c r="H36" s="3437"/>
      <c r="I36" s="3437"/>
      <c r="J36" s="4052"/>
    </row>
    <row r="37" spans="1:10" ht="28.2" customHeight="1">
      <c r="A37" s="4055" t="s">
        <v>4799</v>
      </c>
      <c r="B37" s="4056"/>
      <c r="C37" s="4056"/>
      <c r="D37" s="4056"/>
      <c r="E37" s="4056"/>
      <c r="F37" s="4056"/>
      <c r="G37" s="4056"/>
      <c r="H37" s="4056"/>
      <c r="I37" s="4056"/>
      <c r="J37" s="4057"/>
    </row>
    <row r="38" spans="1:10" ht="27.6" customHeight="1">
      <c r="A38" s="4051" t="s">
        <v>4800</v>
      </c>
      <c r="B38" s="3437"/>
      <c r="C38" s="3437"/>
      <c r="D38" s="3437"/>
      <c r="E38" s="3437"/>
      <c r="F38" s="3437"/>
      <c r="G38" s="3437"/>
      <c r="H38" s="3437"/>
      <c r="I38" s="3437"/>
      <c r="J38" s="4052"/>
    </row>
    <row r="39" spans="1:10" ht="27.6" customHeight="1">
      <c r="A39" s="4096" t="s">
        <v>4801</v>
      </c>
      <c r="B39" s="4097"/>
      <c r="C39" s="4097"/>
      <c r="D39" s="4097"/>
      <c r="E39" s="4097"/>
      <c r="F39" s="4097"/>
      <c r="G39" s="4097"/>
      <c r="H39" s="4097"/>
      <c r="I39" s="4097"/>
      <c r="J39" s="4098"/>
    </row>
    <row r="40" spans="1:10" ht="22.2" customHeight="1" thickBot="1">
      <c r="A40" s="4058" t="s">
        <v>4802</v>
      </c>
      <c r="B40" s="4059"/>
      <c r="C40" s="4059"/>
      <c r="D40" s="4059"/>
      <c r="E40" s="4059"/>
      <c r="F40" s="4059"/>
      <c r="G40" s="4059"/>
      <c r="H40" s="4059"/>
      <c r="I40" s="4059"/>
      <c r="J40" s="4060"/>
    </row>
    <row r="41" spans="1:10" ht="15" customHeight="1" thickTop="1">
      <c r="A41" s="4099" t="s">
        <v>4803</v>
      </c>
      <c r="B41" s="4100"/>
      <c r="C41" s="4100"/>
      <c r="D41" s="4100"/>
      <c r="E41" s="4100"/>
      <c r="F41" s="4100"/>
      <c r="G41" s="4100"/>
      <c r="H41" s="4100"/>
      <c r="I41" s="4100"/>
      <c r="J41" s="4101"/>
    </row>
    <row r="42" spans="1:10" ht="21.6" customHeight="1" thickBot="1">
      <c r="A42" s="4102" t="s">
        <v>4804</v>
      </c>
      <c r="B42" s="4103"/>
      <c r="C42" s="4103"/>
      <c r="D42" s="4103"/>
      <c r="E42" s="4103"/>
      <c r="F42" s="4103"/>
      <c r="G42" s="4103"/>
      <c r="H42" s="4103"/>
      <c r="I42" s="4103"/>
      <c r="J42" s="4104"/>
    </row>
    <row r="43" spans="1:10" ht="15" customHeight="1" thickTop="1">
      <c r="A43" s="4058" t="s">
        <v>4805</v>
      </c>
      <c r="B43" s="4059"/>
      <c r="C43" s="4059"/>
      <c r="D43" s="4059"/>
      <c r="E43" s="4059"/>
      <c r="F43" s="4059"/>
      <c r="G43" s="4059"/>
      <c r="H43" s="4059"/>
      <c r="I43" s="4059"/>
      <c r="J43" s="4060"/>
    </row>
    <row r="44" spans="1:10" ht="15" customHeight="1">
      <c r="A44" s="4058" t="s">
        <v>4806</v>
      </c>
      <c r="B44" s="4059"/>
      <c r="C44" s="4059"/>
      <c r="D44" s="4059"/>
      <c r="E44" s="4059"/>
      <c r="F44" s="4059"/>
      <c r="G44" s="4059"/>
      <c r="H44" s="4059"/>
      <c r="I44" s="4059"/>
      <c r="J44" s="4060"/>
    </row>
    <row r="45" spans="1:10" ht="15" customHeight="1">
      <c r="A45" s="4090" t="s">
        <v>4807</v>
      </c>
      <c r="B45" s="4091"/>
      <c r="C45" s="4091"/>
      <c r="D45" s="4091"/>
      <c r="E45" s="4091"/>
      <c r="F45" s="4091"/>
      <c r="G45" s="4091"/>
      <c r="H45" s="4091"/>
      <c r="I45" s="4091"/>
      <c r="J45" s="4092"/>
    </row>
    <row r="46" spans="1:10" ht="34.200000000000003" customHeight="1">
      <c r="A46" s="4058" t="s">
        <v>4808</v>
      </c>
      <c r="B46" s="4059"/>
      <c r="C46" s="4059"/>
      <c r="D46" s="4059"/>
      <c r="E46" s="4059"/>
      <c r="F46" s="4059"/>
      <c r="G46" s="4059"/>
      <c r="H46" s="4059"/>
      <c r="I46" s="4059"/>
      <c r="J46" s="4060"/>
    </row>
    <row r="47" spans="1:10" ht="24.6" customHeight="1">
      <c r="A47" s="4058" t="s">
        <v>4809</v>
      </c>
      <c r="B47" s="4059"/>
      <c r="C47" s="4059"/>
      <c r="D47" s="4059"/>
      <c r="E47" s="4059"/>
      <c r="F47" s="4059"/>
      <c r="G47" s="4059"/>
      <c r="H47" s="4059"/>
      <c r="I47" s="4059"/>
      <c r="J47" s="4060"/>
    </row>
    <row r="48" spans="1:10" ht="28.2" customHeight="1">
      <c r="A48" s="4051" t="s">
        <v>4810</v>
      </c>
      <c r="B48" s="3437"/>
      <c r="C48" s="3437"/>
      <c r="D48" s="3437"/>
      <c r="E48" s="3437"/>
      <c r="F48" s="3437"/>
      <c r="G48" s="3437"/>
      <c r="H48" s="3437"/>
      <c r="I48" s="3437"/>
      <c r="J48" s="4052"/>
    </row>
    <row r="49" spans="1:10" ht="21" customHeight="1" thickBot="1">
      <c r="A49" s="4058" t="s">
        <v>4802</v>
      </c>
      <c r="B49" s="4059"/>
      <c r="C49" s="4059"/>
      <c r="D49" s="4059"/>
      <c r="E49" s="4059"/>
      <c r="F49" s="4059"/>
      <c r="G49" s="4059"/>
      <c r="H49" s="4059"/>
      <c r="I49" s="4059"/>
      <c r="J49" s="4060"/>
    </row>
    <row r="50" spans="1:10" ht="15" customHeight="1" thickTop="1">
      <c r="A50" s="4093" t="s">
        <v>4811</v>
      </c>
      <c r="B50" s="4094"/>
      <c r="C50" s="4094"/>
      <c r="D50" s="4094"/>
      <c r="E50" s="4094"/>
      <c r="F50" s="4094"/>
      <c r="G50" s="4094"/>
      <c r="H50" s="4094"/>
      <c r="I50" s="4094"/>
      <c r="J50" s="4095"/>
    </row>
    <row r="51" spans="1:10" ht="48.6" customHeight="1" thickBot="1">
      <c r="A51" s="4084" t="s">
        <v>4812</v>
      </c>
      <c r="B51" s="4085"/>
      <c r="C51" s="4085"/>
      <c r="D51" s="4085"/>
      <c r="E51" s="4085"/>
      <c r="F51" s="4085"/>
      <c r="G51" s="4085"/>
      <c r="H51" s="4085"/>
      <c r="I51" s="4085"/>
      <c r="J51" s="4086"/>
    </row>
    <row r="52" spans="1:10" ht="15" customHeight="1" thickTop="1">
      <c r="A52" s="4087" t="s">
        <v>4805</v>
      </c>
      <c r="B52" s="4088"/>
      <c r="C52" s="4088"/>
      <c r="D52" s="4088"/>
      <c r="E52" s="4088"/>
      <c r="F52" s="4088"/>
      <c r="G52" s="4088"/>
      <c r="H52" s="4088"/>
      <c r="I52" s="4088"/>
      <c r="J52" s="4089"/>
    </row>
    <row r="53" spans="1:10" ht="15" customHeight="1">
      <c r="A53" s="4058" t="s">
        <v>4813</v>
      </c>
      <c r="B53" s="4059"/>
      <c r="C53" s="4059"/>
      <c r="D53" s="4059"/>
      <c r="E53" s="4059"/>
      <c r="F53" s="4059"/>
      <c r="G53" s="4059"/>
      <c r="H53" s="4059"/>
      <c r="I53" s="4059"/>
      <c r="J53" s="4060"/>
    </row>
    <row r="54" spans="1:10" ht="15" customHeight="1">
      <c r="A54" s="4058" t="s">
        <v>4814</v>
      </c>
      <c r="B54" s="4059"/>
      <c r="C54" s="4059"/>
      <c r="D54" s="4059"/>
      <c r="E54" s="4059"/>
      <c r="F54" s="4059"/>
      <c r="G54" s="4059"/>
      <c r="H54" s="4059"/>
      <c r="I54" s="4059"/>
      <c r="J54" s="4060"/>
    </row>
    <row r="55" spans="1:10" ht="29.4" customHeight="1">
      <c r="A55" s="4090" t="s">
        <v>4815</v>
      </c>
      <c r="B55" s="4091"/>
      <c r="C55" s="4091"/>
      <c r="D55" s="4091"/>
      <c r="E55" s="4091"/>
      <c r="F55" s="4091"/>
      <c r="G55" s="4091"/>
      <c r="H55" s="4091"/>
      <c r="I55" s="4091"/>
      <c r="J55" s="4092"/>
    </row>
    <row r="56" spans="1:10" ht="25.8" customHeight="1">
      <c r="A56" s="4055" t="s">
        <v>4816</v>
      </c>
      <c r="B56" s="4056"/>
      <c r="C56" s="4056"/>
      <c r="D56" s="4056"/>
      <c r="E56" s="4056"/>
      <c r="F56" s="4056"/>
      <c r="G56" s="4056"/>
      <c r="H56" s="4056"/>
      <c r="I56" s="4056"/>
      <c r="J56" s="4057"/>
    </row>
    <row r="57" spans="1:10" ht="50.4" customHeight="1">
      <c r="A57" s="4049" t="s">
        <v>4817</v>
      </c>
      <c r="B57" s="3223"/>
      <c r="C57" s="3223"/>
      <c r="D57" s="3223"/>
      <c r="E57" s="3223"/>
      <c r="F57" s="3223"/>
      <c r="G57" s="3223"/>
      <c r="H57" s="3223"/>
      <c r="I57" s="3223"/>
      <c r="J57" s="4050"/>
    </row>
    <row r="58" spans="1:10" ht="36.6" customHeight="1">
      <c r="A58" s="4053" t="s">
        <v>4818</v>
      </c>
      <c r="B58" s="2851"/>
      <c r="C58" s="2851"/>
      <c r="D58" s="2851"/>
      <c r="E58" s="2851"/>
      <c r="F58" s="2851"/>
      <c r="G58" s="2851"/>
      <c r="H58" s="2851"/>
      <c r="I58" s="2851"/>
      <c r="J58" s="4054"/>
    </row>
    <row r="59" spans="1:10" ht="31.8" customHeight="1">
      <c r="A59" s="4053" t="s">
        <v>4819</v>
      </c>
      <c r="B59" s="2851"/>
      <c r="C59" s="2851"/>
      <c r="D59" s="2851"/>
      <c r="E59" s="2851"/>
      <c r="F59" s="2851"/>
      <c r="G59" s="2851"/>
      <c r="H59" s="2851"/>
      <c r="I59" s="2851"/>
      <c r="J59" s="4054"/>
    </row>
    <row r="60" spans="1:10" ht="35.4" customHeight="1">
      <c r="A60" s="4049" t="s">
        <v>4820</v>
      </c>
      <c r="B60" s="3223"/>
      <c r="C60" s="3223"/>
      <c r="D60" s="3223"/>
      <c r="E60" s="3223"/>
      <c r="F60" s="3223"/>
      <c r="G60" s="3223"/>
      <c r="H60" s="3223"/>
      <c r="I60" s="3223"/>
      <c r="J60" s="4050"/>
    </row>
    <row r="61" spans="1:10" ht="28.8" customHeight="1">
      <c r="A61" s="4081" t="s">
        <v>4821</v>
      </c>
      <c r="B61" s="4082"/>
      <c r="C61" s="4082"/>
      <c r="D61" s="4082"/>
      <c r="E61" s="4082"/>
      <c r="F61" s="4082"/>
      <c r="G61" s="4082"/>
      <c r="H61" s="4082"/>
      <c r="I61" s="4082"/>
      <c r="J61" s="4083"/>
    </row>
    <row r="62" spans="1:10" ht="22.2" customHeight="1">
      <c r="A62" s="4055" t="s">
        <v>4822</v>
      </c>
      <c r="B62" s="4056"/>
      <c r="C62" s="4056"/>
      <c r="D62" s="4056"/>
      <c r="E62" s="4056"/>
      <c r="F62" s="4056"/>
      <c r="G62" s="4056"/>
      <c r="H62" s="4056"/>
      <c r="I62" s="4056"/>
      <c r="J62" s="4057"/>
    </row>
    <row r="63" spans="1:10" ht="42.6" customHeight="1">
      <c r="A63" s="4053" t="s">
        <v>4823</v>
      </c>
      <c r="B63" s="2851"/>
      <c r="C63" s="2851"/>
      <c r="D63" s="2851"/>
      <c r="E63" s="2851"/>
      <c r="F63" s="2851"/>
      <c r="G63" s="2851"/>
      <c r="H63" s="2851"/>
      <c r="I63" s="2851"/>
      <c r="J63" s="4054"/>
    </row>
    <row r="64" spans="1:10" ht="36" customHeight="1">
      <c r="A64" s="4051" t="s">
        <v>4824</v>
      </c>
      <c r="B64" s="3437"/>
      <c r="C64" s="3437"/>
      <c r="D64" s="3437"/>
      <c r="E64" s="3437"/>
      <c r="F64" s="3437"/>
      <c r="G64" s="3437"/>
      <c r="H64" s="3437"/>
      <c r="I64" s="3437"/>
      <c r="J64" s="4052"/>
    </row>
    <row r="65" spans="1:10" ht="112.2" customHeight="1">
      <c r="A65" s="2359" t="s">
        <v>4825</v>
      </c>
      <c r="B65" s="2357" t="s">
        <v>4826</v>
      </c>
      <c r="C65" s="4078" t="s">
        <v>4827</v>
      </c>
      <c r="D65" s="4078"/>
      <c r="E65" s="2358" t="s">
        <v>4858</v>
      </c>
      <c r="F65" s="2358" t="s">
        <v>4859</v>
      </c>
      <c r="G65" s="4079" t="s">
        <v>4828</v>
      </c>
      <c r="H65" s="4079"/>
      <c r="I65" s="4079" t="s">
        <v>4829</v>
      </c>
      <c r="J65" s="4080"/>
    </row>
    <row r="66" spans="1:10" ht="18" customHeight="1">
      <c r="A66" s="2383"/>
      <c r="B66" s="2369"/>
      <c r="C66" s="4067"/>
      <c r="D66" s="4067"/>
      <c r="E66" s="2368"/>
      <c r="F66" s="2368"/>
      <c r="G66" s="4069"/>
      <c r="H66" s="4069"/>
      <c r="I66" s="4069"/>
      <c r="J66" s="4070"/>
    </row>
    <row r="67" spans="1:10" ht="18" customHeight="1">
      <c r="A67" s="2383"/>
      <c r="B67" s="2369"/>
      <c r="C67" s="4067"/>
      <c r="D67" s="4067"/>
      <c r="E67" s="2368"/>
      <c r="F67" s="2370"/>
      <c r="G67" s="4068"/>
      <c r="H67" s="4069"/>
      <c r="I67" s="4069"/>
      <c r="J67" s="4070"/>
    </row>
    <row r="68" spans="1:10" ht="18" customHeight="1">
      <c r="A68" s="2383"/>
      <c r="B68" s="2369"/>
      <c r="C68" s="4067"/>
      <c r="D68" s="4067"/>
      <c r="E68" s="2368"/>
      <c r="F68" s="2368"/>
      <c r="G68" s="4069"/>
      <c r="H68" s="4069"/>
      <c r="I68" s="4069"/>
      <c r="J68" s="4070"/>
    </row>
    <row r="69" spans="1:10" ht="18" customHeight="1">
      <c r="A69" s="2383"/>
      <c r="B69" s="2369"/>
      <c r="C69" s="2369"/>
      <c r="D69" s="2369"/>
      <c r="E69" s="2368"/>
      <c r="F69" s="2368"/>
      <c r="G69" s="4064"/>
      <c r="H69" s="4065"/>
      <c r="I69" s="4064"/>
      <c r="J69" s="4066"/>
    </row>
    <row r="70" spans="1:10" ht="18" customHeight="1">
      <c r="A70" s="2383"/>
      <c r="B70" s="2369"/>
      <c r="C70" s="2369"/>
      <c r="D70" s="2369"/>
      <c r="E70" s="2368"/>
      <c r="F70" s="2368"/>
      <c r="G70" s="4064"/>
      <c r="H70" s="4065"/>
      <c r="I70" s="4064"/>
      <c r="J70" s="4066"/>
    </row>
    <row r="71" spans="1:10" ht="18" customHeight="1">
      <c r="A71" s="2383"/>
      <c r="B71" s="2369"/>
      <c r="C71" s="2369"/>
      <c r="D71" s="2369"/>
      <c r="E71" s="2368"/>
      <c r="F71" s="2368"/>
      <c r="G71" s="4064"/>
      <c r="H71" s="4065"/>
      <c r="I71" s="4064"/>
      <c r="J71" s="4066"/>
    </row>
    <row r="72" spans="1:10" ht="18" customHeight="1">
      <c r="A72" s="2383"/>
      <c r="B72" s="2369"/>
      <c r="C72" s="2369"/>
      <c r="D72" s="2369"/>
      <c r="E72" s="2368"/>
      <c r="F72" s="2368"/>
      <c r="G72" s="4064"/>
      <c r="H72" s="4065"/>
      <c r="I72" s="4064"/>
      <c r="J72" s="4066"/>
    </row>
    <row r="73" spans="1:10" ht="18" customHeight="1">
      <c r="A73" s="2383"/>
      <c r="B73" s="2369"/>
      <c r="C73" s="2369"/>
      <c r="D73" s="2369"/>
      <c r="E73" s="2368"/>
      <c r="F73" s="2368"/>
      <c r="G73" s="4071"/>
      <c r="H73" s="4065"/>
      <c r="I73" s="4071"/>
      <c r="J73" s="4066"/>
    </row>
    <row r="74" spans="1:10" ht="33.6" customHeight="1">
      <c r="A74" s="4055" t="s">
        <v>4830</v>
      </c>
      <c r="B74" s="4056"/>
      <c r="C74" s="4056"/>
      <c r="D74" s="4056"/>
      <c r="E74" s="4056"/>
      <c r="F74" s="4056"/>
      <c r="G74" s="4056"/>
      <c r="H74" s="4056"/>
      <c r="I74" s="4056"/>
      <c r="J74" s="4057"/>
    </row>
    <row r="75" spans="1:10" ht="20.399999999999999" customHeight="1">
      <c r="A75" s="4051" t="s">
        <v>4831</v>
      </c>
      <c r="B75" s="3437"/>
      <c r="C75" s="3437"/>
      <c r="D75" s="3437"/>
      <c r="E75" s="3437"/>
      <c r="F75" s="3437"/>
      <c r="G75" s="3437"/>
      <c r="H75" s="3437"/>
      <c r="I75" s="3437"/>
      <c r="J75" s="4052"/>
    </row>
    <row r="76" spans="1:10" ht="15" customHeight="1">
      <c r="A76" s="4058" t="s">
        <v>4832</v>
      </c>
      <c r="B76" s="4059"/>
      <c r="C76" s="4059"/>
      <c r="D76" s="4059"/>
      <c r="E76" s="4059"/>
      <c r="F76" s="4059"/>
      <c r="G76" s="4059"/>
      <c r="H76" s="4059"/>
      <c r="I76" s="4059"/>
      <c r="J76" s="4060"/>
    </row>
    <row r="77" spans="1:10" ht="15" customHeight="1">
      <c r="A77" s="4058" t="s">
        <v>4833</v>
      </c>
      <c r="B77" s="4059"/>
      <c r="C77" s="4059"/>
      <c r="D77" s="4059"/>
      <c r="E77" s="4059"/>
      <c r="F77" s="4059"/>
      <c r="G77" s="4059"/>
      <c r="H77" s="4059"/>
      <c r="I77" s="4059"/>
      <c r="J77" s="4060"/>
    </row>
    <row r="78" spans="1:10" ht="15.9" customHeight="1">
      <c r="A78" s="2352" t="s">
        <v>4834</v>
      </c>
      <c r="G78" s="4061"/>
      <c r="H78" s="4062"/>
      <c r="I78" s="4062"/>
      <c r="J78" s="4063"/>
    </row>
    <row r="79" spans="1:10" ht="15.9" customHeight="1">
      <c r="A79" s="2352" t="s">
        <v>4835</v>
      </c>
      <c r="G79" s="4061"/>
      <c r="H79" s="4062"/>
      <c r="I79" s="4062"/>
      <c r="J79" s="4063"/>
    </row>
    <row r="80" spans="1:10" ht="15.9" customHeight="1">
      <c r="A80" s="2353" t="s">
        <v>4836</v>
      </c>
      <c r="G80" s="4061"/>
      <c r="H80" s="4062"/>
      <c r="I80" s="4062"/>
      <c r="J80" s="4063"/>
    </row>
    <row r="81" spans="1:10" ht="15.9" customHeight="1">
      <c r="A81" s="2353" t="s">
        <v>4837</v>
      </c>
      <c r="G81" s="4061"/>
      <c r="H81" s="4062"/>
      <c r="I81" s="4062"/>
      <c r="J81" s="4063"/>
    </row>
    <row r="82" spans="1:10" ht="15.9" customHeight="1">
      <c r="A82" s="2353" t="s">
        <v>4838</v>
      </c>
      <c r="G82" s="4061"/>
      <c r="H82" s="4062"/>
      <c r="I82" s="4062"/>
      <c r="J82" s="4063"/>
    </row>
    <row r="83" spans="1:10" ht="15.9" customHeight="1">
      <c r="A83" s="2353" t="s">
        <v>4839</v>
      </c>
      <c r="G83" s="4061"/>
      <c r="H83" s="4062"/>
      <c r="I83" s="4062"/>
      <c r="J83" s="4063"/>
    </row>
    <row r="84" spans="1:10" ht="15.9" customHeight="1">
      <c r="A84" s="2353" t="s">
        <v>4840</v>
      </c>
      <c r="G84" s="4061"/>
      <c r="H84" s="4062"/>
      <c r="I84" s="4062"/>
      <c r="J84" s="4063"/>
    </row>
    <row r="85" spans="1:10" ht="15.9" customHeight="1">
      <c r="A85" s="2352" t="s">
        <v>4841</v>
      </c>
      <c r="G85" s="4061"/>
      <c r="H85" s="4062"/>
      <c r="I85" s="4062"/>
      <c r="J85" s="4063"/>
    </row>
    <row r="86" spans="1:10" ht="15.9" customHeight="1">
      <c r="A86" s="4075" t="s">
        <v>4842</v>
      </c>
      <c r="B86" s="4076"/>
      <c r="C86" s="4076"/>
      <c r="D86" s="4076"/>
      <c r="E86" s="4076"/>
      <c r="F86" s="4076"/>
      <c r="G86" s="4076"/>
      <c r="H86" s="4076"/>
      <c r="I86" s="4076"/>
      <c r="J86" s="4077"/>
    </row>
    <row r="87" spans="1:10" ht="36" customHeight="1">
      <c r="A87" s="4049" t="s">
        <v>4843</v>
      </c>
      <c r="B87" s="3223"/>
      <c r="C87" s="3223"/>
      <c r="D87" s="3223"/>
      <c r="E87" s="3223"/>
      <c r="F87" s="3223"/>
      <c r="G87" s="3223"/>
      <c r="H87" s="3223"/>
      <c r="I87" s="3223"/>
      <c r="J87" s="4050"/>
    </row>
    <row r="88" spans="1:10" ht="20.399999999999999" customHeight="1">
      <c r="A88" s="4049" t="s">
        <v>4844</v>
      </c>
      <c r="B88" s="3223"/>
      <c r="C88" s="3223"/>
      <c r="D88" s="3223"/>
      <c r="E88" s="3223"/>
      <c r="F88" s="3223"/>
      <c r="G88" s="3223"/>
      <c r="H88" s="3223"/>
      <c r="I88" s="3223"/>
      <c r="J88" s="4050"/>
    </row>
    <row r="89" spans="1:10" ht="24.6" customHeight="1">
      <c r="A89" s="4053" t="s">
        <v>4845</v>
      </c>
      <c r="B89" s="2851"/>
      <c r="C89" s="2851"/>
      <c r="D89" s="2851"/>
      <c r="E89" s="2851"/>
      <c r="F89" s="2851"/>
      <c r="G89" s="2851"/>
      <c r="H89" s="2851"/>
      <c r="I89" s="2851"/>
      <c r="J89" s="4054"/>
    </row>
    <row r="90" spans="1:10" ht="37.200000000000003" customHeight="1">
      <c r="A90" s="4053" t="s">
        <v>4846</v>
      </c>
      <c r="B90" s="2851"/>
      <c r="C90" s="2851"/>
      <c r="D90" s="2851"/>
      <c r="E90" s="2851"/>
      <c r="F90" s="2851"/>
      <c r="G90" s="2851"/>
      <c r="H90" s="2851"/>
      <c r="I90" s="2851"/>
      <c r="J90" s="4054"/>
    </row>
    <row r="91" spans="1:10" ht="34.200000000000003" customHeight="1">
      <c r="A91" s="4053" t="s">
        <v>4847</v>
      </c>
      <c r="B91" s="2851"/>
      <c r="C91" s="2851"/>
      <c r="D91" s="2851"/>
      <c r="E91" s="2851"/>
      <c r="F91" s="2851"/>
      <c r="G91" s="2851"/>
      <c r="H91" s="2851"/>
      <c r="I91" s="2851"/>
      <c r="J91" s="4054"/>
    </row>
    <row r="92" spans="1:10" ht="21" customHeight="1">
      <c r="A92" s="4049" t="s">
        <v>4848</v>
      </c>
      <c r="B92" s="3223"/>
      <c r="C92" s="3223"/>
      <c r="D92" s="3223"/>
      <c r="E92" s="3223"/>
      <c r="F92" s="3223"/>
      <c r="G92" s="3223"/>
      <c r="H92" s="3223"/>
      <c r="I92" s="3223"/>
      <c r="J92" s="4050"/>
    </row>
    <row r="93" spans="1:10" ht="25.2" customHeight="1">
      <c r="A93" s="4051" t="s">
        <v>4849</v>
      </c>
      <c r="B93" s="3437"/>
      <c r="C93" s="3437"/>
      <c r="D93" s="3437"/>
      <c r="E93" s="3437"/>
      <c r="F93" s="3437"/>
      <c r="G93" s="3437"/>
      <c r="H93" s="3437"/>
      <c r="I93" s="3437"/>
      <c r="J93" s="4052"/>
    </row>
    <row r="94" spans="1:10" ht="23.4" customHeight="1">
      <c r="A94" s="4051" t="s">
        <v>4850</v>
      </c>
      <c r="B94" s="3437"/>
      <c r="C94" s="3437"/>
      <c r="D94" s="3437"/>
      <c r="E94" s="3437"/>
      <c r="F94" s="3437"/>
      <c r="G94" s="3437"/>
      <c r="H94" s="3437"/>
      <c r="I94" s="3437"/>
      <c r="J94" s="4052"/>
    </row>
    <row r="95" spans="1:10" ht="48.6" customHeight="1">
      <c r="A95" s="4053" t="s">
        <v>4851</v>
      </c>
      <c r="B95" s="2851"/>
      <c r="C95" s="2851"/>
      <c r="D95" s="2851"/>
      <c r="E95" s="2851"/>
      <c r="F95" s="2851"/>
      <c r="G95" s="2851"/>
      <c r="H95" s="2851"/>
      <c r="I95" s="2851"/>
      <c r="J95" s="4054"/>
    </row>
    <row r="96" spans="1:10" ht="25.2" customHeight="1">
      <c r="A96" s="4053" t="s">
        <v>4852</v>
      </c>
      <c r="B96" s="2851"/>
      <c r="C96" s="2851"/>
      <c r="D96" s="2851"/>
      <c r="E96" s="2851"/>
      <c r="F96" s="2851"/>
      <c r="G96" s="2851"/>
      <c r="H96" s="2851"/>
      <c r="I96" s="2851"/>
      <c r="J96" s="4054"/>
    </row>
    <row r="97" spans="1:10" ht="186" customHeight="1" thickBot="1">
      <c r="A97" s="4072" t="s">
        <v>4862</v>
      </c>
      <c r="B97" s="4073"/>
      <c r="C97" s="4073"/>
      <c r="D97" s="4073"/>
      <c r="E97" s="4073"/>
      <c r="F97" s="4073"/>
      <c r="G97" s="4073"/>
      <c r="H97" s="4073"/>
      <c r="I97" s="4073"/>
      <c r="J97" s="4074"/>
    </row>
    <row r="98" spans="1:10" ht="13.8" thickTop="1"/>
  </sheetData>
  <mergeCells count="114">
    <mergeCell ref="E2:J2"/>
    <mergeCell ref="E3:J3"/>
    <mergeCell ref="E4:J4"/>
    <mergeCell ref="A17:J17"/>
    <mergeCell ref="A18:J18"/>
    <mergeCell ref="A19:J19"/>
    <mergeCell ref="A20:J20"/>
    <mergeCell ref="A21:J21"/>
    <mergeCell ref="A22:J22"/>
    <mergeCell ref="A11:J11"/>
    <mergeCell ref="A12:J12"/>
    <mergeCell ref="A13:J13"/>
    <mergeCell ref="A14:J14"/>
    <mergeCell ref="A15:J15"/>
    <mergeCell ref="A16:J16"/>
    <mergeCell ref="D26:J26"/>
    <mergeCell ref="A5:J5"/>
    <mergeCell ref="A6:J6"/>
    <mergeCell ref="A7:J7"/>
    <mergeCell ref="A8:J8"/>
    <mergeCell ref="A9:J9"/>
    <mergeCell ref="A10:J10"/>
    <mergeCell ref="A33:J33"/>
    <mergeCell ref="A34:J34"/>
    <mergeCell ref="A28:J28"/>
    <mergeCell ref="A27:C27"/>
    <mergeCell ref="D27:J27"/>
    <mergeCell ref="A23:J23"/>
    <mergeCell ref="A24:C24"/>
    <mergeCell ref="D24:J24"/>
    <mergeCell ref="A25:C25"/>
    <mergeCell ref="D25:J25"/>
    <mergeCell ref="A26:C26"/>
    <mergeCell ref="A35:J35"/>
    <mergeCell ref="A36:J36"/>
    <mergeCell ref="A37:J37"/>
    <mergeCell ref="A38:J38"/>
    <mergeCell ref="A29:J29"/>
    <mergeCell ref="A30:J30"/>
    <mergeCell ref="A31:J31"/>
    <mergeCell ref="A32:J32"/>
    <mergeCell ref="A45:J45"/>
    <mergeCell ref="A46:J46"/>
    <mergeCell ref="A47:J47"/>
    <mergeCell ref="A48:J48"/>
    <mergeCell ref="A49:J49"/>
    <mergeCell ref="A50:J50"/>
    <mergeCell ref="A39:J39"/>
    <mergeCell ref="A40:J40"/>
    <mergeCell ref="A41:J41"/>
    <mergeCell ref="A42:J42"/>
    <mergeCell ref="A43:J43"/>
    <mergeCell ref="A44:J44"/>
    <mergeCell ref="A57:J57"/>
    <mergeCell ref="A58:J58"/>
    <mergeCell ref="A59:J59"/>
    <mergeCell ref="A60:J60"/>
    <mergeCell ref="A61:J61"/>
    <mergeCell ref="A62:J62"/>
    <mergeCell ref="A51:J51"/>
    <mergeCell ref="A52:J52"/>
    <mergeCell ref="A53:J53"/>
    <mergeCell ref="A54:J54"/>
    <mergeCell ref="A55:J55"/>
    <mergeCell ref="A56:J56"/>
    <mergeCell ref="I70:J70"/>
    <mergeCell ref="I71:J71"/>
    <mergeCell ref="I72:J72"/>
    <mergeCell ref="I73:J73"/>
    <mergeCell ref="A63:J63"/>
    <mergeCell ref="A64:J64"/>
    <mergeCell ref="C65:D65"/>
    <mergeCell ref="G65:H65"/>
    <mergeCell ref="I65:J65"/>
    <mergeCell ref="C66:D66"/>
    <mergeCell ref="G66:H66"/>
    <mergeCell ref="I66:J66"/>
    <mergeCell ref="A97:J97"/>
    <mergeCell ref="A86:J86"/>
    <mergeCell ref="A87:J87"/>
    <mergeCell ref="A88:J88"/>
    <mergeCell ref="A89:J89"/>
    <mergeCell ref="A90:J90"/>
    <mergeCell ref="A91:J91"/>
    <mergeCell ref="G80:J80"/>
    <mergeCell ref="G81:J81"/>
    <mergeCell ref="G82:J82"/>
    <mergeCell ref="G83:J83"/>
    <mergeCell ref="G84:J84"/>
    <mergeCell ref="G85:J85"/>
    <mergeCell ref="A1:J1"/>
    <mergeCell ref="A92:J92"/>
    <mergeCell ref="A93:J93"/>
    <mergeCell ref="A94:J94"/>
    <mergeCell ref="A95:J95"/>
    <mergeCell ref="A96:J96"/>
    <mergeCell ref="A74:J74"/>
    <mergeCell ref="A75:J75"/>
    <mergeCell ref="A76:J76"/>
    <mergeCell ref="A77:J77"/>
    <mergeCell ref="G78:J78"/>
    <mergeCell ref="G79:J79"/>
    <mergeCell ref="G69:H69"/>
    <mergeCell ref="I69:J69"/>
    <mergeCell ref="G70:H70"/>
    <mergeCell ref="C67:D67"/>
    <mergeCell ref="G67:H67"/>
    <mergeCell ref="I67:J67"/>
    <mergeCell ref="C68:D68"/>
    <mergeCell ref="G68:H68"/>
    <mergeCell ref="I68:J68"/>
    <mergeCell ref="G71:H71"/>
    <mergeCell ref="G72:H72"/>
    <mergeCell ref="G73:H73"/>
  </mergeCells>
  <pageMargins left="0.51181102362204722" right="0.23622047244094491" top="0.74803149606299213" bottom="0.23622047244094491" header="0.27559055118110237" footer="0.15748031496062992"/>
  <pageSetup paperSize="9" scale="83" pageOrder="overThenDown" orientation="portrait" r:id="rId1"/>
  <headerFooter alignWithMargins="0">
    <oddHeader xml:space="preserve">&amp;RKZN Department of Public Works
Effective Date: 1 MAY 2025
Revision 12
</oddHeader>
    <oddFooter>Page &amp;P of &amp;N</oddFooter>
  </headerFooter>
  <rowBreaks count="1" manualBreakCount="1">
    <brk id="49"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'Goals for T2.9'!$B$3:$B$10</xm:f>
          </x14:formula1>
          <xm:sqref>A66:A73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indexed="51"/>
  </sheetPr>
  <dimension ref="A1:U38"/>
  <sheetViews>
    <sheetView showGridLines="0" zoomScaleNormal="100" workbookViewId="0">
      <selection activeCell="V14" sqref="V14"/>
    </sheetView>
  </sheetViews>
  <sheetFormatPr defaultRowHeight="13.2"/>
  <cols>
    <col min="1" max="1" width="6.44140625" customWidth="1"/>
    <col min="2" max="2" width="9.88671875" customWidth="1"/>
    <col min="4" max="4" width="10" customWidth="1"/>
    <col min="6" max="6" width="5.44140625" customWidth="1"/>
    <col min="8" max="8" width="9.33203125" customWidth="1"/>
  </cols>
  <sheetData>
    <row r="1" spans="1:21" ht="18" customHeight="1">
      <c r="A1" s="4129" t="s">
        <v>1246</v>
      </c>
      <c r="B1" s="4130"/>
      <c r="C1" s="4130"/>
      <c r="D1" s="4130"/>
      <c r="E1" s="4130"/>
      <c r="F1" s="4130"/>
      <c r="G1" s="4130"/>
      <c r="H1" s="4130"/>
      <c r="I1" s="4130"/>
      <c r="J1" s="4130"/>
      <c r="K1" s="4131"/>
    </row>
    <row r="2" spans="1:21" ht="7.5" customHeight="1">
      <c r="A2" s="4132"/>
      <c r="B2" s="3972"/>
      <c r="C2" s="3972"/>
      <c r="D2" s="3972"/>
      <c r="E2" s="3972"/>
      <c r="F2" s="3972"/>
      <c r="G2" s="3972"/>
      <c r="H2" s="3972"/>
      <c r="I2" s="3972"/>
      <c r="J2" s="3972"/>
      <c r="K2" s="4133"/>
    </row>
    <row r="3" spans="1:21" ht="69.75" customHeight="1">
      <c r="A3" s="3829" t="s">
        <v>415</v>
      </c>
      <c r="B3" s="3829"/>
      <c r="C3" s="3830" t="str">
        <f>+'Master Data'!E18</f>
        <v>KZN Public Works: 191 Prince Alfred Street</v>
      </c>
      <c r="D3" s="3840"/>
      <c r="E3" s="3840"/>
      <c r="F3" s="3840"/>
      <c r="G3" s="3840"/>
      <c r="H3" s="3840"/>
      <c r="I3" s="3840"/>
      <c r="J3" s="3840"/>
      <c r="K3" s="3831"/>
    </row>
    <row r="4" spans="1:21" ht="21" customHeight="1">
      <c r="A4" s="3829" t="s">
        <v>4543</v>
      </c>
      <c r="B4" s="3829"/>
      <c r="C4" s="4135" t="str">
        <f>+'Master Data'!E13</f>
        <v>ZNTM012345W</v>
      </c>
      <c r="D4" s="4136"/>
      <c r="E4" s="4136"/>
      <c r="F4" s="4137"/>
      <c r="G4" s="4141" t="s">
        <v>4004</v>
      </c>
      <c r="H4" s="4141"/>
      <c r="I4" s="4138" t="str">
        <f>+'Master Data'!G13</f>
        <v>012345</v>
      </c>
      <c r="J4" s="4139"/>
      <c r="K4" s="4140"/>
    </row>
    <row r="5" spans="1:21" ht="21" customHeight="1">
      <c r="A5" s="4142" t="s">
        <v>3832</v>
      </c>
      <c r="B5" s="4143"/>
      <c r="C5" s="4143"/>
      <c r="D5" s="4143"/>
      <c r="E5" s="4143"/>
      <c r="F5" s="4144"/>
      <c r="G5" s="1821" t="str">
        <f>+'Master Data'!Text18</f>
        <v>As per Tender Advertisement</v>
      </c>
      <c r="H5" s="1774"/>
      <c r="I5" s="1774"/>
      <c r="J5" s="1774"/>
      <c r="K5" s="1775"/>
    </row>
    <row r="6" spans="1:21" ht="32.25" customHeight="1">
      <c r="A6" s="17"/>
    </row>
    <row r="7" spans="1:21" ht="15">
      <c r="A7" s="3395" t="s">
        <v>190</v>
      </c>
      <c r="B7" s="3395"/>
      <c r="C7" s="3395"/>
      <c r="D7" s="4134"/>
      <c r="E7" s="4134"/>
      <c r="F7" s="4134"/>
      <c r="G7" s="4134"/>
      <c r="H7" s="4134"/>
      <c r="I7" s="4134"/>
      <c r="J7" s="4134"/>
      <c r="K7" s="4134"/>
    </row>
    <row r="8" spans="1:21" ht="9.75" customHeight="1">
      <c r="A8" s="4123" t="s">
        <v>193</v>
      </c>
      <c r="B8" s="4123"/>
      <c r="C8" s="4123"/>
      <c r="D8" s="4123"/>
      <c r="E8" s="4123"/>
      <c r="F8" s="4123"/>
      <c r="G8" s="4123"/>
      <c r="H8" s="4123"/>
      <c r="I8" s="4123"/>
      <c r="J8" s="4123"/>
      <c r="K8" s="4123"/>
    </row>
    <row r="9" spans="1:21" ht="15">
      <c r="A9" s="3395" t="s">
        <v>191</v>
      </c>
      <c r="B9" s="3395"/>
      <c r="C9" s="4134"/>
      <c r="D9" s="4134"/>
      <c r="E9" s="4134"/>
      <c r="F9" s="4134"/>
      <c r="G9" s="4134"/>
      <c r="H9" s="4134"/>
      <c r="I9" s="4134"/>
      <c r="J9" s="4134"/>
      <c r="K9" s="4134"/>
    </row>
    <row r="10" spans="1:21" ht="9.75" customHeight="1">
      <c r="A10" s="4123" t="s">
        <v>192</v>
      </c>
      <c r="B10" s="4123"/>
      <c r="C10" s="4123"/>
      <c r="D10" s="4123"/>
      <c r="E10" s="4123"/>
      <c r="F10" s="4123"/>
      <c r="G10" s="4123"/>
      <c r="H10" s="4123"/>
      <c r="I10" s="4123"/>
      <c r="J10" s="4123"/>
      <c r="K10" s="4123"/>
    </row>
    <row r="11" spans="1:21" ht="15" customHeight="1">
      <c r="A11" s="3415" t="s">
        <v>196</v>
      </c>
      <c r="B11" s="3415"/>
      <c r="C11" s="3415"/>
      <c r="D11" s="4126"/>
      <c r="E11" s="4126"/>
      <c r="F11" s="4126"/>
      <c r="G11" s="4126"/>
      <c r="H11" s="4126"/>
      <c r="I11" s="4126"/>
      <c r="J11" s="4126"/>
      <c r="K11" s="239" t="s">
        <v>194</v>
      </c>
      <c r="L11" s="239"/>
      <c r="M11" s="239"/>
      <c r="N11" s="239"/>
      <c r="O11" s="239"/>
      <c r="P11" s="239"/>
      <c r="Q11" s="239"/>
      <c r="R11" s="239"/>
      <c r="S11" s="239"/>
      <c r="T11" s="239"/>
      <c r="U11" s="239"/>
    </row>
    <row r="12" spans="1:21" ht="14.25" customHeight="1">
      <c r="A12" s="3614" t="s">
        <v>580</v>
      </c>
      <c r="B12" s="3614"/>
      <c r="C12" s="3614"/>
      <c r="D12" t="s">
        <v>580</v>
      </c>
    </row>
    <row r="13" spans="1:21" ht="68.25" customHeight="1">
      <c r="A13" s="4124" t="s">
        <v>195</v>
      </c>
      <c r="B13" s="4124"/>
      <c r="C13" s="4124"/>
      <c r="D13" s="4124"/>
      <c r="E13" s="4124"/>
      <c r="F13" s="4124"/>
      <c r="G13" s="4124"/>
      <c r="H13" s="4124"/>
      <c r="I13" s="4124"/>
      <c r="J13" s="4124"/>
      <c r="K13" s="4124"/>
    </row>
    <row r="14" spans="1:21" ht="16.5" customHeight="1">
      <c r="A14" s="4127" t="s">
        <v>3191</v>
      </c>
      <c r="B14" s="4127"/>
      <c r="C14" s="4127"/>
      <c r="D14" s="4127"/>
      <c r="E14" s="4127"/>
      <c r="F14" s="4127"/>
      <c r="G14" s="4127"/>
      <c r="H14" s="4127"/>
      <c r="I14" s="4127"/>
      <c r="J14" s="4127"/>
      <c r="K14" s="4127"/>
    </row>
    <row r="15" spans="1:21" ht="16.5" customHeight="1">
      <c r="A15" s="4127"/>
      <c r="B15" s="4127"/>
      <c r="C15" s="4127"/>
      <c r="D15" s="4127"/>
      <c r="E15" s="4127"/>
      <c r="F15" s="4127"/>
      <c r="G15" s="4127"/>
      <c r="H15" s="4127"/>
      <c r="I15" s="4127"/>
      <c r="J15" s="4127"/>
      <c r="K15" s="4127"/>
    </row>
    <row r="16" spans="1:21" ht="34.950000000000003" customHeight="1">
      <c r="A16" s="4127"/>
      <c r="B16" s="4127"/>
      <c r="C16" s="4127"/>
      <c r="D16" s="4127"/>
      <c r="E16" s="4127"/>
      <c r="F16" s="4127"/>
      <c r="G16" s="4127"/>
      <c r="H16" s="4127"/>
      <c r="I16" s="4127"/>
      <c r="J16" s="4127"/>
      <c r="K16" s="4127"/>
    </row>
    <row r="17" spans="1:11" ht="9" customHeight="1">
      <c r="A17" s="12"/>
    </row>
    <row r="18" spans="1:11" ht="9" customHeight="1">
      <c r="A18" s="6"/>
    </row>
    <row r="19" spans="1:11" ht="27.75" customHeight="1">
      <c r="A19" s="4128" t="s">
        <v>754</v>
      </c>
      <c r="B19" s="4128"/>
      <c r="C19" s="4128"/>
      <c r="D19" s="4128"/>
      <c r="E19" s="3902"/>
      <c r="F19" s="3902"/>
      <c r="G19" s="3902"/>
      <c r="H19" s="3902"/>
      <c r="I19" s="4128" t="s">
        <v>754</v>
      </c>
      <c r="J19" s="4128"/>
      <c r="K19" s="4128"/>
    </row>
    <row r="20" spans="1:11" ht="19.5" customHeight="1">
      <c r="A20" s="4125" t="s">
        <v>4558</v>
      </c>
      <c r="B20" s="4125"/>
      <c r="C20" s="4125"/>
      <c r="D20" s="4125"/>
      <c r="E20" s="4125" t="s">
        <v>369</v>
      </c>
      <c r="F20" s="4125"/>
      <c r="G20" s="4125"/>
      <c r="H20" s="4125"/>
      <c r="I20" s="4125" t="s">
        <v>370</v>
      </c>
      <c r="J20" s="4125"/>
      <c r="K20" s="4125"/>
    </row>
    <row r="21" spans="1:11" ht="18.75" customHeight="1"/>
    <row r="22" spans="1:11" ht="15">
      <c r="A22" s="1"/>
    </row>
    <row r="23" spans="1:11" ht="15">
      <c r="A23" s="1"/>
    </row>
    <row r="24" spans="1:11" ht="27.75" customHeight="1">
      <c r="A24" s="4128" t="s">
        <v>754</v>
      </c>
      <c r="B24" s="4128"/>
      <c r="C24" s="4128"/>
      <c r="D24" s="4128"/>
      <c r="E24" s="3902"/>
      <c r="F24" s="3902"/>
      <c r="G24" s="3902"/>
      <c r="H24" s="3902"/>
      <c r="I24" s="4128" t="s">
        <v>754</v>
      </c>
      <c r="J24" s="4128"/>
      <c r="K24" s="4128"/>
    </row>
    <row r="25" spans="1:11" ht="20.25" customHeight="1">
      <c r="A25" s="4125" t="s">
        <v>1224</v>
      </c>
      <c r="B25" s="4125"/>
      <c r="C25" s="4125"/>
      <c r="D25" s="4125"/>
      <c r="E25" s="4125" t="s">
        <v>369</v>
      </c>
      <c r="F25" s="4125"/>
      <c r="G25" s="4125"/>
      <c r="H25" s="4125"/>
      <c r="I25" s="4125" t="s">
        <v>370</v>
      </c>
      <c r="J25" s="4125"/>
      <c r="K25" s="4125"/>
    </row>
    <row r="26" spans="1:11">
      <c r="A26" s="6"/>
    </row>
    <row r="27" spans="1:11" ht="37.5" customHeight="1">
      <c r="A27" s="3146" t="s">
        <v>4435</v>
      </c>
      <c r="B27" s="3146"/>
      <c r="C27" s="3146"/>
      <c r="D27" s="3146"/>
      <c r="E27" s="3146"/>
      <c r="F27" s="3146"/>
      <c r="G27" s="3146"/>
      <c r="H27" s="3146"/>
      <c r="I27" s="3146"/>
      <c r="J27" s="3146"/>
      <c r="K27" s="3146"/>
    </row>
    <row r="28" spans="1:11" ht="21" customHeight="1">
      <c r="A28" s="3146"/>
      <c r="B28" s="3146"/>
      <c r="C28" s="3146"/>
      <c r="D28" s="3146"/>
      <c r="E28" s="3146"/>
      <c r="F28" s="3146"/>
      <c r="G28" s="3146"/>
      <c r="H28" s="3146"/>
      <c r="I28" s="3146"/>
      <c r="J28" s="3146"/>
      <c r="K28" s="3146"/>
    </row>
    <row r="29" spans="1:11" ht="15.6">
      <c r="A29" s="1204"/>
      <c r="B29" s="1204"/>
      <c r="C29" s="1204"/>
      <c r="D29" s="1204"/>
      <c r="E29" s="1204"/>
      <c r="F29" s="1204"/>
      <c r="G29" s="1204"/>
      <c r="H29" s="1204"/>
      <c r="I29" s="1204"/>
      <c r="J29" s="1204"/>
      <c r="K29" s="1204"/>
    </row>
    <row r="30" spans="1:11" ht="24" customHeight="1">
      <c r="E30" s="392"/>
      <c r="F30" s="393"/>
      <c r="G30" s="393"/>
      <c r="H30" s="394"/>
    </row>
    <row r="31" spans="1:11">
      <c r="E31" s="53"/>
      <c r="H31" s="289"/>
    </row>
    <row r="32" spans="1:11">
      <c r="E32" s="53"/>
      <c r="H32" s="289"/>
    </row>
    <row r="33" spans="5:8">
      <c r="E33" s="53"/>
      <c r="H33" s="289"/>
    </row>
    <row r="34" spans="5:8">
      <c r="E34" s="53"/>
      <c r="H34" s="289"/>
    </row>
    <row r="35" spans="5:8">
      <c r="E35" s="53"/>
      <c r="H35" s="289"/>
    </row>
    <row r="36" spans="5:8">
      <c r="E36" s="53"/>
      <c r="H36" s="289"/>
    </row>
    <row r="37" spans="5:8">
      <c r="E37" s="395"/>
      <c r="F37" s="390"/>
      <c r="G37" s="390"/>
      <c r="H37" s="391"/>
    </row>
    <row r="38" spans="5:8">
      <c r="E38" s="29" t="s">
        <v>3226</v>
      </c>
    </row>
  </sheetData>
  <sheetProtection formatRows="0" selectLockedCells="1"/>
  <mergeCells count="32">
    <mergeCell ref="A27:K28"/>
    <mergeCell ref="E25:H25"/>
    <mergeCell ref="A20:D20"/>
    <mergeCell ref="E24:H24"/>
    <mergeCell ref="A19:D19"/>
    <mergeCell ref="I25:K25"/>
    <mergeCell ref="A24:D24"/>
    <mergeCell ref="I24:K24"/>
    <mergeCell ref="A25:D25"/>
    <mergeCell ref="A1:K2"/>
    <mergeCell ref="A7:C7"/>
    <mergeCell ref="C9:K9"/>
    <mergeCell ref="A8:K8"/>
    <mergeCell ref="D7:K7"/>
    <mergeCell ref="A4:B4"/>
    <mergeCell ref="C4:F4"/>
    <mergeCell ref="I4:K4"/>
    <mergeCell ref="G4:H4"/>
    <mergeCell ref="A3:B3"/>
    <mergeCell ref="C3:K3"/>
    <mergeCell ref="A5:F5"/>
    <mergeCell ref="A10:K10"/>
    <mergeCell ref="A9:B9"/>
    <mergeCell ref="A13:K13"/>
    <mergeCell ref="A12:C12"/>
    <mergeCell ref="E20:H20"/>
    <mergeCell ref="I20:K20"/>
    <mergeCell ref="A11:C11"/>
    <mergeCell ref="D11:J11"/>
    <mergeCell ref="A14:K16"/>
    <mergeCell ref="E19:H19"/>
    <mergeCell ref="I19:K19"/>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3" r:id="rId4" name="Button 3">
              <controlPr defaultSize="0" print="0" autoFill="0" autoPict="0" macro="[0]!ToMainMenu">
                <anchor>
                  <from>
                    <xdr:col>11</xdr:col>
                    <xdr:colOff>152400</xdr:colOff>
                    <xdr:row>0</xdr:row>
                    <xdr:rowOff>182880</xdr:rowOff>
                  </from>
                  <to>
                    <xdr:col>13</xdr:col>
                    <xdr:colOff>502920</xdr:colOff>
                    <xdr:row>2</xdr:row>
                    <xdr:rowOff>182880</xdr:rowOff>
                  </to>
                </anchor>
              </controlPr>
            </control>
          </mc:Choice>
        </mc:AlternateContent>
        <mc:AlternateContent xmlns:mc="http://schemas.openxmlformats.org/markup-compatibility/2006">
          <mc:Choice Requires="x14">
            <control shapeId="81924" r:id="rId5" name="Button 4">
              <controlPr defaultSize="0" print="0" autoFill="0" autoPict="0" macro="[0]!PrintCoverPGSec1">
                <anchor>
                  <from>
                    <xdr:col>11</xdr:col>
                    <xdr:colOff>152400</xdr:colOff>
                    <xdr:row>3</xdr:row>
                    <xdr:rowOff>7620</xdr:rowOff>
                  </from>
                  <to>
                    <xdr:col>13</xdr:col>
                    <xdr:colOff>502920</xdr:colOff>
                    <xdr:row>4</xdr:row>
                    <xdr:rowOff>68580</xdr:rowOff>
                  </to>
                </anchor>
              </controlPr>
            </control>
          </mc:Choice>
        </mc:AlternateContent>
        <mc:AlternateContent xmlns:mc="http://schemas.openxmlformats.org/markup-compatibility/2006">
          <mc:Choice Requires="x14">
            <control shapeId="81925" r:id="rId6" name="Button 5">
              <controlPr defaultSize="0" print="0" autoFill="0" autoPict="0" macro="[0]!PrintPreview">
                <anchor>
                  <from>
                    <xdr:col>11</xdr:col>
                    <xdr:colOff>152400</xdr:colOff>
                    <xdr:row>2</xdr:row>
                    <xdr:rowOff>220980</xdr:rowOff>
                  </from>
                  <to>
                    <xdr:col>13</xdr:col>
                    <xdr:colOff>502920</xdr:colOff>
                    <xdr:row>2</xdr:row>
                    <xdr:rowOff>541020</xdr:rowOff>
                  </to>
                </anchor>
              </controlPr>
            </control>
          </mc:Choice>
        </mc:AlternateContent>
        <mc:AlternateContent xmlns:mc="http://schemas.openxmlformats.org/markup-compatibility/2006">
          <mc:Choice Requires="x14">
            <control shapeId="81992" r:id="rId7" name="Button 72">
              <controlPr defaultSize="0" print="0" autoFill="0" autoPict="0" macro="[0]!ToDataEntry">
                <anchor>
                  <from>
                    <xdr:col>11</xdr:col>
                    <xdr:colOff>175260</xdr:colOff>
                    <xdr:row>5</xdr:row>
                    <xdr:rowOff>198120</xdr:rowOff>
                  </from>
                  <to>
                    <xdr:col>13</xdr:col>
                    <xdr:colOff>525780</xdr:colOff>
                    <xdr:row>6</xdr:row>
                    <xdr:rowOff>114300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rgb="FF00B050"/>
  </sheetPr>
  <dimension ref="A1:L11"/>
  <sheetViews>
    <sheetView showGridLines="0" zoomScaleNormal="100" zoomScaleSheetLayoutView="100" workbookViewId="0">
      <selection activeCell="V14" sqref="V14"/>
    </sheetView>
  </sheetViews>
  <sheetFormatPr defaultRowHeight="13.2"/>
  <cols>
    <col min="1" max="1" width="3" customWidth="1"/>
    <col min="2" max="2" width="8.88671875" customWidth="1"/>
    <col min="3" max="3" width="9.88671875" customWidth="1"/>
    <col min="6" max="6" width="8.33203125" customWidth="1"/>
    <col min="7" max="7" width="5.88671875" customWidth="1"/>
    <col min="8" max="8" width="5.33203125" customWidth="1"/>
    <col min="9" max="9" width="9.109375" customWidth="1"/>
    <col min="11" max="11" width="9.109375" customWidth="1"/>
    <col min="12" max="12" width="11.33203125" customWidth="1"/>
  </cols>
  <sheetData>
    <row r="1" spans="1:12" ht="17.399999999999999" customHeight="1">
      <c r="A1" s="4145" t="s">
        <v>4745</v>
      </c>
      <c r="B1" s="4146"/>
      <c r="C1" s="4146"/>
      <c r="D1" s="4146"/>
      <c r="E1" s="4146"/>
      <c r="F1" s="4146"/>
      <c r="G1" s="4146"/>
      <c r="H1" s="4146"/>
      <c r="I1" s="4146"/>
      <c r="J1" s="4146"/>
      <c r="K1" s="4146"/>
      <c r="L1" s="4147"/>
    </row>
    <row r="2" spans="1:12" ht="13.8" thickBot="1">
      <c r="A2" s="4148"/>
      <c r="B2" s="4149"/>
      <c r="C2" s="4149"/>
      <c r="D2" s="4149"/>
      <c r="E2" s="4149"/>
      <c r="F2" s="4149"/>
      <c r="G2" s="4149"/>
      <c r="H2" s="4149"/>
      <c r="I2" s="4149"/>
      <c r="J2" s="4149"/>
      <c r="K2" s="4149"/>
      <c r="L2" s="4150"/>
    </row>
    <row r="3" spans="1:12" ht="86.25" customHeight="1" thickTop="1">
      <c r="A3" s="4151" t="s">
        <v>4746</v>
      </c>
      <c r="B3" s="4152"/>
      <c r="C3" s="4152"/>
      <c r="D3" s="4152"/>
      <c r="E3" s="4152"/>
      <c r="F3" s="4152"/>
      <c r="G3" s="4152"/>
      <c r="H3" s="4152"/>
      <c r="I3" s="4152"/>
      <c r="J3" s="4152"/>
      <c r="K3" s="4152"/>
      <c r="L3" s="4153"/>
    </row>
    <row r="4" spans="1:12" ht="21.75" customHeight="1" thickBot="1">
      <c r="A4" s="4154"/>
      <c r="B4" s="4155"/>
      <c r="C4" s="4155"/>
      <c r="D4" s="4155"/>
      <c r="E4" s="4155"/>
      <c r="F4" s="4155"/>
      <c r="G4" s="4155"/>
      <c r="H4" s="4155"/>
      <c r="I4" s="4155"/>
      <c r="J4" s="4155"/>
      <c r="K4" s="4155"/>
      <c r="L4" s="4156"/>
    </row>
    <row r="5" spans="1:12" ht="13.8" thickTop="1">
      <c r="A5" s="414"/>
      <c r="B5" s="413"/>
      <c r="C5" s="414"/>
      <c r="D5" s="414"/>
      <c r="E5" s="414"/>
      <c r="F5" s="414"/>
      <c r="G5" s="414"/>
      <c r="H5" s="414"/>
      <c r="I5" s="414"/>
      <c r="J5" s="414"/>
      <c r="K5" s="414"/>
      <c r="L5" s="414"/>
    </row>
    <row r="6" spans="1:12" ht="13.8" thickBot="1"/>
    <row r="7" spans="1:12" ht="13.8" thickTop="1">
      <c r="A7" s="4157" t="s">
        <v>4945</v>
      </c>
      <c r="B7" s="4158"/>
      <c r="C7" s="4158"/>
      <c r="D7" s="4158"/>
      <c r="E7" s="4158"/>
      <c r="F7" s="4158"/>
      <c r="G7" s="4158"/>
      <c r="H7" s="4158"/>
      <c r="I7" s="4158"/>
      <c r="J7" s="4158"/>
      <c r="K7" s="4158"/>
      <c r="L7" s="4159"/>
    </row>
    <row r="8" spans="1:12">
      <c r="A8" s="4160"/>
      <c r="B8" s="4161"/>
      <c r="C8" s="4161"/>
      <c r="D8" s="4161"/>
      <c r="E8" s="4161"/>
      <c r="F8" s="4161"/>
      <c r="G8" s="4161"/>
      <c r="H8" s="4161"/>
      <c r="I8" s="4161"/>
      <c r="J8" s="4161"/>
      <c r="K8" s="4161"/>
      <c r="L8" s="4162"/>
    </row>
    <row r="9" spans="1:12">
      <c r="A9" s="4160"/>
      <c r="B9" s="4161"/>
      <c r="C9" s="4161"/>
      <c r="D9" s="4161"/>
      <c r="E9" s="4161"/>
      <c r="F9" s="4161"/>
      <c r="G9" s="4161"/>
      <c r="H9" s="4161"/>
      <c r="I9" s="4161"/>
      <c r="J9" s="4161"/>
      <c r="K9" s="4161"/>
      <c r="L9" s="4162"/>
    </row>
    <row r="10" spans="1:12" ht="13.8" thickBot="1">
      <c r="A10" s="4163"/>
      <c r="B10" s="4164"/>
      <c r="C10" s="4164"/>
      <c r="D10" s="4164"/>
      <c r="E10" s="4164"/>
      <c r="F10" s="4164"/>
      <c r="G10" s="4164"/>
      <c r="H10" s="4164"/>
      <c r="I10" s="4164"/>
      <c r="J10" s="4164"/>
      <c r="K10" s="4164"/>
      <c r="L10" s="4165"/>
    </row>
    <row r="11" spans="1:12" ht="13.8" thickTop="1"/>
  </sheetData>
  <sheetProtection formatRows="0" selectLockedCells="1"/>
  <mergeCells count="3">
    <mergeCell ref="A1:L2"/>
    <mergeCell ref="A3:L4"/>
    <mergeCell ref="A7:L10"/>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7279" r:id="rId4" name="Button 1967">
              <controlPr defaultSize="0" print="0" autoFill="0" autoPict="0" macro="[0]!ToMainMenu">
                <anchor>
                  <from>
                    <xdr:col>12</xdr:col>
                    <xdr:colOff>350520</xdr:colOff>
                    <xdr:row>0</xdr:row>
                    <xdr:rowOff>83820</xdr:rowOff>
                  </from>
                  <to>
                    <xdr:col>15</xdr:col>
                    <xdr:colOff>7620</xdr:colOff>
                    <xdr:row>2</xdr:row>
                    <xdr:rowOff>45720</xdr:rowOff>
                  </to>
                </anchor>
              </controlPr>
            </control>
          </mc:Choice>
        </mc:AlternateContent>
        <mc:AlternateContent xmlns:mc="http://schemas.openxmlformats.org/markup-compatibility/2006">
          <mc:Choice Requires="x14">
            <control shapeId="527280" r:id="rId5" name="Button 1968">
              <controlPr defaultSize="0" print="0" autoFill="0" autoPict="0" macro="[0]!PrintCoverPGSec1">
                <anchor>
                  <from>
                    <xdr:col>12</xdr:col>
                    <xdr:colOff>350520</xdr:colOff>
                    <xdr:row>2</xdr:row>
                    <xdr:rowOff>731520</xdr:rowOff>
                  </from>
                  <to>
                    <xdr:col>15</xdr:col>
                    <xdr:colOff>7620</xdr:colOff>
                    <xdr:row>2</xdr:row>
                    <xdr:rowOff>1089660</xdr:rowOff>
                  </to>
                </anchor>
              </controlPr>
            </control>
          </mc:Choice>
        </mc:AlternateContent>
        <mc:AlternateContent xmlns:mc="http://schemas.openxmlformats.org/markup-compatibility/2006">
          <mc:Choice Requires="x14">
            <control shapeId="527281" r:id="rId6" name="Button 1969">
              <controlPr defaultSize="0" print="0" autoFill="0" autoPict="0" macro="[0]!PrintPreview">
                <anchor>
                  <from>
                    <xdr:col>12</xdr:col>
                    <xdr:colOff>350520</xdr:colOff>
                    <xdr:row>2</xdr:row>
                    <xdr:rowOff>76200</xdr:rowOff>
                  </from>
                  <to>
                    <xdr:col>15</xdr:col>
                    <xdr:colOff>0</xdr:colOff>
                    <xdr:row>2</xdr:row>
                    <xdr:rowOff>419100</xdr:rowOff>
                  </to>
                </anchor>
              </controlPr>
            </control>
          </mc:Choice>
        </mc:AlternateContent>
        <mc:AlternateContent xmlns:mc="http://schemas.openxmlformats.org/markup-compatibility/2006">
          <mc:Choice Requires="x14">
            <control shapeId="963899" r:id="rId7" name="Button 2363">
              <controlPr defaultSize="0" print="0" autoFill="0" autoPict="0" macro="[0]!ToDataEntry">
                <anchor>
                  <from>
                    <xdr:col>12</xdr:col>
                    <xdr:colOff>350520</xdr:colOff>
                    <xdr:row>3</xdr:row>
                    <xdr:rowOff>7620</xdr:rowOff>
                  </from>
                  <to>
                    <xdr:col>15</xdr:col>
                    <xdr:colOff>7620</xdr:colOff>
                    <xdr:row>4</xdr:row>
                    <xdr:rowOff>83820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6"/>
    <outlinePr summaryBelow="0" summaryRight="0"/>
  </sheetPr>
  <dimension ref="A1:AD1254"/>
  <sheetViews>
    <sheetView tabSelected="1" topLeftCell="A6" zoomScaleNormal="100" workbookViewId="0">
      <selection activeCell="D20" sqref="D20:G20"/>
    </sheetView>
  </sheetViews>
  <sheetFormatPr defaultColWidth="8.88671875" defaultRowHeight="13.2" outlineLevelCol="1"/>
  <cols>
    <col min="1" max="1" width="7.44140625" style="112" customWidth="1"/>
    <col min="2" max="2" width="4.33203125" style="112" customWidth="1"/>
    <col min="3" max="3" width="3.33203125" style="112" customWidth="1"/>
    <col min="4" max="4" width="40.33203125" style="1253" customWidth="1"/>
    <col min="5" max="5" width="25.109375" style="1253" customWidth="1"/>
    <col min="6" max="6" width="20.5546875" style="1253" customWidth="1"/>
    <col min="7" max="7" width="20.33203125" style="1253" customWidth="1"/>
    <col min="8" max="8" width="35.88671875" style="1253" customWidth="1" collapsed="1"/>
    <col min="9" max="9" width="28.33203125" style="703" hidden="1" customWidth="1" outlineLevel="1"/>
    <col min="10" max="10" width="5" style="703" hidden="1" customWidth="1" outlineLevel="1"/>
    <col min="11" max="11" width="28.5546875" style="112" customWidth="1"/>
    <col min="12" max="12" width="26.33203125" style="112" customWidth="1" collapsed="1"/>
    <col min="13" max="13" width="23" style="112" hidden="1" customWidth="1"/>
    <col min="14" max="14" width="24.33203125" style="112" hidden="1" customWidth="1"/>
    <col min="15" max="15" width="4.33203125" style="112" customWidth="1"/>
    <col min="16" max="16" width="25.6640625" style="112" customWidth="1" collapsed="1"/>
    <col min="17" max="17" width="8.88671875" style="112"/>
    <col min="18" max="18" width="18" style="112" hidden="1" customWidth="1"/>
    <col min="19" max="16384" width="8.88671875" style="112"/>
  </cols>
  <sheetData>
    <row r="1" spans="2:30" ht="36" customHeight="1">
      <c r="B1" s="1034"/>
      <c r="C1" s="1360"/>
      <c r="D1" s="1361" t="s">
        <v>744</v>
      </c>
      <c r="E1" s="1361"/>
      <c r="F1" s="1361"/>
      <c r="G1" s="1361"/>
      <c r="H1" s="1362"/>
      <c r="I1" s="1035"/>
      <c r="J1" s="1035"/>
      <c r="K1" s="1036"/>
    </row>
    <row r="2" spans="2:30" s="233" customFormat="1" ht="15" customHeight="1">
      <c r="B2" s="1037"/>
      <c r="C2" s="1050"/>
      <c r="D2" s="1050"/>
      <c r="E2" s="1050"/>
      <c r="F2" s="1050"/>
      <c r="G2" s="1050"/>
      <c r="H2" s="1050"/>
      <c r="I2" s="703"/>
      <c r="J2" s="703"/>
      <c r="K2" s="704"/>
      <c r="L2" s="112"/>
      <c r="Y2" s="112"/>
      <c r="Z2" s="112"/>
      <c r="AA2" s="112"/>
      <c r="AB2" s="112"/>
      <c r="AC2" s="112"/>
      <c r="AD2" s="112"/>
    </row>
    <row r="3" spans="2:30" s="233" customFormat="1" ht="76.8" customHeight="1">
      <c r="B3" s="1037"/>
      <c r="C3" s="1038"/>
      <c r="D3" s="3343" t="s">
        <v>5222</v>
      </c>
      <c r="E3" s="3343"/>
      <c r="F3" s="3343"/>
      <c r="G3" s="3343"/>
      <c r="H3" s="2790"/>
      <c r="I3" s="703"/>
      <c r="J3" s="703"/>
      <c r="K3" s="704"/>
      <c r="L3" s="112"/>
      <c r="M3" s="112"/>
      <c r="N3" s="3178"/>
      <c r="O3" s="3178"/>
      <c r="P3" s="3178"/>
      <c r="Q3" s="3178"/>
      <c r="R3" s="3178"/>
      <c r="S3" s="3178"/>
      <c r="T3" s="3178"/>
      <c r="U3" s="3178"/>
      <c r="V3" s="3178"/>
      <c r="Y3" s="112"/>
      <c r="Z3" s="112"/>
      <c r="AA3" s="112"/>
      <c r="AB3" s="112"/>
      <c r="AC3" s="112"/>
      <c r="AD3" s="112"/>
    </row>
    <row r="4" spans="2:30" s="233" customFormat="1" ht="15.6">
      <c r="B4" s="1037"/>
      <c r="C4" s="1038"/>
      <c r="D4" s="1278" t="s">
        <v>4526</v>
      </c>
      <c r="E4" s="1039"/>
      <c r="F4" s="1039"/>
      <c r="G4" s="1039"/>
      <c r="H4" s="1868"/>
      <c r="I4" s="703"/>
      <c r="J4" s="703"/>
      <c r="K4" s="704"/>
      <c r="L4" s="112"/>
      <c r="M4" s="112"/>
    </row>
    <row r="5" spans="2:30" s="233" customFormat="1" ht="15" customHeight="1">
      <c r="B5" s="1037"/>
      <c r="C5" s="1038"/>
      <c r="D5" s="1038"/>
      <c r="E5" s="1038"/>
      <c r="F5" s="1038"/>
      <c r="G5" s="1038"/>
      <c r="H5" s="1869"/>
      <c r="I5" s="703"/>
      <c r="J5" s="703"/>
      <c r="K5" s="704"/>
      <c r="L5" s="112"/>
      <c r="M5" s="112"/>
    </row>
    <row r="6" spans="2:30" s="233" customFormat="1">
      <c r="B6" s="1037"/>
      <c r="C6" s="1038"/>
      <c r="D6" s="1038"/>
      <c r="E6" s="1038"/>
      <c r="F6" s="1038"/>
      <c r="G6" s="1038"/>
      <c r="H6" s="1869"/>
      <c r="I6" s="703"/>
      <c r="J6" s="703"/>
      <c r="K6" s="704"/>
      <c r="L6" s="112"/>
    </row>
    <row r="7" spans="2:30" s="233" customFormat="1" ht="15.6">
      <c r="B7" s="1037"/>
      <c r="C7" s="1040"/>
      <c r="D7" s="1041" t="s">
        <v>561</v>
      </c>
      <c r="E7" s="1041"/>
      <c r="F7" s="1041"/>
      <c r="G7" s="1041"/>
      <c r="H7" s="1042"/>
      <c r="I7" s="703"/>
      <c r="J7" s="703"/>
      <c r="K7" s="704"/>
      <c r="L7" s="112"/>
      <c r="X7" s="112"/>
      <c r="Y7" s="112"/>
      <c r="Z7" s="112"/>
    </row>
    <row r="8" spans="2:30" s="233" customFormat="1" ht="18.75" customHeight="1">
      <c r="B8" s="1037"/>
      <c r="C8" s="1040"/>
      <c r="D8" s="524" t="s">
        <v>1907</v>
      </c>
      <c r="E8" s="524"/>
      <c r="F8" s="524"/>
      <c r="G8" s="524"/>
      <c r="H8" s="796"/>
      <c r="I8" s="703"/>
      <c r="J8" s="703"/>
      <c r="K8" s="704"/>
      <c r="L8" s="112"/>
      <c r="M8" s="112"/>
      <c r="N8" s="1043"/>
      <c r="X8" s="112"/>
      <c r="Y8" s="112"/>
      <c r="Z8" s="112"/>
    </row>
    <row r="9" spans="2:30" ht="23.25" customHeight="1">
      <c r="B9" s="701"/>
      <c r="C9" s="702"/>
      <c r="D9" s="1044"/>
      <c r="E9" s="1045"/>
      <c r="F9" s="1045"/>
      <c r="G9" s="1045"/>
      <c r="H9" s="1045"/>
      <c r="I9" s="1046"/>
      <c r="J9" s="1046"/>
      <c r="K9" s="1047"/>
    </row>
    <row r="10" spans="2:30" ht="21.6" customHeight="1">
      <c r="B10" s="701"/>
      <c r="C10" s="702"/>
      <c r="D10" s="1277" t="s">
        <v>4527</v>
      </c>
      <c r="E10" s="1048"/>
      <c r="F10" s="1048"/>
      <c r="G10" s="1048"/>
      <c r="H10" s="796"/>
      <c r="I10" s="1049"/>
      <c r="J10" s="1049"/>
      <c r="K10" s="1047"/>
    </row>
    <row r="11" spans="2:30" ht="21" customHeight="1" thickBot="1">
      <c r="B11" s="701"/>
      <c r="C11" s="702"/>
      <c r="D11" s="1050"/>
      <c r="E11" s="1050"/>
      <c r="F11" s="1050"/>
      <c r="G11" s="1050"/>
      <c r="H11" s="1050"/>
      <c r="I11" s="1049"/>
      <c r="J11" s="1049"/>
      <c r="K11" s="3202" t="s">
        <v>3185</v>
      </c>
      <c r="L11" s="3202"/>
    </row>
    <row r="12" spans="2:30" ht="21" customHeight="1">
      <c r="B12" s="701"/>
      <c r="C12" s="702"/>
      <c r="D12" s="1272" t="s">
        <v>270</v>
      </c>
      <c r="E12" s="3179" t="s">
        <v>1239</v>
      </c>
      <c r="F12" s="3180"/>
      <c r="G12" s="3181"/>
      <c r="H12" s="811"/>
      <c r="I12" s="1049" t="str">
        <f>+E12</f>
        <v>KZN Department of Public Works</v>
      </c>
      <c r="J12" s="1049"/>
      <c r="K12" s="1432" t="s">
        <v>3180</v>
      </c>
      <c r="L12" s="1432">
        <f>+L13-7</f>
        <v>41860</v>
      </c>
    </row>
    <row r="13" spans="2:30" ht="21" customHeight="1">
      <c r="B13" s="701"/>
      <c r="C13" s="702"/>
      <c r="D13" s="1273" t="s">
        <v>4525</v>
      </c>
      <c r="E13" s="2299" t="s">
        <v>4764</v>
      </c>
      <c r="F13" s="1274" t="s">
        <v>4004</v>
      </c>
      <c r="G13" s="2355" t="s">
        <v>4856</v>
      </c>
      <c r="H13" s="1051"/>
      <c r="I13" s="1049"/>
      <c r="J13" s="1049"/>
      <c r="K13" s="1432" t="s">
        <v>3181</v>
      </c>
      <c r="L13" s="1432">
        <f>+L14-14</f>
        <v>41867</v>
      </c>
    </row>
    <row r="14" spans="2:30" ht="21" customHeight="1" thickBot="1">
      <c r="B14" s="701"/>
      <c r="C14" s="702"/>
      <c r="D14" s="1498" t="s">
        <v>1395</v>
      </c>
      <c r="E14" s="1052"/>
      <c r="F14" s="1053"/>
      <c r="G14" s="1054"/>
      <c r="H14" s="1053"/>
      <c r="I14" s="1049"/>
      <c r="J14" s="1049"/>
      <c r="K14" s="1432" t="s">
        <v>3808</v>
      </c>
      <c r="L14" s="1636">
        <v>41881</v>
      </c>
    </row>
    <row r="15" spans="2:30" ht="21" customHeight="1" thickBot="1">
      <c r="B15" s="701"/>
      <c r="C15" s="702"/>
      <c r="D15" s="1499" t="s">
        <v>2514</v>
      </c>
      <c r="E15" s="1055">
        <v>2</v>
      </c>
      <c r="F15" s="1275" t="s">
        <v>2041</v>
      </c>
      <c r="G15" s="1276" t="s">
        <v>547</v>
      </c>
      <c r="H15" s="1053"/>
      <c r="I15" s="1049"/>
      <c r="J15" s="1049"/>
      <c r="K15" s="1432" t="s">
        <v>3182</v>
      </c>
      <c r="L15" s="1432" t="str">
        <f>+Text18</f>
        <v>As per Tender Advertisement</v>
      </c>
    </row>
    <row r="16" spans="2:30" ht="20.25" customHeight="1" thickBot="1">
      <c r="B16" s="701"/>
      <c r="C16" s="702"/>
      <c r="D16" s="1044"/>
      <c r="E16" s="1044"/>
      <c r="F16" s="1056"/>
      <c r="G16" s="1056"/>
      <c r="H16" s="1056"/>
      <c r="I16" s="1046"/>
      <c r="J16" s="1046"/>
      <c r="K16" s="1432" t="s">
        <v>3183</v>
      </c>
      <c r="L16" s="1636">
        <v>41912</v>
      </c>
    </row>
    <row r="17" spans="2:18" s="1637" customFormat="1" ht="20.25" customHeight="1" thickBot="1">
      <c r="B17" s="1776"/>
      <c r="C17" s="1777"/>
      <c r="D17" s="1907" t="s">
        <v>3833</v>
      </c>
      <c r="E17" s="3205" t="s">
        <v>3834</v>
      </c>
      <c r="F17" s="3206"/>
      <c r="G17" s="3207"/>
      <c r="H17" s="1778"/>
      <c r="I17" s="1777"/>
      <c r="J17" s="1777"/>
      <c r="K17" s="1779"/>
      <c r="L17" s="1780"/>
    </row>
    <row r="18" spans="2:18" ht="57.75" customHeight="1">
      <c r="B18" s="701"/>
      <c r="C18" s="702"/>
      <c r="D18" s="1057" t="s">
        <v>751</v>
      </c>
      <c r="E18" s="3172" t="s">
        <v>4763</v>
      </c>
      <c r="F18" s="3173"/>
      <c r="G18" s="3174"/>
      <c r="H18" s="1058"/>
      <c r="I18" s="1049"/>
      <c r="J18" s="1049"/>
      <c r="K18" s="1432" t="s">
        <v>4664</v>
      </c>
      <c r="L18" s="1432">
        <f>+L16</f>
        <v>41912</v>
      </c>
      <c r="M18" s="693"/>
      <c r="N18" s="693"/>
      <c r="O18" s="1432" t="s">
        <v>3184</v>
      </c>
      <c r="P18" s="1432">
        <f>+L18+30</f>
        <v>41942</v>
      </c>
    </row>
    <row r="19" spans="2:18" ht="20.25" customHeight="1" thickBot="1">
      <c r="B19" s="701"/>
      <c r="C19" s="702"/>
      <c r="D19" s="1500" t="s">
        <v>1394</v>
      </c>
      <c r="E19" s="1279">
        <v>20000000</v>
      </c>
      <c r="F19" s="1280" t="s">
        <v>1499</v>
      </c>
      <c r="G19" s="1281" t="str">
        <f ca="1">CONCATENATE('GB Rating'!B24,'GB Rating'!B18)</f>
        <v>6SF</v>
      </c>
      <c r="H19" s="1059"/>
      <c r="I19" s="1049"/>
      <c r="J19" s="1049"/>
      <c r="K19" s="1432" t="s">
        <v>3242</v>
      </c>
      <c r="L19" s="1636">
        <v>41972.5</v>
      </c>
      <c r="N19" s="1445"/>
    </row>
    <row r="20" spans="2:18" ht="44.4" customHeight="1" thickBot="1">
      <c r="B20" s="701"/>
      <c r="C20" s="702"/>
      <c r="D20" s="3209"/>
      <c r="E20" s="3209"/>
      <c r="F20" s="3209"/>
      <c r="G20" s="3209"/>
      <c r="H20" s="1059"/>
      <c r="I20" s="1049"/>
      <c r="J20" s="1049"/>
      <c r="K20" s="1870" t="s">
        <v>3243</v>
      </c>
      <c r="L20" s="1871">
        <f>+L19+(F645*29.5)</f>
        <v>42533</v>
      </c>
      <c r="N20" s="1445"/>
    </row>
    <row r="21" spans="2:18" ht="20.25" customHeight="1">
      <c r="B21" s="701"/>
      <c r="C21" s="702"/>
      <c r="D21" s="3299" t="s">
        <v>2532</v>
      </c>
      <c r="E21" s="3293" t="s">
        <v>2533</v>
      </c>
      <c r="F21" s="3294"/>
      <c r="G21" s="3295"/>
      <c r="H21" s="1059"/>
      <c r="I21" s="1049"/>
      <c r="J21" s="1049"/>
      <c r="K21" s="1870" t="s">
        <v>3955</v>
      </c>
      <c r="L21" s="1873">
        <f>ROUND(R21,0)</f>
        <v>19</v>
      </c>
      <c r="N21" s="1445"/>
      <c r="O21" s="3208" t="s">
        <v>2012</v>
      </c>
      <c r="P21" s="3208"/>
      <c r="R21" s="1872">
        <f>+(L20-L19)/29.5</f>
        <v>19</v>
      </c>
    </row>
    <row r="22" spans="2:18" ht="20.25" customHeight="1" thickBot="1">
      <c r="B22" s="701"/>
      <c r="C22" s="702"/>
      <c r="D22" s="3300"/>
      <c r="E22" s="3296"/>
      <c r="F22" s="3297"/>
      <c r="G22" s="3298"/>
      <c r="H22" s="1059"/>
      <c r="I22" s="1049"/>
      <c r="J22" s="1049"/>
      <c r="K22" s="1047"/>
      <c r="L22" s="693" t="s">
        <v>580</v>
      </c>
      <c r="N22" s="1445"/>
    </row>
    <row r="23" spans="2:18" ht="22.5" customHeight="1" thickBot="1">
      <c r="B23" s="701"/>
      <c r="C23" s="702"/>
      <c r="D23" s="702"/>
      <c r="E23" s="702"/>
      <c r="F23" s="702"/>
      <c r="G23" s="702"/>
      <c r="H23" s="702"/>
      <c r="I23" s="1046"/>
      <c r="J23" s="1046"/>
      <c r="K23" s="1047"/>
      <c r="N23" s="1445"/>
    </row>
    <row r="24" spans="2:18" ht="13.5" customHeight="1" thickBot="1">
      <c r="B24" s="701"/>
      <c r="C24" s="702"/>
      <c r="D24" s="1060" t="s">
        <v>752</v>
      </c>
      <c r="E24" s="1501" t="s">
        <v>4284</v>
      </c>
      <c r="F24" s="1061" t="s">
        <v>753</v>
      </c>
      <c r="G24" s="1062">
        <v>0.45833333333333331</v>
      </c>
      <c r="H24" s="1063"/>
      <c r="I24" s="1049"/>
      <c r="J24" s="1049"/>
      <c r="K24" s="1047"/>
      <c r="N24" s="233"/>
    </row>
    <row r="25" spans="2:18" ht="13.8" thickBot="1">
      <c r="B25" s="701"/>
      <c r="C25" s="702"/>
      <c r="D25" s="1064" t="s">
        <v>755</v>
      </c>
      <c r="E25" s="1501" t="s">
        <v>3241</v>
      </c>
      <c r="F25" s="1065" t="s">
        <v>519</v>
      </c>
      <c r="G25" s="1350">
        <v>84</v>
      </c>
      <c r="H25" s="3317" t="s">
        <v>3168</v>
      </c>
      <c r="I25" s="3318"/>
      <c r="J25" s="3318"/>
      <c r="K25" s="3319"/>
      <c r="N25" s="233"/>
    </row>
    <row r="26" spans="2:18" ht="13.8" thickBot="1">
      <c r="B26" s="701"/>
      <c r="C26" s="702"/>
      <c r="D26" s="1044"/>
      <c r="E26" s="1066"/>
      <c r="F26" s="1066"/>
      <c r="G26" s="1066"/>
      <c r="H26" s="1066"/>
      <c r="I26" s="1046"/>
      <c r="J26" s="1046"/>
      <c r="K26" s="1047"/>
      <c r="N26" s="233"/>
    </row>
    <row r="27" spans="2:18" ht="13.8" thickBot="1">
      <c r="B27" s="701"/>
      <c r="C27" s="702"/>
      <c r="D27" s="1502" t="s">
        <v>1570</v>
      </c>
      <c r="E27" s="1862">
        <f>+'Tender Fee'!B5</f>
        <v>450</v>
      </c>
      <c r="F27" s="1067" t="s">
        <v>803</v>
      </c>
      <c r="G27" s="1068">
        <f>IF(E19&gt;50000000,90,80)</f>
        <v>80</v>
      </c>
      <c r="H27" s="1059"/>
      <c r="I27" s="1049"/>
      <c r="J27" s="1049"/>
      <c r="K27" s="1047"/>
      <c r="N27" s="233"/>
    </row>
    <row r="28" spans="2:18" ht="27" thickBot="1">
      <c r="B28" s="701"/>
      <c r="C28" s="702"/>
      <c r="D28" s="1179" t="s">
        <v>4434</v>
      </c>
      <c r="E28" s="1069">
        <v>50</v>
      </c>
      <c r="F28" s="1066"/>
      <c r="G28" s="1066"/>
      <c r="H28" s="1066"/>
      <c r="I28" s="1049"/>
      <c r="J28" s="1049"/>
      <c r="K28" s="1047"/>
      <c r="N28" s="233"/>
    </row>
    <row r="29" spans="2:18" ht="13.8" thickBot="1">
      <c r="B29" s="701"/>
      <c r="C29" s="702"/>
      <c r="D29" s="1066"/>
      <c r="E29" s="1066"/>
      <c r="F29" s="1066"/>
      <c r="G29" s="1066"/>
      <c r="H29" s="1066"/>
      <c r="I29" s="1049"/>
      <c r="J29" s="1049"/>
      <c r="K29" s="1047"/>
      <c r="N29" s="233"/>
    </row>
    <row r="30" spans="2:18" ht="13.2" customHeight="1" thickBot="1">
      <c r="B30" s="701"/>
      <c r="C30" s="702"/>
      <c r="D30" s="1383" t="s">
        <v>1969</v>
      </c>
      <c r="E30" s="1384" t="s">
        <v>1979</v>
      </c>
      <c r="F30" s="3198" t="s">
        <v>1970</v>
      </c>
      <c r="G30" s="3199"/>
      <c r="H30" s="1070"/>
      <c r="I30" s="1049"/>
      <c r="J30" s="1049"/>
      <c r="K30" s="1047"/>
      <c r="N30" s="233"/>
    </row>
    <row r="31" spans="2:18">
      <c r="B31" s="701"/>
      <c r="C31" s="702"/>
      <c r="D31" s="1044"/>
      <c r="E31" s="1385" t="s">
        <v>3173</v>
      </c>
      <c r="F31" s="3198" t="s">
        <v>4757</v>
      </c>
      <c r="G31" s="3199"/>
      <c r="H31" s="1070"/>
      <c r="I31" s="1049"/>
      <c r="J31" s="1049"/>
      <c r="K31" s="1047"/>
      <c r="N31" s="233"/>
    </row>
    <row r="32" spans="2:18">
      <c r="B32" s="701"/>
      <c r="C32" s="702"/>
      <c r="D32" s="1044"/>
      <c r="E32" s="1385" t="s">
        <v>3174</v>
      </c>
      <c r="F32" s="3200" t="s">
        <v>4759</v>
      </c>
      <c r="G32" s="3201"/>
      <c r="H32" s="1070"/>
      <c r="I32" s="1049"/>
      <c r="J32" s="1049"/>
      <c r="K32" s="1047"/>
      <c r="N32" s="233"/>
    </row>
    <row r="33" spans="2:14">
      <c r="B33" s="701"/>
      <c r="C33" s="702"/>
      <c r="D33" s="1044"/>
      <c r="E33" s="1385" t="s">
        <v>3175</v>
      </c>
      <c r="F33" s="3198" t="s">
        <v>4760</v>
      </c>
      <c r="G33" s="3199"/>
      <c r="H33" s="1070"/>
      <c r="I33" s="1049"/>
      <c r="J33" s="1049"/>
      <c r="K33" s="1047"/>
      <c r="N33" s="233"/>
    </row>
    <row r="34" spans="2:14" ht="13.2" customHeight="1" thickBot="1">
      <c r="B34" s="701"/>
      <c r="C34" s="702"/>
      <c r="D34" s="1044"/>
      <c r="E34" s="1385" t="s">
        <v>3176</v>
      </c>
      <c r="F34" s="3200" t="s">
        <v>4758</v>
      </c>
      <c r="G34" s="3201"/>
      <c r="H34" s="1070"/>
      <c r="I34" s="1046"/>
      <c r="J34" s="1046"/>
      <c r="K34" s="1047"/>
      <c r="N34" s="1043"/>
    </row>
    <row r="35" spans="2:14" ht="13.2" customHeight="1" thickBot="1">
      <c r="B35" s="701"/>
      <c r="C35" s="702"/>
      <c r="D35" s="1383" t="s">
        <v>3177</v>
      </c>
      <c r="E35" s="1386" t="str">
        <f>IF(E53=1,Datafordrops!C91,IF(E53=2,Datafordrops!C92,IF(E53=3,Datafordrops!C93,IF(E53=4,Datafordrops!C94,IF(E53=5,Datafordrops!C95)))))</f>
        <v>Ref No 14019647</v>
      </c>
      <c r="F35" s="1070"/>
      <c r="G35" s="1070"/>
      <c r="H35" s="1070"/>
      <c r="I35" s="1046"/>
      <c r="J35" s="1046"/>
      <c r="K35" s="1047"/>
      <c r="N35" s="1043"/>
    </row>
    <row r="36" spans="2:14" ht="13.2" customHeight="1" thickBot="1">
      <c r="B36" s="701"/>
      <c r="C36" s="702"/>
      <c r="D36" s="1046"/>
      <c r="E36" s="800"/>
      <c r="F36" s="1070"/>
      <c r="G36" s="1070"/>
      <c r="H36" s="1070"/>
      <c r="I36" s="1046"/>
      <c r="J36" s="1046"/>
      <c r="K36" s="1047"/>
      <c r="N36" s="1043"/>
    </row>
    <row r="37" spans="2:14" ht="13.2" customHeight="1">
      <c r="B37" s="701"/>
      <c r="C37" s="702"/>
      <c r="D37" s="3095" t="s">
        <v>4946</v>
      </c>
      <c r="E37" s="3096"/>
      <c r="F37" s="1387">
        <f>100-G27</f>
        <v>20</v>
      </c>
      <c r="G37" s="1071" t="s">
        <v>2475</v>
      </c>
      <c r="H37" s="1070"/>
      <c r="I37" s="1046"/>
      <c r="J37" s="1046"/>
      <c r="K37" s="1047"/>
      <c r="N37" s="1043"/>
    </row>
    <row r="38" spans="2:14" ht="13.2" customHeight="1" thickBot="1">
      <c r="B38" s="701"/>
      <c r="C38" s="702"/>
      <c r="D38" s="2925" t="s">
        <v>2476</v>
      </c>
      <c r="E38" s="2950"/>
      <c r="F38" s="1388">
        <f>+G27</f>
        <v>80</v>
      </c>
      <c r="G38" s="943"/>
      <c r="H38" s="1070"/>
      <c r="I38" s="1046"/>
      <c r="J38" s="1046"/>
      <c r="K38" s="1047"/>
      <c r="N38" s="1043"/>
    </row>
    <row r="39" spans="2:14" ht="13.2" customHeight="1" thickTop="1" thickBot="1">
      <c r="B39" s="701"/>
      <c r="C39" s="702"/>
      <c r="D39" s="2925" t="s">
        <v>4500</v>
      </c>
      <c r="E39" s="2950">
        <f>+E28</f>
        <v>50</v>
      </c>
      <c r="F39" s="2265">
        <f>+E28</f>
        <v>50</v>
      </c>
      <c r="G39" s="943"/>
      <c r="H39" s="1070"/>
      <c r="I39" s="1046"/>
      <c r="J39" s="1046"/>
      <c r="K39" s="1047"/>
      <c r="N39" s="1043"/>
    </row>
    <row r="40" spans="2:14" ht="13.2" customHeight="1" thickTop="1">
      <c r="B40" s="701"/>
      <c r="C40" s="702"/>
      <c r="D40" s="1046"/>
      <c r="E40" s="800"/>
      <c r="F40" s="1070"/>
      <c r="G40" s="1070"/>
      <c r="H40" s="1070"/>
      <c r="I40" s="1046"/>
      <c r="J40" s="1046"/>
      <c r="K40" s="1047"/>
      <c r="N40" s="1043"/>
    </row>
    <row r="41" spans="2:14" ht="13.2" customHeight="1" thickBot="1">
      <c r="B41" s="701"/>
      <c r="C41" s="702"/>
      <c r="D41" s="1044"/>
      <c r="E41" s="943"/>
      <c r="F41" s="1066"/>
      <c r="G41" s="1066"/>
      <c r="H41" s="1066"/>
      <c r="I41" s="1046"/>
      <c r="J41" s="1046"/>
      <c r="K41" s="1047"/>
      <c r="N41" s="1043"/>
    </row>
    <row r="42" spans="2:14" ht="16.2" customHeight="1">
      <c r="B42" s="701"/>
      <c r="C42" s="702"/>
      <c r="D42" s="3175" t="s">
        <v>1614</v>
      </c>
      <c r="E42" s="3176"/>
      <c r="F42" s="3176"/>
      <c r="G42" s="3177"/>
      <c r="H42" s="1072"/>
      <c r="I42" s="1049"/>
      <c r="J42" s="1049"/>
      <c r="K42" s="1047"/>
      <c r="N42" s="1043"/>
    </row>
    <row r="43" spans="2:14" ht="19.2" customHeight="1">
      <c r="B43" s="701"/>
      <c r="C43" s="702"/>
      <c r="D43" s="1094" t="s">
        <v>4532</v>
      </c>
      <c r="E43" s="1073"/>
      <c r="F43" s="1074">
        <v>1</v>
      </c>
      <c r="G43" s="1389"/>
      <c r="H43" s="1066"/>
      <c r="I43" s="1049"/>
      <c r="J43" s="1049"/>
      <c r="K43" s="1047"/>
      <c r="N43" s="233"/>
    </row>
    <row r="44" spans="2:14" ht="16.2" customHeight="1">
      <c r="B44" s="701"/>
      <c r="C44" s="702"/>
      <c r="D44" s="1094" t="s">
        <v>778</v>
      </c>
      <c r="E44" s="1075"/>
      <c r="F44" s="1076">
        <v>2</v>
      </c>
      <c r="G44" s="1390"/>
      <c r="H44" s="1077"/>
      <c r="I44" s="1049"/>
      <c r="J44" s="1049"/>
      <c r="K44" s="1047"/>
    </row>
    <row r="45" spans="2:14" ht="30" customHeight="1" thickBot="1">
      <c r="B45" s="701"/>
      <c r="C45" s="702"/>
      <c r="D45" s="3052" t="s">
        <v>4518</v>
      </c>
      <c r="E45" s="3122"/>
      <c r="F45" s="1391">
        <v>1</v>
      </c>
      <c r="G45" s="1392"/>
      <c r="H45" s="1077"/>
      <c r="I45" s="1049"/>
      <c r="J45" s="1049"/>
      <c r="K45" s="1047"/>
    </row>
    <row r="46" spans="2:14" ht="16.2" customHeight="1" thickBot="1">
      <c r="B46" s="701"/>
      <c r="C46" s="702"/>
      <c r="D46" s="1044"/>
      <c r="E46" s="1078"/>
      <c r="F46" s="1078"/>
      <c r="G46" s="1078"/>
      <c r="H46" s="1078"/>
      <c r="I46" s="1049"/>
      <c r="J46" s="1049"/>
      <c r="K46" s="1047"/>
    </row>
    <row r="47" spans="2:14" ht="15.75" customHeight="1">
      <c r="B47" s="701"/>
      <c r="C47" s="702"/>
      <c r="D47" s="1503" t="s">
        <v>563</v>
      </c>
      <c r="E47" s="1504">
        <v>1</v>
      </c>
      <c r="F47" s="3194"/>
      <c r="G47" s="3195"/>
      <c r="H47" s="1079"/>
      <c r="I47" s="1049"/>
      <c r="J47" s="1049"/>
      <c r="K47" s="1047"/>
    </row>
    <row r="48" spans="2:14" ht="15.75" customHeight="1" thickBot="1">
      <c r="B48" s="701"/>
      <c r="C48" s="702"/>
      <c r="D48" s="1505" t="s">
        <v>757</v>
      </c>
      <c r="E48" s="3191" t="s">
        <v>3225</v>
      </c>
      <c r="F48" s="3192"/>
      <c r="G48" s="3193"/>
      <c r="H48" s="3203" t="s">
        <v>4663</v>
      </c>
      <c r="I48" s="3203"/>
      <c r="J48" s="3203"/>
      <c r="K48" s="3204"/>
    </row>
    <row r="49" spans="2:14" ht="15.75" customHeight="1" thickBot="1">
      <c r="B49" s="701"/>
      <c r="C49" s="702"/>
      <c r="D49" s="1506" t="s">
        <v>3169</v>
      </c>
      <c r="E49" s="1507">
        <v>0.45833333333333331</v>
      </c>
      <c r="F49" s="1508"/>
      <c r="G49" s="1508"/>
      <c r="H49" s="3203"/>
      <c r="I49" s="3203"/>
      <c r="J49" s="3203"/>
      <c r="K49" s="3204"/>
    </row>
    <row r="50" spans="2:14" ht="15.75" customHeight="1">
      <c r="B50" s="701"/>
      <c r="C50" s="702"/>
      <c r="D50" s="692" t="s">
        <v>474</v>
      </c>
      <c r="E50" s="3210" t="s">
        <v>3225</v>
      </c>
      <c r="F50" s="3211"/>
      <c r="G50" s="3212"/>
      <c r="H50" s="797"/>
      <c r="I50" s="1049"/>
      <c r="J50" s="1049"/>
      <c r="K50" s="1047"/>
    </row>
    <row r="51" spans="2:14" ht="15.75" customHeight="1">
      <c r="B51" s="701"/>
      <c r="C51" s="702"/>
      <c r="D51" s="1509"/>
      <c r="E51" s="3213"/>
      <c r="F51" s="3214"/>
      <c r="G51" s="3215"/>
      <c r="H51" s="797"/>
      <c r="I51" s="1049"/>
      <c r="J51" s="1049"/>
      <c r="K51" s="1047"/>
    </row>
    <row r="52" spans="2:14" ht="21" customHeight="1" thickBot="1">
      <c r="B52" s="701"/>
      <c r="C52" s="702"/>
      <c r="D52" s="1509"/>
      <c r="E52" s="3213"/>
      <c r="F52" s="3214"/>
      <c r="G52" s="3215"/>
      <c r="H52" s="797"/>
      <c r="I52" s="1049"/>
      <c r="J52" s="1049"/>
      <c r="K52" s="1047"/>
    </row>
    <row r="53" spans="2:14" ht="15.6" customHeight="1">
      <c r="B53" s="701"/>
      <c r="C53" s="702"/>
      <c r="D53" s="1860" t="s">
        <v>4519</v>
      </c>
      <c r="E53" s="3182">
        <v>5</v>
      </c>
      <c r="F53" s="3183"/>
      <c r="G53" s="3184"/>
      <c r="H53" s="1053"/>
      <c r="I53" s="1049"/>
      <c r="J53" s="1049"/>
      <c r="K53" s="1047"/>
    </row>
    <row r="54" spans="2:14" ht="15.6" customHeight="1" thickBot="1">
      <c r="B54" s="701"/>
      <c r="C54" s="702"/>
      <c r="D54" s="1393" t="s">
        <v>4520</v>
      </c>
      <c r="E54" s="3127">
        <v>5</v>
      </c>
      <c r="F54" s="3128"/>
      <c r="G54" s="3129"/>
      <c r="H54" s="799"/>
      <c r="I54" s="1049"/>
      <c r="J54" s="1049"/>
      <c r="K54" s="1047"/>
    </row>
    <row r="55" spans="2:14" ht="15.75" customHeight="1" thickBot="1">
      <c r="B55" s="701"/>
      <c r="C55" s="702"/>
      <c r="D55" s="702"/>
      <c r="E55" s="1080"/>
      <c r="F55" s="1080"/>
      <c r="G55" s="1080"/>
      <c r="H55" s="1080"/>
      <c r="I55" s="1049"/>
      <c r="K55" s="1047"/>
    </row>
    <row r="56" spans="2:14" ht="15.75" customHeight="1" thickBot="1">
      <c r="B56" s="701"/>
      <c r="C56" s="702"/>
      <c r="D56" s="3123"/>
      <c r="E56" s="3124"/>
      <c r="F56" s="1394" t="s">
        <v>4521</v>
      </c>
      <c r="G56" s="1395"/>
      <c r="H56" s="702"/>
      <c r="I56" s="1081">
        <v>1</v>
      </c>
      <c r="K56" s="1047"/>
      <c r="L56" s="1082"/>
      <c r="M56" s="1083"/>
      <c r="N56" s="1083"/>
    </row>
    <row r="57" spans="2:14" ht="15.75" customHeight="1">
      <c r="B57" s="701"/>
      <c r="C57" s="702"/>
      <c r="D57" s="702"/>
      <c r="E57" s="702"/>
      <c r="F57" s="702"/>
      <c r="G57" s="702"/>
      <c r="H57" s="702"/>
      <c r="K57" s="1047"/>
      <c r="L57" s="1082"/>
      <c r="M57" s="1083"/>
      <c r="N57" s="1083"/>
    </row>
    <row r="58" spans="2:14" ht="12" customHeight="1" thickBot="1">
      <c r="B58" s="701"/>
      <c r="C58" s="702"/>
      <c r="D58" s="1066"/>
      <c r="E58" s="1066"/>
      <c r="F58" s="1066"/>
      <c r="G58" s="1066"/>
      <c r="H58" s="1066"/>
      <c r="K58" s="1047"/>
      <c r="M58" s="233"/>
      <c r="N58" s="233"/>
    </row>
    <row r="59" spans="2:14" ht="70.8" customHeight="1">
      <c r="B59" s="701"/>
      <c r="C59" s="702"/>
      <c r="D59" s="3196" t="s">
        <v>5230</v>
      </c>
      <c r="E59" s="3130" t="s">
        <v>5223</v>
      </c>
      <c r="F59" s="3131"/>
      <c r="G59" s="2793" t="s">
        <v>596</v>
      </c>
      <c r="H59" s="2791"/>
      <c r="K59" s="704"/>
    </row>
    <row r="60" spans="2:14" ht="96.6" customHeight="1">
      <c r="B60" s="701"/>
      <c r="C60" s="702"/>
      <c r="D60" s="3197"/>
      <c r="E60" s="2961" t="s">
        <v>5231</v>
      </c>
      <c r="F60" s="3043"/>
      <c r="G60" s="2794" t="s">
        <v>598</v>
      </c>
      <c r="H60" s="2792"/>
      <c r="K60" s="704"/>
    </row>
    <row r="61" spans="2:14" ht="15.75" customHeight="1">
      <c r="B61" s="701"/>
      <c r="C61" s="702"/>
      <c r="D61" s="1044"/>
      <c r="E61" s="562"/>
      <c r="F61" s="562"/>
      <c r="G61" s="562"/>
      <c r="H61" s="562"/>
      <c r="I61" s="702"/>
      <c r="J61" s="702"/>
      <c r="K61" s="704"/>
    </row>
    <row r="62" spans="2:14" s="1088" customFormat="1" ht="18.75" customHeight="1" thickBot="1">
      <c r="B62" s="1084"/>
      <c r="C62" s="1085"/>
      <c r="D62" s="1085"/>
      <c r="E62" s="1086"/>
      <c r="F62" s="1086"/>
      <c r="G62" s="1086"/>
      <c r="H62" s="1086"/>
      <c r="I62" s="1085"/>
      <c r="J62" s="1085"/>
      <c r="K62" s="1087"/>
    </row>
    <row r="63" spans="2:14" s="1088" customFormat="1" ht="18.75" customHeight="1">
      <c r="B63" s="1084"/>
      <c r="C63" s="1085"/>
      <c r="D63" s="1089" t="s">
        <v>1623</v>
      </c>
      <c r="E63" s="1090">
        <v>2</v>
      </c>
      <c r="F63" s="1091"/>
      <c r="G63" s="1092"/>
      <c r="H63" s="1086"/>
      <c r="I63" s="1093"/>
      <c r="J63" s="1093"/>
      <c r="K63" s="1087"/>
      <c r="M63" s="561" t="s">
        <v>2064</v>
      </c>
    </row>
    <row r="64" spans="2:14" s="1088" customFormat="1" ht="18.75" customHeight="1">
      <c r="B64" s="1084"/>
      <c r="C64" s="1085"/>
      <c r="D64" s="1094" t="s">
        <v>2063</v>
      </c>
      <c r="E64" s="1088">
        <v>2</v>
      </c>
      <c r="F64" s="1095"/>
      <c r="G64" s="1092"/>
      <c r="H64" s="1092"/>
      <c r="I64" s="1093"/>
      <c r="J64" s="1093"/>
      <c r="K64" s="1087"/>
      <c r="M64" s="1096">
        <v>41974</v>
      </c>
    </row>
    <row r="65" spans="1:19" s="1088" customFormat="1" ht="18.75" customHeight="1" thickBot="1">
      <c r="B65" s="1084"/>
      <c r="C65" s="1085"/>
      <c r="D65" s="1097" t="s">
        <v>4426</v>
      </c>
      <c r="E65" s="1098">
        <v>2</v>
      </c>
      <c r="F65" s="1099"/>
      <c r="G65" s="1086"/>
      <c r="H65" s="1086"/>
      <c r="I65" s="1093"/>
      <c r="J65" s="1093"/>
      <c r="K65" s="1087"/>
    </row>
    <row r="66" spans="1:19" ht="13.8" thickBot="1">
      <c r="B66" s="701"/>
      <c r="C66" s="702"/>
      <c r="D66" s="1066"/>
      <c r="E66" s="1066">
        <v>2</v>
      </c>
      <c r="F66" s="1066"/>
      <c r="G66" s="1066"/>
      <c r="H66" s="1066"/>
      <c r="I66" s="702"/>
      <c r="J66" s="702"/>
      <c r="K66" s="704"/>
    </row>
    <row r="67" spans="1:19" s="71" customFormat="1" ht="13.5" customHeight="1">
      <c r="B67" s="1100"/>
      <c r="C67" s="1101"/>
      <c r="D67" s="3188" t="s">
        <v>548</v>
      </c>
      <c r="E67" s="3189">
        <v>2</v>
      </c>
      <c r="F67" s="3189"/>
      <c r="G67" s="3190"/>
      <c r="H67" s="1102"/>
      <c r="I67" s="1103"/>
      <c r="J67" s="1103"/>
      <c r="K67" s="1104"/>
      <c r="L67" s="102"/>
      <c r="M67" s="102"/>
      <c r="N67" s="102"/>
      <c r="O67" s="102"/>
    </row>
    <row r="68" spans="1:19" s="71" customFormat="1" ht="48" customHeight="1">
      <c r="B68" s="1100"/>
      <c r="C68" s="1101"/>
      <c r="D68" s="3104" t="s">
        <v>4544</v>
      </c>
      <c r="E68" s="3105"/>
      <c r="F68" s="3105"/>
      <c r="G68" s="967"/>
      <c r="H68" s="798"/>
      <c r="I68" s="1105" t="b">
        <v>0</v>
      </c>
      <c r="J68" s="1105"/>
      <c r="K68" s="1106"/>
      <c r="L68" s="67"/>
      <c r="M68" s="67"/>
      <c r="N68" s="67"/>
      <c r="O68" s="67"/>
      <c r="P68" s="67"/>
      <c r="Q68" s="67"/>
      <c r="R68" s="67"/>
      <c r="S68" s="67"/>
    </row>
    <row r="69" spans="1:19" s="71" customFormat="1" ht="18.75" customHeight="1">
      <c r="B69" s="1100"/>
      <c r="C69" s="1101"/>
      <c r="D69" s="3185" t="s">
        <v>4723</v>
      </c>
      <c r="E69" s="3186"/>
      <c r="F69" s="3186"/>
      <c r="G69" s="3187"/>
      <c r="H69" s="1107"/>
      <c r="I69" s="1105"/>
      <c r="J69" s="1105"/>
      <c r="K69" s="1106"/>
      <c r="L69" s="67"/>
      <c r="M69" s="67"/>
      <c r="N69" s="67"/>
      <c r="O69" s="67"/>
      <c r="P69" s="67"/>
      <c r="Q69" s="67"/>
      <c r="R69" s="67"/>
      <c r="S69" s="67"/>
    </row>
    <row r="70" spans="1:19" s="71" customFormat="1" ht="33.6" customHeight="1">
      <c r="A70" s="1108"/>
      <c r="B70" s="1100"/>
      <c r="C70" s="1101"/>
      <c r="D70" s="3101" t="s">
        <v>4545</v>
      </c>
      <c r="E70" s="3102"/>
      <c r="F70" s="3103"/>
      <c r="G70" s="967"/>
      <c r="H70" s="1109" t="s">
        <v>580</v>
      </c>
      <c r="I70" s="1105" t="b">
        <v>1</v>
      </c>
      <c r="K70" s="1106"/>
      <c r="L70" s="97"/>
      <c r="M70" s="97"/>
      <c r="N70" s="97"/>
      <c r="O70" s="97"/>
      <c r="P70" s="97"/>
      <c r="Q70" s="97"/>
      <c r="R70" s="97"/>
      <c r="S70" s="97"/>
    </row>
    <row r="71" spans="1:19" s="71" customFormat="1" ht="44.25" customHeight="1">
      <c r="A71" s="1108"/>
      <c r="B71" s="1100"/>
      <c r="C71" s="1101"/>
      <c r="D71" s="3099" t="s">
        <v>1965</v>
      </c>
      <c r="E71" s="3100"/>
      <c r="F71" s="3100"/>
      <c r="G71" s="967"/>
      <c r="H71" s="1109" t="s">
        <v>580</v>
      </c>
      <c r="I71" s="1105" t="b">
        <v>1</v>
      </c>
      <c r="K71" s="1106"/>
      <c r="L71" s="97"/>
      <c r="M71" s="97"/>
      <c r="N71" s="97"/>
      <c r="O71" s="97"/>
      <c r="P71" s="97"/>
      <c r="Q71" s="97"/>
      <c r="R71" s="97"/>
      <c r="S71" s="97"/>
    </row>
    <row r="72" spans="1:19" s="71" customFormat="1" ht="24.75" customHeight="1">
      <c r="B72" s="1100"/>
      <c r="C72" s="1101"/>
      <c r="D72" s="3099" t="s">
        <v>4889</v>
      </c>
      <c r="E72" s="3100"/>
      <c r="F72" s="3100"/>
      <c r="G72" s="967">
        <v>3</v>
      </c>
      <c r="H72" s="1109" t="str">
        <f t="shared" ref="H72:H88" si="0">IF(G72=1,"Page","Pages")</f>
        <v>Pages</v>
      </c>
      <c r="I72" s="1105" t="b">
        <v>1</v>
      </c>
      <c r="K72" s="1106"/>
      <c r="L72" s="97"/>
      <c r="M72" s="97"/>
      <c r="N72" s="97"/>
      <c r="O72" s="97"/>
      <c r="P72" s="97"/>
      <c r="Q72" s="97"/>
      <c r="R72" s="97"/>
      <c r="S72" s="97"/>
    </row>
    <row r="73" spans="1:19" s="71" customFormat="1" ht="24.75" customHeight="1">
      <c r="B73" s="1100"/>
      <c r="C73" s="1101"/>
      <c r="D73" s="3099" t="s">
        <v>2491</v>
      </c>
      <c r="E73" s="3100"/>
      <c r="F73" s="3100"/>
      <c r="G73" s="967">
        <v>3</v>
      </c>
      <c r="H73" s="1109" t="str">
        <f t="shared" si="0"/>
        <v>Pages</v>
      </c>
      <c r="I73" s="1105" t="b">
        <v>1</v>
      </c>
      <c r="K73" s="1106"/>
      <c r="L73" s="97"/>
      <c r="M73" s="97"/>
      <c r="N73" s="97"/>
      <c r="O73" s="97"/>
      <c r="P73" s="97"/>
      <c r="Q73" s="97"/>
      <c r="R73" s="97"/>
      <c r="S73" s="97"/>
    </row>
    <row r="74" spans="1:19" s="71" customFormat="1" ht="27.75" customHeight="1">
      <c r="B74" s="1100"/>
      <c r="C74" s="1101"/>
      <c r="D74" s="3099" t="s">
        <v>4890</v>
      </c>
      <c r="E74" s="3100"/>
      <c r="F74" s="3100"/>
      <c r="G74" s="967">
        <v>1</v>
      </c>
      <c r="H74" s="1109" t="str">
        <f t="shared" si="0"/>
        <v>Page</v>
      </c>
      <c r="I74" s="1105" t="b">
        <v>1</v>
      </c>
      <c r="K74" s="1106"/>
      <c r="L74" s="97"/>
      <c r="M74" s="97"/>
      <c r="N74" s="97"/>
      <c r="O74" s="97"/>
      <c r="P74" s="97"/>
      <c r="Q74" s="97"/>
      <c r="R74" s="97"/>
      <c r="S74" s="97"/>
    </row>
    <row r="75" spans="1:19" s="71" customFormat="1" ht="24.75" customHeight="1">
      <c r="B75" s="1100"/>
      <c r="C75" s="1101"/>
      <c r="D75" s="3099" t="s">
        <v>4891</v>
      </c>
      <c r="E75" s="3100"/>
      <c r="F75" s="3100"/>
      <c r="G75" s="967">
        <v>1</v>
      </c>
      <c r="H75" s="1109" t="str">
        <f t="shared" si="0"/>
        <v>Page</v>
      </c>
      <c r="I75" s="1105" t="b">
        <v>1</v>
      </c>
      <c r="K75" s="1106"/>
      <c r="L75" s="495"/>
      <c r="M75" s="495"/>
      <c r="N75" s="495"/>
      <c r="O75" s="495"/>
      <c r="P75" s="495"/>
      <c r="Q75" s="495"/>
      <c r="R75" s="495"/>
      <c r="S75" s="495"/>
    </row>
    <row r="76" spans="1:19" s="71" customFormat="1" ht="24" customHeight="1">
      <c r="B76" s="1100"/>
      <c r="C76" s="1101"/>
      <c r="D76" s="3099" t="s">
        <v>4892</v>
      </c>
      <c r="E76" s="3100"/>
      <c r="F76" s="3100"/>
      <c r="G76" s="967">
        <v>1</v>
      </c>
      <c r="H76" s="1109" t="str">
        <f t="shared" si="0"/>
        <v>Page</v>
      </c>
      <c r="I76" s="1105" t="b">
        <v>1</v>
      </c>
      <c r="K76" s="1106"/>
      <c r="L76" s="495"/>
      <c r="M76" s="495"/>
      <c r="N76" s="495"/>
      <c r="O76" s="495"/>
      <c r="P76" s="495"/>
      <c r="Q76" s="495"/>
      <c r="R76" s="495"/>
      <c r="S76" s="495"/>
    </row>
    <row r="77" spans="1:19" s="71" customFormat="1" ht="23.25" customHeight="1">
      <c r="B77" s="1100"/>
      <c r="C77" s="1101"/>
      <c r="D77" s="3101" t="s">
        <v>4893</v>
      </c>
      <c r="E77" s="3102"/>
      <c r="F77" s="3103"/>
      <c r="G77" s="967">
        <v>1</v>
      </c>
      <c r="H77" s="1109" t="str">
        <f t="shared" si="0"/>
        <v>Page</v>
      </c>
      <c r="I77" s="1105" t="b">
        <v>1</v>
      </c>
      <c r="K77" s="1106"/>
      <c r="L77" s="495"/>
      <c r="M77" s="495"/>
      <c r="N77" s="495"/>
      <c r="O77" s="495"/>
      <c r="P77" s="495"/>
      <c r="Q77" s="495"/>
      <c r="R77" s="495"/>
      <c r="S77" s="495"/>
    </row>
    <row r="78" spans="1:19" s="71" customFormat="1" ht="23.25" customHeight="1">
      <c r="B78" s="1100"/>
      <c r="C78" s="1101"/>
      <c r="D78" s="3099" t="s">
        <v>4894</v>
      </c>
      <c r="E78" s="3100"/>
      <c r="F78" s="3100"/>
      <c r="G78" s="967">
        <v>1</v>
      </c>
      <c r="H78" s="1109" t="str">
        <f t="shared" si="0"/>
        <v>Page</v>
      </c>
      <c r="I78" s="1105" t="b">
        <v>1</v>
      </c>
      <c r="K78" s="1106"/>
      <c r="L78" s="495"/>
      <c r="M78" s="495"/>
      <c r="N78" s="495"/>
      <c r="O78" s="495"/>
      <c r="P78" s="495"/>
      <c r="Q78" s="495"/>
      <c r="R78" s="495"/>
      <c r="S78" s="495"/>
    </row>
    <row r="79" spans="1:19" s="71" customFormat="1" ht="23.25" customHeight="1">
      <c r="B79" s="1100"/>
      <c r="C79" s="1101"/>
      <c r="D79" s="3099" t="s">
        <v>4895</v>
      </c>
      <c r="E79" s="3100"/>
      <c r="F79" s="3100"/>
      <c r="G79" s="967">
        <v>1</v>
      </c>
      <c r="H79" s="1109" t="str">
        <f t="shared" si="0"/>
        <v>Page</v>
      </c>
      <c r="I79" s="1105" t="b">
        <v>1</v>
      </c>
      <c r="K79" s="1106"/>
      <c r="L79" s="495"/>
      <c r="M79" s="495"/>
      <c r="N79" s="495"/>
      <c r="O79" s="495"/>
      <c r="P79" s="495"/>
      <c r="Q79" s="495"/>
      <c r="R79" s="495"/>
      <c r="S79" s="495"/>
    </row>
    <row r="80" spans="1:19" s="71" customFormat="1" ht="23.25" customHeight="1">
      <c r="B80" s="1100"/>
      <c r="C80" s="1101"/>
      <c r="D80" s="3101" t="s">
        <v>4896</v>
      </c>
      <c r="E80" s="3102"/>
      <c r="F80" s="3103"/>
      <c r="G80" s="967">
        <v>2</v>
      </c>
      <c r="H80" s="1109" t="str">
        <f t="shared" si="0"/>
        <v>Pages</v>
      </c>
      <c r="I80" s="1105" t="b">
        <v>1</v>
      </c>
      <c r="K80" s="1106"/>
      <c r="L80" s="495"/>
      <c r="M80" s="495"/>
      <c r="N80" s="495"/>
      <c r="O80" s="495"/>
      <c r="P80" s="495"/>
      <c r="Q80" s="495"/>
      <c r="R80" s="495"/>
      <c r="S80" s="495"/>
    </row>
    <row r="81" spans="1:19" s="71" customFormat="1" ht="23.25" customHeight="1">
      <c r="B81" s="1100"/>
      <c r="C81" s="1101"/>
      <c r="D81" s="3099" t="s">
        <v>4897</v>
      </c>
      <c r="E81" s="3100"/>
      <c r="F81" s="3100"/>
      <c r="G81" s="967">
        <v>5</v>
      </c>
      <c r="H81" s="1109" t="str">
        <f t="shared" si="0"/>
        <v>Pages</v>
      </c>
      <c r="I81" s="1105" t="b">
        <v>1</v>
      </c>
      <c r="K81" s="1106"/>
      <c r="L81" s="495"/>
      <c r="M81" s="495"/>
      <c r="N81" s="495"/>
      <c r="O81" s="495"/>
      <c r="P81" s="495"/>
      <c r="Q81" s="495"/>
      <c r="R81" s="495"/>
      <c r="S81" s="495"/>
    </row>
    <row r="82" spans="1:19" s="71" customFormat="1" ht="30" customHeight="1">
      <c r="B82" s="1100"/>
      <c r="C82" s="1101"/>
      <c r="D82" s="3101" t="s">
        <v>4898</v>
      </c>
      <c r="E82" s="3102"/>
      <c r="F82" s="3102"/>
      <c r="G82" s="967">
        <v>1</v>
      </c>
      <c r="H82" s="1109" t="str">
        <f t="shared" si="0"/>
        <v>Page</v>
      </c>
      <c r="I82" s="1105" t="b">
        <v>1</v>
      </c>
      <c r="K82" s="1106"/>
      <c r="L82" s="495"/>
      <c r="M82" s="495"/>
      <c r="N82" s="495"/>
      <c r="O82" s="495"/>
      <c r="P82" s="495"/>
      <c r="Q82" s="495"/>
      <c r="R82" s="495"/>
      <c r="S82" s="495"/>
    </row>
    <row r="83" spans="1:19" s="71" customFormat="1" ht="23.25" customHeight="1">
      <c r="B83" s="1100"/>
      <c r="C83" s="1101"/>
      <c r="D83" s="3099" t="s">
        <v>4899</v>
      </c>
      <c r="E83" s="3100"/>
      <c r="F83" s="3100"/>
      <c r="G83" s="1110">
        <v>1</v>
      </c>
      <c r="H83" s="1109" t="str">
        <f t="shared" si="0"/>
        <v>Page</v>
      </c>
      <c r="I83" s="1105" t="b">
        <v>1</v>
      </c>
      <c r="K83" s="1106"/>
      <c r="L83" s="495"/>
      <c r="M83" s="495"/>
      <c r="N83" s="495"/>
      <c r="O83" s="495"/>
      <c r="P83" s="495"/>
      <c r="Q83" s="495"/>
      <c r="R83" s="495"/>
      <c r="S83" s="495"/>
    </row>
    <row r="84" spans="1:19" s="71" customFormat="1" ht="23.25" customHeight="1">
      <c r="A84" s="1111"/>
      <c r="B84" s="1100"/>
      <c r="C84" s="1101"/>
      <c r="D84" s="3099" t="s">
        <v>4900</v>
      </c>
      <c r="E84" s="3100"/>
      <c r="F84" s="3100"/>
      <c r="G84" s="1110">
        <v>1</v>
      </c>
      <c r="H84" s="1109" t="str">
        <f t="shared" si="0"/>
        <v>Page</v>
      </c>
      <c r="I84" s="1105" t="b">
        <v>1</v>
      </c>
      <c r="K84" s="1106"/>
      <c r="L84" s="495"/>
      <c r="M84" s="495"/>
      <c r="N84" s="495"/>
      <c r="O84" s="495"/>
      <c r="P84" s="495"/>
      <c r="Q84" s="495"/>
      <c r="R84" s="495"/>
      <c r="S84" s="495"/>
    </row>
    <row r="85" spans="1:19" s="71" customFormat="1" ht="23.25" customHeight="1">
      <c r="B85" s="1100"/>
      <c r="C85" s="1101"/>
      <c r="D85" s="3099" t="s">
        <v>4901</v>
      </c>
      <c r="E85" s="3100"/>
      <c r="F85" s="3100"/>
      <c r="G85" s="1110">
        <v>5</v>
      </c>
      <c r="H85" s="1109" t="str">
        <f t="shared" si="0"/>
        <v>Pages</v>
      </c>
      <c r="I85" s="1105" t="b">
        <v>1</v>
      </c>
      <c r="K85" s="1106"/>
      <c r="L85" s="495"/>
      <c r="M85" s="495"/>
      <c r="N85" s="495"/>
      <c r="O85" s="495"/>
      <c r="P85" s="495"/>
      <c r="Q85" s="495"/>
      <c r="R85" s="495"/>
      <c r="S85" s="495"/>
    </row>
    <row r="86" spans="1:19" s="71" customFormat="1" ht="23.25" customHeight="1">
      <c r="B86" s="1100"/>
      <c r="C86" s="1101"/>
      <c r="D86" s="3099" t="s">
        <v>4902</v>
      </c>
      <c r="E86" s="3100"/>
      <c r="F86" s="3100"/>
      <c r="G86" s="1110">
        <v>3</v>
      </c>
      <c r="H86" s="1109" t="str">
        <f t="shared" si="0"/>
        <v>Pages</v>
      </c>
      <c r="I86" s="1105" t="b">
        <v>1</v>
      </c>
      <c r="K86" s="1106"/>
      <c r="L86" s="495"/>
      <c r="M86" s="495"/>
      <c r="N86" s="495"/>
      <c r="O86" s="495"/>
      <c r="P86" s="495"/>
      <c r="Q86" s="495"/>
      <c r="R86" s="495"/>
      <c r="S86" s="495"/>
    </row>
    <row r="87" spans="1:19" s="71" customFormat="1" ht="23.25" customHeight="1" thickBot="1">
      <c r="B87" s="1100"/>
      <c r="C87" s="1101"/>
      <c r="D87" s="3112" t="s">
        <v>4903</v>
      </c>
      <c r="E87" s="3113"/>
      <c r="F87" s="3113"/>
      <c r="G87" s="1110">
        <v>3</v>
      </c>
      <c r="H87" s="1109"/>
      <c r="I87" s="1105"/>
      <c r="K87" s="1106"/>
      <c r="L87" s="495"/>
      <c r="M87" s="495"/>
      <c r="N87" s="495"/>
      <c r="O87" s="495"/>
      <c r="P87" s="495"/>
      <c r="Q87" s="495"/>
      <c r="R87" s="495"/>
      <c r="S87" s="495"/>
    </row>
    <row r="88" spans="1:19" s="71" customFormat="1" ht="23.25" customHeight="1" thickBot="1">
      <c r="B88" s="1100"/>
      <c r="C88" s="1101"/>
      <c r="D88" s="3112" t="s">
        <v>5226</v>
      </c>
      <c r="E88" s="3113"/>
      <c r="F88" s="3113"/>
      <c r="G88" s="1112">
        <v>3</v>
      </c>
      <c r="H88" s="1109" t="str">
        <f t="shared" si="0"/>
        <v>Pages</v>
      </c>
      <c r="I88" s="1105" t="b">
        <v>1</v>
      </c>
      <c r="K88" s="1106"/>
      <c r="L88" s="495"/>
      <c r="M88" s="495"/>
      <c r="N88" s="495"/>
      <c r="O88" s="495"/>
      <c r="P88" s="495"/>
      <c r="Q88" s="495"/>
      <c r="R88" s="495"/>
      <c r="S88" s="495"/>
    </row>
    <row r="89" spans="1:19" s="71" customFormat="1" ht="17.25" customHeight="1">
      <c r="B89" s="1100"/>
      <c r="C89" s="1101"/>
      <c r="D89" s="1113"/>
      <c r="E89" s="1113"/>
      <c r="F89" s="1113"/>
      <c r="G89" s="1113"/>
      <c r="H89" s="1113"/>
      <c r="I89" s="1114"/>
      <c r="J89" s="1114"/>
      <c r="K89" s="1115"/>
      <c r="O89" s="495"/>
      <c r="P89" s="495"/>
      <c r="Q89" s="495"/>
      <c r="R89" s="495"/>
      <c r="S89" s="495"/>
    </row>
    <row r="90" spans="1:19" s="71" customFormat="1" ht="16.2" thickBot="1">
      <c r="B90" s="1100"/>
      <c r="C90" s="1101"/>
      <c r="D90" s="1056"/>
      <c r="E90" s="1116"/>
      <c r="F90" s="1056"/>
      <c r="G90" s="1056"/>
      <c r="H90" s="1056"/>
      <c r="I90" s="1117"/>
      <c r="J90" s="1117"/>
      <c r="K90" s="1118"/>
      <c r="M90" s="125"/>
      <c r="N90" s="125"/>
      <c r="O90" s="1119"/>
      <c r="P90" s="1119"/>
      <c r="Q90" s="1119"/>
      <c r="R90" s="1119"/>
      <c r="S90" s="1119"/>
    </row>
    <row r="91" spans="1:19" s="71" customFormat="1" ht="15.6">
      <c r="B91" s="1100"/>
      <c r="C91" s="1101"/>
      <c r="D91" s="1120" t="s">
        <v>4576</v>
      </c>
      <c r="E91" s="1121"/>
      <c r="F91" s="1121"/>
      <c r="G91" s="1122"/>
      <c r="H91" s="1123"/>
      <c r="I91" s="1124"/>
      <c r="J91" s="1124"/>
      <c r="K91" s="1125"/>
      <c r="L91" s="1126"/>
      <c r="M91" s="1126"/>
      <c r="N91" s="1126"/>
      <c r="O91" s="1126"/>
      <c r="P91" s="1126"/>
      <c r="Q91" s="1126"/>
      <c r="R91" s="1126"/>
      <c r="S91" s="1126"/>
    </row>
    <row r="92" spans="1:19" s="95" customFormat="1" ht="21" customHeight="1">
      <c r="B92" s="1127"/>
      <c r="C92" s="1128"/>
      <c r="D92" s="3120" t="str">
        <f>+D85</f>
        <v>Form of Offer and Acceptance (Bound into Section 1 of 2) (T2.21)</v>
      </c>
      <c r="E92" s="3121"/>
      <c r="F92" s="3121"/>
      <c r="G92" s="1442">
        <f>+G85</f>
        <v>5</v>
      </c>
      <c r="H92" s="1109" t="str">
        <f t="shared" ref="H92:H125" si="1">IF(G92=1,"Page","Pages")</f>
        <v>Pages</v>
      </c>
      <c r="I92" s="1129" t="b">
        <v>1</v>
      </c>
      <c r="J92" s="1130" t="str">
        <f t="shared" ref="J92:J105" si="2">IF(G92=1,"Page","Pages")</f>
        <v>Pages</v>
      </c>
      <c r="K92" s="1131"/>
      <c r="M92" s="705"/>
      <c r="N92" s="965"/>
      <c r="O92" s="965"/>
    </row>
    <row r="93" spans="1:19" s="95" customFormat="1" ht="21" customHeight="1">
      <c r="B93" s="1127"/>
      <c r="C93" s="1128"/>
      <c r="D93" s="3116" t="str">
        <f>+D72</f>
        <v>Bidder's Disclosure - SBD 4 (T2.11)</v>
      </c>
      <c r="E93" s="3117"/>
      <c r="F93" s="3117"/>
      <c r="G93" s="1442">
        <f>+G72</f>
        <v>3</v>
      </c>
      <c r="H93" s="1109" t="str">
        <f t="shared" si="1"/>
        <v>Pages</v>
      </c>
      <c r="I93" s="1129" t="b">
        <v>1</v>
      </c>
      <c r="J93" s="1130" t="str">
        <f t="shared" si="2"/>
        <v>Pages</v>
      </c>
      <c r="K93" s="1131"/>
      <c r="M93" s="705"/>
      <c r="N93" s="965"/>
      <c r="O93" s="965"/>
    </row>
    <row r="94" spans="1:19" s="95" customFormat="1" ht="21" customHeight="1">
      <c r="B94" s="1127"/>
      <c r="C94" s="1128"/>
      <c r="D94" s="3097" t="str">
        <f>+D84</f>
        <v>Authority to Sign Tender (T2.2)</v>
      </c>
      <c r="E94" s="3098"/>
      <c r="F94" s="3098"/>
      <c r="G94" s="1442">
        <f>+G84</f>
        <v>1</v>
      </c>
      <c r="H94" s="1109" t="str">
        <f>IF(G94=1,"Page","Pages")</f>
        <v>Page</v>
      </c>
      <c r="I94" s="1129" t="b">
        <v>1</v>
      </c>
      <c r="J94" s="1130" t="str">
        <f t="shared" si="2"/>
        <v>Page</v>
      </c>
      <c r="K94" s="1131"/>
      <c r="M94" s="705"/>
      <c r="N94" s="965"/>
      <c r="O94" s="965"/>
    </row>
    <row r="95" spans="1:19" s="95" customFormat="1" ht="21" customHeight="1">
      <c r="B95" s="1127"/>
      <c r="C95" s="1128"/>
      <c r="D95" s="3104" t="s">
        <v>4904</v>
      </c>
      <c r="E95" s="3105"/>
      <c r="F95" s="3105"/>
      <c r="G95" s="1321">
        <v>2</v>
      </c>
      <c r="H95" s="1109" t="str">
        <f t="shared" si="1"/>
        <v>Pages</v>
      </c>
      <c r="I95" s="1129" t="b">
        <v>1</v>
      </c>
      <c r="J95" s="1130" t="str">
        <f t="shared" si="2"/>
        <v>Pages</v>
      </c>
      <c r="K95" s="1131"/>
      <c r="M95" s="705"/>
      <c r="N95" s="965"/>
      <c r="O95" s="965"/>
    </row>
    <row r="96" spans="1:19" s="95" customFormat="1" ht="21" customHeight="1">
      <c r="B96" s="1127"/>
      <c r="C96" s="1128"/>
      <c r="D96" s="3104" t="s">
        <v>4905</v>
      </c>
      <c r="E96" s="3105"/>
      <c r="F96" s="3105"/>
      <c r="G96" s="1321">
        <v>3</v>
      </c>
      <c r="H96" s="1109" t="str">
        <f t="shared" si="1"/>
        <v>Pages</v>
      </c>
      <c r="I96" s="1129" t="b">
        <v>1</v>
      </c>
      <c r="J96" s="1130" t="str">
        <f t="shared" si="2"/>
        <v>Pages</v>
      </c>
      <c r="K96" s="1131"/>
      <c r="M96" s="705"/>
      <c r="N96" s="965"/>
      <c r="O96" s="965"/>
    </row>
    <row r="97" spans="1:19" s="95" customFormat="1" ht="21" customHeight="1">
      <c r="B97" s="1127"/>
      <c r="C97" s="1128"/>
      <c r="D97" s="3104" t="s">
        <v>4906</v>
      </c>
      <c r="E97" s="3105"/>
      <c r="F97" s="3105"/>
      <c r="G97" s="1321">
        <v>2</v>
      </c>
      <c r="H97" s="1109" t="str">
        <f t="shared" si="1"/>
        <v>Pages</v>
      </c>
      <c r="I97" s="1129" t="b">
        <v>1</v>
      </c>
      <c r="J97" s="1130" t="str">
        <f t="shared" si="2"/>
        <v>Pages</v>
      </c>
      <c r="K97" s="1131"/>
      <c r="M97" s="705"/>
      <c r="N97" s="965"/>
      <c r="O97" s="965"/>
    </row>
    <row r="98" spans="1:19" s="95" customFormat="1" ht="21" customHeight="1">
      <c r="B98" s="1127"/>
      <c r="C98" s="1128"/>
      <c r="D98" s="3104" t="s">
        <v>4907</v>
      </c>
      <c r="E98" s="3105"/>
      <c r="F98" s="3105"/>
      <c r="G98" s="1321">
        <v>1</v>
      </c>
      <c r="H98" s="1109" t="str">
        <f t="shared" si="1"/>
        <v>Page</v>
      </c>
      <c r="I98" s="1129" t="b">
        <v>1</v>
      </c>
      <c r="J98" s="1130" t="str">
        <f t="shared" si="2"/>
        <v>Page</v>
      </c>
      <c r="K98" s="1131"/>
      <c r="M98" s="705"/>
      <c r="N98" s="965"/>
      <c r="O98" s="965"/>
    </row>
    <row r="99" spans="1:19" s="95" customFormat="1" ht="21" customHeight="1">
      <c r="B99" s="1127"/>
      <c r="C99" s="1128"/>
      <c r="D99" s="3104" t="s">
        <v>4908</v>
      </c>
      <c r="E99" s="3105"/>
      <c r="F99" s="3105"/>
      <c r="G99" s="1321">
        <v>6</v>
      </c>
      <c r="H99" s="1109" t="str">
        <f t="shared" si="1"/>
        <v>Pages</v>
      </c>
      <c r="I99" s="1129" t="b">
        <v>1</v>
      </c>
      <c r="J99" s="1130" t="str">
        <f t="shared" si="2"/>
        <v>Pages</v>
      </c>
      <c r="K99" s="1131"/>
      <c r="M99" s="705"/>
      <c r="N99" s="965"/>
      <c r="O99" s="965"/>
    </row>
    <row r="100" spans="1:19" s="95" customFormat="1" ht="21" customHeight="1">
      <c r="A100" s="1108"/>
      <c r="B100" s="1127"/>
      <c r="C100" s="1128"/>
      <c r="D100" s="3118" t="s">
        <v>4909</v>
      </c>
      <c r="E100" s="3119"/>
      <c r="F100" s="3119"/>
      <c r="G100" s="1321">
        <v>1</v>
      </c>
      <c r="H100" s="1109" t="str">
        <f t="shared" si="1"/>
        <v>Page</v>
      </c>
      <c r="I100" s="1129" t="b">
        <v>1</v>
      </c>
      <c r="J100" s="1130" t="str">
        <f t="shared" si="2"/>
        <v>Page</v>
      </c>
      <c r="K100" s="1131"/>
      <c r="M100" s="705"/>
      <c r="N100" s="965"/>
      <c r="O100" s="965"/>
    </row>
    <row r="101" spans="1:19" s="95" customFormat="1" ht="21" customHeight="1">
      <c r="B101" s="1127"/>
      <c r="C101" s="1128"/>
      <c r="D101" s="3111" t="str">
        <f>+D79</f>
        <v>Financial Standing and other resources of Business Declaration (T2.8)</v>
      </c>
      <c r="E101" s="3111"/>
      <c r="F101" s="3111"/>
      <c r="G101" s="1442">
        <f>+G79</f>
        <v>1</v>
      </c>
      <c r="H101" s="1109" t="str">
        <f t="shared" si="1"/>
        <v>Page</v>
      </c>
      <c r="I101" s="1129" t="b">
        <v>1</v>
      </c>
      <c r="J101" s="1130" t="str">
        <f t="shared" si="2"/>
        <v>Page</v>
      </c>
      <c r="K101" s="1131"/>
    </row>
    <row r="102" spans="1:19" s="95" customFormat="1" ht="27" customHeight="1">
      <c r="B102" s="1127"/>
      <c r="C102" s="1128"/>
      <c r="D102" s="3111" t="str">
        <f>+D74</f>
        <v>Site Inspection Certificate as proof for attendance of compulsory  briefing meeting (T2.10)</v>
      </c>
      <c r="E102" s="3111"/>
      <c r="F102" s="3111"/>
      <c r="G102" s="1442">
        <f>+G74</f>
        <v>1</v>
      </c>
      <c r="H102" s="1109" t="str">
        <f t="shared" si="1"/>
        <v>Page</v>
      </c>
      <c r="I102" s="1129" t="b">
        <v>1</v>
      </c>
      <c r="J102" s="1130" t="str">
        <f t="shared" si="2"/>
        <v>Page</v>
      </c>
      <c r="K102" s="1131"/>
      <c r="M102" s="705"/>
      <c r="N102" s="965"/>
      <c r="O102" s="965"/>
    </row>
    <row r="103" spans="1:19" s="95" customFormat="1" ht="21" customHeight="1">
      <c r="B103" s="1127"/>
      <c r="C103" s="1128"/>
      <c r="D103" s="3111" t="str">
        <f>+D80</f>
        <v>Compulsory Enterprise Questionnaire (T2.18)</v>
      </c>
      <c r="E103" s="3111"/>
      <c r="F103" s="3111"/>
      <c r="G103" s="1442">
        <f>+G80</f>
        <v>2</v>
      </c>
      <c r="H103" s="1109" t="str">
        <f t="shared" si="1"/>
        <v>Pages</v>
      </c>
      <c r="I103" s="1129" t="b">
        <v>1</v>
      </c>
      <c r="J103" s="1130" t="str">
        <f t="shared" si="2"/>
        <v>Pages</v>
      </c>
      <c r="K103" s="1131"/>
      <c r="M103" s="705"/>
      <c r="N103" s="965"/>
      <c r="O103" s="965"/>
    </row>
    <row r="104" spans="1:19" s="95" customFormat="1" ht="21" customHeight="1">
      <c r="B104" s="1127"/>
      <c r="C104" s="1128"/>
      <c r="D104" s="3111" t="str">
        <f>+D81</f>
        <v>Preference Points Claim Form (T2.9)</v>
      </c>
      <c r="E104" s="3111"/>
      <c r="F104" s="3111"/>
      <c r="G104" s="1442">
        <f>+G81</f>
        <v>5</v>
      </c>
      <c r="H104" s="1109" t="str">
        <f t="shared" si="1"/>
        <v>Pages</v>
      </c>
      <c r="I104" s="1129" t="b">
        <v>1</v>
      </c>
      <c r="J104" s="1130" t="str">
        <f t="shared" si="2"/>
        <v>Pages</v>
      </c>
      <c r="K104" s="1131"/>
      <c r="M104" s="705"/>
      <c r="N104" s="965"/>
      <c r="O104" s="965"/>
    </row>
    <row r="105" spans="1:19" s="95" customFormat="1" ht="36.6" customHeight="1">
      <c r="B105" s="1127"/>
      <c r="C105" s="1128"/>
      <c r="D105" s="3226" t="str">
        <f>IF(F45=2,"Final Summary of Bill of Quantities","Complete Priced Bill of Quantities")</f>
        <v>Complete Priced Bill of Quantities</v>
      </c>
      <c r="E105" s="3227"/>
      <c r="F105" s="1431" t="s">
        <v>4935</v>
      </c>
      <c r="G105" s="1321">
        <v>1</v>
      </c>
      <c r="H105" s="1109" t="str">
        <f t="shared" si="1"/>
        <v>Page</v>
      </c>
      <c r="I105" s="1129" t="b">
        <v>1</v>
      </c>
      <c r="J105" s="1130" t="str">
        <f t="shared" si="2"/>
        <v>Page</v>
      </c>
      <c r="K105" s="1131"/>
      <c r="M105" s="705"/>
      <c r="N105" s="965"/>
      <c r="O105" s="965"/>
    </row>
    <row r="106" spans="1:19" s="95" customFormat="1" ht="21.75" customHeight="1">
      <c r="A106" s="1133" t="s">
        <v>580</v>
      </c>
      <c r="B106" s="1127"/>
      <c r="C106" s="1128"/>
      <c r="D106" s="3106" t="str">
        <f>+D83</f>
        <v>Certified Proof of CIDB Registration Number (T2.27)</v>
      </c>
      <c r="E106" s="3107"/>
      <c r="F106" s="3107"/>
      <c r="G106" s="1442">
        <f>+G83</f>
        <v>1</v>
      </c>
      <c r="H106" s="1109" t="str">
        <f t="shared" si="1"/>
        <v>Page</v>
      </c>
      <c r="I106" s="1130" t="b">
        <v>1</v>
      </c>
      <c r="J106" s="1130" t="str">
        <f t="shared" ref="J106:J125" si="3">IF(G106=1,"Page","Pages")</f>
        <v>Page</v>
      </c>
      <c r="K106" s="1132"/>
      <c r="M106" s="210"/>
      <c r="O106" s="965"/>
      <c r="P106" s="1119"/>
      <c r="Q106" s="1119"/>
      <c r="R106" s="1119"/>
      <c r="S106" s="1119"/>
    </row>
    <row r="107" spans="1:19" s="95" customFormat="1" ht="18.75" customHeight="1">
      <c r="B107" s="1127"/>
      <c r="C107" s="1128"/>
      <c r="D107" s="3125" t="s">
        <v>4910</v>
      </c>
      <c r="E107" s="3126"/>
      <c r="F107" s="3126"/>
      <c r="G107" s="1321">
        <v>1</v>
      </c>
      <c r="H107" s="1109" t="str">
        <f t="shared" si="1"/>
        <v>Page</v>
      </c>
      <c r="I107" s="1130" t="b">
        <v>1</v>
      </c>
      <c r="J107" s="1130" t="str">
        <f>IF(G117=1,"Page","Pages")</f>
        <v>Page</v>
      </c>
      <c r="K107" s="1132"/>
      <c r="M107" s="210"/>
      <c r="O107" s="965"/>
      <c r="P107" s="1119"/>
      <c r="Q107" s="1119"/>
      <c r="R107" s="1119"/>
      <c r="S107" s="1119"/>
    </row>
    <row r="108" spans="1:19" s="95" customFormat="1" ht="18.75" customHeight="1">
      <c r="B108" s="1127"/>
      <c r="C108" s="1128"/>
      <c r="D108" s="3125" t="s">
        <v>4911</v>
      </c>
      <c r="E108" s="3126"/>
      <c r="F108" s="3126"/>
      <c r="G108" s="1321">
        <v>1</v>
      </c>
      <c r="H108" s="1109" t="str">
        <f t="shared" si="1"/>
        <v>Page</v>
      </c>
      <c r="I108" s="1130" t="b">
        <v>1</v>
      </c>
      <c r="J108" s="1130" t="str">
        <f t="shared" si="3"/>
        <v>Page</v>
      </c>
      <c r="K108" s="1132"/>
      <c r="M108" s="210"/>
      <c r="O108" s="1027"/>
      <c r="P108" s="1119"/>
      <c r="Q108" s="1119"/>
      <c r="R108" s="1119"/>
      <c r="S108" s="1119"/>
    </row>
    <row r="109" spans="1:19" s="95" customFormat="1" ht="18.75" customHeight="1">
      <c r="B109" s="1127"/>
      <c r="C109" s="1128"/>
      <c r="D109" s="3104" t="s">
        <v>4912</v>
      </c>
      <c r="E109" s="3105"/>
      <c r="F109" s="3105"/>
      <c r="G109" s="1321">
        <v>2</v>
      </c>
      <c r="H109" s="1109" t="str">
        <f t="shared" si="1"/>
        <v>Pages</v>
      </c>
      <c r="I109" s="1130" t="b">
        <v>1</v>
      </c>
      <c r="J109" s="1130" t="str">
        <f t="shared" si="3"/>
        <v>Pages</v>
      </c>
      <c r="K109" s="1132"/>
      <c r="M109" s="210"/>
      <c r="O109" s="1027"/>
      <c r="P109" s="1119"/>
      <c r="Q109" s="1119"/>
      <c r="R109" s="1119"/>
      <c r="S109" s="1119"/>
    </row>
    <row r="110" spans="1:19" s="95" customFormat="1" ht="18.75" customHeight="1">
      <c r="B110" s="1127"/>
      <c r="C110" s="1128"/>
      <c r="D110" s="3104" t="s">
        <v>4913</v>
      </c>
      <c r="E110" s="3105"/>
      <c r="F110" s="3105"/>
      <c r="G110" s="1321">
        <v>2</v>
      </c>
      <c r="H110" s="1109" t="str">
        <f t="shared" si="1"/>
        <v>Pages</v>
      </c>
      <c r="I110" s="1130" t="b">
        <v>1</v>
      </c>
      <c r="J110" s="1130" t="str">
        <f t="shared" si="3"/>
        <v>Pages</v>
      </c>
      <c r="K110" s="1132"/>
      <c r="M110" s="210"/>
      <c r="O110" s="1027"/>
      <c r="P110" s="1119"/>
      <c r="Q110" s="1119"/>
      <c r="R110" s="1119"/>
      <c r="S110" s="1119"/>
    </row>
    <row r="111" spans="1:19" s="95" customFormat="1" ht="36" customHeight="1">
      <c r="B111" s="1127"/>
      <c r="C111" s="1128"/>
      <c r="D111" s="3108" t="s">
        <v>4618</v>
      </c>
      <c r="E111" s="3109"/>
      <c r="F111" s="3109"/>
      <c r="G111" s="3110"/>
      <c r="H111" s="1134"/>
      <c r="I111" s="1135"/>
      <c r="J111" s="1135"/>
      <c r="K111" s="1136"/>
      <c r="L111" s="1137"/>
      <c r="M111" s="1027"/>
      <c r="N111" s="1027"/>
      <c r="O111" s="1027"/>
      <c r="P111" s="1119"/>
      <c r="Q111" s="1119"/>
      <c r="R111" s="1119"/>
      <c r="S111" s="1119"/>
    </row>
    <row r="112" spans="1:19" s="95" customFormat="1" ht="28.95" customHeight="1">
      <c r="A112" s="1026" t="s">
        <v>580</v>
      </c>
      <c r="B112" s="1127"/>
      <c r="C112" s="1128"/>
      <c r="D112" s="3111" t="str">
        <f>+D82</f>
        <v>Tax Compliance Status (TCS) PIN to verify on line Compliance Supplier Status via e-Filing (T2.19)</v>
      </c>
      <c r="E112" s="3111"/>
      <c r="F112" s="3111"/>
      <c r="G112" s="1442">
        <f>+G82</f>
        <v>1</v>
      </c>
      <c r="H112" s="1109" t="str">
        <f t="shared" si="1"/>
        <v>Page</v>
      </c>
      <c r="I112" s="1129" t="b">
        <v>1</v>
      </c>
      <c r="J112" s="1130" t="str">
        <f t="shared" si="3"/>
        <v>Page</v>
      </c>
      <c r="K112" s="1131"/>
      <c r="L112" s="1138"/>
      <c r="M112" s="1027"/>
      <c r="N112" s="1027"/>
      <c r="O112" s="1027"/>
      <c r="P112" s="1119"/>
      <c r="Q112" s="1119"/>
      <c r="R112" s="1119"/>
      <c r="S112" s="1119"/>
    </row>
    <row r="113" spans="1:19" s="95" customFormat="1" ht="18.75" customHeight="1">
      <c r="B113" s="1127"/>
      <c r="C113" s="1128"/>
      <c r="D113" s="3111" t="str">
        <f>+D76</f>
        <v>Certified Proof of Good Standing with the Compensation Commissioner (Attach) (T2.20)</v>
      </c>
      <c r="E113" s="3111"/>
      <c r="F113" s="3111"/>
      <c r="G113" s="1442">
        <v>1</v>
      </c>
      <c r="H113" s="1109" t="str">
        <f t="shared" si="1"/>
        <v>Page</v>
      </c>
      <c r="I113" s="1129" t="b">
        <v>1</v>
      </c>
      <c r="J113" s="1130" t="str">
        <f t="shared" si="3"/>
        <v>Page</v>
      </c>
      <c r="K113" s="1131"/>
      <c r="L113" s="1138"/>
      <c r="M113" s="1027"/>
      <c r="N113" s="1027"/>
      <c r="O113" s="1027"/>
      <c r="P113" s="1119"/>
      <c r="Q113" s="1119"/>
      <c r="R113" s="1119"/>
      <c r="S113" s="1119"/>
    </row>
    <row r="114" spans="1:19" s="95" customFormat="1" ht="18.75" customHeight="1">
      <c r="A114" s="1133"/>
      <c r="B114" s="1127"/>
      <c r="C114" s="1128"/>
      <c r="D114" s="3219" t="s">
        <v>4914</v>
      </c>
      <c r="E114" s="3220"/>
      <c r="F114" s="3220"/>
      <c r="G114" s="1321">
        <v>1</v>
      </c>
      <c r="H114" s="1109" t="str">
        <f t="shared" si="1"/>
        <v>Page</v>
      </c>
      <c r="I114" s="1129" t="b">
        <v>1</v>
      </c>
      <c r="J114" s="1130" t="str">
        <f t="shared" si="3"/>
        <v>Page</v>
      </c>
      <c r="K114" s="1131"/>
      <c r="M114" s="3224" t="s">
        <v>1240</v>
      </c>
      <c r="N114" s="3225"/>
      <c r="O114" s="1027"/>
      <c r="P114" s="1119"/>
      <c r="Q114" s="1119"/>
      <c r="R114" s="1119"/>
      <c r="S114" s="1119"/>
    </row>
    <row r="115" spans="1:19" s="95" customFormat="1" ht="18.600000000000001" customHeight="1">
      <c r="B115" s="1127"/>
      <c r="C115" s="1128"/>
      <c r="D115" s="3111" t="str">
        <f>+D77</f>
        <v>Certified Proof of Paid Municipal Rates and Taxes  (Attach) (T2.23)</v>
      </c>
      <c r="E115" s="3111"/>
      <c r="F115" s="3111"/>
      <c r="G115" s="1442">
        <f>+G77</f>
        <v>1</v>
      </c>
      <c r="H115" s="1109" t="str">
        <f t="shared" si="1"/>
        <v>Page</v>
      </c>
      <c r="I115" s="1129" t="b">
        <v>1</v>
      </c>
      <c r="J115" s="1130" t="str">
        <f t="shared" si="3"/>
        <v>Page</v>
      </c>
      <c r="K115" s="1131"/>
      <c r="L115" s="1139"/>
      <c r="M115" s="1140"/>
      <c r="N115" s="1140"/>
      <c r="O115" s="1140"/>
      <c r="P115" s="1140"/>
      <c r="Q115" s="1140"/>
      <c r="R115" s="1140"/>
      <c r="S115" s="1140"/>
    </row>
    <row r="116" spans="1:19" s="95" customFormat="1" ht="19.5" customHeight="1">
      <c r="B116" s="1127"/>
      <c r="C116" s="1128"/>
      <c r="D116" s="3111" t="str">
        <f>+D78</f>
        <v>Certified Proof of UIF Registration  (Attach) (T2.24)</v>
      </c>
      <c r="E116" s="3111"/>
      <c r="F116" s="3111"/>
      <c r="G116" s="1442">
        <f>+G78</f>
        <v>1</v>
      </c>
      <c r="H116" s="1109" t="str">
        <f t="shared" si="1"/>
        <v>Page</v>
      </c>
      <c r="I116" s="1129" t="b">
        <v>1</v>
      </c>
      <c r="J116" s="1130" t="str">
        <f t="shared" si="3"/>
        <v>Page</v>
      </c>
      <c r="K116" s="1131"/>
      <c r="L116" s="1139"/>
      <c r="M116" s="965"/>
      <c r="N116" s="965"/>
      <c r="O116" s="965"/>
      <c r="P116" s="1140"/>
      <c r="Q116" s="1140"/>
      <c r="R116" s="1140"/>
      <c r="S116" s="1140"/>
    </row>
    <row r="117" spans="1:19" s="95" customFormat="1" ht="19.5" customHeight="1">
      <c r="A117" s="1133"/>
      <c r="B117" s="1127"/>
      <c r="C117" s="1128"/>
      <c r="D117" s="3111" t="str">
        <f>+D100</f>
        <v>Annual Financial Statement for past financial year (2.15)</v>
      </c>
      <c r="E117" s="3111"/>
      <c r="F117" s="3111"/>
      <c r="G117" s="1442">
        <f>+G100</f>
        <v>1</v>
      </c>
      <c r="H117" s="1109" t="str">
        <f t="shared" si="1"/>
        <v>Page</v>
      </c>
      <c r="I117" s="1129" t="b">
        <v>1</v>
      </c>
      <c r="J117" s="1130" t="str">
        <f t="shared" si="3"/>
        <v>Page</v>
      </c>
      <c r="K117" s="1131"/>
      <c r="L117" s="1139"/>
      <c r="M117" s="3223"/>
      <c r="N117" s="3223"/>
      <c r="O117" s="965"/>
      <c r="P117" s="1140"/>
      <c r="Q117" s="1140"/>
      <c r="R117" s="1140"/>
      <c r="S117" s="1140"/>
    </row>
    <row r="118" spans="1:19" s="95" customFormat="1" ht="19.5" customHeight="1" thickBot="1">
      <c r="A118" s="1133"/>
      <c r="B118" s="1127"/>
      <c r="C118" s="1128"/>
      <c r="D118" s="3344" t="s">
        <v>5226</v>
      </c>
      <c r="E118" s="3345"/>
      <c r="F118" s="3345"/>
      <c r="G118" s="1442">
        <f>+G101</f>
        <v>1</v>
      </c>
      <c r="H118" s="1109"/>
      <c r="I118" s="1129"/>
      <c r="J118" s="1130"/>
      <c r="K118" s="1131"/>
      <c r="L118" s="1139"/>
      <c r="M118" s="965"/>
      <c r="N118" s="965"/>
      <c r="O118" s="965"/>
      <c r="P118" s="1140"/>
      <c r="Q118" s="1140"/>
      <c r="R118" s="1140"/>
      <c r="S118" s="1140"/>
    </row>
    <row r="119" spans="1:19" s="95" customFormat="1" ht="28.95" customHeight="1">
      <c r="A119" s="1141"/>
      <c r="B119" s="1127"/>
      <c r="C119" s="1128"/>
      <c r="D119" s="3114" t="s">
        <v>4653</v>
      </c>
      <c r="E119" s="3115"/>
      <c r="F119" s="3115"/>
      <c r="G119" s="1322"/>
      <c r="H119" s="1109" t="str">
        <f t="shared" si="1"/>
        <v>Pages</v>
      </c>
      <c r="I119" s="1129" t="b">
        <v>1</v>
      </c>
      <c r="J119" s="1130" t="str">
        <f t="shared" si="3"/>
        <v>Pages</v>
      </c>
      <c r="K119" s="1131"/>
      <c r="M119" s="3233" t="s">
        <v>2043</v>
      </c>
      <c r="N119" s="3234"/>
      <c r="O119" s="965"/>
      <c r="P119" s="1140"/>
      <c r="Q119" s="1140"/>
      <c r="R119" s="1140"/>
      <c r="S119" s="1140"/>
    </row>
    <row r="120" spans="1:19" s="95" customFormat="1" ht="19.5" customHeight="1">
      <c r="B120" s="1127"/>
      <c r="C120" s="1128"/>
      <c r="D120" s="1142" t="s">
        <v>1622</v>
      </c>
      <c r="E120" s="1143"/>
      <c r="F120" s="1143"/>
      <c r="G120" s="1144"/>
      <c r="H120" s="1145"/>
      <c r="I120" s="1146"/>
      <c r="J120" s="1146"/>
      <c r="K120" s="1147"/>
      <c r="L120" s="1148"/>
      <c r="M120" s="3223"/>
      <c r="N120" s="3223"/>
      <c r="P120" s="1140"/>
      <c r="Q120" s="1140"/>
      <c r="R120" s="1140"/>
      <c r="S120" s="1140"/>
    </row>
    <row r="121" spans="1:19" s="95" customFormat="1" ht="19.2" customHeight="1">
      <c r="B121" s="1127"/>
      <c r="C121" s="1128"/>
      <c r="D121" s="3104" t="s">
        <v>4915</v>
      </c>
      <c r="E121" s="3105"/>
      <c r="F121" s="3105"/>
      <c r="G121" s="1321">
        <v>1</v>
      </c>
      <c r="H121" s="1109" t="str">
        <f t="shared" si="1"/>
        <v>Page</v>
      </c>
      <c r="I121" s="1129" t="b">
        <v>1</v>
      </c>
      <c r="J121" s="1130" t="str">
        <f t="shared" si="3"/>
        <v>Page</v>
      </c>
      <c r="K121" s="1131"/>
      <c r="L121" s="1138"/>
      <c r="M121" s="965"/>
      <c r="N121" s="965"/>
      <c r="P121" s="1140"/>
      <c r="Q121" s="1140"/>
      <c r="R121" s="1140"/>
      <c r="S121" s="1140"/>
    </row>
    <row r="122" spans="1:19" s="95" customFormat="1" ht="19.2" customHeight="1">
      <c r="B122" s="1127"/>
      <c r="C122" s="1128"/>
      <c r="D122" s="3104" t="s">
        <v>4916</v>
      </c>
      <c r="E122" s="3105"/>
      <c r="F122" s="3105"/>
      <c r="G122" s="1321">
        <v>1</v>
      </c>
      <c r="H122" s="1109" t="str">
        <f t="shared" si="1"/>
        <v>Page</v>
      </c>
      <c r="I122" s="1129" t="b">
        <v>1</v>
      </c>
      <c r="J122" s="1130" t="str">
        <f t="shared" si="3"/>
        <v>Page</v>
      </c>
      <c r="K122" s="1131"/>
      <c r="L122" s="1138"/>
      <c r="M122" s="1148"/>
      <c r="N122" s="1140"/>
      <c r="P122" s="1140"/>
      <c r="Q122" s="1140"/>
      <c r="R122" s="1140"/>
      <c r="S122" s="1140"/>
    </row>
    <row r="123" spans="1:19" s="95" customFormat="1" ht="19.5" customHeight="1">
      <c r="B123" s="1127"/>
      <c r="C123" s="1128"/>
      <c r="D123" s="3104" t="s">
        <v>4917</v>
      </c>
      <c r="E123" s="3105"/>
      <c r="F123" s="3105"/>
      <c r="G123" s="1321">
        <v>1</v>
      </c>
      <c r="H123" s="1109" t="str">
        <f t="shared" si="1"/>
        <v>Page</v>
      </c>
      <c r="I123" s="1129" t="b">
        <v>1</v>
      </c>
      <c r="J123" s="1130" t="str">
        <f t="shared" si="3"/>
        <v>Page</v>
      </c>
      <c r="K123" s="1131"/>
      <c r="L123" s="1138"/>
      <c r="M123" s="1138"/>
      <c r="P123" s="1140"/>
      <c r="Q123" s="1140"/>
      <c r="R123" s="1140"/>
      <c r="S123" s="1140"/>
    </row>
    <row r="124" spans="1:19" s="95" customFormat="1" ht="19.2" customHeight="1">
      <c r="B124" s="1127"/>
      <c r="C124" s="1128"/>
      <c r="D124" s="3104" t="s">
        <v>4918</v>
      </c>
      <c r="E124" s="3105"/>
      <c r="F124" s="3105"/>
      <c r="G124" s="1321">
        <v>5</v>
      </c>
      <c r="H124" s="1109" t="str">
        <f t="shared" si="1"/>
        <v>Pages</v>
      </c>
      <c r="I124" s="1149" t="b">
        <v>1</v>
      </c>
      <c r="J124" s="1130" t="str">
        <f t="shared" si="3"/>
        <v>Pages</v>
      </c>
      <c r="K124" s="1150"/>
      <c r="L124" s="1138"/>
      <c r="M124" s="1138"/>
      <c r="P124" s="1140"/>
      <c r="Q124" s="1140"/>
      <c r="R124" s="1140"/>
      <c r="S124" s="1140"/>
    </row>
    <row r="125" spans="1:19" s="95" customFormat="1" ht="19.2" customHeight="1">
      <c r="B125" s="1127"/>
      <c r="C125" s="1128"/>
      <c r="D125" s="3106" t="str">
        <f>+D75</f>
        <v>Contractor's Safety, Health and Environmental Declaration (T2.17)</v>
      </c>
      <c r="E125" s="3107"/>
      <c r="F125" s="3107"/>
      <c r="G125" s="1442">
        <f>+G75</f>
        <v>1</v>
      </c>
      <c r="H125" s="1109" t="str">
        <f t="shared" si="1"/>
        <v>Page</v>
      </c>
      <c r="I125" s="1149" t="b">
        <v>1</v>
      </c>
      <c r="J125" s="1130" t="str">
        <f t="shared" si="3"/>
        <v>Page</v>
      </c>
      <c r="K125" s="1150"/>
      <c r="L125" s="1138"/>
      <c r="M125" s="1138"/>
      <c r="P125" s="1119"/>
      <c r="Q125" s="1119"/>
      <c r="R125" s="1119"/>
      <c r="S125" s="1119"/>
    </row>
    <row r="126" spans="1:19" s="95" customFormat="1" ht="19.5" customHeight="1">
      <c r="B126" s="1127"/>
      <c r="C126" s="1128"/>
      <c r="D126" s="1142" t="s">
        <v>1621</v>
      </c>
      <c r="E126" s="1143"/>
      <c r="F126" s="1143"/>
      <c r="G126" s="1328"/>
      <c r="H126" s="1145"/>
      <c r="I126" s="1151"/>
      <c r="J126" s="1151"/>
      <c r="K126" s="1152"/>
      <c r="L126" s="1148"/>
      <c r="M126" s="1138"/>
      <c r="P126" s="1119"/>
      <c r="Q126" s="1119"/>
      <c r="R126" s="1119"/>
      <c r="S126" s="1119"/>
    </row>
    <row r="127" spans="1:19" s="95" customFormat="1" ht="21" customHeight="1">
      <c r="B127" s="1127"/>
      <c r="C127" s="1128"/>
      <c r="D127" s="2983" t="s">
        <v>4919</v>
      </c>
      <c r="E127" s="2984"/>
      <c r="F127" s="1327">
        <v>70</v>
      </c>
      <c r="G127" s="1329" t="str">
        <f>+J127</f>
        <v>Pages</v>
      </c>
      <c r="H127" s="563"/>
      <c r="I127" s="1129" t="b">
        <v>1</v>
      </c>
      <c r="J127" s="1130" t="str">
        <f>IF(F127=1,"Page","Pages")</f>
        <v>Pages</v>
      </c>
      <c r="K127" s="1131"/>
      <c r="P127" s="1119"/>
      <c r="Q127" s="1119"/>
      <c r="R127" s="1119"/>
      <c r="S127" s="1119"/>
    </row>
    <row r="128" spans="1:19" s="210" customFormat="1" ht="20.25" customHeight="1">
      <c r="B128" s="1153"/>
      <c r="C128" s="1128"/>
      <c r="D128" s="2983" t="s">
        <v>4920</v>
      </c>
      <c r="E128" s="2984"/>
      <c r="F128" s="1327">
        <v>2</v>
      </c>
      <c r="G128" s="1329" t="str">
        <f t="shared" ref="G128:G132" si="4">+J128</f>
        <v>Pages</v>
      </c>
      <c r="H128" s="563"/>
      <c r="I128" s="1129" t="b">
        <v>1</v>
      </c>
      <c r="J128" s="1130" t="str">
        <f t="shared" ref="J128:J134" si="5">IF(F128=1,"Page","Pages")</f>
        <v>Pages</v>
      </c>
      <c r="K128" s="1131"/>
    </row>
    <row r="129" spans="1:11" s="210" customFormat="1" ht="20.25" customHeight="1">
      <c r="B129" s="1153"/>
      <c r="C129" s="1128"/>
      <c r="D129" s="2983" t="s">
        <v>4921</v>
      </c>
      <c r="E129" s="2984"/>
      <c r="F129" s="1327">
        <v>2</v>
      </c>
      <c r="G129" s="1329" t="str">
        <f t="shared" si="4"/>
        <v>Pages</v>
      </c>
      <c r="H129" s="563"/>
      <c r="I129" s="1129" t="b">
        <v>1</v>
      </c>
      <c r="J129" s="1130" t="str">
        <f t="shared" si="5"/>
        <v>Pages</v>
      </c>
      <c r="K129" s="1131"/>
    </row>
    <row r="130" spans="1:11" s="210" customFormat="1" ht="21" customHeight="1">
      <c r="B130" s="1153"/>
      <c r="C130" s="1128"/>
      <c r="D130" s="2983" t="s">
        <v>4922</v>
      </c>
      <c r="E130" s="2984"/>
      <c r="F130" s="1327">
        <v>1</v>
      </c>
      <c r="G130" s="1329" t="str">
        <f t="shared" si="4"/>
        <v>Page</v>
      </c>
      <c r="H130" s="563"/>
      <c r="I130" s="1129" t="b">
        <v>1</v>
      </c>
      <c r="J130" s="1130" t="str">
        <f t="shared" si="5"/>
        <v>Page</v>
      </c>
      <c r="K130" s="1131"/>
    </row>
    <row r="131" spans="1:11" s="210" customFormat="1" ht="20.25" customHeight="1">
      <c r="B131" s="1153"/>
      <c r="C131" s="1128"/>
      <c r="D131" s="3140" t="str">
        <f>+D109</f>
        <v>The National Industrial Participation Programme (T2.25)</v>
      </c>
      <c r="E131" s="3141"/>
      <c r="F131" s="1442">
        <f>+G109</f>
        <v>2</v>
      </c>
      <c r="G131" s="1329" t="str">
        <f t="shared" si="4"/>
        <v>Pages</v>
      </c>
      <c r="H131" s="563"/>
      <c r="I131" s="1129" t="b">
        <v>1</v>
      </c>
      <c r="J131" s="1130" t="str">
        <f t="shared" si="5"/>
        <v>Pages</v>
      </c>
      <c r="K131" s="1131"/>
    </row>
    <row r="132" spans="1:11" s="210" customFormat="1" ht="21" customHeight="1">
      <c r="A132" s="948"/>
      <c r="B132" s="1153"/>
      <c r="C132" s="1154"/>
      <c r="D132" s="3228" t="s">
        <v>4923</v>
      </c>
      <c r="E132" s="3229"/>
      <c r="F132" s="1327">
        <v>2</v>
      </c>
      <c r="G132" s="1329" t="str">
        <f t="shared" si="4"/>
        <v>Pages</v>
      </c>
      <c r="H132" s="563"/>
      <c r="I132" s="1129" t="b">
        <v>1</v>
      </c>
      <c r="J132" s="1130" t="str">
        <f t="shared" si="5"/>
        <v>Pages</v>
      </c>
      <c r="K132" s="1131"/>
    </row>
    <row r="133" spans="1:11" s="210" customFormat="1" ht="27.75" customHeight="1">
      <c r="A133" s="948"/>
      <c r="B133" s="1153"/>
      <c r="C133" s="1154"/>
      <c r="D133" s="3228" t="s">
        <v>4924</v>
      </c>
      <c r="E133" s="3229"/>
      <c r="F133" s="1327">
        <v>8</v>
      </c>
      <c r="G133" s="1329" t="str">
        <f>+J133</f>
        <v>Pages</v>
      </c>
      <c r="H133" s="563"/>
      <c r="I133" s="1129" t="b">
        <v>1</v>
      </c>
      <c r="J133" s="1130" t="str">
        <f t="shared" si="5"/>
        <v>Pages</v>
      </c>
      <c r="K133" s="1131"/>
    </row>
    <row r="134" spans="1:11" s="210" customFormat="1" ht="21" customHeight="1">
      <c r="A134" s="948"/>
      <c r="B134" s="1153"/>
      <c r="C134" s="1154"/>
      <c r="D134" s="3228" t="s">
        <v>4925</v>
      </c>
      <c r="E134" s="3229"/>
      <c r="F134" s="1327">
        <v>1</v>
      </c>
      <c r="G134" s="1329" t="str">
        <f>+J134</f>
        <v>Page</v>
      </c>
      <c r="H134" s="563"/>
      <c r="I134" s="1129" t="b">
        <v>1</v>
      </c>
      <c r="J134" s="1130" t="str">
        <f t="shared" si="5"/>
        <v>Page</v>
      </c>
      <c r="K134" s="1131"/>
    </row>
    <row r="135" spans="1:11" s="210" customFormat="1" ht="21" customHeight="1">
      <c r="B135" s="1153"/>
      <c r="C135" s="1154"/>
      <c r="D135" s="1331"/>
      <c r="E135" s="1331"/>
      <c r="F135" s="563"/>
      <c r="G135" s="563"/>
      <c r="H135" s="563"/>
      <c r="I135" s="1129"/>
      <c r="J135" s="1130"/>
      <c r="K135" s="1131"/>
    </row>
    <row r="136" spans="1:11" ht="21" customHeight="1" thickBot="1">
      <c r="B136" s="701"/>
      <c r="C136" s="702"/>
      <c r="D136" s="563"/>
      <c r="E136" s="563"/>
      <c r="F136" s="1155"/>
      <c r="G136" s="798"/>
      <c r="H136" s="798"/>
      <c r="I136" s="1105"/>
      <c r="J136" s="1105"/>
      <c r="K136" s="1106"/>
    </row>
    <row r="137" spans="1:11" ht="21" customHeight="1" thickBot="1">
      <c r="B137" s="701"/>
      <c r="C137" s="702"/>
      <c r="D137" s="3230" t="s">
        <v>4432</v>
      </c>
      <c r="E137" s="3231"/>
      <c r="F137" s="3231"/>
      <c r="G137" s="3232"/>
      <c r="H137" s="1875" t="s">
        <v>1871</v>
      </c>
      <c r="I137" s="1105"/>
      <c r="J137" s="1105"/>
      <c r="K137" s="1106"/>
    </row>
    <row r="138" spans="1:11" s="85" customFormat="1" ht="21" customHeight="1">
      <c r="B138" s="1323"/>
      <c r="C138" s="1308">
        <v>1</v>
      </c>
      <c r="D138" s="2959" t="s">
        <v>1835</v>
      </c>
      <c r="E138" s="2960"/>
      <c r="F138" s="1514">
        <f>SUM(G139:G144)</f>
        <v>30</v>
      </c>
      <c r="G138" s="1330" t="s">
        <v>371</v>
      </c>
      <c r="H138" s="2954" t="s">
        <v>1875</v>
      </c>
      <c r="I138" s="1324"/>
      <c r="J138" s="1324"/>
      <c r="K138" s="1325"/>
    </row>
    <row r="139" spans="1:11" ht="21" customHeight="1">
      <c r="B139" s="701"/>
      <c r="C139" s="702"/>
      <c r="D139" s="2957" t="s">
        <v>1836</v>
      </c>
      <c r="E139" s="2958"/>
      <c r="F139" s="2958"/>
      <c r="G139" s="1510">
        <v>10</v>
      </c>
      <c r="H139" s="2955"/>
      <c r="I139" s="1105"/>
      <c r="J139" s="1105"/>
      <c r="K139" s="1106"/>
    </row>
    <row r="140" spans="1:11" ht="27" customHeight="1">
      <c r="B140" s="701"/>
      <c r="C140" s="702"/>
      <c r="D140" s="2957" t="s">
        <v>1837</v>
      </c>
      <c r="E140" s="2958"/>
      <c r="F140" s="2958"/>
      <c r="G140" s="1510">
        <v>10</v>
      </c>
      <c r="H140" s="2955"/>
      <c r="I140" s="1105"/>
      <c r="J140" s="1105"/>
      <c r="K140" s="1106"/>
    </row>
    <row r="141" spans="1:11" ht="21" customHeight="1">
      <c r="B141" s="701"/>
      <c r="C141" s="702"/>
      <c r="D141" s="2957" t="s">
        <v>1838</v>
      </c>
      <c r="E141" s="2958"/>
      <c r="F141" s="2958"/>
      <c r="G141" s="1510">
        <v>10</v>
      </c>
      <c r="H141" s="2955"/>
      <c r="I141" s="1105"/>
      <c r="J141" s="1105"/>
      <c r="K141" s="1106"/>
    </row>
    <row r="142" spans="1:11" ht="21" customHeight="1">
      <c r="B142" s="701"/>
      <c r="C142" s="702"/>
      <c r="D142" s="2957" t="s">
        <v>580</v>
      </c>
      <c r="E142" s="2958"/>
      <c r="F142" s="2958"/>
      <c r="G142" s="1510" t="s">
        <v>580</v>
      </c>
      <c r="H142" s="2955"/>
      <c r="I142" s="1105"/>
      <c r="J142" s="1105"/>
      <c r="K142" s="1106"/>
    </row>
    <row r="143" spans="1:11" ht="21" customHeight="1">
      <c r="B143" s="701"/>
      <c r="C143" s="702"/>
      <c r="D143" s="2957" t="s">
        <v>580</v>
      </c>
      <c r="E143" s="2958"/>
      <c r="F143" s="2958"/>
      <c r="G143" s="1510" t="s">
        <v>580</v>
      </c>
      <c r="H143" s="2955"/>
      <c r="I143" s="1105"/>
      <c r="J143" s="1105"/>
      <c r="K143" s="1106"/>
    </row>
    <row r="144" spans="1:11" ht="21" customHeight="1" thickBot="1">
      <c r="B144" s="701"/>
      <c r="C144" s="702"/>
      <c r="D144" s="2957" t="s">
        <v>580</v>
      </c>
      <c r="E144" s="2958"/>
      <c r="F144" s="2958"/>
      <c r="G144" s="1510" t="s">
        <v>580</v>
      </c>
      <c r="H144" s="2956"/>
      <c r="I144" s="1105"/>
      <c r="J144" s="1105"/>
      <c r="K144" s="1106"/>
    </row>
    <row r="145" spans="2:11" s="85" customFormat="1" ht="21" customHeight="1">
      <c r="B145" s="1323"/>
      <c r="C145" s="1308">
        <v>2</v>
      </c>
      <c r="D145" s="2959" t="s">
        <v>1839</v>
      </c>
      <c r="E145" s="2960"/>
      <c r="F145" s="1514">
        <f>SUM(G146:G153)</f>
        <v>25</v>
      </c>
      <c r="G145" s="1330" t="s">
        <v>371</v>
      </c>
      <c r="H145" s="2954" t="s">
        <v>1878</v>
      </c>
      <c r="I145" s="1324"/>
      <c r="J145" s="1324"/>
      <c r="K145" s="1325"/>
    </row>
    <row r="146" spans="2:11" ht="21" customHeight="1">
      <c r="B146" s="701"/>
      <c r="C146" s="702"/>
      <c r="D146" s="2957" t="s">
        <v>1840</v>
      </c>
      <c r="E146" s="2958"/>
      <c r="F146" s="2958"/>
      <c r="G146" s="1511">
        <v>5</v>
      </c>
      <c r="H146" s="2955"/>
      <c r="I146" s="1105"/>
      <c r="J146" s="1105"/>
      <c r="K146" s="1106"/>
    </row>
    <row r="147" spans="2:11" ht="21" customHeight="1">
      <c r="B147" s="701"/>
      <c r="C147" s="702"/>
      <c r="D147" s="2957" t="s">
        <v>1841</v>
      </c>
      <c r="E147" s="2958"/>
      <c r="F147" s="2958"/>
      <c r="G147" s="1511">
        <v>5</v>
      </c>
      <c r="H147" s="2955"/>
      <c r="I147" s="1105"/>
      <c r="J147" s="1105"/>
      <c r="K147" s="1106"/>
    </row>
    <row r="148" spans="2:11" ht="26.4" customHeight="1">
      <c r="B148" s="701"/>
      <c r="C148" s="702"/>
      <c r="D148" s="2957" t="s">
        <v>1842</v>
      </c>
      <c r="E148" s="2958"/>
      <c r="F148" s="2958"/>
      <c r="G148" s="1511">
        <v>5</v>
      </c>
      <c r="H148" s="2955"/>
      <c r="I148" s="1105"/>
      <c r="J148" s="1105"/>
      <c r="K148" s="1106"/>
    </row>
    <row r="149" spans="2:11" ht="21" customHeight="1">
      <c r="B149" s="701"/>
      <c r="C149" s="702"/>
      <c r="D149" s="2957" t="s">
        <v>1843</v>
      </c>
      <c r="E149" s="2958"/>
      <c r="F149" s="2958"/>
      <c r="G149" s="1511">
        <v>5</v>
      </c>
      <c r="H149" s="2955"/>
      <c r="I149" s="1105"/>
      <c r="J149" s="1105"/>
      <c r="K149" s="1106"/>
    </row>
    <row r="150" spans="2:11" ht="21" customHeight="1">
      <c r="B150" s="701"/>
      <c r="C150" s="702"/>
      <c r="D150" s="2957" t="s">
        <v>1844</v>
      </c>
      <c r="E150" s="2958"/>
      <c r="F150" s="2958"/>
      <c r="G150" s="1511">
        <v>5</v>
      </c>
      <c r="H150" s="2955"/>
      <c r="I150" s="1105"/>
      <c r="J150" s="1105"/>
      <c r="K150" s="1106"/>
    </row>
    <row r="151" spans="2:11" ht="21" customHeight="1">
      <c r="B151" s="701"/>
      <c r="C151" s="702"/>
      <c r="D151" s="2957" t="s">
        <v>580</v>
      </c>
      <c r="E151" s="2958"/>
      <c r="F151" s="2958"/>
      <c r="G151" s="1511" t="s">
        <v>580</v>
      </c>
      <c r="H151" s="2955"/>
      <c r="I151" s="1105"/>
      <c r="J151" s="1105"/>
      <c r="K151" s="1106"/>
    </row>
    <row r="152" spans="2:11" ht="21" customHeight="1">
      <c r="B152" s="701"/>
      <c r="C152" s="702"/>
      <c r="D152" s="2957" t="s">
        <v>580</v>
      </c>
      <c r="E152" s="2958"/>
      <c r="F152" s="2958"/>
      <c r="G152" s="1511" t="s">
        <v>580</v>
      </c>
      <c r="H152" s="2955"/>
      <c r="I152" s="1105"/>
      <c r="J152" s="1105"/>
      <c r="K152" s="1106"/>
    </row>
    <row r="153" spans="2:11" ht="21" customHeight="1" thickBot="1">
      <c r="B153" s="701"/>
      <c r="C153" s="702"/>
      <c r="D153" s="2957" t="s">
        <v>580</v>
      </c>
      <c r="E153" s="2958"/>
      <c r="F153" s="2958"/>
      <c r="G153" s="1511" t="s">
        <v>580</v>
      </c>
      <c r="H153" s="2956"/>
      <c r="I153" s="1105"/>
      <c r="J153" s="1105"/>
      <c r="K153" s="1106"/>
    </row>
    <row r="154" spans="2:11" s="85" customFormat="1" ht="30.6" customHeight="1">
      <c r="B154" s="1323"/>
      <c r="C154" s="1308">
        <v>3</v>
      </c>
      <c r="D154" s="2959" t="s">
        <v>1845</v>
      </c>
      <c r="E154" s="2960"/>
      <c r="F154" s="1514">
        <f>SUM(G155:G162)</f>
        <v>10</v>
      </c>
      <c r="G154" s="1330" t="s">
        <v>371</v>
      </c>
      <c r="H154" s="2954" t="s">
        <v>1880</v>
      </c>
      <c r="I154" s="1324"/>
      <c r="J154" s="1324"/>
      <c r="K154" s="1325"/>
    </row>
    <row r="155" spans="2:11" ht="21" customHeight="1">
      <c r="B155" s="701"/>
      <c r="C155" s="702"/>
      <c r="D155" s="2957" t="s">
        <v>1846</v>
      </c>
      <c r="E155" s="2958"/>
      <c r="F155" s="2958"/>
      <c r="G155" s="1511">
        <v>2</v>
      </c>
      <c r="H155" s="2955"/>
      <c r="I155" s="1105"/>
      <c r="J155" s="1105"/>
      <c r="K155" s="1106"/>
    </row>
    <row r="156" spans="2:11" ht="27" customHeight="1">
      <c r="B156" s="701"/>
      <c r="C156" s="702"/>
      <c r="D156" s="2957" t="s">
        <v>1847</v>
      </c>
      <c r="E156" s="2958"/>
      <c r="F156" s="2958"/>
      <c r="G156" s="1511">
        <v>1</v>
      </c>
      <c r="H156" s="2955"/>
      <c r="I156" s="1105"/>
      <c r="J156" s="1105"/>
      <c r="K156" s="1106"/>
    </row>
    <row r="157" spans="2:11" ht="27" customHeight="1">
      <c r="B157" s="701"/>
      <c r="C157" s="702"/>
      <c r="D157" s="2957" t="s">
        <v>1848</v>
      </c>
      <c r="E157" s="2958"/>
      <c r="F157" s="2958"/>
      <c r="G157" s="1511">
        <v>1</v>
      </c>
      <c r="H157" s="2955"/>
      <c r="I157" s="1105"/>
      <c r="J157" s="1105"/>
      <c r="K157" s="1106"/>
    </row>
    <row r="158" spans="2:11" ht="21" customHeight="1">
      <c r="B158" s="701"/>
      <c r="C158" s="702"/>
      <c r="D158" s="2957" t="s">
        <v>1849</v>
      </c>
      <c r="E158" s="2958"/>
      <c r="F158" s="2958"/>
      <c r="G158" s="1511">
        <v>2</v>
      </c>
      <c r="H158" s="2955"/>
      <c r="I158" s="1105"/>
      <c r="J158" s="1105"/>
      <c r="K158" s="1106"/>
    </row>
    <row r="159" spans="2:11" ht="29.4" customHeight="1">
      <c r="B159" s="701"/>
      <c r="C159" s="702"/>
      <c r="D159" s="2957" t="s">
        <v>1850</v>
      </c>
      <c r="E159" s="2958"/>
      <c r="F159" s="2958"/>
      <c r="G159" s="1511">
        <v>2</v>
      </c>
      <c r="H159" s="2955"/>
      <c r="I159" s="1105"/>
      <c r="J159" s="1105"/>
      <c r="K159" s="1106"/>
    </row>
    <row r="160" spans="2:11" ht="21" customHeight="1">
      <c r="B160" s="701"/>
      <c r="C160" s="702"/>
      <c r="D160" s="2957" t="s">
        <v>1851</v>
      </c>
      <c r="E160" s="2958"/>
      <c r="F160" s="2958"/>
      <c r="G160" s="1511">
        <v>2</v>
      </c>
      <c r="H160" s="2955"/>
      <c r="I160" s="1105"/>
      <c r="J160" s="1105"/>
      <c r="K160" s="1106"/>
    </row>
    <row r="161" spans="2:11" ht="21" customHeight="1">
      <c r="B161" s="701"/>
      <c r="C161" s="702"/>
      <c r="D161" s="2957" t="s">
        <v>580</v>
      </c>
      <c r="E161" s="2958"/>
      <c r="F161" s="2958"/>
      <c r="G161" s="1511" t="s">
        <v>580</v>
      </c>
      <c r="H161" s="2955"/>
      <c r="I161" s="1105"/>
      <c r="J161" s="1105"/>
      <c r="K161" s="1106"/>
    </row>
    <row r="162" spans="2:11" ht="21" customHeight="1" thickBot="1">
      <c r="B162" s="701"/>
      <c r="C162" s="702"/>
      <c r="D162" s="2957" t="s">
        <v>580</v>
      </c>
      <c r="E162" s="2958"/>
      <c r="F162" s="2958"/>
      <c r="G162" s="1511" t="s">
        <v>580</v>
      </c>
      <c r="H162" s="2956"/>
      <c r="I162" s="1105"/>
      <c r="J162" s="1105"/>
      <c r="K162" s="1106"/>
    </row>
    <row r="163" spans="2:11" s="85" customFormat="1" ht="29.25" customHeight="1">
      <c r="B163" s="1323"/>
      <c r="C163" s="1308">
        <v>4</v>
      </c>
      <c r="D163" s="2959" t="s">
        <v>1852</v>
      </c>
      <c r="E163" s="2960"/>
      <c r="F163" s="1514">
        <f>SUM(G164:G166)</f>
        <v>5</v>
      </c>
      <c r="G163" s="1330" t="s">
        <v>371</v>
      </c>
      <c r="H163" s="2954" t="s">
        <v>1882</v>
      </c>
      <c r="I163" s="1324"/>
      <c r="J163" s="1324"/>
      <c r="K163" s="1325"/>
    </row>
    <row r="164" spans="2:11" ht="21" customHeight="1">
      <c r="B164" s="701"/>
      <c r="C164" s="702"/>
      <c r="D164" s="2957" t="s">
        <v>1853</v>
      </c>
      <c r="E164" s="2958"/>
      <c r="F164" s="2958"/>
      <c r="G164" s="1510">
        <v>5</v>
      </c>
      <c r="H164" s="2955"/>
      <c r="I164" s="1105"/>
      <c r="J164" s="1105"/>
      <c r="K164" s="1106"/>
    </row>
    <row r="165" spans="2:11" ht="21" customHeight="1">
      <c r="B165" s="701"/>
      <c r="C165" s="702"/>
      <c r="D165" s="2957" t="s">
        <v>580</v>
      </c>
      <c r="E165" s="2958"/>
      <c r="F165" s="2958"/>
      <c r="G165" s="1510" t="s">
        <v>580</v>
      </c>
      <c r="H165" s="2955"/>
      <c r="I165" s="1105"/>
      <c r="J165" s="1105"/>
      <c r="K165" s="1106"/>
    </row>
    <row r="166" spans="2:11" ht="21" customHeight="1" thickBot="1">
      <c r="B166" s="701"/>
      <c r="C166" s="702"/>
      <c r="D166" s="2957" t="s">
        <v>580</v>
      </c>
      <c r="E166" s="2958"/>
      <c r="F166" s="2958"/>
      <c r="G166" s="1510" t="s">
        <v>580</v>
      </c>
      <c r="H166" s="2956"/>
      <c r="I166" s="1105"/>
      <c r="J166" s="1105"/>
      <c r="K166" s="1106"/>
    </row>
    <row r="167" spans="2:11" s="85" customFormat="1" ht="21" customHeight="1">
      <c r="B167" s="1323"/>
      <c r="C167" s="1308">
        <v>5</v>
      </c>
      <c r="D167" s="2959" t="s">
        <v>1854</v>
      </c>
      <c r="E167" s="2960">
        <f>SUM(G168:G176)</f>
        <v>20</v>
      </c>
      <c r="F167" s="1514">
        <f>SUM(G168:G178)</f>
        <v>20</v>
      </c>
      <c r="G167" s="1330" t="s">
        <v>371</v>
      </c>
      <c r="H167" s="2954" t="s">
        <v>1884</v>
      </c>
      <c r="I167" s="1324"/>
      <c r="J167" s="1324"/>
      <c r="K167" s="1325"/>
    </row>
    <row r="168" spans="2:11" ht="21" customHeight="1">
      <c r="B168" s="701"/>
      <c r="C168" s="702"/>
      <c r="D168" s="2957" t="s">
        <v>1855</v>
      </c>
      <c r="E168" s="2958"/>
      <c r="F168" s="2958"/>
      <c r="G168" s="1510">
        <v>3</v>
      </c>
      <c r="H168" s="2955"/>
      <c r="I168" s="1105"/>
      <c r="J168" s="1105"/>
      <c r="K168" s="1106"/>
    </row>
    <row r="169" spans="2:11" ht="28.5" customHeight="1">
      <c r="B169" s="701"/>
      <c r="C169" s="702"/>
      <c r="D169" s="2957" t="s">
        <v>1856</v>
      </c>
      <c r="E169" s="2958"/>
      <c r="F169" s="2958"/>
      <c r="G169" s="1510">
        <v>5</v>
      </c>
      <c r="H169" s="2955"/>
      <c r="I169" s="1105"/>
      <c r="J169" s="1105"/>
      <c r="K169" s="1106"/>
    </row>
    <row r="170" spans="2:11" ht="21" customHeight="1">
      <c r="B170" s="701"/>
      <c r="C170" s="702"/>
      <c r="D170" s="2957" t="s">
        <v>1857</v>
      </c>
      <c r="E170" s="2958"/>
      <c r="F170" s="2958"/>
      <c r="G170" s="1510">
        <v>1</v>
      </c>
      <c r="H170" s="2955"/>
      <c r="I170" s="1105"/>
      <c r="J170" s="1105"/>
      <c r="K170" s="1106"/>
    </row>
    <row r="171" spans="2:11" ht="21" customHeight="1">
      <c r="B171" s="701"/>
      <c r="C171" s="702"/>
      <c r="D171" s="2957" t="s">
        <v>1858</v>
      </c>
      <c r="E171" s="2958"/>
      <c r="F171" s="2958"/>
      <c r="G171" s="1510">
        <v>3</v>
      </c>
      <c r="H171" s="2955"/>
      <c r="I171" s="1105"/>
      <c r="J171" s="1105"/>
      <c r="K171" s="1106"/>
    </row>
    <row r="172" spans="2:11" ht="21" customHeight="1">
      <c r="B172" s="701"/>
      <c r="C172" s="702"/>
      <c r="D172" s="2957" t="s">
        <v>1859</v>
      </c>
      <c r="E172" s="2958"/>
      <c r="F172" s="2958"/>
      <c r="G172" s="1510">
        <v>3</v>
      </c>
      <c r="H172" s="2955"/>
      <c r="I172" s="1105"/>
      <c r="J172" s="1105"/>
      <c r="K172" s="1106"/>
    </row>
    <row r="173" spans="2:11" ht="21" customHeight="1">
      <c r="B173" s="701"/>
      <c r="C173" s="702"/>
      <c r="D173" s="2957" t="s">
        <v>1860</v>
      </c>
      <c r="E173" s="2958"/>
      <c r="F173" s="2958"/>
      <c r="G173" s="1510">
        <v>1</v>
      </c>
      <c r="H173" s="2955"/>
      <c r="I173" s="1105"/>
      <c r="J173" s="1105"/>
      <c r="K173" s="1106"/>
    </row>
    <row r="174" spans="2:11" ht="21" customHeight="1">
      <c r="B174" s="701"/>
      <c r="C174" s="702"/>
      <c r="D174" s="2957" t="s">
        <v>1861</v>
      </c>
      <c r="E174" s="2958"/>
      <c r="F174" s="2958"/>
      <c r="G174" s="1510">
        <v>1</v>
      </c>
      <c r="H174" s="2955"/>
      <c r="I174" s="1105"/>
      <c r="J174" s="1105"/>
      <c r="K174" s="1106"/>
    </row>
    <row r="175" spans="2:11" ht="21" customHeight="1">
      <c r="B175" s="701"/>
      <c r="C175" s="702"/>
      <c r="D175" s="2957" t="s">
        <v>1862</v>
      </c>
      <c r="E175" s="2958"/>
      <c r="F175" s="2958"/>
      <c r="G175" s="1510">
        <v>1</v>
      </c>
      <c r="H175" s="2955"/>
      <c r="I175" s="1105"/>
      <c r="J175" s="1105"/>
      <c r="K175" s="1106"/>
    </row>
    <row r="176" spans="2:11" ht="21" customHeight="1">
      <c r="B176" s="701"/>
      <c r="C176" s="702"/>
      <c r="D176" s="2957" t="s">
        <v>1863</v>
      </c>
      <c r="E176" s="2958"/>
      <c r="F176" s="2958"/>
      <c r="G176" s="1510">
        <v>2</v>
      </c>
      <c r="H176" s="2955"/>
      <c r="I176" s="1105"/>
      <c r="J176" s="1105"/>
      <c r="K176" s="1106"/>
    </row>
    <row r="177" spans="2:11" ht="21" customHeight="1">
      <c r="B177" s="701"/>
      <c r="C177" s="702"/>
      <c r="D177" s="2957" t="s">
        <v>580</v>
      </c>
      <c r="E177" s="2958"/>
      <c r="F177" s="2958"/>
      <c r="G177" s="1510" t="s">
        <v>580</v>
      </c>
      <c r="H177" s="2955"/>
      <c r="I177" s="1105"/>
      <c r="J177" s="1105"/>
      <c r="K177" s="1106"/>
    </row>
    <row r="178" spans="2:11" ht="21" customHeight="1">
      <c r="B178" s="701"/>
      <c r="C178" s="702"/>
      <c r="D178" s="2957" t="s">
        <v>580</v>
      </c>
      <c r="E178" s="2958"/>
      <c r="F178" s="2958"/>
      <c r="G178" s="1510" t="s">
        <v>580</v>
      </c>
      <c r="H178" s="2955"/>
      <c r="I178" s="1105"/>
      <c r="J178" s="1105"/>
      <c r="K178" s="1106"/>
    </row>
    <row r="179" spans="2:11" ht="21" customHeight="1" thickBot="1">
      <c r="B179" s="701"/>
      <c r="C179" s="702"/>
      <c r="D179" s="2957" t="s">
        <v>580</v>
      </c>
      <c r="E179" s="2958"/>
      <c r="F179" s="2958"/>
      <c r="G179" s="1510" t="s">
        <v>580</v>
      </c>
      <c r="H179" s="2956"/>
      <c r="I179" s="1105"/>
      <c r="J179" s="1105"/>
      <c r="K179" s="1106"/>
    </row>
    <row r="180" spans="2:11" s="85" customFormat="1" ht="21" customHeight="1">
      <c r="B180" s="1323"/>
      <c r="C180" s="1308">
        <v>6</v>
      </c>
      <c r="D180" s="2959" t="s">
        <v>1864</v>
      </c>
      <c r="E180" s="2960"/>
      <c r="F180" s="1514">
        <v>10</v>
      </c>
      <c r="G180" s="1330" t="s">
        <v>371</v>
      </c>
      <c r="H180" s="2954" t="s">
        <v>1886</v>
      </c>
      <c r="I180" s="1324"/>
      <c r="J180" s="1324"/>
      <c r="K180" s="1325"/>
    </row>
    <row r="181" spans="2:11" ht="21" customHeight="1">
      <c r="B181" s="701"/>
      <c r="C181" s="702"/>
      <c r="D181" s="2957" t="s">
        <v>1865</v>
      </c>
      <c r="E181" s="2958"/>
      <c r="F181" s="2958"/>
      <c r="G181" s="1512" t="s">
        <v>3197</v>
      </c>
      <c r="H181" s="2955"/>
      <c r="I181" s="1105"/>
      <c r="J181" s="1105"/>
      <c r="K181" s="1106"/>
    </row>
    <row r="182" spans="2:11" ht="21" customHeight="1">
      <c r="B182" s="701"/>
      <c r="C182" s="702"/>
      <c r="D182" s="2957" t="s">
        <v>1866</v>
      </c>
      <c r="E182" s="2958"/>
      <c r="F182" s="2958"/>
      <c r="G182" s="1510">
        <v>5</v>
      </c>
      <c r="H182" s="2955"/>
      <c r="I182" s="1105"/>
      <c r="J182" s="1105"/>
      <c r="K182" s="1106"/>
    </row>
    <row r="183" spans="2:11" ht="21" customHeight="1" thickBot="1">
      <c r="B183" s="701"/>
      <c r="C183" s="702"/>
      <c r="D183" s="3027" t="s">
        <v>1867</v>
      </c>
      <c r="E183" s="3028"/>
      <c r="F183" s="3028"/>
      <c r="G183" s="1513" t="s">
        <v>3198</v>
      </c>
      <c r="H183" s="2956"/>
      <c r="I183" s="1105"/>
      <c r="J183" s="1105"/>
      <c r="K183" s="1106"/>
    </row>
    <row r="184" spans="2:11" ht="21" customHeight="1" thickBot="1">
      <c r="B184" s="701"/>
      <c r="C184" s="702"/>
      <c r="D184" s="563"/>
      <c r="E184" s="563"/>
      <c r="F184" s="1155"/>
      <c r="G184" s="798"/>
      <c r="H184" s="798"/>
      <c r="I184" s="1105"/>
      <c r="J184" s="1105"/>
      <c r="K184" s="1106"/>
    </row>
    <row r="185" spans="2:11" s="85" customFormat="1" ht="21" customHeight="1">
      <c r="B185" s="1323"/>
      <c r="C185" s="1308"/>
      <c r="D185" s="3021" t="s">
        <v>4153</v>
      </c>
      <c r="E185" s="3022"/>
      <c r="F185" s="3022"/>
      <c r="G185" s="3023"/>
      <c r="H185" s="1326"/>
      <c r="I185" s="1324"/>
      <c r="J185" s="1324"/>
      <c r="K185" s="1325"/>
    </row>
    <row r="186" spans="2:11" ht="21" customHeight="1" thickBot="1">
      <c r="B186" s="701"/>
      <c r="C186" s="702"/>
      <c r="D186" s="3024"/>
      <c r="E186" s="3025"/>
      <c r="F186" s="3025"/>
      <c r="G186" s="3026"/>
      <c r="H186" s="1156"/>
      <c r="I186" s="1105"/>
      <c r="J186" s="1105"/>
      <c r="K186" s="1106"/>
    </row>
    <row r="187" spans="2:11" ht="21" customHeight="1" thickBot="1">
      <c r="B187" s="701"/>
      <c r="C187" s="702"/>
      <c r="D187" s="563"/>
      <c r="E187" s="563"/>
      <c r="F187" s="1155"/>
      <c r="G187" s="798"/>
      <c r="H187" s="798"/>
      <c r="I187" s="1105"/>
      <c r="J187" s="1105"/>
      <c r="K187" s="1106"/>
    </row>
    <row r="188" spans="2:11" ht="14.4" thickBot="1">
      <c r="B188" s="701"/>
      <c r="C188" s="702"/>
      <c r="D188" s="3216" t="s">
        <v>4433</v>
      </c>
      <c r="E188" s="3217"/>
      <c r="F188" s="3217"/>
      <c r="G188" s="3218"/>
      <c r="H188" s="1050"/>
      <c r="I188" s="702"/>
      <c r="J188" s="702"/>
      <c r="K188" s="704"/>
    </row>
    <row r="189" spans="2:11" ht="30" customHeight="1">
      <c r="B189" s="701"/>
      <c r="C189" s="702"/>
      <c r="D189" s="3029" t="str">
        <f>+D139</f>
        <v>Proof of working capital of at least 25% of project value</v>
      </c>
      <c r="E189" s="3030"/>
      <c r="F189" s="3030"/>
      <c r="G189" s="3031"/>
      <c r="H189" s="1396"/>
      <c r="I189" s="1129" t="b">
        <v>1</v>
      </c>
      <c r="J189" s="1130" t="str">
        <f t="shared" ref="J189:J196" si="6">IF(F189=1,"Page","Pages")</f>
        <v>Pages</v>
      </c>
      <c r="K189" s="704"/>
    </row>
    <row r="190" spans="2:11" ht="30" customHeight="1">
      <c r="B190" s="701"/>
      <c r="C190" s="702"/>
      <c r="D190" s="2980" t="str">
        <f>+D140</f>
        <v>Letters of credit reference from suppliers and credit limits to be stipulated with supporting documents</v>
      </c>
      <c r="E190" s="2981"/>
      <c r="F190" s="2981"/>
      <c r="G190" s="2982"/>
      <c r="H190" s="1397"/>
      <c r="I190" s="1129" t="b">
        <v>1</v>
      </c>
      <c r="J190" s="1130" t="str">
        <f t="shared" si="6"/>
        <v>Pages</v>
      </c>
      <c r="K190" s="704"/>
    </row>
    <row r="191" spans="2:11" ht="30" customHeight="1">
      <c r="B191" s="701"/>
      <c r="C191" s="702"/>
      <c r="D191" s="2980" t="str">
        <f>+D141</f>
        <v>Annual/Audited Financial Statement/Management Account/income and Expenditure Statements</v>
      </c>
      <c r="E191" s="2981"/>
      <c r="F191" s="2981"/>
      <c r="G191" s="2982"/>
      <c r="H191" s="1397"/>
      <c r="I191" s="1129" t="b">
        <v>1</v>
      </c>
      <c r="J191" s="1130" t="str">
        <f t="shared" si="6"/>
        <v>Pages</v>
      </c>
      <c r="K191" s="704"/>
    </row>
    <row r="192" spans="2:11" ht="30" customHeight="1">
      <c r="B192" s="701"/>
      <c r="C192" s="702"/>
      <c r="D192" s="2980" t="str">
        <f>+D146</f>
        <v>Detailed schedule of resources at all levels</v>
      </c>
      <c r="E192" s="2981"/>
      <c r="F192" s="2981"/>
      <c r="G192" s="2982"/>
      <c r="H192" s="1397"/>
      <c r="I192" s="1129" t="b">
        <v>1</v>
      </c>
      <c r="J192" s="1130" t="str">
        <f t="shared" si="6"/>
        <v>Pages</v>
      </c>
      <c r="K192" s="704"/>
    </row>
    <row r="193" spans="2:11" ht="30" customHeight="1">
      <c r="B193" s="701"/>
      <c r="C193" s="702"/>
      <c r="D193" s="2980" t="str">
        <f>+D147</f>
        <v>Schedule of years of experience on similar projects</v>
      </c>
      <c r="E193" s="2981"/>
      <c r="F193" s="2981"/>
      <c r="G193" s="2982"/>
      <c r="H193" s="1397"/>
      <c r="I193" s="1129" t="b">
        <v>1</v>
      </c>
      <c r="J193" s="1130" t="str">
        <f t="shared" si="6"/>
        <v>Pages</v>
      </c>
      <c r="K193" s="704"/>
    </row>
    <row r="194" spans="2:11" ht="30" customHeight="1">
      <c r="B194" s="701"/>
      <c r="C194" s="702"/>
      <c r="D194" s="2980" t="str">
        <f>+D148</f>
        <v>Schedule of experience on projects of similar value and duration (Past 3 years) – letters of award to be attached and practical completion certificate for all work completed in the preceding 3 years</v>
      </c>
      <c r="E194" s="2981"/>
      <c r="F194" s="2981"/>
      <c r="G194" s="2982"/>
      <c r="H194" s="1397"/>
      <c r="I194" s="1129" t="b">
        <v>1</v>
      </c>
      <c r="J194" s="1130" t="str">
        <f t="shared" si="6"/>
        <v>Pages</v>
      </c>
      <c r="K194" s="704"/>
    </row>
    <row r="195" spans="2:11" ht="30" customHeight="1">
      <c r="B195" s="701"/>
      <c r="C195" s="702"/>
      <c r="D195" s="2980" t="str">
        <f>+D149</f>
        <v>Demonstrated ability to work on an accelerated programme</v>
      </c>
      <c r="E195" s="2981"/>
      <c r="F195" s="2981"/>
      <c r="G195" s="2982"/>
      <c r="H195" s="1397"/>
      <c r="I195" s="1129" t="b">
        <v>1</v>
      </c>
      <c r="J195" s="1130" t="str">
        <f t="shared" si="6"/>
        <v>Pages</v>
      </c>
      <c r="K195" s="704"/>
    </row>
    <row r="196" spans="2:11" ht="30" customHeight="1">
      <c r="B196" s="701"/>
      <c r="C196" s="702"/>
      <c r="D196" s="2980" t="str">
        <f>+D150</f>
        <v>Experience in projects that have operational challenges i.e. public interface</v>
      </c>
      <c r="E196" s="2981"/>
      <c r="F196" s="2981"/>
      <c r="G196" s="2982"/>
      <c r="H196" s="1397"/>
      <c r="I196" s="1129" t="b">
        <v>1</v>
      </c>
      <c r="J196" s="1130" t="str">
        <f t="shared" si="6"/>
        <v>Pages</v>
      </c>
      <c r="K196" s="704"/>
    </row>
    <row r="197" spans="2:11" ht="30" customHeight="1">
      <c r="B197" s="701"/>
      <c r="C197" s="702"/>
      <c r="D197" s="2980" t="str">
        <f t="shared" ref="D197:D202" si="7">+D155</f>
        <v>Submission of a detailed organogram</v>
      </c>
      <c r="E197" s="2981"/>
      <c r="F197" s="2981"/>
      <c r="G197" s="2982"/>
      <c r="H197" s="1397"/>
      <c r="I197" s="1129" t="b">
        <v>1</v>
      </c>
      <c r="J197" s="1130" t="str">
        <f t="shared" ref="J197:J207" si="8">IF(F197=1,"Page","Pages")</f>
        <v>Pages</v>
      </c>
      <c r="K197" s="704"/>
    </row>
    <row r="198" spans="2:11" ht="30" customHeight="1">
      <c r="B198" s="701"/>
      <c r="C198" s="702"/>
      <c r="D198" s="2980" t="str">
        <f t="shared" si="7"/>
        <v>All key project resources have more than (5) years’ experience in the construction industry.
All key project resources have experience in projects of a similar value and nature</v>
      </c>
      <c r="E198" s="2981"/>
      <c r="F198" s="2981"/>
      <c r="G198" s="2982"/>
      <c r="H198" s="1397"/>
      <c r="I198" s="1129" t="b">
        <v>1</v>
      </c>
      <c r="J198" s="1130" t="str">
        <f t="shared" si="8"/>
        <v>Pages</v>
      </c>
      <c r="K198" s="704"/>
    </row>
    <row r="199" spans="2:11" ht="30" customHeight="1">
      <c r="B199" s="701"/>
      <c r="C199" s="702"/>
      <c r="D199" s="2980" t="str">
        <f t="shared" si="7"/>
        <v>Detailed CV.  Traceable reference.  Certificates of qualified professionals in their full employment to be attached.</v>
      </c>
      <c r="E199" s="2981"/>
      <c r="F199" s="2981"/>
      <c r="G199" s="2982"/>
      <c r="H199" s="1397"/>
      <c r="I199" s="1129" t="b">
        <v>1</v>
      </c>
      <c r="J199" s="1130" t="str">
        <f t="shared" si="8"/>
        <v>Pages</v>
      </c>
      <c r="K199" s="704"/>
    </row>
    <row r="200" spans="2:11" ht="30" customHeight="1">
      <c r="B200" s="701"/>
      <c r="C200" s="702"/>
      <c r="D200" s="2980" t="str">
        <f t="shared" si="7"/>
        <v>Detailed CV of each team member (Category) and Traceable references to be detailed</v>
      </c>
      <c r="E200" s="2981"/>
      <c r="F200" s="2981"/>
      <c r="G200" s="2982"/>
      <c r="H200" s="1397"/>
      <c r="I200" s="1129" t="b">
        <v>1</v>
      </c>
      <c r="J200" s="1130" t="str">
        <f t="shared" si="8"/>
        <v>Pages</v>
      </c>
      <c r="K200" s="704"/>
    </row>
    <row r="201" spans="2:11" ht="30" customHeight="1">
      <c r="B201" s="701"/>
      <c r="C201" s="702"/>
      <c r="D201" s="2980" t="str">
        <f t="shared" si="7"/>
        <v>All key project resources are dedicated full time for the duration of the project including proof of UIF contributions</v>
      </c>
      <c r="E201" s="2981"/>
      <c r="F201" s="2981"/>
      <c r="G201" s="2982"/>
      <c r="H201" s="1397"/>
      <c r="I201" s="1129" t="b">
        <v>1</v>
      </c>
      <c r="J201" s="1130" t="str">
        <f t="shared" si="8"/>
        <v>Pages</v>
      </c>
      <c r="K201" s="704"/>
    </row>
    <row r="202" spans="2:11" ht="30" customHeight="1">
      <c r="B202" s="701"/>
      <c r="C202" s="702"/>
      <c r="D202" s="2980" t="str">
        <f t="shared" si="7"/>
        <v>Tenderer to demonstrate key/resource deployment over the various work package</v>
      </c>
      <c r="E202" s="2981"/>
      <c r="F202" s="2981"/>
      <c r="G202" s="2982"/>
      <c r="H202" s="1397"/>
      <c r="I202" s="1129" t="b">
        <v>1</v>
      </c>
      <c r="J202" s="1130" t="str">
        <f t="shared" si="8"/>
        <v>Pages</v>
      </c>
      <c r="K202" s="704"/>
    </row>
    <row r="203" spans="2:11" ht="30" customHeight="1">
      <c r="B203" s="701"/>
      <c r="C203" s="702"/>
      <c r="D203" s="2980" t="str">
        <f>+D164</f>
        <v>Letter from a registered financial institution confirming intention to issue a provision of a guarantee</v>
      </c>
      <c r="E203" s="2981"/>
      <c r="F203" s="2981"/>
      <c r="G203" s="2982"/>
      <c r="H203" s="1397"/>
      <c r="I203" s="1129" t="b">
        <v>1</v>
      </c>
      <c r="J203" s="1130" t="str">
        <f t="shared" si="8"/>
        <v>Pages</v>
      </c>
      <c r="K203" s="704"/>
    </row>
    <row r="204" spans="2:11" ht="30" customHeight="1">
      <c r="B204" s="701"/>
      <c r="C204" s="702"/>
      <c r="D204" s="2980" t="str">
        <f t="shared" ref="D204:D212" si="9">+D168</f>
        <v>Site establishment indicating proposed layout for all prescribed facilities, hoarding, etc.</v>
      </c>
      <c r="E204" s="2981"/>
      <c r="F204" s="2981"/>
      <c r="G204" s="2982"/>
      <c r="H204" s="1397"/>
      <c r="I204" s="1129" t="b">
        <v>1</v>
      </c>
      <c r="J204" s="1130" t="str">
        <f t="shared" si="8"/>
        <v>Pages</v>
      </c>
      <c r="K204" s="704"/>
    </row>
    <row r="205" spans="2:11" ht="30" customHeight="1">
      <c r="B205" s="701"/>
      <c r="C205" s="702"/>
      <c r="D205" s="2980" t="str">
        <f t="shared" si="9"/>
        <v>Resourcing strategy for the various work breakdown structures including resource deployment plan (PS)</v>
      </c>
      <c r="E205" s="2981"/>
      <c r="F205" s="2981"/>
      <c r="G205" s="2982"/>
      <c r="H205" s="1397"/>
      <c r="I205" s="1129" t="b">
        <v>1</v>
      </c>
      <c r="J205" s="1130" t="str">
        <f t="shared" si="8"/>
        <v>Pages</v>
      </c>
      <c r="K205" s="704"/>
    </row>
    <row r="206" spans="2:11" ht="30" customHeight="1">
      <c r="B206" s="701"/>
      <c r="C206" s="702"/>
      <c r="D206" s="2980" t="str">
        <f t="shared" si="9"/>
        <v>Material storage, handling and distribution</v>
      </c>
      <c r="E206" s="2981"/>
      <c r="F206" s="2981"/>
      <c r="G206" s="2982"/>
      <c r="H206" s="1397"/>
      <c r="I206" s="1129" t="b">
        <v>1</v>
      </c>
      <c r="J206" s="1130" t="str">
        <f t="shared" si="8"/>
        <v>Pages</v>
      </c>
      <c r="K206" s="704"/>
    </row>
    <row r="207" spans="2:11" ht="30" customHeight="1">
      <c r="B207" s="701"/>
      <c r="C207" s="702"/>
      <c r="D207" s="2980" t="str">
        <f t="shared" si="9"/>
        <v>Productivity, programming, resource investment, progress tracking, corrective action plans, etc.</v>
      </c>
      <c r="E207" s="2981"/>
      <c r="F207" s="2981"/>
      <c r="G207" s="2982"/>
      <c r="H207" s="1397"/>
      <c r="I207" s="1129" t="b">
        <v>1</v>
      </c>
      <c r="J207" s="1130" t="str">
        <f t="shared" si="8"/>
        <v>Pages</v>
      </c>
      <c r="K207" s="704"/>
    </row>
    <row r="208" spans="2:11" ht="30" customHeight="1">
      <c r="B208" s="701"/>
      <c r="C208" s="702"/>
      <c r="D208" s="2980" t="str">
        <f t="shared" si="9"/>
        <v>Programme and progress reporting, including tracking of long lead procurement items</v>
      </c>
      <c r="E208" s="2981"/>
      <c r="F208" s="2981"/>
      <c r="G208" s="2982"/>
      <c r="H208" s="1397"/>
      <c r="I208" s="1129" t="b">
        <v>1</v>
      </c>
      <c r="J208" s="1130" t="str">
        <f t="shared" ref="J208:J213" si="10">IF(F208=1,"Page","Pages")</f>
        <v>Pages</v>
      </c>
      <c r="K208" s="704"/>
    </row>
    <row r="209" spans="2:11" ht="30" customHeight="1">
      <c r="B209" s="701"/>
      <c r="C209" s="702"/>
      <c r="D209" s="2980" t="str">
        <f t="shared" si="9"/>
        <v>OHS Management, compliance and reporting</v>
      </c>
      <c r="E209" s="2981"/>
      <c r="F209" s="2981"/>
      <c r="G209" s="2982"/>
      <c r="H209" s="1397"/>
      <c r="I209" s="1129" t="b">
        <v>1</v>
      </c>
      <c r="J209" s="1130" t="str">
        <f t="shared" si="10"/>
        <v>Pages</v>
      </c>
      <c r="K209" s="704"/>
    </row>
    <row r="210" spans="2:11" ht="30" customHeight="1">
      <c r="B210" s="701"/>
      <c r="C210" s="702"/>
      <c r="D210" s="2980" t="str">
        <f t="shared" si="9"/>
        <v>Site documentation control, filing and archiving</v>
      </c>
      <c r="E210" s="2981"/>
      <c r="F210" s="2981"/>
      <c r="G210" s="2982"/>
      <c r="H210" s="1397"/>
      <c r="I210" s="1129" t="b">
        <v>1</v>
      </c>
      <c r="J210" s="1130" t="str">
        <f t="shared" si="10"/>
        <v>Pages</v>
      </c>
      <c r="K210" s="704"/>
    </row>
    <row r="211" spans="2:11" ht="30" customHeight="1">
      <c r="B211" s="701"/>
      <c r="C211" s="702"/>
      <c r="D211" s="2980" t="str">
        <f t="shared" si="9"/>
        <v>Queries and information required approach</v>
      </c>
      <c r="E211" s="2981"/>
      <c r="F211" s="2981"/>
      <c r="G211" s="2982"/>
      <c r="H211" s="1397"/>
      <c r="I211" s="1129" t="b">
        <v>1</v>
      </c>
      <c r="J211" s="1130" t="str">
        <f t="shared" si="10"/>
        <v>Pages</v>
      </c>
      <c r="K211" s="704"/>
    </row>
    <row r="212" spans="2:11" ht="30" customHeight="1">
      <c r="B212" s="701"/>
      <c r="C212" s="702"/>
      <c r="D212" s="2980" t="str">
        <f t="shared" si="9"/>
        <v>Procurement of outsourced resources e.g. sub-contractors</v>
      </c>
      <c r="E212" s="2981"/>
      <c r="F212" s="2981"/>
      <c r="G212" s="2982"/>
      <c r="H212" s="1397"/>
      <c r="I212" s="1129" t="b">
        <v>1</v>
      </c>
      <c r="J212" s="1130" t="str">
        <f t="shared" si="10"/>
        <v>Pages</v>
      </c>
      <c r="K212" s="704"/>
    </row>
    <row r="213" spans="2:11" ht="30" customHeight="1">
      <c r="B213" s="701"/>
      <c r="C213" s="702"/>
      <c r="D213" s="3037" t="s">
        <v>580</v>
      </c>
      <c r="E213" s="3038"/>
      <c r="F213" s="3038"/>
      <c r="G213" s="3038"/>
      <c r="H213" s="1397"/>
      <c r="I213" s="1129" t="b">
        <v>0</v>
      </c>
      <c r="J213" s="1130" t="str">
        <f t="shared" si="10"/>
        <v>Pages</v>
      </c>
      <c r="K213" s="704"/>
    </row>
    <row r="214" spans="2:11" ht="30" customHeight="1">
      <c r="B214" s="701"/>
      <c r="C214" s="702"/>
      <c r="D214" s="3039" t="s">
        <v>580</v>
      </c>
      <c r="E214" s="3040"/>
      <c r="F214" s="3040"/>
      <c r="G214" s="3040"/>
      <c r="H214" s="1397"/>
      <c r="I214" s="1129" t="b">
        <v>0</v>
      </c>
      <c r="J214" s="1130" t="str">
        <f>IF(F214=1,"Page","Pages")</f>
        <v>Pages</v>
      </c>
      <c r="K214" s="704"/>
    </row>
    <row r="215" spans="2:11" ht="30" customHeight="1">
      <c r="B215" s="701"/>
      <c r="C215" s="702"/>
      <c r="D215" s="3039" t="s">
        <v>580</v>
      </c>
      <c r="E215" s="3040"/>
      <c r="F215" s="3040"/>
      <c r="G215" s="3040"/>
      <c r="H215" s="1397"/>
      <c r="I215" s="1129" t="b">
        <v>0</v>
      </c>
      <c r="J215" s="1130" t="str">
        <f>IF(F215=1,"Page","Pages")</f>
        <v>Pages</v>
      </c>
      <c r="K215" s="704"/>
    </row>
    <row r="216" spans="2:11" ht="30" customHeight="1">
      <c r="B216" s="701"/>
      <c r="C216" s="702"/>
      <c r="D216" s="3039" t="s">
        <v>580</v>
      </c>
      <c r="E216" s="3040"/>
      <c r="F216" s="3040"/>
      <c r="G216" s="3040"/>
      <c r="H216" s="1397"/>
      <c r="I216" s="1129" t="b">
        <v>0</v>
      </c>
      <c r="J216" s="1130" t="str">
        <f>IF(F216=1,"Page","Pages")</f>
        <v>Pages</v>
      </c>
      <c r="K216" s="704"/>
    </row>
    <row r="217" spans="2:11" ht="30" customHeight="1">
      <c r="B217" s="701"/>
      <c r="C217" s="702"/>
      <c r="D217" s="3039" t="s">
        <v>580</v>
      </c>
      <c r="E217" s="3040"/>
      <c r="F217" s="3040"/>
      <c r="G217" s="3040"/>
      <c r="H217" s="1397"/>
      <c r="I217" s="1129" t="b">
        <v>0</v>
      </c>
      <c r="J217" s="1130" t="str">
        <f>IF(F217=1,"Page","Pages")</f>
        <v>Pages</v>
      </c>
      <c r="K217" s="704"/>
    </row>
    <row r="218" spans="2:11" ht="30" customHeight="1" thickBot="1">
      <c r="B218" s="701"/>
      <c r="C218" s="702"/>
      <c r="D218" s="3307" t="s">
        <v>580</v>
      </c>
      <c r="E218" s="3308"/>
      <c r="F218" s="3308"/>
      <c r="G218" s="3308"/>
      <c r="H218" s="1398"/>
      <c r="I218" s="1129" t="b">
        <v>0</v>
      </c>
      <c r="J218" s="1130" t="str">
        <f>IF(F218=1,"Page","Pages")</f>
        <v>Pages</v>
      </c>
      <c r="K218" s="704"/>
    </row>
    <row r="219" spans="2:11" ht="13.8" thickBot="1">
      <c r="B219" s="701"/>
      <c r="C219" s="702"/>
      <c r="D219" s="1050"/>
      <c r="E219" s="1050"/>
      <c r="F219" s="1050"/>
      <c r="G219" s="1050"/>
      <c r="H219" s="1050"/>
      <c r="I219" s="702"/>
      <c r="J219" s="702"/>
      <c r="K219" s="704"/>
    </row>
    <row r="220" spans="2:11" ht="16.2" thickBot="1">
      <c r="B220" s="701"/>
      <c r="C220" s="702"/>
      <c r="D220" s="1157" t="s">
        <v>810</v>
      </c>
      <c r="E220" s="1158"/>
      <c r="F220" s="1158"/>
      <c r="G220" s="1159"/>
      <c r="H220" s="1045"/>
      <c r="K220" s="704"/>
    </row>
    <row r="221" spans="2:11" ht="13.8" thickBot="1">
      <c r="B221" s="701"/>
      <c r="C221" s="702"/>
      <c r="D221" s="1050"/>
      <c r="E221" s="1050"/>
      <c r="F221" s="1050"/>
      <c r="G221" s="1050"/>
      <c r="H221" s="1050"/>
      <c r="I221" s="702"/>
      <c r="J221" s="702"/>
      <c r="K221" s="704"/>
    </row>
    <row r="222" spans="2:11" ht="30.6" customHeight="1">
      <c r="B222" s="701"/>
      <c r="C222" s="702"/>
      <c r="D222" s="1060" t="s">
        <v>758</v>
      </c>
      <c r="E222" s="3046" t="str">
        <f>+"Head: Public Works ("&amp;E12&amp;": Province of KwaZulu-Natal)"</f>
        <v>Head: Public Works (KZN Department of Public Works: Province of KwaZulu-Natal)</v>
      </c>
      <c r="F222" s="3046"/>
      <c r="G222" s="3047"/>
      <c r="H222" s="799"/>
      <c r="K222" s="704"/>
    </row>
    <row r="223" spans="2:11">
      <c r="B223" s="701"/>
      <c r="C223" s="702"/>
      <c r="D223" s="1160" t="s">
        <v>674</v>
      </c>
      <c r="E223" s="2961" t="s">
        <v>431</v>
      </c>
      <c r="F223" s="2961"/>
      <c r="G223" s="2962"/>
      <c r="H223" s="799"/>
      <c r="K223" s="704"/>
    </row>
    <row r="224" spans="2:11">
      <c r="B224" s="701"/>
      <c r="C224" s="702"/>
      <c r="D224" s="1161" t="s">
        <v>675</v>
      </c>
      <c r="E224" s="2961" t="s">
        <v>3821</v>
      </c>
      <c r="F224" s="2961"/>
      <c r="G224" s="2962"/>
      <c r="H224" s="799"/>
      <c r="K224" s="704"/>
    </row>
    <row r="225" spans="2:11" ht="12.75" customHeight="1">
      <c r="B225" s="701"/>
      <c r="C225" s="702"/>
      <c r="D225" s="1161" t="s">
        <v>676</v>
      </c>
      <c r="E225" s="2961">
        <v>3200</v>
      </c>
      <c r="F225" s="2961"/>
      <c r="G225" s="2962"/>
      <c r="H225" s="799"/>
      <c r="K225" s="704"/>
    </row>
    <row r="226" spans="2:11" ht="12.75" customHeight="1">
      <c r="B226" s="701"/>
      <c r="C226" s="702"/>
      <c r="D226" s="1161" t="s">
        <v>677</v>
      </c>
      <c r="E226" s="2961" t="s">
        <v>1306</v>
      </c>
      <c r="F226" s="2961"/>
      <c r="G226" s="2962"/>
      <c r="H226" s="799"/>
      <c r="K226" s="704"/>
    </row>
    <row r="227" spans="2:11">
      <c r="B227" s="701"/>
      <c r="C227" s="702"/>
      <c r="D227" s="1161" t="s">
        <v>675</v>
      </c>
      <c r="E227" s="2961" t="s">
        <v>3821</v>
      </c>
      <c r="F227" s="2961"/>
      <c r="G227" s="2962"/>
      <c r="H227" s="799"/>
      <c r="K227" s="704"/>
    </row>
    <row r="228" spans="2:11">
      <c r="B228" s="701"/>
      <c r="C228" s="702"/>
      <c r="D228" s="1161" t="s">
        <v>676</v>
      </c>
      <c r="E228" s="2961">
        <v>3200</v>
      </c>
      <c r="F228" s="2961"/>
      <c r="G228" s="2962"/>
      <c r="H228" s="799"/>
      <c r="K228" s="704"/>
    </row>
    <row r="229" spans="2:11" ht="14.25" customHeight="1">
      <c r="B229" s="701"/>
      <c r="C229" s="702"/>
      <c r="D229" s="1161" t="s">
        <v>497</v>
      </c>
      <c r="E229" s="2961" t="s">
        <v>1260</v>
      </c>
      <c r="F229" s="2961"/>
      <c r="G229" s="2962"/>
      <c r="H229" s="799"/>
      <c r="K229" s="704"/>
    </row>
    <row r="230" spans="2:11">
      <c r="B230" s="701"/>
      <c r="C230" s="702"/>
      <c r="D230" s="1770" t="s">
        <v>498</v>
      </c>
      <c r="E230" s="3132" t="s">
        <v>1261</v>
      </c>
      <c r="F230" s="3132"/>
      <c r="G230" s="3133"/>
      <c r="H230" s="799"/>
      <c r="K230" s="704"/>
    </row>
    <row r="231" spans="2:11" ht="13.8" thickBot="1">
      <c r="B231" s="701"/>
      <c r="C231" s="702"/>
      <c r="D231" s="1044"/>
      <c r="E231" s="1044"/>
      <c r="F231" s="1044"/>
      <c r="G231" s="1044"/>
      <c r="H231" s="1050"/>
      <c r="K231" s="704"/>
    </row>
    <row r="232" spans="2:11">
      <c r="B232" s="701"/>
      <c r="C232" s="702"/>
      <c r="D232" s="1773" t="s">
        <v>3824</v>
      </c>
      <c r="E232" s="2973" t="s">
        <v>3825</v>
      </c>
      <c r="F232" s="2973"/>
      <c r="G232" s="2974"/>
      <c r="H232" s="1050"/>
      <c r="K232" s="704"/>
    </row>
    <row r="233" spans="2:11">
      <c r="B233" s="701"/>
      <c r="C233" s="702"/>
      <c r="D233" s="1769" t="s">
        <v>143</v>
      </c>
      <c r="E233" s="3019" t="s">
        <v>2034</v>
      </c>
      <c r="F233" s="3019"/>
      <c r="G233" s="3020"/>
      <c r="H233" s="799"/>
      <c r="K233" s="704"/>
    </row>
    <row r="234" spans="2:11" ht="15.75" customHeight="1">
      <c r="B234" s="701"/>
      <c r="C234" s="702"/>
      <c r="D234" s="1753" t="s">
        <v>513</v>
      </c>
      <c r="E234" s="2961">
        <v>1</v>
      </c>
      <c r="F234" s="2961"/>
      <c r="G234" s="2962"/>
      <c r="H234" s="799"/>
      <c r="K234" s="704"/>
    </row>
    <row r="235" spans="2:11">
      <c r="B235" s="701"/>
      <c r="C235" s="702"/>
      <c r="D235" s="1161" t="s">
        <v>677</v>
      </c>
      <c r="E235" s="2961" t="s">
        <v>3809</v>
      </c>
      <c r="F235" s="2961"/>
      <c r="G235" s="2962"/>
      <c r="H235" s="799"/>
      <c r="K235" s="704"/>
    </row>
    <row r="236" spans="2:11">
      <c r="B236" s="701"/>
      <c r="C236" s="702"/>
      <c r="D236" s="1161" t="s">
        <v>675</v>
      </c>
      <c r="E236" s="2961" t="s">
        <v>804</v>
      </c>
      <c r="F236" s="2961"/>
      <c r="G236" s="2962"/>
      <c r="H236" s="799"/>
      <c r="K236" s="704"/>
    </row>
    <row r="237" spans="2:11">
      <c r="B237" s="701"/>
      <c r="C237" s="702"/>
      <c r="D237" s="1161" t="s">
        <v>1313</v>
      </c>
      <c r="E237" s="2961" t="s">
        <v>1328</v>
      </c>
      <c r="F237" s="2961"/>
      <c r="G237" s="2962"/>
      <c r="H237" s="799"/>
      <c r="K237" s="704"/>
    </row>
    <row r="238" spans="2:11">
      <c r="B238" s="701"/>
      <c r="C238" s="702"/>
      <c r="D238" s="1161" t="s">
        <v>1095</v>
      </c>
      <c r="E238" s="2961" t="s">
        <v>805</v>
      </c>
      <c r="F238" s="2961"/>
      <c r="G238" s="2962"/>
      <c r="H238" s="799"/>
      <c r="K238" s="704"/>
    </row>
    <row r="239" spans="2:11">
      <c r="B239" s="701"/>
      <c r="C239" s="702"/>
      <c r="D239" s="1161" t="s">
        <v>674</v>
      </c>
      <c r="E239" s="2961" t="s">
        <v>1333</v>
      </c>
      <c r="F239" s="2961"/>
      <c r="G239" s="2962"/>
      <c r="H239" s="799"/>
      <c r="K239" s="704"/>
    </row>
    <row r="240" spans="2:11">
      <c r="B240" s="701"/>
      <c r="C240" s="702"/>
      <c r="D240" s="1161" t="s">
        <v>675</v>
      </c>
      <c r="E240" s="2961" t="s">
        <v>804</v>
      </c>
      <c r="F240" s="2961"/>
      <c r="G240" s="2962"/>
      <c r="H240" s="799"/>
      <c r="K240" s="704"/>
    </row>
    <row r="241" spans="2:12">
      <c r="B241" s="701"/>
      <c r="C241" s="702"/>
      <c r="D241" s="1161" t="s">
        <v>676</v>
      </c>
      <c r="E241" s="2961" t="s">
        <v>805</v>
      </c>
      <c r="F241" s="2961"/>
      <c r="G241" s="2962"/>
      <c r="H241" s="799"/>
      <c r="K241" s="704"/>
    </row>
    <row r="242" spans="2:12">
      <c r="B242" s="701"/>
      <c r="C242" s="702"/>
      <c r="D242" s="1161" t="s">
        <v>1096</v>
      </c>
      <c r="E242" s="2961" t="s">
        <v>808</v>
      </c>
      <c r="F242" s="2961"/>
      <c r="G242" s="2962"/>
      <c r="H242" s="799"/>
      <c r="K242" s="704"/>
    </row>
    <row r="243" spans="2:12" ht="12.75" customHeight="1">
      <c r="B243" s="701"/>
      <c r="C243" s="702"/>
      <c r="D243" s="1161" t="s">
        <v>166</v>
      </c>
      <c r="E243" s="2961" t="s">
        <v>547</v>
      </c>
      <c r="F243" s="2961"/>
      <c r="G243" s="2962"/>
      <c r="H243" s="799"/>
      <c r="K243" s="704"/>
    </row>
    <row r="244" spans="2:12" ht="12.75" customHeight="1">
      <c r="B244" s="701"/>
      <c r="C244" s="702"/>
      <c r="D244" s="1161" t="s">
        <v>1097</v>
      </c>
      <c r="E244" s="2961" t="s">
        <v>809</v>
      </c>
      <c r="F244" s="2961"/>
      <c r="G244" s="2962"/>
      <c r="H244" s="799"/>
      <c r="K244" s="704"/>
    </row>
    <row r="245" spans="2:12" ht="13.8" thickBot="1">
      <c r="B245" s="701"/>
      <c r="C245" s="702"/>
      <c r="D245" s="1064" t="s">
        <v>591</v>
      </c>
      <c r="E245" s="3044" t="s">
        <v>592</v>
      </c>
      <c r="F245" s="3044"/>
      <c r="G245" s="3045"/>
      <c r="H245" s="799"/>
      <c r="K245" s="704"/>
    </row>
    <row r="246" spans="2:12" ht="13.8" thickBot="1">
      <c r="B246" s="701"/>
      <c r="C246" s="702"/>
      <c r="D246" s="1050"/>
      <c r="E246" s="1162"/>
      <c r="F246" s="1050"/>
      <c r="G246" s="1050"/>
      <c r="H246" s="1050"/>
      <c r="K246" s="704"/>
    </row>
    <row r="247" spans="2:12">
      <c r="B247" s="701"/>
      <c r="C247" s="702"/>
      <c r="D247" s="1163" t="s">
        <v>270</v>
      </c>
      <c r="E247" s="3221" t="str">
        <f>+E12</f>
        <v>KZN Department of Public Works</v>
      </c>
      <c r="F247" s="3221"/>
      <c r="G247" s="3222"/>
      <c r="H247" s="800"/>
      <c r="K247" s="704"/>
    </row>
    <row r="248" spans="2:12" ht="13.95" customHeight="1">
      <c r="B248" s="701"/>
      <c r="C248" s="702"/>
      <c r="D248" s="1164" t="s">
        <v>475</v>
      </c>
      <c r="E248" s="3032" t="str">
        <f>IF(+'Master Data'!$E$53=1,"Head Public Works: Operations","Regional Manager")</f>
        <v>Regional Manager</v>
      </c>
      <c r="F248" s="3032"/>
      <c r="G248" s="3033"/>
      <c r="H248" s="800"/>
      <c r="K248" s="704"/>
    </row>
    <row r="249" spans="2:12">
      <c r="B249" s="701"/>
      <c r="C249" s="702"/>
      <c r="D249" s="1164" t="s">
        <v>1098</v>
      </c>
      <c r="E249" s="3032" t="str">
        <f>IF(+'Master Data'!$E$53=1,"X9041",IF('Master Data'!$E$53=2,"X54336",IF('Master Data'!$E$53=3,"X9963",IF('Master Data'!$E$53=4,"Private Bag X 42",IF('Master Data'!$E$53=5,"X9041","")))))</f>
        <v>X9041</v>
      </c>
      <c r="F249" s="3032"/>
      <c r="G249" s="3033"/>
      <c r="H249" s="800"/>
      <c r="K249" s="704"/>
    </row>
    <row r="250" spans="2:12">
      <c r="B250" s="701"/>
      <c r="C250" s="702"/>
      <c r="D250" s="1164" t="s">
        <v>675</v>
      </c>
      <c r="E250" s="3032" t="str">
        <f>IF(+'Master Data'!$E$53=1,"Pietermaritzburg",IF('Master Data'!$E$53=2,"Mayville",IF('Master Data'!$E$53=3,"Ladysmith",IF('Master Data'!$E$53=4,"Ulundi",IF('Master Data'!$E$53=5,"Pietermarizburg","")))))</f>
        <v>Pietermarizburg</v>
      </c>
      <c r="F250" s="3032"/>
      <c r="G250" s="3033"/>
      <c r="H250" s="800"/>
      <c r="K250" s="704"/>
    </row>
    <row r="251" spans="2:12">
      <c r="B251" s="701"/>
      <c r="C251" s="702"/>
      <c r="D251" s="1164" t="s">
        <v>1095</v>
      </c>
      <c r="E251" s="3032" t="str">
        <f>IF(+'Master Data'!$E$53=1,"3200",IF('Master Data'!$E$53=2,"4091",IF('Master Data'!$E$53=3,"3370",IF('Master Data'!$E$53=4,"3838",IF('Master Data'!$E$53=5,"3200","")))))</f>
        <v>3200</v>
      </c>
      <c r="F251" s="3032"/>
      <c r="G251" s="3033"/>
      <c r="H251" s="800"/>
      <c r="K251" s="704"/>
    </row>
    <row r="252" spans="2:12">
      <c r="B252" s="701"/>
      <c r="C252" s="702"/>
      <c r="D252" s="1164" t="s">
        <v>1096</v>
      </c>
      <c r="E252" s="3032" t="str">
        <f>IF(+'Master Data'!$E$53=1,E229,IF('Master Data'!$E$53=2,"031-203 2210",IF('Master Data'!$E$53=3,"036-638 8071",IF('Master Data'!$E$53=4,"035-874 3349",IF('Master Data'!$E$53=5,"033-897 1421/1422","")))))</f>
        <v>033-897 1421/1422</v>
      </c>
      <c r="F252" s="3032"/>
      <c r="G252" s="3033"/>
      <c r="H252" s="800"/>
      <c r="K252" s="704"/>
    </row>
    <row r="253" spans="2:12">
      <c r="B253" s="701"/>
      <c r="C253" s="702"/>
      <c r="D253" s="1164" t="s">
        <v>1097</v>
      </c>
      <c r="E253" s="3032" t="str">
        <f>IF(+'Master Data'!$E$53=1,E230,IF('Master Data'!$E$53=2,"031-261 5044",IF('Master Data'!$E$53=3,"036-638 8050",IF('Master Data'!$E$53=4,"035-874 2519",IF('Master Data'!$E$53=5,"033-897 1399","")))))</f>
        <v>033-897 1399</v>
      </c>
      <c r="F253" s="3032"/>
      <c r="G253" s="3033"/>
      <c r="H253" s="800"/>
      <c r="K253" s="704"/>
    </row>
    <row r="254" spans="2:12" ht="13.2" customHeight="1">
      <c r="B254" s="701"/>
      <c r="C254" s="702"/>
      <c r="D254" s="1164" t="s">
        <v>674</v>
      </c>
      <c r="E254" s="3034" t="str">
        <f>IF(+'Master Data'!$E$53=1,"191 Prince Alfred Street",IF('Master Data'!$E$53=2,"(ground floor), 455A, Jan Smuts Highway, Mayville",IF('Master Data'!$E$53=3,"40 Shepstone Road, Ladysmith",IF('Master Data'!$E$53=4,"1st Floor, Northern Region Office, Legislative Assembly &amp; Administration Building",IF('Master Data'!$E$53=5,"10 Prince Alfred Street, Pietermaritzburg,","")))))</f>
        <v>10 Prince Alfred Street, Pietermaritzburg,</v>
      </c>
      <c r="F254" s="3035"/>
      <c r="G254" s="3036"/>
      <c r="H254" s="702"/>
      <c r="I254" s="704"/>
      <c r="J254" s="704"/>
      <c r="K254" s="704"/>
      <c r="L254" s="233" t="s">
        <v>580</v>
      </c>
    </row>
    <row r="255" spans="2:12">
      <c r="B255" s="701"/>
      <c r="C255" s="702"/>
      <c r="D255" s="1164" t="s">
        <v>156</v>
      </c>
      <c r="E255" s="3032" t="str">
        <f>IF(+'Master Data'!$E$53=1,"191 Prince Alfred Street",IF('Master Data'!$E$53=2,"Jan Smuts Highway",IF('Master Data'!$E$53=3,"40 Shepstone Road",IF('Master Data'!$E$53=4,"King Dinuzulu highway",IF('Master Data'!$E$53=5,"10 Prince Alfred Street","")))))</f>
        <v>10 Prince Alfred Street</v>
      </c>
      <c r="F255" s="3032"/>
      <c r="G255" s="3033"/>
      <c r="H255" s="800"/>
      <c r="K255" s="704"/>
    </row>
    <row r="256" spans="2:12">
      <c r="B256" s="701"/>
      <c r="C256" s="702"/>
      <c r="D256" s="1164" t="s">
        <v>675</v>
      </c>
      <c r="E256" s="3032" t="str">
        <f>IF(+'Master Data'!$E$53=1,"Pietermaritzburg",IF('Master Data'!$E$53=2,"Mayville",IF('Master Data'!$E$53=3,"Ladysmith",IF('Master Data'!$E$53=4,"Ulundi",IF('Master Data'!$E$53=5,"Pietermarizburg","")))))</f>
        <v>Pietermarizburg</v>
      </c>
      <c r="F256" s="3032"/>
      <c r="G256" s="3033"/>
      <c r="H256" s="800"/>
      <c r="K256" s="704"/>
    </row>
    <row r="257" spans="2:11">
      <c r="B257" s="701"/>
      <c r="C257" s="702"/>
      <c r="D257" s="1771" t="s">
        <v>676</v>
      </c>
      <c r="E257" s="3041" t="str">
        <f>IF(+'Master Data'!$E$53=1,"3200",IF('Master Data'!$E$53=2,"4091",IF('Master Data'!$E$53=3,"3370",IF('Master Data'!$E$53=4,"3838",IF('Master Data'!$E$53=5,"3200","")))))</f>
        <v>3200</v>
      </c>
      <c r="F257" s="3041"/>
      <c r="G257" s="3042"/>
      <c r="H257" s="800"/>
      <c r="K257" s="704"/>
    </row>
    <row r="258" spans="2:11">
      <c r="B258" s="701"/>
      <c r="C258" s="702"/>
      <c r="D258" s="1160" t="s">
        <v>3826</v>
      </c>
      <c r="E258" s="3085" t="s">
        <v>3223</v>
      </c>
      <c r="F258" s="3086"/>
      <c r="G258" s="3087"/>
      <c r="H258" s="1050"/>
      <c r="K258" s="704"/>
    </row>
    <row r="259" spans="2:11">
      <c r="B259" s="701"/>
      <c r="C259" s="702"/>
      <c r="D259" s="1772" t="s">
        <v>3827</v>
      </c>
      <c r="E259" s="3134" t="s">
        <v>3828</v>
      </c>
      <c r="F259" s="3135"/>
      <c r="G259" s="3136"/>
      <c r="H259" s="1050"/>
      <c r="K259" s="704"/>
    </row>
    <row r="260" spans="2:11" ht="13.8" thickBot="1">
      <c r="B260" s="701"/>
      <c r="C260" s="702"/>
      <c r="D260" s="1179" t="s">
        <v>3829</v>
      </c>
      <c r="E260" s="3137" t="s">
        <v>3830</v>
      </c>
      <c r="F260" s="3138"/>
      <c r="G260" s="3139"/>
      <c r="H260" s="1050"/>
      <c r="K260" s="704"/>
    </row>
    <row r="261" spans="2:11" ht="13.8" thickBot="1">
      <c r="B261" s="701"/>
      <c r="C261" s="702"/>
      <c r="D261" s="1050"/>
      <c r="E261" s="795"/>
      <c r="F261" s="1050"/>
      <c r="G261" s="1050"/>
      <c r="H261" s="1050"/>
      <c r="K261" s="704"/>
    </row>
    <row r="262" spans="2:11" ht="13.8" thickBot="1">
      <c r="B262" s="701"/>
      <c r="C262" s="702"/>
      <c r="D262" s="1165" t="s">
        <v>144</v>
      </c>
      <c r="E262" s="1166"/>
      <c r="F262" s="1167"/>
      <c r="G262" s="1167"/>
      <c r="H262" s="1167"/>
      <c r="K262" s="704"/>
    </row>
    <row r="263" spans="2:11">
      <c r="B263" s="701"/>
      <c r="C263" s="702"/>
      <c r="D263" s="1060" t="s">
        <v>1099</v>
      </c>
      <c r="E263" s="3046" t="s">
        <v>806</v>
      </c>
      <c r="F263" s="3046"/>
      <c r="G263" s="3047"/>
      <c r="H263" s="799"/>
      <c r="K263" s="1047" t="s">
        <v>3758</v>
      </c>
    </row>
    <row r="264" spans="2:11">
      <c r="B264" s="701"/>
      <c r="C264" s="702"/>
      <c r="D264" s="1161" t="s">
        <v>1079</v>
      </c>
      <c r="E264" s="2961" t="s">
        <v>1080</v>
      </c>
      <c r="F264" s="2961"/>
      <c r="G264" s="2962"/>
      <c r="H264" s="799"/>
      <c r="K264" s="704"/>
    </row>
    <row r="265" spans="2:11">
      <c r="B265" s="701"/>
      <c r="C265" s="702"/>
      <c r="D265" s="1161" t="s">
        <v>1098</v>
      </c>
      <c r="E265" s="2961" t="s">
        <v>3809</v>
      </c>
      <c r="F265" s="2961"/>
      <c r="G265" s="2962"/>
      <c r="H265" s="799"/>
      <c r="K265" s="704"/>
    </row>
    <row r="266" spans="2:11">
      <c r="B266" s="701"/>
      <c r="C266" s="702"/>
      <c r="D266" s="1161" t="s">
        <v>675</v>
      </c>
      <c r="E266" s="2961" t="s">
        <v>804</v>
      </c>
      <c r="F266" s="2961"/>
      <c r="G266" s="2962"/>
      <c r="H266" s="799"/>
      <c r="K266" s="704"/>
    </row>
    <row r="267" spans="2:11">
      <c r="B267" s="701"/>
      <c r="C267" s="702"/>
      <c r="D267" s="1161" t="s">
        <v>1095</v>
      </c>
      <c r="E267" s="2961" t="s">
        <v>805</v>
      </c>
      <c r="F267" s="2961"/>
      <c r="G267" s="2962"/>
      <c r="H267" s="799"/>
      <c r="K267" s="704"/>
    </row>
    <row r="268" spans="2:11" ht="13.95" customHeight="1">
      <c r="B268" s="701"/>
      <c r="C268" s="702"/>
      <c r="D268" s="1161" t="s">
        <v>1096</v>
      </c>
      <c r="E268" s="3043" t="s">
        <v>1955</v>
      </c>
      <c r="F268" s="2961"/>
      <c r="G268" s="2962"/>
      <c r="H268" s="799"/>
      <c r="K268" s="704"/>
    </row>
    <row r="269" spans="2:11">
      <c r="B269" s="701"/>
      <c r="C269" s="702"/>
      <c r="D269" s="1161" t="s">
        <v>1097</v>
      </c>
      <c r="E269" s="2961" t="s">
        <v>809</v>
      </c>
      <c r="F269" s="2961"/>
      <c r="G269" s="2962"/>
      <c r="H269" s="799"/>
      <c r="K269" s="704"/>
    </row>
    <row r="270" spans="2:11" ht="13.8" thickBot="1">
      <c r="B270" s="701"/>
      <c r="C270" s="702"/>
      <c r="D270" s="1064" t="s">
        <v>591</v>
      </c>
      <c r="E270" s="3044" t="s">
        <v>592</v>
      </c>
      <c r="F270" s="3044"/>
      <c r="G270" s="3045"/>
      <c r="H270" s="799"/>
      <c r="K270" s="704"/>
    </row>
    <row r="271" spans="2:11" ht="13.8" thickBot="1">
      <c r="B271" s="701"/>
      <c r="C271" s="702"/>
      <c r="D271" s="1050"/>
      <c r="E271" s="795"/>
      <c r="F271" s="1050"/>
      <c r="G271" s="1050"/>
      <c r="H271" s="1050"/>
      <c r="K271" s="704"/>
    </row>
    <row r="272" spans="2:11" ht="13.8" thickBot="1">
      <c r="B272" s="701"/>
      <c r="C272" s="702"/>
      <c r="D272" s="1165" t="s">
        <v>145</v>
      </c>
      <c r="E272" s="1167"/>
      <c r="F272" s="1167"/>
      <c r="G272" s="1167"/>
      <c r="H272" s="1167"/>
      <c r="K272" s="704"/>
    </row>
    <row r="273" spans="2:11">
      <c r="B273" s="701"/>
      <c r="C273" s="702"/>
      <c r="D273" s="1060" t="s">
        <v>1099</v>
      </c>
      <c r="E273" s="3046" t="s">
        <v>806</v>
      </c>
      <c r="F273" s="3046"/>
      <c r="G273" s="3047"/>
      <c r="H273" s="799"/>
      <c r="K273" s="1047" t="s">
        <v>3759</v>
      </c>
    </row>
    <row r="274" spans="2:11">
      <c r="B274" s="701"/>
      <c r="C274" s="702"/>
      <c r="D274" s="1161" t="s">
        <v>1079</v>
      </c>
      <c r="E274" s="2961" t="s">
        <v>1080</v>
      </c>
      <c r="F274" s="2961"/>
      <c r="G274" s="2962"/>
      <c r="H274" s="799"/>
      <c r="K274" s="704"/>
    </row>
    <row r="275" spans="2:11">
      <c r="B275" s="701"/>
      <c r="C275" s="702"/>
      <c r="D275" s="1161" t="s">
        <v>1098</v>
      </c>
      <c r="E275" s="2961" t="s">
        <v>3809</v>
      </c>
      <c r="F275" s="2961"/>
      <c r="G275" s="2962"/>
      <c r="H275" s="799"/>
      <c r="K275" s="704"/>
    </row>
    <row r="276" spans="2:11">
      <c r="B276" s="701"/>
      <c r="C276" s="702"/>
      <c r="D276" s="1161" t="s">
        <v>675</v>
      </c>
      <c r="E276" s="2961" t="s">
        <v>804</v>
      </c>
      <c r="F276" s="2961"/>
      <c r="G276" s="2962"/>
      <c r="H276" s="799"/>
      <c r="K276" s="704"/>
    </row>
    <row r="277" spans="2:11">
      <c r="B277" s="701"/>
      <c r="C277" s="702"/>
      <c r="D277" s="1161" t="s">
        <v>1095</v>
      </c>
      <c r="E277" s="2961" t="s">
        <v>805</v>
      </c>
      <c r="F277" s="2961"/>
      <c r="G277" s="2962"/>
      <c r="H277" s="799"/>
      <c r="K277" s="704"/>
    </row>
    <row r="278" spans="2:11" ht="13.95" customHeight="1">
      <c r="B278" s="701"/>
      <c r="C278" s="702"/>
      <c r="D278" s="1161" t="s">
        <v>1096</v>
      </c>
      <c r="E278" s="3043" t="s">
        <v>1955</v>
      </c>
      <c r="F278" s="2961"/>
      <c r="G278" s="2962"/>
      <c r="H278" s="799"/>
      <c r="K278" s="704"/>
    </row>
    <row r="279" spans="2:11">
      <c r="B279" s="701"/>
      <c r="C279" s="702"/>
      <c r="D279" s="1161" t="s">
        <v>1097</v>
      </c>
      <c r="E279" s="2961" t="s">
        <v>809</v>
      </c>
      <c r="F279" s="2961"/>
      <c r="G279" s="2962"/>
      <c r="H279" s="799"/>
      <c r="K279" s="704"/>
    </row>
    <row r="280" spans="2:11" ht="13.8" thickBot="1">
      <c r="B280" s="701"/>
      <c r="C280" s="702"/>
      <c r="D280" s="1064" t="s">
        <v>591</v>
      </c>
      <c r="E280" s="3044" t="s">
        <v>592</v>
      </c>
      <c r="F280" s="3044"/>
      <c r="G280" s="3045"/>
      <c r="H280" s="799"/>
      <c r="K280" s="704"/>
    </row>
    <row r="281" spans="2:11" ht="13.8" thickBot="1">
      <c r="B281" s="701"/>
      <c r="C281" s="702"/>
      <c r="D281" s="1050"/>
      <c r="E281" s="795"/>
      <c r="F281" s="1050"/>
      <c r="G281" s="1050"/>
      <c r="H281" s="1050"/>
      <c r="K281" s="704"/>
    </row>
    <row r="282" spans="2:11" ht="13.8" thickBot="1">
      <c r="B282" s="701"/>
      <c r="C282" s="702"/>
      <c r="D282" s="1165" t="s">
        <v>146</v>
      </c>
      <c r="E282" s="1167"/>
      <c r="F282" s="1167"/>
      <c r="G282" s="1167"/>
      <c r="H282" s="1167"/>
      <c r="K282" s="704"/>
    </row>
    <row r="283" spans="2:11">
      <c r="B283" s="701"/>
      <c r="C283" s="702"/>
      <c r="D283" s="1060" t="s">
        <v>1099</v>
      </c>
      <c r="E283" s="3046" t="s">
        <v>806</v>
      </c>
      <c r="F283" s="3046"/>
      <c r="G283" s="3047"/>
      <c r="H283" s="799"/>
      <c r="K283" s="1047" t="s">
        <v>3760</v>
      </c>
    </row>
    <row r="284" spans="2:11">
      <c r="B284" s="701"/>
      <c r="C284" s="702"/>
      <c r="D284" s="1161" t="s">
        <v>1079</v>
      </c>
      <c r="E284" s="2961" t="s">
        <v>1080</v>
      </c>
      <c r="F284" s="2961"/>
      <c r="G284" s="2962"/>
      <c r="H284" s="799"/>
      <c r="K284" s="704"/>
    </row>
    <row r="285" spans="2:11">
      <c r="B285" s="701"/>
      <c r="C285" s="702"/>
      <c r="D285" s="1161" t="s">
        <v>1098</v>
      </c>
      <c r="E285" s="2961" t="s">
        <v>3809</v>
      </c>
      <c r="F285" s="2961"/>
      <c r="G285" s="2962"/>
      <c r="H285" s="799"/>
      <c r="K285" s="704"/>
    </row>
    <row r="286" spans="2:11">
      <c r="B286" s="701"/>
      <c r="C286" s="702"/>
      <c r="D286" s="1161" t="s">
        <v>675</v>
      </c>
      <c r="E286" s="2961" t="s">
        <v>804</v>
      </c>
      <c r="F286" s="2961"/>
      <c r="G286" s="2962"/>
      <c r="H286" s="799"/>
      <c r="K286" s="704"/>
    </row>
    <row r="287" spans="2:11">
      <c r="B287" s="701"/>
      <c r="C287" s="702"/>
      <c r="D287" s="1161" t="s">
        <v>1095</v>
      </c>
      <c r="E287" s="2961" t="s">
        <v>805</v>
      </c>
      <c r="F287" s="2961"/>
      <c r="G287" s="2962"/>
      <c r="H287" s="799"/>
      <c r="K287" s="704"/>
    </row>
    <row r="288" spans="2:11" ht="13.95" customHeight="1">
      <c r="B288" s="701"/>
      <c r="C288" s="702"/>
      <c r="D288" s="1161" t="s">
        <v>1096</v>
      </c>
      <c r="E288" s="3043" t="s">
        <v>1955</v>
      </c>
      <c r="F288" s="2961"/>
      <c r="G288" s="2962"/>
      <c r="H288" s="799"/>
      <c r="K288" s="704"/>
    </row>
    <row r="289" spans="2:11">
      <c r="B289" s="701"/>
      <c r="C289" s="702"/>
      <c r="D289" s="1161" t="s">
        <v>1097</v>
      </c>
      <c r="E289" s="2961" t="s">
        <v>809</v>
      </c>
      <c r="F289" s="2961"/>
      <c r="G289" s="2962"/>
      <c r="H289" s="799"/>
      <c r="K289" s="704"/>
    </row>
    <row r="290" spans="2:11" ht="13.8" thickBot="1">
      <c r="B290" s="701"/>
      <c r="C290" s="702"/>
      <c r="D290" s="1064" t="s">
        <v>591</v>
      </c>
      <c r="E290" s="3044" t="s">
        <v>592</v>
      </c>
      <c r="F290" s="3044"/>
      <c r="G290" s="3045"/>
      <c r="H290" s="799"/>
      <c r="K290" s="704"/>
    </row>
    <row r="291" spans="2:11" ht="13.8" thickBot="1">
      <c r="B291" s="701"/>
      <c r="C291" s="702"/>
      <c r="D291" s="1050"/>
      <c r="E291" s="795"/>
      <c r="F291" s="1050"/>
      <c r="G291" s="1050"/>
      <c r="H291" s="1050"/>
      <c r="K291" s="704"/>
    </row>
    <row r="292" spans="2:11" ht="13.8" thickBot="1">
      <c r="B292" s="701"/>
      <c r="C292" s="702"/>
      <c r="D292" s="1165" t="s">
        <v>147</v>
      </c>
      <c r="E292" s="1166"/>
      <c r="F292" s="1167"/>
      <c r="G292" s="1167"/>
      <c r="H292" s="1167"/>
      <c r="K292" s="704"/>
    </row>
    <row r="293" spans="2:11">
      <c r="B293" s="701"/>
      <c r="C293" s="702"/>
      <c r="D293" s="1060" t="s">
        <v>1099</v>
      </c>
      <c r="E293" s="3046" t="s">
        <v>806</v>
      </c>
      <c r="F293" s="3046"/>
      <c r="G293" s="3047"/>
      <c r="H293" s="799"/>
      <c r="K293" s="1047" t="s">
        <v>3760</v>
      </c>
    </row>
    <row r="294" spans="2:11">
      <c r="B294" s="701"/>
      <c r="C294" s="702"/>
      <c r="D294" s="1161" t="s">
        <v>1079</v>
      </c>
      <c r="E294" s="2961" t="s">
        <v>1080</v>
      </c>
      <c r="F294" s="2961"/>
      <c r="G294" s="2962"/>
      <c r="H294" s="799"/>
      <c r="K294" s="704"/>
    </row>
    <row r="295" spans="2:11">
      <c r="B295" s="701"/>
      <c r="C295" s="702"/>
      <c r="D295" s="1161" t="s">
        <v>1098</v>
      </c>
      <c r="E295" s="2961" t="s">
        <v>3809</v>
      </c>
      <c r="F295" s="2961"/>
      <c r="G295" s="2962"/>
      <c r="H295" s="799"/>
      <c r="K295" s="704"/>
    </row>
    <row r="296" spans="2:11">
      <c r="B296" s="701"/>
      <c r="C296" s="702"/>
      <c r="D296" s="1161" t="s">
        <v>675</v>
      </c>
      <c r="E296" s="2961" t="s">
        <v>804</v>
      </c>
      <c r="F296" s="2961"/>
      <c r="G296" s="2962"/>
      <c r="H296" s="799"/>
      <c r="K296" s="704"/>
    </row>
    <row r="297" spans="2:11">
      <c r="B297" s="701"/>
      <c r="C297" s="702"/>
      <c r="D297" s="1161" t="s">
        <v>1095</v>
      </c>
      <c r="E297" s="2961" t="s">
        <v>805</v>
      </c>
      <c r="F297" s="2961"/>
      <c r="G297" s="2962"/>
      <c r="H297" s="799"/>
      <c r="K297" s="704"/>
    </row>
    <row r="298" spans="2:11" ht="13.95" customHeight="1">
      <c r="B298" s="701"/>
      <c r="C298" s="702"/>
      <c r="D298" s="1161" t="s">
        <v>1096</v>
      </c>
      <c r="E298" s="3043" t="s">
        <v>1955</v>
      </c>
      <c r="F298" s="2961"/>
      <c r="G298" s="2962"/>
      <c r="H298" s="799"/>
      <c r="K298" s="704"/>
    </row>
    <row r="299" spans="2:11">
      <c r="B299" s="701"/>
      <c r="C299" s="702"/>
      <c r="D299" s="1161" t="s">
        <v>1097</v>
      </c>
      <c r="E299" s="2961" t="s">
        <v>809</v>
      </c>
      <c r="F299" s="2961"/>
      <c r="G299" s="2962"/>
      <c r="H299" s="799"/>
      <c r="K299" s="704"/>
    </row>
    <row r="300" spans="2:11" ht="13.8" thickBot="1">
      <c r="B300" s="701"/>
      <c r="C300" s="702"/>
      <c r="D300" s="1064" t="s">
        <v>591</v>
      </c>
      <c r="E300" s="3044" t="s">
        <v>592</v>
      </c>
      <c r="F300" s="3044"/>
      <c r="G300" s="3045"/>
      <c r="H300" s="799"/>
      <c r="K300" s="704"/>
    </row>
    <row r="301" spans="2:11" ht="13.8" thickBot="1">
      <c r="B301" s="701"/>
      <c r="C301" s="702"/>
      <c r="D301" s="1050"/>
      <c r="E301" s="1168"/>
      <c r="F301" s="1050"/>
      <c r="G301" s="1050"/>
      <c r="H301" s="1050"/>
      <c r="K301" s="704"/>
    </row>
    <row r="302" spans="2:11" ht="13.8" thickBot="1">
      <c r="B302" s="701"/>
      <c r="C302" s="702"/>
      <c r="D302" s="1165" t="s">
        <v>148</v>
      </c>
      <c r="E302" s="1166"/>
      <c r="F302" s="1167"/>
      <c r="G302" s="1167"/>
      <c r="H302" s="1167"/>
      <c r="K302" s="704"/>
    </row>
    <row r="303" spans="2:11">
      <c r="B303" s="701"/>
      <c r="C303" s="702"/>
      <c r="D303" s="1060" t="s">
        <v>1099</v>
      </c>
      <c r="E303" s="3046" t="s">
        <v>806</v>
      </c>
      <c r="F303" s="3046"/>
      <c r="G303" s="3047"/>
      <c r="H303" s="799"/>
      <c r="K303" s="1047" t="s">
        <v>3760</v>
      </c>
    </row>
    <row r="304" spans="2:11">
      <c r="B304" s="701"/>
      <c r="C304" s="702"/>
      <c r="D304" s="1161" t="s">
        <v>1079</v>
      </c>
      <c r="E304" s="2961" t="s">
        <v>1080</v>
      </c>
      <c r="F304" s="2961"/>
      <c r="G304" s="2962"/>
      <c r="H304" s="799"/>
      <c r="K304" s="704"/>
    </row>
    <row r="305" spans="2:11">
      <c r="B305" s="701"/>
      <c r="C305" s="702"/>
      <c r="D305" s="1161" t="s">
        <v>1098</v>
      </c>
      <c r="E305" s="2961" t="s">
        <v>3809</v>
      </c>
      <c r="F305" s="2961"/>
      <c r="G305" s="2962"/>
      <c r="H305" s="799"/>
      <c r="K305" s="704"/>
    </row>
    <row r="306" spans="2:11">
      <c r="B306" s="701"/>
      <c r="C306" s="702"/>
      <c r="D306" s="1161" t="s">
        <v>675</v>
      </c>
      <c r="E306" s="2961" t="s">
        <v>804</v>
      </c>
      <c r="F306" s="2961"/>
      <c r="G306" s="2962"/>
      <c r="H306" s="799"/>
      <c r="K306" s="704"/>
    </row>
    <row r="307" spans="2:11">
      <c r="B307" s="701"/>
      <c r="C307" s="702"/>
      <c r="D307" s="1161" t="s">
        <v>1095</v>
      </c>
      <c r="E307" s="2961" t="s">
        <v>805</v>
      </c>
      <c r="F307" s="2961"/>
      <c r="G307" s="2962"/>
      <c r="H307" s="799"/>
      <c r="K307" s="704"/>
    </row>
    <row r="308" spans="2:11">
      <c r="B308" s="701"/>
      <c r="C308" s="702"/>
      <c r="D308" s="1161" t="s">
        <v>1096</v>
      </c>
      <c r="E308" s="3043" t="s">
        <v>1955</v>
      </c>
      <c r="F308" s="2961"/>
      <c r="G308" s="2962"/>
      <c r="H308" s="799"/>
      <c r="K308" s="704"/>
    </row>
    <row r="309" spans="2:11">
      <c r="B309" s="701"/>
      <c r="C309" s="702"/>
      <c r="D309" s="1161" t="s">
        <v>1097</v>
      </c>
      <c r="E309" s="2961" t="s">
        <v>809</v>
      </c>
      <c r="F309" s="2961"/>
      <c r="G309" s="2962"/>
      <c r="H309" s="799"/>
      <c r="K309" s="704"/>
    </row>
    <row r="310" spans="2:11" ht="13.8" thickBot="1">
      <c r="B310" s="701"/>
      <c r="C310" s="702"/>
      <c r="D310" s="1064" t="s">
        <v>591</v>
      </c>
      <c r="E310" s="3044" t="s">
        <v>592</v>
      </c>
      <c r="F310" s="3044"/>
      <c r="G310" s="3045"/>
      <c r="H310" s="799"/>
      <c r="K310" s="704"/>
    </row>
    <row r="311" spans="2:11" ht="13.8" thickBot="1">
      <c r="B311" s="701"/>
      <c r="C311" s="702"/>
      <c r="D311" s="1050"/>
      <c r="E311" s="1050"/>
      <c r="F311" s="1050"/>
      <c r="G311" s="1050"/>
      <c r="H311" s="1050"/>
      <c r="K311" s="704"/>
    </row>
    <row r="312" spans="2:11" ht="13.8" thickBot="1">
      <c r="B312" s="701"/>
      <c r="C312" s="702"/>
      <c r="D312" s="1876" t="s">
        <v>3957</v>
      </c>
      <c r="E312" s="1877"/>
      <c r="F312" s="1878"/>
      <c r="G312" s="1878"/>
      <c r="H312" s="1050"/>
      <c r="K312" s="704"/>
    </row>
    <row r="313" spans="2:11">
      <c r="B313" s="701"/>
      <c r="C313" s="702"/>
      <c r="D313" s="1773" t="s">
        <v>1099</v>
      </c>
      <c r="E313" s="2973" t="s">
        <v>806</v>
      </c>
      <c r="F313" s="2973"/>
      <c r="G313" s="2974"/>
      <c r="H313" s="1050"/>
      <c r="K313" s="704"/>
    </row>
    <row r="314" spans="2:11">
      <c r="B314" s="701"/>
      <c r="C314" s="702"/>
      <c r="D314" s="1751" t="s">
        <v>1079</v>
      </c>
      <c r="E314" s="2911" t="s">
        <v>1080</v>
      </c>
      <c r="F314" s="2911"/>
      <c r="G314" s="2912"/>
      <c r="H314" s="1050"/>
      <c r="K314" s="704"/>
    </row>
    <row r="315" spans="2:11">
      <c r="B315" s="701"/>
      <c r="C315" s="702"/>
      <c r="D315" s="1751" t="s">
        <v>1098</v>
      </c>
      <c r="E315" s="2911" t="s">
        <v>3809</v>
      </c>
      <c r="F315" s="2911"/>
      <c r="G315" s="2912"/>
      <c r="H315" s="1050"/>
      <c r="K315" s="704"/>
    </row>
    <row r="316" spans="2:11">
      <c r="B316" s="701"/>
      <c r="C316" s="702"/>
      <c r="D316" s="1751" t="s">
        <v>675</v>
      </c>
      <c r="E316" s="2911" t="s">
        <v>804</v>
      </c>
      <c r="F316" s="2911"/>
      <c r="G316" s="2912"/>
      <c r="H316" s="1050"/>
      <c r="K316" s="704"/>
    </row>
    <row r="317" spans="2:11">
      <c r="B317" s="701"/>
      <c r="C317" s="702"/>
      <c r="D317" s="1751" t="s">
        <v>1095</v>
      </c>
      <c r="E317" s="2911" t="s">
        <v>805</v>
      </c>
      <c r="F317" s="2911"/>
      <c r="G317" s="2912"/>
      <c r="H317" s="1050"/>
      <c r="K317" s="704"/>
    </row>
    <row r="318" spans="2:11">
      <c r="B318" s="701"/>
      <c r="C318" s="702"/>
      <c r="D318" s="1751" t="s">
        <v>1096</v>
      </c>
      <c r="E318" s="2911" t="s">
        <v>1955</v>
      </c>
      <c r="F318" s="2911"/>
      <c r="G318" s="2912"/>
      <c r="H318" s="1050"/>
      <c r="K318" s="704"/>
    </row>
    <row r="319" spans="2:11">
      <c r="B319" s="701"/>
      <c r="C319" s="702"/>
      <c r="D319" s="1751" t="s">
        <v>1097</v>
      </c>
      <c r="E319" s="2911" t="s">
        <v>809</v>
      </c>
      <c r="F319" s="2911"/>
      <c r="G319" s="2912"/>
      <c r="H319" s="1050"/>
      <c r="K319" s="704"/>
    </row>
    <row r="320" spans="2:11" ht="13.8" thickBot="1">
      <c r="B320" s="701"/>
      <c r="C320" s="702"/>
      <c r="D320" s="1879" t="s">
        <v>591</v>
      </c>
      <c r="E320" s="2913" t="s">
        <v>592</v>
      </c>
      <c r="F320" s="2913"/>
      <c r="G320" s="2914"/>
      <c r="H320" s="1050"/>
      <c r="K320" s="704"/>
    </row>
    <row r="321" spans="2:11" ht="13.8" thickBot="1">
      <c r="B321" s="701"/>
      <c r="C321" s="702"/>
      <c r="D321" s="1170"/>
      <c r="E321" s="1170"/>
      <c r="F321" s="1170"/>
      <c r="G321" s="1170"/>
      <c r="H321" s="1050"/>
      <c r="K321" s="704"/>
    </row>
    <row r="322" spans="2:11" ht="13.8" thickBot="1">
      <c r="B322" s="701"/>
      <c r="C322" s="702"/>
      <c r="D322" s="1876" t="s">
        <v>3958</v>
      </c>
      <c r="E322" s="1877"/>
      <c r="F322" s="1878"/>
      <c r="G322" s="1878"/>
      <c r="H322" s="1050"/>
      <c r="K322" s="704"/>
    </row>
    <row r="323" spans="2:11">
      <c r="B323" s="701"/>
      <c r="C323" s="702"/>
      <c r="D323" s="1773" t="s">
        <v>1099</v>
      </c>
      <c r="E323" s="2973" t="s">
        <v>806</v>
      </c>
      <c r="F323" s="2973"/>
      <c r="G323" s="2974"/>
      <c r="H323" s="1050"/>
      <c r="K323" s="704"/>
    </row>
    <row r="324" spans="2:11">
      <c r="B324" s="701"/>
      <c r="C324" s="702"/>
      <c r="D324" s="1751" t="s">
        <v>1079</v>
      </c>
      <c r="E324" s="2911" t="s">
        <v>1080</v>
      </c>
      <c r="F324" s="2911"/>
      <c r="G324" s="2912"/>
      <c r="H324" s="1050"/>
      <c r="K324" s="704"/>
    </row>
    <row r="325" spans="2:11">
      <c r="B325" s="701"/>
      <c r="C325" s="702"/>
      <c r="D325" s="1751" t="s">
        <v>1098</v>
      </c>
      <c r="E325" s="2911" t="s">
        <v>3809</v>
      </c>
      <c r="F325" s="2911"/>
      <c r="G325" s="2912"/>
      <c r="H325" s="1050"/>
      <c r="K325" s="704"/>
    </row>
    <row r="326" spans="2:11">
      <c r="B326" s="701"/>
      <c r="C326" s="702"/>
      <c r="D326" s="1751" t="s">
        <v>675</v>
      </c>
      <c r="E326" s="2911" t="s">
        <v>804</v>
      </c>
      <c r="F326" s="2911"/>
      <c r="G326" s="2912"/>
      <c r="H326" s="1050"/>
      <c r="K326" s="704"/>
    </row>
    <row r="327" spans="2:11">
      <c r="B327" s="701"/>
      <c r="C327" s="702"/>
      <c r="D327" s="1751" t="s">
        <v>1095</v>
      </c>
      <c r="E327" s="2911" t="s">
        <v>805</v>
      </c>
      <c r="F327" s="2911"/>
      <c r="G327" s="2912"/>
      <c r="H327" s="1050"/>
      <c r="K327" s="704"/>
    </row>
    <row r="328" spans="2:11">
      <c r="B328" s="701"/>
      <c r="C328" s="702"/>
      <c r="D328" s="1751" t="s">
        <v>1096</v>
      </c>
      <c r="E328" s="2911" t="s">
        <v>1955</v>
      </c>
      <c r="F328" s="2911"/>
      <c r="G328" s="2912"/>
      <c r="H328" s="1050"/>
      <c r="K328" s="704"/>
    </row>
    <row r="329" spans="2:11">
      <c r="B329" s="701"/>
      <c r="C329" s="702"/>
      <c r="D329" s="1751" t="s">
        <v>1097</v>
      </c>
      <c r="E329" s="2911" t="s">
        <v>809</v>
      </c>
      <c r="F329" s="2911"/>
      <c r="G329" s="2912"/>
      <c r="H329" s="1050"/>
      <c r="K329" s="704"/>
    </row>
    <row r="330" spans="2:11" ht="13.8" thickBot="1">
      <c r="B330" s="701"/>
      <c r="C330" s="702"/>
      <c r="D330" s="1879" t="s">
        <v>591</v>
      </c>
      <c r="E330" s="2913" t="s">
        <v>592</v>
      </c>
      <c r="F330" s="2913"/>
      <c r="G330" s="2914"/>
      <c r="H330" s="1050"/>
      <c r="K330" s="704"/>
    </row>
    <row r="331" spans="2:11" ht="13.8" thickBot="1">
      <c r="B331" s="701"/>
      <c r="C331" s="702"/>
      <c r="D331" s="1170"/>
      <c r="E331" s="1170"/>
      <c r="F331" s="1170"/>
      <c r="G331" s="1170"/>
      <c r="H331" s="1050"/>
      <c r="K331" s="704"/>
    </row>
    <row r="332" spans="2:11" ht="13.8" thickBot="1">
      <c r="B332" s="701"/>
      <c r="C332" s="702"/>
      <c r="D332" s="1876" t="s">
        <v>3959</v>
      </c>
      <c r="E332" s="1877"/>
      <c r="F332" s="1878"/>
      <c r="G332" s="1878"/>
      <c r="H332" s="1050"/>
      <c r="K332" s="704"/>
    </row>
    <row r="333" spans="2:11">
      <c r="B333" s="701"/>
      <c r="C333" s="702"/>
      <c r="D333" s="1773" t="s">
        <v>1099</v>
      </c>
      <c r="E333" s="2973" t="s">
        <v>806</v>
      </c>
      <c r="F333" s="2973"/>
      <c r="G333" s="2974"/>
      <c r="H333" s="1050"/>
      <c r="K333" s="704"/>
    </row>
    <row r="334" spans="2:11">
      <c r="B334" s="701"/>
      <c r="C334" s="702"/>
      <c r="D334" s="1751" t="s">
        <v>1079</v>
      </c>
      <c r="E334" s="2911" t="s">
        <v>1080</v>
      </c>
      <c r="F334" s="2911"/>
      <c r="G334" s="2912"/>
      <c r="H334" s="1050"/>
      <c r="K334" s="704"/>
    </row>
    <row r="335" spans="2:11">
      <c r="B335" s="701"/>
      <c r="C335" s="702"/>
      <c r="D335" s="1751" t="s">
        <v>1098</v>
      </c>
      <c r="E335" s="2911" t="s">
        <v>3809</v>
      </c>
      <c r="F335" s="2911"/>
      <c r="G335" s="2912"/>
      <c r="H335" s="1050"/>
      <c r="K335" s="704"/>
    </row>
    <row r="336" spans="2:11">
      <c r="B336" s="701"/>
      <c r="C336" s="702"/>
      <c r="D336" s="1751" t="s">
        <v>675</v>
      </c>
      <c r="E336" s="2911" t="s">
        <v>804</v>
      </c>
      <c r="F336" s="2911"/>
      <c r="G336" s="2912"/>
      <c r="H336" s="1050"/>
      <c r="K336" s="704"/>
    </row>
    <row r="337" spans="2:11">
      <c r="B337" s="701"/>
      <c r="C337" s="702"/>
      <c r="D337" s="1751" t="s">
        <v>1095</v>
      </c>
      <c r="E337" s="2911" t="s">
        <v>805</v>
      </c>
      <c r="F337" s="2911"/>
      <c r="G337" s="2912"/>
      <c r="H337" s="1050"/>
      <c r="K337" s="704"/>
    </row>
    <row r="338" spans="2:11">
      <c r="B338" s="701"/>
      <c r="C338" s="702"/>
      <c r="D338" s="1751" t="s">
        <v>1096</v>
      </c>
      <c r="E338" s="2911" t="s">
        <v>1955</v>
      </c>
      <c r="F338" s="2911"/>
      <c r="G338" s="2912"/>
      <c r="H338" s="1050"/>
      <c r="K338" s="704"/>
    </row>
    <row r="339" spans="2:11">
      <c r="B339" s="701"/>
      <c r="C339" s="702"/>
      <c r="D339" s="1751" t="s">
        <v>1097</v>
      </c>
      <c r="E339" s="2911" t="s">
        <v>809</v>
      </c>
      <c r="F339" s="2911"/>
      <c r="G339" s="2912"/>
      <c r="H339" s="1050"/>
      <c r="K339" s="704"/>
    </row>
    <row r="340" spans="2:11" ht="13.8" thickBot="1">
      <c r="B340" s="701"/>
      <c r="C340" s="702"/>
      <c r="D340" s="1879" t="s">
        <v>591</v>
      </c>
      <c r="E340" s="2913" t="s">
        <v>592</v>
      </c>
      <c r="F340" s="2913"/>
      <c r="G340" s="2914"/>
      <c r="H340" s="1050"/>
      <c r="K340" s="704"/>
    </row>
    <row r="341" spans="2:11">
      <c r="B341" s="701"/>
      <c r="C341" s="702"/>
      <c r="D341" s="1050"/>
      <c r="E341" s="1050"/>
      <c r="F341" s="1050"/>
      <c r="G341" s="1050"/>
      <c r="H341" s="1050"/>
      <c r="K341" s="704"/>
    </row>
    <row r="342" spans="2:11" ht="13.8" thickBot="1">
      <c r="B342" s="701"/>
      <c r="C342" s="702"/>
      <c r="D342" s="1050"/>
      <c r="E342" s="1050"/>
      <c r="F342" s="1050"/>
      <c r="G342" s="1050"/>
      <c r="H342" s="1050"/>
      <c r="K342" s="704"/>
    </row>
    <row r="343" spans="2:11" ht="15" customHeight="1" thickBot="1">
      <c r="B343" s="701"/>
      <c r="C343" s="702"/>
      <c r="D343" s="1515" t="s">
        <v>1510</v>
      </c>
      <c r="E343" s="2975" t="s">
        <v>1512</v>
      </c>
      <c r="F343" s="2976"/>
      <c r="G343" s="2977"/>
      <c r="H343" s="1169"/>
      <c r="K343" s="704"/>
    </row>
    <row r="344" spans="2:11" ht="15" customHeight="1" thickBot="1">
      <c r="B344" s="701"/>
      <c r="C344" s="702"/>
      <c r="D344" s="3082" t="s">
        <v>2073</v>
      </c>
      <c r="E344" s="3083"/>
      <c r="F344" s="3084"/>
      <c r="G344" s="1332" t="s">
        <v>598</v>
      </c>
      <c r="H344" s="1170"/>
      <c r="K344" s="704"/>
    </row>
    <row r="345" spans="2:11" ht="27" customHeight="1" thickBot="1">
      <c r="B345" s="701"/>
      <c r="C345" s="702"/>
      <c r="D345" s="1170"/>
      <c r="E345" s="564"/>
      <c r="F345" s="3142" t="s">
        <v>2053</v>
      </c>
      <c r="G345" s="3142"/>
      <c r="H345" s="1170"/>
      <c r="K345" s="704"/>
    </row>
    <row r="346" spans="2:11" ht="13.8" thickBot="1">
      <c r="B346" s="701"/>
      <c r="C346" s="702"/>
      <c r="D346" s="1165" t="s">
        <v>353</v>
      </c>
      <c r="E346" s="1167"/>
      <c r="F346" s="1056"/>
      <c r="G346" s="1056"/>
      <c r="H346" s="1056"/>
      <c r="K346" s="704"/>
    </row>
    <row r="347" spans="2:11">
      <c r="B347" s="701"/>
      <c r="C347" s="702"/>
      <c r="D347" s="1060" t="s">
        <v>353</v>
      </c>
      <c r="E347" s="3046" t="s">
        <v>1516</v>
      </c>
      <c r="F347" s="3046"/>
      <c r="G347" s="3047"/>
      <c r="H347" s="2929" t="s">
        <v>3976</v>
      </c>
      <c r="I347" s="2930"/>
      <c r="J347" s="2930"/>
      <c r="K347" s="2931"/>
    </row>
    <row r="348" spans="2:11">
      <c r="B348" s="701"/>
      <c r="C348" s="702"/>
      <c r="D348" s="1161" t="s">
        <v>354</v>
      </c>
      <c r="E348" s="2961" t="s">
        <v>2061</v>
      </c>
      <c r="F348" s="2961"/>
      <c r="G348" s="2962"/>
      <c r="H348" s="2929"/>
      <c r="I348" s="2930"/>
      <c r="J348" s="2930"/>
      <c r="K348" s="2931"/>
    </row>
    <row r="349" spans="2:11">
      <c r="B349" s="701"/>
      <c r="C349" s="702"/>
      <c r="D349" s="1333" t="s">
        <v>1489</v>
      </c>
      <c r="E349" s="2944">
        <v>42720</v>
      </c>
      <c r="F349" s="2944"/>
      <c r="G349" s="2945"/>
      <c r="H349" s="2929"/>
      <c r="I349" s="2930"/>
      <c r="J349" s="2930"/>
      <c r="K349" s="2931"/>
    </row>
    <row r="350" spans="2:11">
      <c r="B350" s="701"/>
      <c r="C350" s="702"/>
      <c r="D350" s="1333" t="s">
        <v>1493</v>
      </c>
      <c r="E350" s="2944">
        <v>42744</v>
      </c>
      <c r="F350" s="2944"/>
      <c r="G350" s="2945"/>
      <c r="H350" s="2929"/>
      <c r="I350" s="2930"/>
      <c r="J350" s="2930"/>
      <c r="K350" s="2931"/>
    </row>
    <row r="351" spans="2:11">
      <c r="B351" s="701"/>
      <c r="C351" s="702"/>
      <c r="D351" s="1333" t="s">
        <v>1490</v>
      </c>
      <c r="E351" s="2944" t="s">
        <v>547</v>
      </c>
      <c r="F351" s="2944"/>
      <c r="G351" s="2945"/>
      <c r="H351" s="2929"/>
      <c r="I351" s="2930"/>
      <c r="J351" s="2930"/>
      <c r="K351" s="2931"/>
    </row>
    <row r="352" spans="2:11">
      <c r="B352" s="701"/>
      <c r="C352" s="702"/>
      <c r="D352" s="1333" t="s">
        <v>1493</v>
      </c>
      <c r="E352" s="2944" t="s">
        <v>547</v>
      </c>
      <c r="F352" s="2944"/>
      <c r="G352" s="2945"/>
      <c r="H352" s="2929"/>
      <c r="I352" s="2930"/>
      <c r="J352" s="2930"/>
      <c r="K352" s="2931"/>
    </row>
    <row r="353" spans="2:13">
      <c r="B353" s="701"/>
      <c r="C353" s="702"/>
      <c r="D353" s="1333" t="s">
        <v>1491</v>
      </c>
      <c r="E353" s="2944" t="s">
        <v>547</v>
      </c>
      <c r="F353" s="2944"/>
      <c r="G353" s="2945"/>
      <c r="H353" s="2929"/>
      <c r="I353" s="2930"/>
      <c r="J353" s="2930"/>
      <c r="K353" s="2931"/>
    </row>
    <row r="354" spans="2:13">
      <c r="B354" s="701"/>
      <c r="C354" s="702"/>
      <c r="D354" s="1333" t="s">
        <v>1493</v>
      </c>
      <c r="E354" s="2944" t="s">
        <v>547</v>
      </c>
      <c r="F354" s="2944"/>
      <c r="G354" s="2945"/>
      <c r="H354" s="2929"/>
      <c r="I354" s="2930"/>
      <c r="J354" s="2930"/>
      <c r="K354" s="2931"/>
    </row>
    <row r="355" spans="2:13">
      <c r="B355" s="701"/>
      <c r="C355" s="702"/>
      <c r="D355" s="1333" t="s">
        <v>1492</v>
      </c>
      <c r="E355" s="2944" t="s">
        <v>547</v>
      </c>
      <c r="F355" s="2944"/>
      <c r="G355" s="2945"/>
      <c r="H355" s="2929"/>
      <c r="I355" s="2930"/>
      <c r="J355" s="2930"/>
      <c r="K355" s="2931"/>
    </row>
    <row r="356" spans="2:13" ht="13.8" thickBot="1">
      <c r="B356" s="701"/>
      <c r="C356" s="702"/>
      <c r="D356" s="1334" t="s">
        <v>1493</v>
      </c>
      <c r="E356" s="3003" t="s">
        <v>547</v>
      </c>
      <c r="F356" s="3003"/>
      <c r="G356" s="3004"/>
      <c r="H356" s="2929"/>
      <c r="I356" s="2930"/>
      <c r="J356" s="2930"/>
      <c r="K356" s="2931"/>
    </row>
    <row r="357" spans="2:13" ht="13.8" thickBot="1">
      <c r="B357" s="701"/>
      <c r="C357" s="702"/>
      <c r="D357" s="1050"/>
      <c r="E357" s="1162"/>
      <c r="F357" s="1162"/>
      <c r="G357" s="1162"/>
      <c r="H357" s="1162"/>
      <c r="K357" s="704"/>
    </row>
    <row r="358" spans="2:13" ht="13.8" thickBot="1">
      <c r="B358" s="701"/>
      <c r="C358" s="702"/>
      <c r="D358" s="31" t="s">
        <v>355</v>
      </c>
      <c r="E358" s="1167"/>
      <c r="F358" s="1167"/>
      <c r="G358" s="1167"/>
      <c r="H358" s="1167"/>
      <c r="K358" s="704"/>
    </row>
    <row r="359" spans="2:13" ht="26.4">
      <c r="B359" s="701"/>
      <c r="C359" s="702"/>
      <c r="D359" s="1642" t="s">
        <v>357</v>
      </c>
      <c r="E359" s="3005" t="s">
        <v>2010</v>
      </c>
      <c r="F359" s="3006"/>
      <c r="G359" s="3007"/>
      <c r="H359" s="801"/>
      <c r="K359" s="704"/>
      <c r="M359" s="331" t="s">
        <v>1488</v>
      </c>
    </row>
    <row r="360" spans="2:13" ht="13.8" thickBot="1">
      <c r="B360" s="701"/>
      <c r="C360" s="702"/>
      <c r="D360" s="1171" t="s">
        <v>356</v>
      </c>
      <c r="E360" s="1908">
        <v>10</v>
      </c>
      <c r="F360" s="1909" t="s">
        <v>543</v>
      </c>
      <c r="G360" s="1910"/>
      <c r="H360" s="802"/>
      <c r="I360" s="703" t="s">
        <v>139</v>
      </c>
      <c r="J360" s="1172" t="s">
        <v>580</v>
      </c>
      <c r="K360" s="704"/>
    </row>
    <row r="361" spans="2:13" ht="13.8" thickBot="1">
      <c r="B361" s="701"/>
      <c r="C361" s="702"/>
      <c r="D361" s="802"/>
      <c r="E361" s="802"/>
      <c r="F361" s="802"/>
      <c r="G361" s="802"/>
      <c r="H361" s="802"/>
      <c r="J361" s="1172"/>
      <c r="K361" s="704"/>
    </row>
    <row r="362" spans="2:13" ht="13.8" thickBot="1">
      <c r="B362" s="701"/>
      <c r="C362" s="702"/>
      <c r="D362" s="1914" t="s">
        <v>3247</v>
      </c>
      <c r="E362" s="802"/>
      <c r="F362" s="802"/>
      <c r="G362" s="802"/>
      <c r="H362" s="802"/>
      <c r="J362" s="1172"/>
      <c r="K362" s="704"/>
    </row>
    <row r="363" spans="2:13" ht="36" customHeight="1">
      <c r="B363" s="701"/>
      <c r="C363" s="702"/>
      <c r="D363" s="3160" t="s">
        <v>4654</v>
      </c>
      <c r="E363" s="3161"/>
      <c r="F363" s="3161"/>
      <c r="G363" s="3162"/>
      <c r="H363" s="802"/>
      <c r="J363" s="1172"/>
      <c r="K363" s="704"/>
    </row>
    <row r="364" spans="2:13" ht="16.5" customHeight="1">
      <c r="B364" s="701"/>
      <c r="C364" s="702"/>
      <c r="D364" s="3079" t="s">
        <v>4655</v>
      </c>
      <c r="E364" s="3080"/>
      <c r="F364" s="3080"/>
      <c r="G364" s="3081"/>
      <c r="H364" s="802"/>
      <c r="J364" s="1172"/>
      <c r="K364" s="704"/>
    </row>
    <row r="365" spans="2:13" ht="16.5" customHeight="1">
      <c r="B365" s="701"/>
      <c r="C365" s="702"/>
      <c r="D365" s="3079" t="s">
        <v>1569</v>
      </c>
      <c r="E365" s="3080"/>
      <c r="F365" s="3080"/>
      <c r="G365" s="3081"/>
      <c r="H365" s="802"/>
      <c r="J365" s="1172"/>
      <c r="K365" s="704"/>
    </row>
    <row r="366" spans="2:13" ht="16.5" customHeight="1">
      <c r="B366" s="701"/>
      <c r="C366" s="702"/>
      <c r="D366" s="3079" t="s">
        <v>1929</v>
      </c>
      <c r="E366" s="3080"/>
      <c r="F366" s="3080"/>
      <c r="G366" s="3081"/>
      <c r="H366" s="802"/>
      <c r="J366" s="1172"/>
      <c r="K366" s="704"/>
    </row>
    <row r="367" spans="2:13" ht="33.6" customHeight="1">
      <c r="B367" s="701"/>
      <c r="C367" s="702"/>
      <c r="D367" s="2932" t="s">
        <v>3971</v>
      </c>
      <c r="E367" s="2933"/>
      <c r="F367" s="2933"/>
      <c r="G367" s="2934"/>
      <c r="H367" s="802"/>
      <c r="J367" s="1172"/>
      <c r="K367" s="704"/>
    </row>
    <row r="368" spans="2:13" ht="34.950000000000003" customHeight="1">
      <c r="B368" s="701"/>
      <c r="C368" s="702"/>
      <c r="D368" s="2932" t="s">
        <v>3972</v>
      </c>
      <c r="E368" s="2933"/>
      <c r="F368" s="2933"/>
      <c r="G368" s="2934"/>
      <c r="H368" s="802"/>
      <c r="J368" s="1172"/>
      <c r="K368" s="704"/>
    </row>
    <row r="369" spans="2:18" ht="30" customHeight="1" thickBot="1">
      <c r="B369" s="701"/>
      <c r="C369" s="702"/>
      <c r="D369" s="2935" t="s">
        <v>580</v>
      </c>
      <c r="E369" s="2936"/>
      <c r="F369" s="2936"/>
      <c r="G369" s="2937"/>
      <c r="H369" s="802"/>
      <c r="J369" s="1172"/>
      <c r="K369" s="704"/>
    </row>
    <row r="370" spans="2:18" ht="13.8" thickBot="1">
      <c r="B370" s="701"/>
      <c r="C370" s="702"/>
      <c r="D370" s="1066"/>
      <c r="E370" s="802"/>
      <c r="F370" s="802"/>
      <c r="G370" s="802"/>
      <c r="H370" s="802"/>
      <c r="J370" s="1172"/>
      <c r="K370" s="704"/>
    </row>
    <row r="371" spans="2:18" ht="13.8" thickBot="1">
      <c r="B371" s="701"/>
      <c r="C371" s="702"/>
      <c r="D371" s="31" t="s">
        <v>358</v>
      </c>
      <c r="E371" s="1911"/>
      <c r="F371" s="1912"/>
      <c r="G371" s="1913"/>
      <c r="H371" s="1056"/>
      <c r="K371" s="704"/>
    </row>
    <row r="372" spans="2:18" ht="27" thickBot="1">
      <c r="B372" s="701"/>
      <c r="C372" s="702"/>
      <c r="D372" s="1067" t="s">
        <v>359</v>
      </c>
      <c r="E372" s="3008" t="s">
        <v>1631</v>
      </c>
      <c r="F372" s="3009"/>
      <c r="G372" s="3010"/>
      <c r="H372" s="803"/>
      <c r="K372" s="704"/>
      <c r="M372" s="700"/>
      <c r="N372" s="700"/>
      <c r="O372" s="700"/>
      <c r="P372" s="700"/>
      <c r="Q372" s="700"/>
      <c r="R372" s="700"/>
    </row>
    <row r="373" spans="2:18" ht="13.2" customHeight="1" thickBot="1">
      <c r="B373" s="701"/>
      <c r="C373" s="702"/>
      <c r="D373" s="31" t="s">
        <v>360</v>
      </c>
      <c r="E373" s="1167"/>
      <c r="F373" s="1056"/>
      <c r="G373" s="1118"/>
      <c r="H373" s="1056"/>
      <c r="K373" s="704"/>
    </row>
    <row r="374" spans="2:18" ht="27" thickBot="1">
      <c r="B374" s="701"/>
      <c r="C374" s="702"/>
      <c r="D374" s="1067" t="s">
        <v>361</v>
      </c>
      <c r="E374" s="3011" t="s">
        <v>4445</v>
      </c>
      <c r="F374" s="3009"/>
      <c r="G374" s="3010"/>
      <c r="H374" s="803"/>
      <c r="K374" s="704"/>
    </row>
    <row r="375" spans="2:18" ht="13.8" thickBot="1">
      <c r="B375" s="701"/>
      <c r="C375" s="702"/>
      <c r="D375" s="1165" t="s">
        <v>0</v>
      </c>
      <c r="E375" s="1167"/>
      <c r="F375" s="1056"/>
      <c r="G375" s="1118"/>
      <c r="H375" s="1056"/>
      <c r="K375" s="704"/>
    </row>
    <row r="376" spans="2:18" ht="13.95" customHeight="1" thickBot="1">
      <c r="B376" s="701"/>
      <c r="C376" s="702"/>
      <c r="D376" s="2991" t="s">
        <v>3199</v>
      </c>
      <c r="E376" s="2992"/>
      <c r="F376" s="2993"/>
      <c r="G376" s="1335">
        <v>0</v>
      </c>
      <c r="H376" s="804"/>
      <c r="I376" s="1173"/>
      <c r="J376" s="1173"/>
      <c r="K376" s="1174"/>
    </row>
    <row r="377" spans="2:18" ht="29.4" customHeight="1" thickBot="1">
      <c r="B377" s="701"/>
      <c r="C377" s="702"/>
      <c r="D377" s="2991" t="s">
        <v>3200</v>
      </c>
      <c r="E377" s="2992"/>
      <c r="F377" s="2993"/>
      <c r="G377" s="1335" t="s">
        <v>98</v>
      </c>
      <c r="H377" s="804"/>
      <c r="K377" s="704"/>
    </row>
    <row r="378" spans="2:18" ht="13.8" thickBot="1">
      <c r="B378" s="701"/>
      <c r="C378" s="702"/>
      <c r="D378" s="1336" t="s">
        <v>125</v>
      </c>
      <c r="E378" s="2988" t="s">
        <v>126</v>
      </c>
      <c r="F378" s="2989"/>
      <c r="G378" s="2990"/>
      <c r="H378" s="804"/>
      <c r="K378" s="704"/>
    </row>
    <row r="379" spans="2:18" ht="13.8" thickBot="1">
      <c r="B379" s="701"/>
      <c r="C379" s="702"/>
      <c r="D379" s="1165" t="s">
        <v>128</v>
      </c>
      <c r="E379" s="1167"/>
      <c r="F379" s="1056"/>
      <c r="G379" s="1056"/>
      <c r="H379" s="1056"/>
      <c r="K379" s="704"/>
    </row>
    <row r="380" spans="2:18" ht="13.95" customHeight="1" thickBot="1">
      <c r="B380" s="701"/>
      <c r="C380" s="702"/>
      <c r="D380" s="2994" t="s">
        <v>127</v>
      </c>
      <c r="E380" s="2995"/>
      <c r="F380" s="2996"/>
      <c r="G380" s="1337">
        <v>0.33300000000000002</v>
      </c>
      <c r="H380" s="805"/>
      <c r="K380" s="704"/>
    </row>
    <row r="381" spans="2:18" ht="7.95" customHeight="1" thickBot="1">
      <c r="B381" s="701"/>
      <c r="C381" s="702"/>
      <c r="D381" s="1050"/>
      <c r="E381" s="1050"/>
      <c r="F381" s="1050"/>
      <c r="G381" s="1050"/>
      <c r="H381" s="1050"/>
      <c r="I381" s="702"/>
      <c r="J381" s="702"/>
      <c r="K381" s="704"/>
    </row>
    <row r="382" spans="2:18" ht="33" customHeight="1" thickBot="1">
      <c r="B382" s="701"/>
      <c r="C382" s="702"/>
      <c r="D382" s="2994" t="s">
        <v>1539</v>
      </c>
      <c r="E382" s="2995"/>
      <c r="F382" s="1338">
        <v>14</v>
      </c>
      <c r="G382" s="1175" t="s">
        <v>1633</v>
      </c>
      <c r="H382" s="1176"/>
      <c r="K382" s="704"/>
    </row>
    <row r="383" spans="2:18" ht="6.6" customHeight="1" thickBot="1">
      <c r="B383" s="701"/>
      <c r="C383" s="702"/>
      <c r="D383" s="1050"/>
      <c r="E383" s="1050"/>
      <c r="F383" s="1050"/>
      <c r="G383" s="1050"/>
      <c r="H383" s="1050"/>
      <c r="K383" s="704"/>
    </row>
    <row r="384" spans="2:18" ht="21.75" customHeight="1">
      <c r="B384" s="701"/>
      <c r="C384" s="702"/>
      <c r="D384" s="3236" t="s">
        <v>1999</v>
      </c>
      <c r="E384" s="3237"/>
      <c r="F384" s="3237"/>
      <c r="G384" s="3238"/>
      <c r="H384" s="794"/>
      <c r="K384" s="704"/>
    </row>
    <row r="385" spans="2:12" ht="37.950000000000003" customHeight="1">
      <c r="B385" s="701"/>
      <c r="C385" s="702"/>
      <c r="D385" s="1177" t="s">
        <v>1520</v>
      </c>
      <c r="E385" s="3068" t="s">
        <v>4440</v>
      </c>
      <c r="F385" s="3069"/>
      <c r="G385" s="3070"/>
      <c r="H385" s="803"/>
      <c r="K385" s="704"/>
    </row>
    <row r="386" spans="2:12" ht="43.2" customHeight="1">
      <c r="B386" s="701"/>
      <c r="C386" s="702"/>
      <c r="D386" s="1177" t="s">
        <v>2003</v>
      </c>
      <c r="E386" s="3068" t="s">
        <v>4441</v>
      </c>
      <c r="F386" s="3069"/>
      <c r="G386" s="3070"/>
      <c r="H386" s="803"/>
      <c r="K386" s="704"/>
    </row>
    <row r="387" spans="2:12" ht="37.950000000000003" customHeight="1">
      <c r="B387" s="701"/>
      <c r="C387" s="702"/>
      <c r="D387" s="1177" t="s">
        <v>2000</v>
      </c>
      <c r="E387" s="3068" t="s">
        <v>4442</v>
      </c>
      <c r="F387" s="3069"/>
      <c r="G387" s="3070"/>
      <c r="H387" s="803"/>
      <c r="K387" s="704"/>
    </row>
    <row r="388" spans="2:12" ht="37.950000000000003" customHeight="1">
      <c r="B388" s="701"/>
      <c r="C388" s="702"/>
      <c r="D388" s="1177" t="s">
        <v>2001</v>
      </c>
      <c r="E388" s="3068" t="s">
        <v>4443</v>
      </c>
      <c r="F388" s="3069"/>
      <c r="G388" s="3070"/>
      <c r="H388" s="803"/>
      <c r="K388" s="704"/>
    </row>
    <row r="389" spans="2:12" ht="37.950000000000003" customHeight="1">
      <c r="B389" s="701"/>
      <c r="C389" s="702"/>
      <c r="D389" s="1177" t="s">
        <v>3810</v>
      </c>
      <c r="E389" s="3068" t="s">
        <v>4444</v>
      </c>
      <c r="F389" s="3069"/>
      <c r="G389" s="3070"/>
      <c r="H389" s="803"/>
      <c r="K389" s="704"/>
    </row>
    <row r="390" spans="2:12" ht="44.4" customHeight="1">
      <c r="B390" s="701"/>
      <c r="C390" s="702"/>
      <c r="D390" s="1160" t="s">
        <v>360</v>
      </c>
      <c r="E390" s="3068" t="s">
        <v>3757</v>
      </c>
      <c r="F390" s="3068"/>
      <c r="G390" s="3245"/>
      <c r="H390" s="1178"/>
      <c r="K390" s="704"/>
    </row>
    <row r="391" spans="2:12" ht="41.4" customHeight="1" thickBot="1">
      <c r="B391" s="701"/>
      <c r="C391" s="702"/>
      <c r="D391" s="1179" t="s">
        <v>1523</v>
      </c>
      <c r="E391" s="3249" t="s">
        <v>580</v>
      </c>
      <c r="F391" s="3250"/>
      <c r="G391" s="3251"/>
      <c r="H391" s="1178"/>
      <c r="K391" s="704"/>
    </row>
    <row r="392" spans="2:12" ht="13.2" customHeight="1" thickBot="1">
      <c r="B392" s="701"/>
      <c r="C392" s="702"/>
      <c r="D392" s="1178"/>
      <c r="E392" s="1178"/>
      <c r="F392" s="1178"/>
      <c r="G392" s="1178"/>
      <c r="H392" s="1178"/>
      <c r="K392" s="704"/>
    </row>
    <row r="393" spans="2:12" ht="27" customHeight="1">
      <c r="B393" s="701"/>
      <c r="C393" s="702"/>
      <c r="D393" s="3001" t="s">
        <v>3136</v>
      </c>
      <c r="E393" s="3002"/>
      <c r="F393" s="1516">
        <v>10</v>
      </c>
      <c r="G393" s="1046" t="s">
        <v>2047</v>
      </c>
      <c r="H393" s="1178"/>
      <c r="K393" s="704"/>
    </row>
    <row r="394" spans="2:12" ht="13.95" customHeight="1">
      <c r="B394" s="701"/>
      <c r="C394" s="702"/>
      <c r="D394" s="2971" t="s">
        <v>2048</v>
      </c>
      <c r="E394" s="2972"/>
      <c r="F394" s="1517">
        <v>0.1</v>
      </c>
      <c r="G394" s="1178" t="s">
        <v>543</v>
      </c>
      <c r="H394" s="1178"/>
      <c r="K394" s="704"/>
    </row>
    <row r="395" spans="2:12" ht="13.95" customHeight="1">
      <c r="B395" s="701"/>
      <c r="C395" s="702"/>
      <c r="D395" s="2971" t="s">
        <v>2050</v>
      </c>
      <c r="E395" s="2972"/>
      <c r="F395" s="1517">
        <v>0.15</v>
      </c>
      <c r="G395" s="1178" t="s">
        <v>543</v>
      </c>
      <c r="H395" s="1178"/>
      <c r="K395" s="704"/>
    </row>
    <row r="396" spans="2:12" ht="13.95" customHeight="1" thickBot="1">
      <c r="B396" s="701"/>
      <c r="C396" s="702"/>
      <c r="D396" s="2971" t="s">
        <v>2049</v>
      </c>
      <c r="E396" s="2972"/>
      <c r="F396" s="1517">
        <v>0.75</v>
      </c>
      <c r="G396" s="1178" t="s">
        <v>543</v>
      </c>
      <c r="H396" s="1178"/>
      <c r="K396" s="704"/>
    </row>
    <row r="397" spans="2:12" ht="13.95" customHeight="1" thickBot="1">
      <c r="B397" s="701"/>
      <c r="C397" s="702"/>
      <c r="D397" s="2997" t="s">
        <v>2200</v>
      </c>
      <c r="E397" s="2998"/>
      <c r="F397" s="1399">
        <v>1</v>
      </c>
      <c r="G397" s="1044"/>
      <c r="H397" s="1339"/>
      <c r="I397" s="1339"/>
      <c r="J397" s="1339"/>
      <c r="K397" s="1363"/>
      <c r="L397" s="95"/>
    </row>
    <row r="398" spans="2:12" ht="36" customHeight="1">
      <c r="B398" s="701"/>
      <c r="C398" s="702"/>
      <c r="D398" s="1178"/>
      <c r="E398" s="1178"/>
      <c r="F398" s="3235" t="s">
        <v>2204</v>
      </c>
      <c r="G398" s="2999"/>
      <c r="H398" s="2999"/>
      <c r="I398" s="2999"/>
      <c r="J398" s="2999"/>
      <c r="K398" s="3000"/>
      <c r="L398" s="95"/>
    </row>
    <row r="399" spans="2:12" ht="36" customHeight="1">
      <c r="B399" s="701"/>
      <c r="C399" s="702"/>
      <c r="D399" s="1178"/>
      <c r="E399" s="1178"/>
      <c r="F399" s="2999" t="s">
        <v>2205</v>
      </c>
      <c r="G399" s="2999"/>
      <c r="H399" s="2999"/>
      <c r="I399" s="2999"/>
      <c r="J399" s="2999"/>
      <c r="K399" s="3000"/>
      <c r="L399" s="95"/>
    </row>
    <row r="400" spans="2:12" ht="13.2" customHeight="1" thickBot="1">
      <c r="B400" s="701"/>
      <c r="C400" s="702"/>
      <c r="D400" s="1178"/>
      <c r="E400" s="1178" t="s">
        <v>580</v>
      </c>
      <c r="F400" s="1178"/>
      <c r="G400" s="1178"/>
      <c r="H400" s="1178"/>
      <c r="K400" s="704"/>
      <c r="L400" s="95"/>
    </row>
    <row r="401" spans="2:12" ht="18.75" customHeight="1">
      <c r="B401" s="701"/>
      <c r="C401" s="702"/>
      <c r="D401" s="1180" t="s">
        <v>1100</v>
      </c>
      <c r="E401" s="864">
        <v>1</v>
      </c>
      <c r="F401" s="1400"/>
      <c r="G401" s="1178"/>
      <c r="H401" s="806"/>
      <c r="K401" s="704"/>
    </row>
    <row r="402" spans="2:12" ht="17.25" customHeight="1">
      <c r="B402" s="701"/>
      <c r="C402" s="702"/>
      <c r="D402" s="1181" t="s">
        <v>1101</v>
      </c>
      <c r="E402" s="702">
        <v>2</v>
      </c>
      <c r="F402" s="704"/>
      <c r="G402" s="702"/>
      <c r="H402" s="807"/>
      <c r="K402" s="704"/>
    </row>
    <row r="403" spans="2:12" ht="17.25" customHeight="1" thickBot="1">
      <c r="B403" s="701"/>
      <c r="C403" s="702"/>
      <c r="D403" s="32" t="s">
        <v>2055</v>
      </c>
      <c r="E403" s="3278" t="s">
        <v>547</v>
      </c>
      <c r="F403" s="3279"/>
      <c r="G403" s="702"/>
      <c r="H403" s="807"/>
      <c r="I403" s="703" t="str">
        <f>IF(Check7=4,E403,"N/A")</f>
        <v>N/A</v>
      </c>
      <c r="K403" s="704"/>
      <c r="L403" s="693" t="s">
        <v>580</v>
      </c>
    </row>
    <row r="404" spans="2:12" ht="16.5" customHeight="1" thickBot="1">
      <c r="B404" s="701"/>
      <c r="C404" s="702"/>
      <c r="D404" s="1180" t="s">
        <v>100</v>
      </c>
      <c r="E404" s="1401">
        <v>2</v>
      </c>
      <c r="F404" s="702"/>
      <c r="G404" s="702"/>
      <c r="H404" s="807"/>
      <c r="K404" s="704"/>
    </row>
    <row r="405" spans="2:12" ht="16.2" customHeight="1" thickBot="1">
      <c r="B405" s="701"/>
      <c r="C405" s="702"/>
      <c r="D405" s="1182" t="s">
        <v>2054</v>
      </c>
      <c r="E405" s="1183" t="s">
        <v>547</v>
      </c>
      <c r="F405" s="565"/>
      <c r="G405" s="565"/>
      <c r="H405" s="565"/>
      <c r="I405" s="861" t="str">
        <f>IF(Check11=2,"N/A",+E405)</f>
        <v>N/A</v>
      </c>
      <c r="K405" s="704"/>
    </row>
    <row r="406" spans="2:12" ht="24" customHeight="1" thickBot="1">
      <c r="B406" s="701"/>
      <c r="C406" s="702"/>
      <c r="D406" s="1056"/>
      <c r="E406" s="565"/>
      <c r="F406" s="565"/>
      <c r="G406" s="565"/>
      <c r="H406" s="565"/>
      <c r="K406" s="704"/>
      <c r="L406" s="1184"/>
    </row>
    <row r="407" spans="2:12" ht="24" customHeight="1">
      <c r="B407" s="1185"/>
      <c r="C407" s="1186"/>
      <c r="D407" s="3242" t="s">
        <v>560</v>
      </c>
      <c r="E407" s="3243"/>
      <c r="F407" s="3243"/>
      <c r="G407" s="3244"/>
      <c r="H407" s="1072"/>
      <c r="K407" s="704"/>
    </row>
    <row r="408" spans="2:12" ht="99" customHeight="1">
      <c r="B408" s="1185"/>
      <c r="C408" s="1186"/>
      <c r="D408" s="3239" t="s">
        <v>3133</v>
      </c>
      <c r="E408" s="3240"/>
      <c r="F408" s="3240"/>
      <c r="G408" s="3241"/>
      <c r="H408" s="1072"/>
      <c r="K408" s="704"/>
    </row>
    <row r="409" spans="2:12">
      <c r="B409" s="701"/>
      <c r="C409" s="702"/>
      <c r="D409" s="1342" t="s">
        <v>1148</v>
      </c>
      <c r="E409" s="1187"/>
      <c r="F409" s="1187"/>
      <c r="G409" s="1188"/>
      <c r="H409" s="1176"/>
      <c r="K409" s="704"/>
    </row>
    <row r="410" spans="2:12" ht="69" customHeight="1">
      <c r="B410" s="701"/>
      <c r="C410" s="702"/>
      <c r="D410" s="2938" t="s">
        <v>1471</v>
      </c>
      <c r="E410" s="2939"/>
      <c r="F410" s="2939"/>
      <c r="G410" s="2940"/>
      <c r="H410" s="793"/>
      <c r="K410" s="704"/>
      <c r="L410" s="112" t="s">
        <v>580</v>
      </c>
    </row>
    <row r="411" spans="2:12" ht="15" customHeight="1">
      <c r="B411" s="701"/>
      <c r="C411" s="702"/>
      <c r="D411" s="1342" t="s">
        <v>1147</v>
      </c>
      <c r="E411" s="1187"/>
      <c r="F411" s="1187"/>
      <c r="G411" s="1188"/>
      <c r="H411" s="1176"/>
      <c r="K411" s="704"/>
    </row>
    <row r="412" spans="2:12" ht="71.25" customHeight="1">
      <c r="B412" s="701"/>
      <c r="C412" s="702"/>
      <c r="D412" s="2938" t="s">
        <v>1326</v>
      </c>
      <c r="E412" s="2939"/>
      <c r="F412" s="2939"/>
      <c r="G412" s="2940"/>
      <c r="H412" s="793"/>
      <c r="K412" s="704"/>
    </row>
    <row r="413" spans="2:12" ht="16.5" customHeight="1">
      <c r="B413" s="701"/>
      <c r="C413" s="702"/>
      <c r="D413" s="1342" t="s">
        <v>1146</v>
      </c>
      <c r="E413" s="1187"/>
      <c r="F413" s="1187"/>
      <c r="G413" s="1188"/>
      <c r="H413" s="1176"/>
      <c r="K413" s="704"/>
    </row>
    <row r="414" spans="2:12" ht="71.25" customHeight="1">
      <c r="B414" s="701"/>
      <c r="C414" s="702"/>
      <c r="D414" s="2938" t="s">
        <v>1327</v>
      </c>
      <c r="E414" s="2939"/>
      <c r="F414" s="2939"/>
      <c r="G414" s="2940"/>
      <c r="H414" s="793"/>
      <c r="K414" s="704"/>
    </row>
    <row r="415" spans="2:12" ht="17.25" customHeight="1">
      <c r="B415" s="701"/>
      <c r="C415" s="702"/>
      <c r="D415" s="1342" t="s">
        <v>1145</v>
      </c>
      <c r="E415" s="1187"/>
      <c r="F415" s="1187"/>
      <c r="G415" s="1188"/>
      <c r="H415" s="1176"/>
      <c r="K415" s="704"/>
    </row>
    <row r="416" spans="2:12" ht="67.5" customHeight="1">
      <c r="B416" s="701"/>
      <c r="C416" s="702"/>
      <c r="D416" s="2941" t="s">
        <v>4137</v>
      </c>
      <c r="E416" s="2942"/>
      <c r="F416" s="2942"/>
      <c r="G416" s="2943"/>
      <c r="H416" s="793"/>
      <c r="K416" s="704"/>
    </row>
    <row r="417" spans="2:13" ht="16.5" customHeight="1">
      <c r="B417" s="701"/>
      <c r="C417" s="702"/>
      <c r="D417" s="1342" t="s">
        <v>1144</v>
      </c>
      <c r="E417" s="1187"/>
      <c r="F417" s="1187"/>
      <c r="G417" s="1188"/>
      <c r="H417" s="1176"/>
      <c r="K417" s="704"/>
    </row>
    <row r="418" spans="2:13" ht="71.25" customHeight="1">
      <c r="B418" s="701"/>
      <c r="C418" s="702"/>
      <c r="D418" s="2938" t="s">
        <v>1258</v>
      </c>
      <c r="E418" s="2939"/>
      <c r="F418" s="2939"/>
      <c r="G418" s="2940"/>
      <c r="H418" s="808"/>
      <c r="K418" s="704"/>
    </row>
    <row r="419" spans="2:13" ht="16.5" customHeight="1">
      <c r="B419" s="701"/>
      <c r="C419" s="702"/>
      <c r="D419" s="1342" t="s">
        <v>1143</v>
      </c>
      <c r="E419" s="1187"/>
      <c r="F419" s="1187"/>
      <c r="G419" s="1188"/>
      <c r="H419" s="1176"/>
      <c r="K419" s="704"/>
    </row>
    <row r="420" spans="2:13" ht="39" customHeight="1">
      <c r="B420" s="701"/>
      <c r="C420" s="702"/>
      <c r="D420" s="2938" t="s">
        <v>1151</v>
      </c>
      <c r="E420" s="2939"/>
      <c r="F420" s="2939"/>
      <c r="G420" s="2940"/>
      <c r="H420" s="793"/>
      <c r="K420" s="704"/>
    </row>
    <row r="421" spans="2:13" ht="16.5" customHeight="1">
      <c r="B421" s="701"/>
      <c r="C421" s="702"/>
      <c r="D421" s="1342" t="s">
        <v>1149</v>
      </c>
      <c r="E421" s="1187"/>
      <c r="F421" s="1187"/>
      <c r="G421" s="1188"/>
      <c r="H421" s="1176"/>
      <c r="K421" s="704"/>
    </row>
    <row r="422" spans="2:13" ht="33" customHeight="1">
      <c r="B422" s="701"/>
      <c r="C422" s="702"/>
      <c r="D422" s="2938" t="s">
        <v>1151</v>
      </c>
      <c r="E422" s="2939"/>
      <c r="F422" s="2939"/>
      <c r="G422" s="2940"/>
      <c r="H422" s="793"/>
      <c r="K422" s="704"/>
    </row>
    <row r="423" spans="2:13" ht="16.5" customHeight="1">
      <c r="B423" s="701"/>
      <c r="C423" s="702"/>
      <c r="D423" s="1342" t="s">
        <v>1150</v>
      </c>
      <c r="E423" s="1187"/>
      <c r="F423" s="1187"/>
      <c r="G423" s="1188"/>
      <c r="H423" s="1176"/>
      <c r="K423" s="704"/>
    </row>
    <row r="424" spans="2:13" ht="29.4" customHeight="1">
      <c r="B424" s="701"/>
      <c r="C424" s="702"/>
      <c r="D424" s="2938" t="s">
        <v>1472</v>
      </c>
      <c r="E424" s="2939"/>
      <c r="F424" s="2939"/>
      <c r="G424" s="2940"/>
      <c r="H424" s="793"/>
      <c r="K424" s="704"/>
    </row>
    <row r="425" spans="2:13" ht="16.5" customHeight="1">
      <c r="B425" s="701"/>
      <c r="C425" s="702"/>
      <c r="D425" s="1342" t="s">
        <v>1152</v>
      </c>
      <c r="E425" s="1187"/>
      <c r="F425" s="1187"/>
      <c r="G425" s="1188"/>
      <c r="H425" s="1176"/>
      <c r="K425" s="704"/>
    </row>
    <row r="426" spans="2:13" ht="27" customHeight="1">
      <c r="B426" s="701"/>
      <c r="C426" s="702"/>
      <c r="D426" s="2941" t="s">
        <v>1151</v>
      </c>
      <c r="E426" s="2942"/>
      <c r="F426" s="2942"/>
      <c r="G426" s="2943"/>
      <c r="H426" s="793"/>
      <c r="K426" s="704"/>
      <c r="M426" s="112">
        <f>+E19</f>
        <v>20000000</v>
      </c>
    </row>
    <row r="427" spans="2:13" ht="16.5" customHeight="1">
      <c r="B427" s="701"/>
      <c r="C427" s="702"/>
      <c r="D427" s="1342" t="s">
        <v>1153</v>
      </c>
      <c r="E427" s="1187"/>
      <c r="F427" s="1187"/>
      <c r="G427" s="1188"/>
      <c r="H427" s="1176"/>
      <c r="K427" s="704"/>
      <c r="M427" s="2287" t="str">
        <f>IF(M426&gt;50000000,"exceeding","not exceeding")</f>
        <v>not exceeding</v>
      </c>
    </row>
    <row r="428" spans="2:13" ht="84" customHeight="1">
      <c r="B428" s="701"/>
      <c r="C428" s="702"/>
      <c r="D428" s="2938" t="s">
        <v>4876</v>
      </c>
      <c r="E428" s="2939"/>
      <c r="F428" s="2939"/>
      <c r="G428" s="2940"/>
      <c r="H428" s="2951"/>
      <c r="I428" s="2952"/>
      <c r="J428" s="2952"/>
      <c r="K428" s="2953"/>
    </row>
    <row r="429" spans="2:13" ht="16.5" customHeight="1">
      <c r="B429" s="701"/>
      <c r="C429" s="702"/>
      <c r="D429" s="1342" t="s">
        <v>1154</v>
      </c>
      <c r="E429" s="1187"/>
      <c r="F429" s="1187"/>
      <c r="G429" s="1188"/>
      <c r="H429" s="1176"/>
      <c r="I429" s="702"/>
      <c r="J429" s="702"/>
      <c r="K429" s="704"/>
    </row>
    <row r="430" spans="2:13" ht="30.6" customHeight="1">
      <c r="B430" s="701"/>
      <c r="C430" s="702"/>
      <c r="D430" s="3246" t="str">
        <f>+"NOTE : This project will be adjudicated as "&amp;M427&amp;" R 50,000 000,00"</f>
        <v>NOTE : This project will be adjudicated as not exceeding R 50,000 000,00</v>
      </c>
      <c r="E430" s="3247"/>
      <c r="F430" s="3247"/>
      <c r="G430" s="3248"/>
      <c r="H430" s="1189"/>
      <c r="K430" s="704"/>
      <c r="L430" s="494" t="s">
        <v>1419</v>
      </c>
    </row>
    <row r="431" spans="2:13" ht="16.5" customHeight="1">
      <c r="B431" s="701"/>
      <c r="C431" s="702"/>
      <c r="D431" s="1342" t="s">
        <v>1155</v>
      </c>
      <c r="E431" s="1187"/>
      <c r="F431" s="1187"/>
      <c r="G431" s="1188"/>
      <c r="H431" s="1176"/>
      <c r="I431" s="702"/>
      <c r="J431" s="702"/>
      <c r="K431" s="704"/>
    </row>
    <row r="432" spans="2:13" ht="24" customHeight="1">
      <c r="B432" s="701"/>
      <c r="C432" s="702"/>
      <c r="D432" s="2938" t="s">
        <v>1151</v>
      </c>
      <c r="E432" s="2939"/>
      <c r="F432" s="2939"/>
      <c r="G432" s="2940"/>
      <c r="H432" s="793"/>
      <c r="K432" s="704"/>
    </row>
    <row r="433" spans="2:19" ht="16.5" customHeight="1">
      <c r="B433" s="701"/>
      <c r="C433" s="702"/>
      <c r="D433" s="1342" t="s">
        <v>1156</v>
      </c>
      <c r="E433" s="1187"/>
      <c r="F433" s="1187"/>
      <c r="G433" s="1188"/>
      <c r="H433" s="1176"/>
      <c r="I433" s="702"/>
      <c r="J433" s="702"/>
      <c r="K433" s="704"/>
      <c r="M433" s="396"/>
      <c r="N433" s="396"/>
      <c r="O433" s="396"/>
      <c r="P433" s="396"/>
      <c r="Q433" s="396"/>
      <c r="R433" s="396"/>
      <c r="S433" s="396"/>
    </row>
    <row r="434" spans="2:19" ht="28.95" customHeight="1">
      <c r="B434" s="701"/>
      <c r="C434" s="702"/>
      <c r="D434" s="2938" t="s">
        <v>1151</v>
      </c>
      <c r="E434" s="2939"/>
      <c r="F434" s="2939"/>
      <c r="G434" s="2940"/>
      <c r="H434" s="793"/>
      <c r="K434" s="704"/>
    </row>
    <row r="435" spans="2:19" ht="16.5" customHeight="1">
      <c r="B435" s="701"/>
      <c r="C435" s="702"/>
      <c r="D435" s="1342" t="s">
        <v>1157</v>
      </c>
      <c r="E435" s="1187"/>
      <c r="F435" s="1187"/>
      <c r="G435" s="1188"/>
      <c r="H435" s="1176"/>
      <c r="K435" s="704"/>
    </row>
    <row r="436" spans="2:19" ht="30" customHeight="1">
      <c r="B436" s="701"/>
      <c r="C436" s="702"/>
      <c r="D436" s="2938" t="s">
        <v>1151</v>
      </c>
      <c r="E436" s="2939"/>
      <c r="F436" s="2939"/>
      <c r="G436" s="2940"/>
      <c r="H436" s="793"/>
      <c r="K436" s="704"/>
    </row>
    <row r="437" spans="2:19" ht="16.5" customHeight="1">
      <c r="B437" s="701"/>
      <c r="C437" s="702"/>
      <c r="D437" s="1342" t="s">
        <v>1182</v>
      </c>
      <c r="E437" s="1187"/>
      <c r="F437" s="1187"/>
      <c r="G437" s="1188"/>
      <c r="H437" s="1176"/>
      <c r="I437" s="1190"/>
      <c r="J437" s="1190"/>
      <c r="K437" s="1191"/>
      <c r="L437" s="396"/>
    </row>
    <row r="438" spans="2:19" ht="65.25" customHeight="1">
      <c r="B438" s="701"/>
      <c r="C438" s="702"/>
      <c r="D438" s="2938" t="s">
        <v>1957</v>
      </c>
      <c r="E438" s="2939"/>
      <c r="F438" s="2939"/>
      <c r="G438" s="2940"/>
      <c r="H438" s="793"/>
      <c r="K438" s="704"/>
    </row>
    <row r="439" spans="2:19" ht="77.400000000000006" customHeight="1">
      <c r="B439" s="701"/>
      <c r="C439" s="702"/>
      <c r="D439" s="2938" t="s">
        <v>323</v>
      </c>
      <c r="E439" s="2939"/>
      <c r="F439" s="2939"/>
      <c r="G439" s="2940"/>
      <c r="H439" s="793"/>
      <c r="K439" s="704"/>
      <c r="M439" s="396"/>
      <c r="N439" s="396"/>
      <c r="O439" s="396"/>
      <c r="P439" s="396"/>
      <c r="Q439" s="396"/>
      <c r="R439" s="396"/>
      <c r="S439" s="396"/>
    </row>
    <row r="440" spans="2:19" ht="41.25" customHeight="1">
      <c r="B440" s="701"/>
      <c r="C440" s="702"/>
      <c r="D440" s="2938" t="s">
        <v>322</v>
      </c>
      <c r="E440" s="2939"/>
      <c r="F440" s="2939"/>
      <c r="G440" s="2940"/>
      <c r="H440" s="793"/>
      <c r="K440" s="704"/>
    </row>
    <row r="441" spans="2:19" ht="42.75" customHeight="1">
      <c r="B441" s="701"/>
      <c r="C441" s="702"/>
      <c r="D441" s="2938" t="s">
        <v>321</v>
      </c>
      <c r="E441" s="2939"/>
      <c r="F441" s="2939"/>
      <c r="G441" s="2940"/>
      <c r="H441" s="793"/>
      <c r="K441" s="704"/>
      <c r="M441" s="396"/>
      <c r="N441" s="396"/>
      <c r="O441" s="396"/>
      <c r="P441" s="396"/>
      <c r="Q441" s="396"/>
      <c r="R441" s="396"/>
      <c r="S441" s="396"/>
    </row>
    <row r="442" spans="2:19" ht="87.6" customHeight="1">
      <c r="B442" s="701"/>
      <c r="C442" s="702"/>
      <c r="D442" s="2938" t="s">
        <v>4522</v>
      </c>
      <c r="E442" s="2939"/>
      <c r="F442" s="2939"/>
      <c r="G442" s="2940"/>
      <c r="H442" s="793"/>
      <c r="K442" s="704"/>
    </row>
    <row r="443" spans="2:19" ht="16.5" customHeight="1">
      <c r="B443" s="701"/>
      <c r="C443" s="702"/>
      <c r="D443" s="1342" t="s">
        <v>1183</v>
      </c>
      <c r="E443" s="1187"/>
      <c r="F443" s="1187"/>
      <c r="G443" s="1188"/>
      <c r="H443" s="1044"/>
      <c r="I443" s="1190"/>
      <c r="J443" s="1190"/>
      <c r="K443" s="1191"/>
      <c r="L443" s="396"/>
      <c r="M443" s="396"/>
      <c r="N443" s="396"/>
      <c r="O443" s="396"/>
      <c r="P443" s="396"/>
      <c r="Q443" s="396"/>
      <c r="R443" s="396"/>
      <c r="S443" s="396"/>
    </row>
    <row r="444" spans="2:19" ht="59.25" customHeight="1">
      <c r="B444" s="701"/>
      <c r="C444" s="702"/>
      <c r="D444" s="2938" t="s">
        <v>945</v>
      </c>
      <c r="E444" s="2939"/>
      <c r="F444" s="2939"/>
      <c r="G444" s="2940"/>
      <c r="H444" s="793"/>
      <c r="K444" s="704"/>
    </row>
    <row r="445" spans="2:19" ht="16.5" customHeight="1">
      <c r="B445" s="701"/>
      <c r="C445" s="702"/>
      <c r="D445" s="1342" t="s">
        <v>1184</v>
      </c>
      <c r="E445" s="1187"/>
      <c r="F445" s="1187"/>
      <c r="G445" s="1188"/>
      <c r="H445" s="1044"/>
      <c r="I445" s="1190"/>
      <c r="J445" s="1190"/>
      <c r="K445" s="1191"/>
      <c r="L445" s="396"/>
      <c r="M445" s="396"/>
      <c r="N445" s="396"/>
      <c r="O445" s="396"/>
      <c r="P445" s="396"/>
      <c r="Q445" s="396"/>
      <c r="R445" s="396"/>
      <c r="S445" s="396"/>
    </row>
    <row r="446" spans="2:19" ht="16.5" customHeight="1">
      <c r="B446" s="701"/>
      <c r="C446" s="702"/>
      <c r="D446" s="3253" t="s">
        <v>2028</v>
      </c>
      <c r="E446" s="3254"/>
      <c r="F446" s="3254"/>
      <c r="G446" s="1192"/>
      <c r="H446" s="1044"/>
      <c r="I446" s="1190"/>
      <c r="J446" s="1190"/>
      <c r="K446" s="1191"/>
      <c r="L446" s="396"/>
      <c r="M446" s="396"/>
      <c r="N446" s="396"/>
      <c r="O446" s="396"/>
      <c r="P446" s="396"/>
      <c r="Q446" s="396"/>
      <c r="R446" s="396"/>
      <c r="S446" s="396"/>
    </row>
    <row r="447" spans="2:19" ht="15" customHeight="1">
      <c r="B447" s="701"/>
      <c r="C447" s="702"/>
      <c r="D447" s="2985" t="s">
        <v>2837</v>
      </c>
      <c r="E447" s="2986"/>
      <c r="F447" s="2987"/>
      <c r="G447" s="968" t="s">
        <v>2483</v>
      </c>
      <c r="H447" s="2920" t="s">
        <v>3811</v>
      </c>
      <c r="I447" s="2920"/>
      <c r="J447" s="2920"/>
      <c r="K447" s="2921"/>
    </row>
    <row r="448" spans="2:19" ht="15" customHeight="1">
      <c r="B448" s="701"/>
      <c r="C448" s="702"/>
      <c r="D448" s="2985" t="s">
        <v>2836</v>
      </c>
      <c r="E448" s="2986"/>
      <c r="F448" s="2986"/>
      <c r="G448" s="968"/>
      <c r="H448" s="2920"/>
      <c r="I448" s="2920"/>
      <c r="J448" s="2920"/>
      <c r="K448" s="2921"/>
    </row>
    <row r="449" spans="2:19" ht="15" customHeight="1">
      <c r="B449" s="701"/>
      <c r="C449" s="702"/>
      <c r="D449" s="1343">
        <v>2</v>
      </c>
      <c r="E449" s="1344"/>
      <c r="F449" s="1344"/>
      <c r="G449" s="968" t="str">
        <f>IF(D449=1,"1 to 49","1 to 95")</f>
        <v>1 to 95</v>
      </c>
      <c r="H449" s="2920"/>
      <c r="I449" s="2920"/>
      <c r="J449" s="2920"/>
      <c r="K449" s="2921"/>
    </row>
    <row r="450" spans="2:19" ht="15" customHeight="1">
      <c r="B450" s="701"/>
      <c r="C450" s="702"/>
      <c r="D450" s="2985" t="s">
        <v>2480</v>
      </c>
      <c r="E450" s="2986"/>
      <c r="F450" s="2987"/>
      <c r="G450" s="968" t="s">
        <v>2482</v>
      </c>
      <c r="H450" s="2920"/>
      <c r="I450" s="2920"/>
      <c r="J450" s="2920"/>
      <c r="K450" s="2921"/>
    </row>
    <row r="451" spans="2:19" ht="15" customHeight="1">
      <c r="B451" s="701"/>
      <c r="C451" s="702"/>
      <c r="D451" s="2985" t="s">
        <v>2481</v>
      </c>
      <c r="E451" s="2986"/>
      <c r="F451" s="2987"/>
      <c r="G451" s="968" t="s">
        <v>950</v>
      </c>
      <c r="H451" s="2920"/>
      <c r="I451" s="2920"/>
      <c r="J451" s="2920"/>
      <c r="K451" s="2921"/>
    </row>
    <row r="452" spans="2:19" ht="15" customHeight="1">
      <c r="B452" s="701"/>
      <c r="C452" s="702"/>
      <c r="D452" s="1343"/>
      <c r="E452" s="1344"/>
      <c r="F452" s="1344"/>
      <c r="G452" s="968"/>
      <c r="H452" s="2920"/>
      <c r="I452" s="2920"/>
      <c r="J452" s="2920"/>
      <c r="K452" s="2921"/>
    </row>
    <row r="453" spans="2:19" ht="15" customHeight="1">
      <c r="B453" s="701"/>
      <c r="C453" s="702"/>
      <c r="D453" s="1343"/>
      <c r="E453" s="1344"/>
      <c r="F453" s="1344"/>
      <c r="G453" s="968"/>
      <c r="H453" s="2920"/>
      <c r="I453" s="2920"/>
      <c r="J453" s="2920"/>
      <c r="K453" s="2921"/>
    </row>
    <row r="454" spans="2:19" ht="16.5" customHeight="1">
      <c r="B454" s="701"/>
      <c r="C454" s="702"/>
      <c r="D454" s="1342" t="s">
        <v>1185</v>
      </c>
      <c r="E454" s="1187"/>
      <c r="F454" s="1187"/>
      <c r="G454" s="1188"/>
      <c r="H454" s="1044"/>
      <c r="I454" s="1193"/>
      <c r="J454" s="1193"/>
      <c r="K454" s="1191"/>
      <c r="L454" s="396"/>
      <c r="M454" s="396"/>
      <c r="N454" s="396"/>
      <c r="O454" s="396"/>
      <c r="P454" s="396"/>
      <c r="Q454" s="396"/>
      <c r="R454" s="396"/>
      <c r="S454" s="396"/>
    </row>
    <row r="455" spans="2:19" ht="54" customHeight="1">
      <c r="B455" s="701"/>
      <c r="C455" s="702"/>
      <c r="D455" s="2941" t="s">
        <v>946</v>
      </c>
      <c r="E455" s="2942"/>
      <c r="F455" s="2942"/>
      <c r="G455" s="2943"/>
      <c r="H455" s="793"/>
      <c r="K455" s="704"/>
    </row>
    <row r="456" spans="2:19" ht="16.5" customHeight="1">
      <c r="B456" s="701"/>
      <c r="C456" s="702"/>
      <c r="D456" s="1342" t="s">
        <v>941</v>
      </c>
      <c r="E456" s="1187"/>
      <c r="F456" s="1187"/>
      <c r="G456" s="1188"/>
      <c r="H456" s="1044"/>
      <c r="I456" s="1193"/>
      <c r="J456" s="1193"/>
      <c r="K456" s="1191"/>
      <c r="L456" s="396"/>
      <c r="M456" s="396"/>
      <c r="N456" s="396"/>
      <c r="O456" s="396"/>
      <c r="P456" s="396"/>
      <c r="Q456" s="396"/>
      <c r="R456" s="396"/>
      <c r="S456" s="396"/>
    </row>
    <row r="457" spans="2:19" ht="49.5" customHeight="1">
      <c r="B457" s="701"/>
      <c r="C457" s="702"/>
      <c r="D457" s="2938" t="s">
        <v>1151</v>
      </c>
      <c r="E457" s="2939"/>
      <c r="F457" s="2939"/>
      <c r="G457" s="2940"/>
      <c r="H457" s="793"/>
      <c r="K457" s="704"/>
      <c r="M457" s="1025"/>
      <c r="N457" s="1025"/>
      <c r="O457" s="1025"/>
      <c r="P457" s="1025"/>
      <c r="Q457" s="1025"/>
      <c r="R457" s="1025"/>
      <c r="S457" s="1025"/>
    </row>
    <row r="458" spans="2:19" ht="16.5" customHeight="1">
      <c r="B458" s="701"/>
      <c r="C458" s="702"/>
      <c r="D458" s="1342" t="s">
        <v>942</v>
      </c>
      <c r="E458" s="1187"/>
      <c r="F458" s="1187"/>
      <c r="G458" s="1188"/>
      <c r="H458" s="1044"/>
      <c r="I458" s="1190"/>
      <c r="J458" s="1190"/>
      <c r="K458" s="1191"/>
      <c r="L458" s="396"/>
      <c r="M458" s="396"/>
      <c r="N458" s="396"/>
      <c r="O458" s="396"/>
      <c r="P458" s="396"/>
      <c r="Q458" s="396"/>
      <c r="R458" s="396"/>
      <c r="S458" s="396"/>
    </row>
    <row r="459" spans="2:19" ht="45" customHeight="1">
      <c r="B459" s="701"/>
      <c r="C459" s="702"/>
      <c r="D459" s="2938" t="s">
        <v>1151</v>
      </c>
      <c r="E459" s="2939"/>
      <c r="F459" s="2939"/>
      <c r="G459" s="2940"/>
      <c r="H459" s="793"/>
      <c r="K459" s="704"/>
    </row>
    <row r="460" spans="2:19" ht="17.25" customHeight="1">
      <c r="B460" s="701"/>
      <c r="C460" s="702"/>
      <c r="D460" s="1342" t="s">
        <v>943</v>
      </c>
      <c r="E460" s="1187"/>
      <c r="F460" s="1187"/>
      <c r="G460" s="1188"/>
      <c r="H460" s="1044"/>
      <c r="I460" s="1190"/>
      <c r="J460" s="1190"/>
      <c r="K460" s="1191"/>
      <c r="L460" s="396"/>
    </row>
    <row r="461" spans="2:19" ht="38.25" customHeight="1">
      <c r="B461" s="701"/>
      <c r="C461" s="702"/>
      <c r="D461" s="2938" t="s">
        <v>1151</v>
      </c>
      <c r="E461" s="2939"/>
      <c r="F461" s="2939"/>
      <c r="G461" s="2940"/>
      <c r="H461" s="793"/>
      <c r="I461" s="1194"/>
      <c r="J461" s="1194"/>
      <c r="K461" s="1195"/>
      <c r="L461" s="396"/>
    </row>
    <row r="462" spans="2:19" ht="17.25" customHeight="1">
      <c r="B462" s="701"/>
      <c r="C462" s="702"/>
      <c r="D462" s="1342" t="s">
        <v>944</v>
      </c>
      <c r="E462" s="1187"/>
      <c r="F462" s="1187"/>
      <c r="G462" s="1188"/>
      <c r="H462" s="1044"/>
      <c r="I462" s="1190"/>
      <c r="J462" s="1190"/>
      <c r="K462" s="1191"/>
      <c r="L462" s="396"/>
    </row>
    <row r="463" spans="2:19" ht="112.95" customHeight="1">
      <c r="B463" s="701"/>
      <c r="C463" s="702"/>
      <c r="D463" s="2938" t="s">
        <v>1031</v>
      </c>
      <c r="E463" s="2939"/>
      <c r="F463" s="2939"/>
      <c r="G463" s="2940"/>
      <c r="H463" s="793"/>
      <c r="K463" s="704"/>
    </row>
    <row r="464" spans="2:19" ht="17.25" customHeight="1">
      <c r="B464" s="701"/>
      <c r="C464" s="702"/>
      <c r="D464" s="1342" t="s">
        <v>1054</v>
      </c>
      <c r="E464" s="1187"/>
      <c r="F464" s="1187"/>
      <c r="G464" s="1188"/>
      <c r="H464" s="1044"/>
      <c r="K464" s="704"/>
    </row>
    <row r="465" spans="2:11" ht="72" customHeight="1">
      <c r="B465" s="701"/>
      <c r="C465" s="702"/>
      <c r="D465" s="2938" t="s">
        <v>4656</v>
      </c>
      <c r="E465" s="2939"/>
      <c r="F465" s="2939"/>
      <c r="G465" s="2940"/>
      <c r="H465" s="793"/>
      <c r="K465" s="704"/>
    </row>
    <row r="466" spans="2:11" ht="17.25" customHeight="1">
      <c r="B466" s="701"/>
      <c r="C466" s="702"/>
      <c r="D466" s="1342" t="s">
        <v>1055</v>
      </c>
      <c r="E466" s="1187"/>
      <c r="F466" s="1187"/>
      <c r="G466" s="1188"/>
      <c r="H466" s="1044"/>
      <c r="K466" s="704"/>
    </row>
    <row r="467" spans="2:11" ht="33" customHeight="1">
      <c r="B467" s="701"/>
      <c r="C467" s="702"/>
      <c r="D467" s="2938" t="s">
        <v>1230</v>
      </c>
      <c r="E467" s="2939"/>
      <c r="F467" s="2939"/>
      <c r="G467" s="2940"/>
      <c r="H467" s="793"/>
      <c r="K467" s="704"/>
    </row>
    <row r="468" spans="2:11" ht="17.25" customHeight="1">
      <c r="B468" s="701"/>
      <c r="C468" s="702"/>
      <c r="D468" s="1342" t="s">
        <v>1056</v>
      </c>
      <c r="E468" s="1187"/>
      <c r="F468" s="1187"/>
      <c r="G468" s="1188"/>
      <c r="H468" s="1044"/>
      <c r="K468" s="704"/>
    </row>
    <row r="469" spans="2:11" ht="125.4" customHeight="1">
      <c r="B469" s="701"/>
      <c r="C469" s="702"/>
      <c r="D469" s="2938" t="s">
        <v>1231</v>
      </c>
      <c r="E469" s="2939"/>
      <c r="F469" s="2939"/>
      <c r="G469" s="2940"/>
      <c r="H469" s="793"/>
      <c r="K469" s="704"/>
    </row>
    <row r="470" spans="2:11" ht="17.25" customHeight="1">
      <c r="B470" s="701"/>
      <c r="C470" s="702"/>
      <c r="D470" s="1342" t="s">
        <v>1057</v>
      </c>
      <c r="E470" s="1187"/>
      <c r="F470" s="1187"/>
      <c r="G470" s="1188"/>
      <c r="H470" s="1044"/>
      <c r="K470" s="704"/>
    </row>
    <row r="471" spans="2:11" ht="55.2" customHeight="1">
      <c r="B471" s="701"/>
      <c r="C471" s="702"/>
      <c r="D471" s="2938" t="s">
        <v>1232</v>
      </c>
      <c r="E471" s="2939"/>
      <c r="F471" s="2939"/>
      <c r="G471" s="2940"/>
      <c r="H471" s="793"/>
      <c r="K471" s="704"/>
    </row>
    <row r="472" spans="2:11" ht="17.25" customHeight="1">
      <c r="B472" s="701"/>
      <c r="C472" s="702"/>
      <c r="D472" s="1342" t="s">
        <v>1058</v>
      </c>
      <c r="E472" s="1187"/>
      <c r="F472" s="1187"/>
      <c r="G472" s="1188"/>
      <c r="H472" s="1044"/>
      <c r="K472" s="704"/>
    </row>
    <row r="473" spans="2:11" ht="30" customHeight="1">
      <c r="B473" s="701"/>
      <c r="C473" s="702"/>
      <c r="D473" s="2938" t="s">
        <v>1233</v>
      </c>
      <c r="E473" s="2939"/>
      <c r="F473" s="2939"/>
      <c r="G473" s="2940"/>
      <c r="H473" s="793"/>
      <c r="K473" s="704"/>
    </row>
    <row r="474" spans="2:11" ht="17.25" customHeight="1">
      <c r="B474" s="701"/>
      <c r="C474" s="702"/>
      <c r="D474" s="1342" t="s">
        <v>1059</v>
      </c>
      <c r="E474" s="1187"/>
      <c r="F474" s="1187"/>
      <c r="G474" s="1188"/>
      <c r="H474" s="1044"/>
      <c r="K474" s="704"/>
    </row>
    <row r="475" spans="2:11" ht="93" customHeight="1">
      <c r="B475" s="701"/>
      <c r="C475" s="702"/>
      <c r="D475" s="2938" t="s">
        <v>3900</v>
      </c>
      <c r="E475" s="2939"/>
      <c r="F475" s="2939"/>
      <c r="G475" s="2940"/>
      <c r="H475" s="793"/>
      <c r="K475" s="704"/>
    </row>
    <row r="476" spans="2:11" ht="16.95" customHeight="1">
      <c r="B476" s="701"/>
      <c r="C476" s="702"/>
      <c r="D476" s="1342" t="s">
        <v>1060</v>
      </c>
      <c r="E476" s="1187"/>
      <c r="F476" s="1187"/>
      <c r="G476" s="1188"/>
      <c r="H476" s="1044"/>
      <c r="K476" s="704"/>
    </row>
    <row r="477" spans="2:11" ht="76.95" customHeight="1">
      <c r="B477" s="701"/>
      <c r="C477" s="702"/>
      <c r="D477" s="2938" t="s">
        <v>3975</v>
      </c>
      <c r="E477" s="2939"/>
      <c r="F477" s="2939"/>
      <c r="G477" s="2940"/>
      <c r="H477" s="793"/>
      <c r="K477" s="704"/>
    </row>
    <row r="478" spans="2:11" ht="16.95" customHeight="1">
      <c r="B478" s="701"/>
      <c r="C478" s="702"/>
      <c r="D478" s="1342" t="s">
        <v>1061</v>
      </c>
      <c r="E478" s="1187"/>
      <c r="F478" s="1187"/>
      <c r="G478" s="1188"/>
      <c r="H478" s="1044"/>
      <c r="K478" s="704"/>
    </row>
    <row r="479" spans="2:11" ht="37.950000000000003" customHeight="1">
      <c r="B479" s="701"/>
      <c r="C479" s="702"/>
      <c r="D479" s="2938" t="s">
        <v>3901</v>
      </c>
      <c r="E479" s="2939"/>
      <c r="F479" s="2939"/>
      <c r="G479" s="2940"/>
      <c r="H479" s="793"/>
      <c r="K479" s="704"/>
    </row>
    <row r="480" spans="2:11" ht="16.95" customHeight="1">
      <c r="B480" s="701"/>
      <c r="C480" s="702"/>
      <c r="D480" s="1342" t="s">
        <v>1062</v>
      </c>
      <c r="E480" s="1187"/>
      <c r="F480" s="1187"/>
      <c r="G480" s="1188"/>
      <c r="H480" s="1044"/>
      <c r="K480" s="704"/>
    </row>
    <row r="481" spans="2:11" ht="159.6" customHeight="1">
      <c r="B481" s="701"/>
      <c r="C481" s="702"/>
      <c r="D481" s="2938" t="s">
        <v>1065</v>
      </c>
      <c r="E481" s="2939"/>
      <c r="F481" s="2939"/>
      <c r="G481" s="2940"/>
      <c r="H481" s="793"/>
      <c r="K481" s="704"/>
    </row>
    <row r="482" spans="2:11" ht="16.95" customHeight="1">
      <c r="B482" s="701"/>
      <c r="C482" s="702"/>
      <c r="D482" s="1342" t="s">
        <v>1063</v>
      </c>
      <c r="E482" s="1187"/>
      <c r="F482" s="1187"/>
      <c r="G482" s="1188"/>
      <c r="H482" s="1044"/>
      <c r="K482" s="704"/>
    </row>
    <row r="483" spans="2:11" ht="201.6" customHeight="1">
      <c r="B483" s="701"/>
      <c r="C483" s="702"/>
      <c r="D483" s="2941" t="s">
        <v>3902</v>
      </c>
      <c r="E483" s="2942"/>
      <c r="F483" s="2942"/>
      <c r="G483" s="2943"/>
      <c r="H483" s="809"/>
      <c r="K483" s="704"/>
    </row>
    <row r="484" spans="2:11" ht="16.95" customHeight="1">
      <c r="B484" s="701"/>
      <c r="C484" s="702"/>
      <c r="D484" s="1353" t="s">
        <v>1064</v>
      </c>
      <c r="E484" s="1187"/>
      <c r="F484" s="1187"/>
      <c r="G484" s="1188"/>
      <c r="H484" s="1044"/>
      <c r="K484" s="704"/>
    </row>
    <row r="485" spans="2:11" ht="57.75" customHeight="1">
      <c r="B485" s="701"/>
      <c r="C485" s="702"/>
      <c r="D485" s="2938" t="s">
        <v>1066</v>
      </c>
      <c r="E485" s="2939"/>
      <c r="F485" s="2939"/>
      <c r="G485" s="2940"/>
      <c r="H485" s="793"/>
      <c r="K485" s="704"/>
    </row>
    <row r="486" spans="2:11" ht="16.95" customHeight="1">
      <c r="B486" s="701"/>
      <c r="C486" s="702"/>
      <c r="D486" s="1353" t="s">
        <v>1069</v>
      </c>
      <c r="E486" s="1196"/>
      <c r="F486" s="1196"/>
      <c r="G486" s="1197"/>
      <c r="H486" s="1176"/>
      <c r="K486" s="704"/>
    </row>
    <row r="487" spans="2:11" ht="48.75" customHeight="1">
      <c r="B487" s="701"/>
      <c r="C487" s="702"/>
      <c r="D487" s="2938" t="s">
        <v>609</v>
      </c>
      <c r="E487" s="2939"/>
      <c r="F487" s="2939"/>
      <c r="G487" s="2940"/>
      <c r="H487" s="793"/>
      <c r="K487" s="704"/>
    </row>
    <row r="488" spans="2:11" ht="16.95" customHeight="1">
      <c r="B488" s="701"/>
      <c r="C488" s="702"/>
      <c r="D488" s="1342" t="s">
        <v>610</v>
      </c>
      <c r="E488" s="1196"/>
      <c r="F488" s="1196"/>
      <c r="G488" s="1197"/>
      <c r="H488" s="1176"/>
      <c r="K488" s="704"/>
    </row>
    <row r="489" spans="2:11" ht="27" customHeight="1">
      <c r="B489" s="701"/>
      <c r="C489" s="702"/>
      <c r="D489" s="2938" t="s">
        <v>681</v>
      </c>
      <c r="E489" s="2939"/>
      <c r="F489" s="2939"/>
      <c r="G489" s="2940"/>
      <c r="H489" s="793"/>
      <c r="K489" s="704"/>
    </row>
    <row r="490" spans="2:11" ht="16.95" customHeight="1">
      <c r="B490" s="701"/>
      <c r="C490" s="702"/>
      <c r="D490" s="1342" t="s">
        <v>680</v>
      </c>
      <c r="E490" s="1196"/>
      <c r="F490" s="1196"/>
      <c r="G490" s="1197"/>
      <c r="H490" s="1176"/>
      <c r="K490" s="704"/>
    </row>
    <row r="491" spans="2:11" ht="27" customHeight="1">
      <c r="B491" s="701"/>
      <c r="C491" s="702"/>
      <c r="D491" s="2938" t="s">
        <v>611</v>
      </c>
      <c r="E491" s="2939"/>
      <c r="F491" s="2939"/>
      <c r="G491" s="2940"/>
      <c r="H491" s="793"/>
      <c r="K491" s="704"/>
    </row>
    <row r="492" spans="2:11" ht="16.95" customHeight="1">
      <c r="B492" s="701"/>
      <c r="C492" s="702"/>
      <c r="D492" s="1342" t="s">
        <v>682</v>
      </c>
      <c r="E492" s="1196"/>
      <c r="F492" s="1196"/>
      <c r="G492" s="1197"/>
      <c r="H492" s="1176"/>
      <c r="K492" s="704"/>
    </row>
    <row r="493" spans="2:11" ht="111" customHeight="1">
      <c r="B493" s="701"/>
      <c r="C493" s="702"/>
      <c r="D493" s="2938" t="str">
        <f>IF(D489="Strategy A","N/A","State specific time")</f>
        <v>N/A</v>
      </c>
      <c r="E493" s="2939"/>
      <c r="F493" s="2939"/>
      <c r="G493" s="2940"/>
      <c r="H493" s="793"/>
      <c r="K493" s="704"/>
    </row>
    <row r="494" spans="2:11" ht="16.95" customHeight="1">
      <c r="B494" s="701"/>
      <c r="C494" s="702"/>
      <c r="D494" s="1342" t="s">
        <v>683</v>
      </c>
      <c r="E494" s="1196"/>
      <c r="F494" s="1196"/>
      <c r="G494" s="1197"/>
      <c r="H494" s="1176"/>
      <c r="K494" s="704"/>
    </row>
    <row r="495" spans="2:11" ht="27" customHeight="1">
      <c r="B495" s="701"/>
      <c r="C495" s="702"/>
      <c r="D495" s="2938" t="s">
        <v>547</v>
      </c>
      <c r="E495" s="2939"/>
      <c r="F495" s="2939"/>
      <c r="G495" s="2940"/>
      <c r="H495" s="793"/>
      <c r="K495" s="704"/>
    </row>
    <row r="496" spans="2:11" ht="16.95" customHeight="1">
      <c r="B496" s="701"/>
      <c r="C496" s="702"/>
      <c r="D496" s="1342" t="s">
        <v>684</v>
      </c>
      <c r="E496" s="1196"/>
      <c r="F496" s="1196"/>
      <c r="G496" s="1197"/>
      <c r="H496" s="1176"/>
      <c r="K496" s="704"/>
    </row>
    <row r="497" spans="2:11" ht="97.5" customHeight="1">
      <c r="B497" s="701"/>
      <c r="C497" s="702"/>
      <c r="D497" s="2938" t="s">
        <v>881</v>
      </c>
      <c r="E497" s="2939"/>
      <c r="F497" s="2939"/>
      <c r="G497" s="2940"/>
      <c r="H497" s="793"/>
      <c r="K497" s="704"/>
    </row>
    <row r="498" spans="2:11" ht="96.75" customHeight="1">
      <c r="B498" s="701"/>
      <c r="C498" s="702"/>
      <c r="D498" s="2938" t="s">
        <v>3201</v>
      </c>
      <c r="E498" s="2939"/>
      <c r="F498" s="2939"/>
      <c r="G498" s="2940"/>
      <c r="H498" s="793"/>
      <c r="K498" s="704"/>
    </row>
    <row r="499" spans="2:11" ht="16.95" customHeight="1">
      <c r="B499" s="701"/>
      <c r="C499" s="702"/>
      <c r="D499" s="1342" t="s">
        <v>882</v>
      </c>
      <c r="E499" s="1196"/>
      <c r="F499" s="1196"/>
      <c r="G499" s="1197"/>
      <c r="H499" s="1176"/>
      <c r="K499" s="704"/>
    </row>
    <row r="500" spans="2:11" ht="17.25" customHeight="1">
      <c r="B500" s="701"/>
      <c r="C500" s="702"/>
      <c r="D500" s="2938" t="s">
        <v>883</v>
      </c>
      <c r="E500" s="2939"/>
      <c r="F500" s="2939"/>
      <c r="G500" s="2940"/>
      <c r="H500" s="793"/>
      <c r="K500" s="704"/>
    </row>
    <row r="501" spans="2:11" ht="30" customHeight="1">
      <c r="B501" s="701"/>
      <c r="C501" s="702"/>
      <c r="D501" s="3310" t="s">
        <v>884</v>
      </c>
      <c r="E501" s="3311"/>
      <c r="F501" s="3311"/>
      <c r="G501" s="3312"/>
      <c r="H501" s="1198"/>
      <c r="K501" s="704"/>
    </row>
    <row r="502" spans="2:11" ht="17.25" customHeight="1">
      <c r="B502" s="701"/>
      <c r="C502" s="702"/>
      <c r="D502" s="1342" t="s">
        <v>885</v>
      </c>
      <c r="E502" s="1187"/>
      <c r="F502" s="1187"/>
      <c r="G502" s="1188"/>
      <c r="H502" s="1044"/>
      <c r="K502" s="704"/>
    </row>
    <row r="503" spans="2:11" ht="80.400000000000006" customHeight="1">
      <c r="B503" s="701"/>
      <c r="C503" s="702"/>
      <c r="D503" s="2938" t="s">
        <v>986</v>
      </c>
      <c r="E503" s="2939"/>
      <c r="F503" s="2939"/>
      <c r="G503" s="2940"/>
      <c r="H503" s="793"/>
      <c r="K503" s="704"/>
    </row>
    <row r="504" spans="2:11" ht="17.25" customHeight="1">
      <c r="B504" s="701"/>
      <c r="C504" s="702"/>
      <c r="D504" s="1342" t="s">
        <v>886</v>
      </c>
      <c r="E504" s="1187"/>
      <c r="F504" s="1187"/>
      <c r="G504" s="1188"/>
      <c r="H504" s="1044"/>
      <c r="K504" s="704"/>
    </row>
    <row r="505" spans="2:11" ht="62.4" customHeight="1">
      <c r="B505" s="701"/>
      <c r="C505" s="702"/>
      <c r="D505" s="2938" t="s">
        <v>987</v>
      </c>
      <c r="E505" s="2939"/>
      <c r="F505" s="2939"/>
      <c r="G505" s="2940"/>
      <c r="H505" s="793"/>
      <c r="K505" s="704"/>
    </row>
    <row r="506" spans="2:11" ht="17.25" customHeight="1">
      <c r="B506" s="701"/>
      <c r="C506" s="702"/>
      <c r="D506" s="1342" t="s">
        <v>887</v>
      </c>
      <c r="E506" s="1187"/>
      <c r="F506" s="1187"/>
      <c r="G506" s="1188"/>
      <c r="H506" s="1044"/>
      <c r="K506" s="704"/>
    </row>
    <row r="507" spans="2:11" ht="184.95" customHeight="1">
      <c r="B507" s="701"/>
      <c r="C507" s="702"/>
      <c r="D507" s="2938" t="s">
        <v>1307</v>
      </c>
      <c r="E507" s="2939"/>
      <c r="F507" s="2939"/>
      <c r="G507" s="2940"/>
      <c r="H507" s="793"/>
      <c r="K507" s="704"/>
    </row>
    <row r="508" spans="2:11" ht="17.25" customHeight="1">
      <c r="B508" s="701"/>
      <c r="C508" s="702"/>
      <c r="D508" s="1342" t="s">
        <v>888</v>
      </c>
      <c r="E508" s="1187"/>
      <c r="F508" s="1187"/>
      <c r="G508" s="1188"/>
      <c r="H508" s="1044"/>
      <c r="K508" s="704"/>
    </row>
    <row r="509" spans="2:11" ht="90" customHeight="1">
      <c r="B509" s="701"/>
      <c r="C509" s="702"/>
      <c r="D509" s="2938" t="s">
        <v>1018</v>
      </c>
      <c r="E509" s="2939"/>
      <c r="F509" s="2939"/>
      <c r="G509" s="2940"/>
      <c r="H509" s="793"/>
      <c r="K509" s="704"/>
    </row>
    <row r="510" spans="2:11" ht="18.600000000000001" customHeight="1">
      <c r="B510" s="701"/>
      <c r="C510" s="702"/>
      <c r="D510" s="1342" t="s">
        <v>889</v>
      </c>
      <c r="E510" s="1187"/>
      <c r="F510" s="1187"/>
      <c r="G510" s="1188"/>
      <c r="H510" s="1044"/>
      <c r="K510" s="704"/>
    </row>
    <row r="511" spans="2:11" ht="58.95" customHeight="1">
      <c r="B511" s="701"/>
      <c r="C511" s="702"/>
      <c r="D511" s="2938" t="s">
        <v>937</v>
      </c>
      <c r="E511" s="2939"/>
      <c r="F511" s="2939"/>
      <c r="G511" s="2940"/>
      <c r="H511" s="793"/>
      <c r="K511" s="704"/>
    </row>
    <row r="512" spans="2:11" ht="17.25" customHeight="1">
      <c r="B512" s="701"/>
      <c r="C512" s="702"/>
      <c r="D512" s="1342" t="s">
        <v>619</v>
      </c>
      <c r="E512" s="1187"/>
      <c r="F512" s="1187"/>
      <c r="G512" s="1188"/>
      <c r="H512" s="1044"/>
      <c r="K512" s="704"/>
    </row>
    <row r="513" spans="2:22" ht="138" customHeight="1">
      <c r="B513" s="701"/>
      <c r="C513" s="702"/>
      <c r="D513" s="2938" t="s">
        <v>1308</v>
      </c>
      <c r="E513" s="2939"/>
      <c r="F513" s="2939"/>
      <c r="G513" s="2940"/>
      <c r="H513" s="793"/>
      <c r="K513" s="704"/>
    </row>
    <row r="514" spans="2:22" ht="18.600000000000001" customHeight="1">
      <c r="B514" s="701"/>
      <c r="C514" s="702"/>
      <c r="D514" s="1342" t="s">
        <v>1309</v>
      </c>
      <c r="E514" s="1196"/>
      <c r="F514" s="1196"/>
      <c r="G514" s="1197"/>
      <c r="H514" s="1176"/>
      <c r="K514" s="704"/>
    </row>
    <row r="515" spans="2:22" ht="79.2" customHeight="1">
      <c r="B515" s="701"/>
      <c r="C515" s="702"/>
      <c r="D515" s="2938" t="s">
        <v>938</v>
      </c>
      <c r="E515" s="2939"/>
      <c r="F515" s="2939"/>
      <c r="G515" s="2940"/>
      <c r="H515" s="793"/>
      <c r="K515" s="704"/>
    </row>
    <row r="516" spans="2:22" ht="17.25" customHeight="1">
      <c r="B516" s="701"/>
      <c r="C516" s="702"/>
      <c r="D516" s="1342" t="s">
        <v>1310</v>
      </c>
      <c r="E516" s="1187"/>
      <c r="F516" s="1187"/>
      <c r="G516" s="1188"/>
      <c r="H516" s="1044"/>
      <c r="K516" s="704"/>
    </row>
    <row r="517" spans="2:22" ht="49.2" customHeight="1">
      <c r="B517" s="701"/>
      <c r="C517" s="702"/>
      <c r="D517" s="2938" t="s">
        <v>1303</v>
      </c>
      <c r="E517" s="2939"/>
      <c r="F517" s="2939"/>
      <c r="G517" s="2940"/>
      <c r="H517" s="793"/>
      <c r="K517" s="704"/>
    </row>
    <row r="518" spans="2:22" ht="18.600000000000001" customHeight="1">
      <c r="B518" s="701"/>
      <c r="C518" s="702"/>
      <c r="D518" s="3304" t="s">
        <v>1025</v>
      </c>
      <c r="E518" s="3305"/>
      <c r="F518" s="3305"/>
      <c r="G518" s="3306"/>
      <c r="H518" s="1044"/>
      <c r="K518" s="704"/>
    </row>
    <row r="519" spans="2:22" ht="17.25" customHeight="1" thickBot="1">
      <c r="B519" s="701"/>
      <c r="C519" s="702"/>
      <c r="D519" s="3255" t="s">
        <v>883</v>
      </c>
      <c r="E519" s="3256"/>
      <c r="F519" s="3256"/>
      <c r="G519" s="3257"/>
      <c r="H519" s="793"/>
      <c r="K519" s="704"/>
    </row>
    <row r="520" spans="2:22" ht="35.25" customHeight="1" thickBot="1">
      <c r="B520" s="701"/>
      <c r="C520" s="702"/>
      <c r="D520" s="1299" t="s">
        <v>939</v>
      </c>
      <c r="E520" s="1199"/>
      <c r="F520" s="1199"/>
      <c r="G520" s="1044"/>
      <c r="H520" s="1044"/>
      <c r="K520" s="704"/>
    </row>
    <row r="521" spans="2:22" ht="145.94999999999999" customHeight="1">
      <c r="B521" s="701"/>
      <c r="C521" s="702"/>
      <c r="D521" s="3260" t="s">
        <v>4657</v>
      </c>
      <c r="E521" s="3261"/>
      <c r="F521" s="3261"/>
      <c r="G521" s="3262"/>
      <c r="H521" s="793"/>
      <c r="K521" s="704"/>
    </row>
    <row r="522" spans="2:22" ht="130.19999999999999" customHeight="1" thickBot="1">
      <c r="B522" s="701"/>
      <c r="C522" s="702"/>
      <c r="D522" s="3255" t="s">
        <v>4658</v>
      </c>
      <c r="E522" s="3256"/>
      <c r="F522" s="3256"/>
      <c r="G522" s="3257"/>
      <c r="H522" s="793"/>
      <c r="K522" s="704"/>
      <c r="M522" s="3146"/>
      <c r="N522" s="3146"/>
      <c r="O522" s="3146"/>
      <c r="P522" s="3146"/>
      <c r="Q522" s="3146"/>
      <c r="R522" s="3146"/>
      <c r="S522" s="3146"/>
      <c r="T522" s="3146"/>
      <c r="U522" s="3146"/>
      <c r="V522" s="3146"/>
    </row>
    <row r="523" spans="2:22" ht="30" customHeight="1" thickBot="1">
      <c r="B523" s="701"/>
      <c r="C523" s="702"/>
      <c r="D523" s="1299" t="s">
        <v>940</v>
      </c>
      <c r="E523" s="1199"/>
      <c r="F523" s="1199"/>
      <c r="G523" s="1044"/>
      <c r="H523" s="1044"/>
      <c r="K523" s="704"/>
      <c r="M523" s="3146"/>
      <c r="N523" s="3146"/>
      <c r="O523" s="3146"/>
      <c r="P523" s="3146"/>
      <c r="Q523" s="3146"/>
      <c r="R523" s="3146"/>
      <c r="S523" s="3146"/>
      <c r="T523" s="3146"/>
      <c r="U523" s="3146"/>
      <c r="V523" s="3146"/>
    </row>
    <row r="524" spans="2:22" ht="60.75" customHeight="1" thickBot="1">
      <c r="B524" s="701"/>
      <c r="C524" s="702"/>
      <c r="D524" s="3165" t="s">
        <v>1304</v>
      </c>
      <c r="E524" s="3166"/>
      <c r="F524" s="3166"/>
      <c r="G524" s="3167"/>
      <c r="H524" s="792"/>
      <c r="K524" s="704"/>
      <c r="M524" s="3146"/>
      <c r="N524" s="3146"/>
      <c r="O524" s="3146"/>
      <c r="P524" s="3146"/>
      <c r="Q524" s="3146"/>
      <c r="R524" s="3146"/>
      <c r="S524" s="3146"/>
      <c r="T524" s="3146"/>
      <c r="U524" s="3146"/>
      <c r="V524" s="3146"/>
    </row>
    <row r="525" spans="2:22" ht="15" customHeight="1">
      <c r="B525" s="701"/>
      <c r="C525" s="702"/>
      <c r="D525" s="792"/>
      <c r="E525" s="792"/>
      <c r="F525" s="792"/>
      <c r="G525" s="792"/>
      <c r="H525" s="792"/>
      <c r="K525" s="704"/>
      <c r="M525" s="1025"/>
      <c r="N525" s="1025"/>
      <c r="O525" s="1025"/>
      <c r="P525" s="1025"/>
      <c r="Q525" s="1025"/>
      <c r="R525" s="1025"/>
      <c r="S525" s="1025"/>
      <c r="T525" s="1025"/>
      <c r="U525" s="1025"/>
      <c r="V525" s="1025"/>
    </row>
    <row r="526" spans="2:22" ht="18.75" customHeight="1">
      <c r="B526" s="701"/>
      <c r="C526" s="702"/>
      <c r="D526" s="3151" t="s">
        <v>2516</v>
      </c>
      <c r="E526" s="3151"/>
      <c r="F526" s="3151"/>
      <c r="G526" s="3151"/>
      <c r="H526" s="792"/>
      <c r="K526" s="704"/>
      <c r="M526" s="1025"/>
      <c r="N526" s="1025"/>
      <c r="O526" s="1025"/>
      <c r="P526" s="1025"/>
      <c r="Q526" s="1025"/>
      <c r="R526" s="1025"/>
      <c r="S526" s="1025"/>
      <c r="T526" s="1025"/>
      <c r="U526" s="1025"/>
      <c r="V526" s="1025"/>
    </row>
    <row r="527" spans="2:22" ht="18.75" customHeight="1">
      <c r="B527" s="701"/>
      <c r="C527" s="702"/>
      <c r="D527" s="1364" t="s">
        <v>2959</v>
      </c>
      <c r="E527" s="1300"/>
      <c r="F527" s="1300"/>
      <c r="G527" s="1300"/>
      <c r="H527" s="792"/>
      <c r="K527" s="704"/>
      <c r="M527" s="1025"/>
      <c r="N527" s="1025"/>
      <c r="O527" s="1025"/>
      <c r="P527" s="1025"/>
      <c r="Q527" s="1025"/>
      <c r="R527" s="1025"/>
      <c r="S527" s="1025"/>
      <c r="T527" s="1025"/>
      <c r="U527" s="1025"/>
      <c r="V527" s="1025"/>
    </row>
    <row r="528" spans="2:22" ht="18.75" customHeight="1">
      <c r="B528" s="701"/>
      <c r="C528" s="702"/>
      <c r="D528" s="3048" t="s">
        <v>3112</v>
      </c>
      <c r="E528" s="3048"/>
      <c r="F528" s="3048"/>
      <c r="G528" s="3048"/>
      <c r="H528" s="792"/>
      <c r="K528" s="704"/>
      <c r="M528" s="1025"/>
      <c r="N528" s="1025"/>
      <c r="O528" s="1025"/>
      <c r="P528" s="1025"/>
      <c r="Q528" s="1025"/>
      <c r="R528" s="1025"/>
      <c r="S528" s="1025"/>
      <c r="T528" s="1025"/>
      <c r="U528" s="1025"/>
      <c r="V528" s="1025"/>
    </row>
    <row r="529" spans="2:22" ht="36.6" customHeight="1">
      <c r="B529" s="701"/>
      <c r="C529" s="702"/>
      <c r="D529" s="3016" t="s">
        <v>3110</v>
      </c>
      <c r="E529" s="3017"/>
      <c r="F529" s="3017"/>
      <c r="G529" s="3018"/>
      <c r="H529" s="792"/>
      <c r="K529" s="704"/>
      <c r="M529" s="1025"/>
      <c r="N529" s="1025"/>
      <c r="O529" s="1025"/>
      <c r="P529" s="1025"/>
      <c r="Q529" s="1025"/>
      <c r="R529" s="1025"/>
      <c r="S529" s="1025"/>
      <c r="T529" s="1025"/>
      <c r="U529" s="1025"/>
      <c r="V529" s="1025"/>
    </row>
    <row r="530" spans="2:22" ht="18.75" customHeight="1">
      <c r="B530" s="701"/>
      <c r="C530" s="702"/>
      <c r="D530" s="1365" t="s">
        <v>3113</v>
      </c>
      <c r="E530" s="1300"/>
      <c r="F530" s="1300"/>
      <c r="G530" s="1300"/>
      <c r="H530" s="792"/>
      <c r="K530" s="704"/>
      <c r="M530" s="1025"/>
      <c r="N530" s="1025"/>
      <c r="O530" s="1025"/>
      <c r="P530" s="1025"/>
      <c r="Q530" s="1025"/>
      <c r="R530" s="1025"/>
      <c r="S530" s="1025"/>
      <c r="T530" s="1025"/>
      <c r="U530" s="1025"/>
      <c r="V530" s="1025"/>
    </row>
    <row r="531" spans="2:22" ht="43.95" customHeight="1">
      <c r="B531" s="701"/>
      <c r="C531" s="702"/>
      <c r="D531" s="3016" t="s">
        <v>3116</v>
      </c>
      <c r="E531" s="3017"/>
      <c r="F531" s="3017"/>
      <c r="G531" s="3018"/>
      <c r="H531" s="792"/>
      <c r="K531" s="704"/>
      <c r="M531" s="1025"/>
      <c r="N531" s="1025"/>
      <c r="O531" s="1025"/>
      <c r="P531" s="1025"/>
      <c r="Q531" s="1025"/>
      <c r="R531" s="1025"/>
      <c r="S531" s="1025"/>
      <c r="T531" s="1025"/>
      <c r="U531" s="1025"/>
      <c r="V531" s="1025"/>
    </row>
    <row r="532" spans="2:22" ht="18.75" customHeight="1">
      <c r="B532" s="701"/>
      <c r="C532" s="702"/>
      <c r="D532" s="1365" t="s">
        <v>3111</v>
      </c>
      <c r="E532" s="1300"/>
      <c r="F532" s="1300"/>
      <c r="G532" s="1300"/>
      <c r="H532" s="792"/>
      <c r="K532" s="704"/>
      <c r="M532" s="1025"/>
      <c r="N532" s="1025"/>
      <c r="O532" s="1025"/>
      <c r="P532" s="1025"/>
      <c r="Q532" s="1025"/>
      <c r="R532" s="1025"/>
      <c r="S532" s="1025"/>
      <c r="T532" s="1025"/>
      <c r="U532" s="1025"/>
      <c r="V532" s="1025"/>
    </row>
    <row r="533" spans="2:22" ht="103.95" customHeight="1">
      <c r="B533" s="701"/>
      <c r="C533" s="702"/>
      <c r="D533" s="3016" t="s">
        <v>3114</v>
      </c>
      <c r="E533" s="3017"/>
      <c r="F533" s="3017"/>
      <c r="G533" s="3018"/>
      <c r="H533" s="792"/>
      <c r="K533" s="704"/>
      <c r="L533" s="3152" t="s">
        <v>580</v>
      </c>
      <c r="M533" s="3152"/>
      <c r="N533" s="3152"/>
      <c r="O533" s="1028"/>
      <c r="P533" s="1028"/>
      <c r="Q533" s="1028"/>
      <c r="R533" s="1028"/>
      <c r="S533" s="1028"/>
      <c r="T533" s="1028"/>
      <c r="U533" s="1028"/>
      <c r="V533" s="1028"/>
    </row>
    <row r="534" spans="2:22" ht="75" customHeight="1">
      <c r="B534" s="701"/>
      <c r="C534" s="702"/>
      <c r="D534" s="3016" t="s">
        <v>3117</v>
      </c>
      <c r="E534" s="3017"/>
      <c r="F534" s="3017"/>
      <c r="G534" s="3018"/>
      <c r="H534" s="792"/>
      <c r="K534" s="704"/>
      <c r="L534" s="1028"/>
      <c r="M534" s="1028"/>
      <c r="N534" s="1028"/>
      <c r="O534" s="1028"/>
      <c r="P534" s="1028"/>
      <c r="Q534" s="1028"/>
      <c r="R534" s="1028"/>
      <c r="S534" s="1028"/>
      <c r="T534" s="1028"/>
      <c r="U534" s="1028"/>
      <c r="V534" s="1028"/>
    </row>
    <row r="535" spans="2:22" ht="18.75" customHeight="1">
      <c r="B535" s="701"/>
      <c r="C535" s="702"/>
      <c r="D535" s="1303" t="s">
        <v>3118</v>
      </c>
      <c r="E535" s="1301"/>
      <c r="F535" s="1301"/>
      <c r="G535" s="1302"/>
      <c r="H535" s="792"/>
      <c r="K535" s="704"/>
      <c r="L535" s="700"/>
      <c r="M535" s="700"/>
      <c r="N535" s="1025"/>
      <c r="O535" s="1025"/>
      <c r="P535" s="1025"/>
      <c r="Q535" s="1025"/>
      <c r="R535" s="1025"/>
      <c r="S535" s="1025"/>
      <c r="T535" s="1025"/>
      <c r="U535" s="1025"/>
      <c r="V535" s="1025"/>
    </row>
    <row r="536" spans="2:22" ht="18.75" customHeight="1">
      <c r="B536" s="701"/>
      <c r="C536" s="1366" t="s">
        <v>621</v>
      </c>
      <c r="D536" s="3171" t="s">
        <v>2985</v>
      </c>
      <c r="E536" s="3171"/>
      <c r="F536" s="3171"/>
      <c r="G536" s="3171"/>
      <c r="H536" s="792"/>
      <c r="K536" s="704"/>
      <c r="L536" s="995"/>
      <c r="M536" s="995"/>
      <c r="N536" s="1025"/>
      <c r="O536" s="1025"/>
      <c r="P536" s="1025"/>
      <c r="Q536" s="1025"/>
      <c r="R536" s="1025"/>
      <c r="S536" s="1025"/>
      <c r="T536" s="1025"/>
      <c r="U536" s="1025"/>
      <c r="V536" s="1025"/>
    </row>
    <row r="537" spans="2:22" ht="18.75" customHeight="1">
      <c r="B537" s="701"/>
      <c r="C537" s="1366" t="s">
        <v>644</v>
      </c>
      <c r="D537" s="3171" t="s">
        <v>3131</v>
      </c>
      <c r="E537" s="3171"/>
      <c r="F537" s="3171"/>
      <c r="G537" s="3171"/>
      <c r="H537" s="792"/>
      <c r="K537" s="704"/>
      <c r="L537" s="995"/>
      <c r="M537" s="995"/>
      <c r="N537" s="1025"/>
      <c r="O537" s="1025"/>
      <c r="P537" s="1025"/>
      <c r="Q537" s="1025"/>
      <c r="R537" s="1025"/>
      <c r="S537" s="1025"/>
      <c r="T537" s="1025"/>
      <c r="U537" s="1025"/>
      <c r="V537" s="1025"/>
    </row>
    <row r="538" spans="2:22" ht="18.75" customHeight="1">
      <c r="B538" s="701"/>
      <c r="C538" s="702"/>
      <c r="D538" s="1303" t="s">
        <v>3123</v>
      </c>
      <c r="E538" s="1301"/>
      <c r="F538" s="1301"/>
      <c r="G538" s="1302"/>
      <c r="H538" s="1031"/>
      <c r="I538" s="1031"/>
      <c r="J538" s="1031"/>
      <c r="K538" s="1367"/>
      <c r="L538" s="995"/>
      <c r="M538" s="995"/>
      <c r="N538" s="1025"/>
      <c r="O538" s="1025"/>
      <c r="P538" s="1025"/>
      <c r="Q538" s="1025"/>
      <c r="R538" s="1025"/>
      <c r="S538" s="1025"/>
      <c r="T538" s="1025"/>
      <c r="U538" s="1025"/>
      <c r="V538" s="1025"/>
    </row>
    <row r="539" spans="2:22" ht="56.4" customHeight="1">
      <c r="B539" s="701"/>
      <c r="C539" s="702"/>
      <c r="D539" s="3153" t="s">
        <v>3020</v>
      </c>
      <c r="E539" s="3153"/>
      <c r="F539" s="3153"/>
      <c r="G539" s="3153"/>
      <c r="H539" s="1032"/>
      <c r="I539" s="1032"/>
      <c r="J539" s="1032"/>
      <c r="K539" s="1368"/>
      <c r="L539" s="1029"/>
      <c r="M539" s="1025"/>
      <c r="N539" s="1025"/>
      <c r="O539" s="1025"/>
      <c r="P539" s="1025"/>
      <c r="Q539" s="1025"/>
      <c r="R539" s="1025"/>
      <c r="S539" s="1025"/>
      <c r="T539" s="1025"/>
      <c r="U539" s="1025"/>
      <c r="V539" s="1025"/>
    </row>
    <row r="540" spans="2:22" ht="89.25" customHeight="1">
      <c r="B540" s="701"/>
      <c r="C540" s="702"/>
      <c r="D540" s="3153" t="s">
        <v>3022</v>
      </c>
      <c r="E540" s="3153"/>
      <c r="F540" s="3153"/>
      <c r="G540" s="3153"/>
      <c r="H540" s="1033"/>
      <c r="I540" s="1033"/>
      <c r="J540" s="1033"/>
      <c r="K540" s="1369"/>
      <c r="L540" s="1028"/>
      <c r="M540" s="1025"/>
      <c r="N540" s="1025"/>
      <c r="O540" s="1025"/>
      <c r="P540" s="1025"/>
      <c r="Q540" s="1025"/>
      <c r="R540" s="1025"/>
      <c r="S540" s="1025"/>
      <c r="T540" s="1025"/>
      <c r="U540" s="1025"/>
      <c r="V540" s="1025"/>
    </row>
    <row r="541" spans="2:22" ht="49.5" customHeight="1">
      <c r="B541" s="701"/>
      <c r="C541" s="702"/>
      <c r="D541" s="3155" t="s">
        <v>3202</v>
      </c>
      <c r="E541" s="3155"/>
      <c r="F541" s="3155"/>
      <c r="G541" s="3155"/>
      <c r="H541" s="1033"/>
      <c r="I541" s="1033"/>
      <c r="J541" s="1033"/>
      <c r="K541" s="1369"/>
      <c r="L541" s="1028"/>
      <c r="M541" s="1025"/>
      <c r="N541" s="1025"/>
      <c r="O541" s="1025"/>
      <c r="P541" s="1025"/>
      <c r="Q541" s="1025"/>
      <c r="R541" s="1025"/>
      <c r="S541" s="1025"/>
      <c r="T541" s="1025"/>
      <c r="U541" s="1025"/>
      <c r="V541" s="1025"/>
    </row>
    <row r="542" spans="2:22" ht="34.950000000000003" customHeight="1">
      <c r="B542" s="701"/>
      <c r="C542" s="702"/>
      <c r="D542" s="3153" t="s">
        <v>3119</v>
      </c>
      <c r="E542" s="3153"/>
      <c r="F542" s="3153"/>
      <c r="G542" s="3153"/>
      <c r="H542" s="1033"/>
      <c r="I542" s="1033"/>
      <c r="J542" s="1033"/>
      <c r="K542" s="1369"/>
      <c r="L542" s="1028"/>
      <c r="M542" s="1025"/>
      <c r="N542" s="1025"/>
      <c r="O542" s="1025"/>
      <c r="P542" s="1025"/>
      <c r="Q542" s="1025"/>
      <c r="R542" s="1025"/>
      <c r="S542" s="1025"/>
      <c r="T542" s="1025"/>
      <c r="U542" s="1025"/>
      <c r="V542" s="1025"/>
    </row>
    <row r="543" spans="2:22" ht="30" customHeight="1">
      <c r="B543" s="701"/>
      <c r="C543" s="702"/>
      <c r="D543" s="3153" t="s">
        <v>3134</v>
      </c>
      <c r="E543" s="3153"/>
      <c r="F543" s="3153"/>
      <c r="G543" s="3153"/>
      <c r="H543" s="1032"/>
      <c r="I543" s="1032"/>
      <c r="J543" s="1032"/>
      <c r="K543" s="1368"/>
      <c r="L543" s="1029"/>
      <c r="M543" s="1025"/>
      <c r="N543" s="1025"/>
      <c r="O543" s="1025"/>
      <c r="P543" s="1025"/>
      <c r="Q543" s="1025"/>
      <c r="R543" s="1025"/>
      <c r="S543" s="1025"/>
      <c r="T543" s="1025"/>
      <c r="U543" s="1025"/>
      <c r="V543" s="1025"/>
    </row>
    <row r="544" spans="2:22" ht="18.75" customHeight="1">
      <c r="B544" s="701"/>
      <c r="C544" s="702"/>
      <c r="D544" s="1200"/>
      <c r="E544" s="1200"/>
      <c r="F544" s="1200"/>
      <c r="G544" s="1200"/>
      <c r="H544" s="792"/>
      <c r="K544" s="704"/>
      <c r="M544" s="1025"/>
      <c r="N544" s="1025"/>
      <c r="O544" s="1025"/>
      <c r="P544" s="1025"/>
      <c r="Q544" s="1025"/>
      <c r="R544" s="1025"/>
      <c r="S544" s="1025"/>
      <c r="T544" s="1025"/>
      <c r="U544" s="1025"/>
      <c r="V544" s="1025"/>
    </row>
    <row r="545" spans="2:22" ht="18.75" customHeight="1">
      <c r="B545" s="701"/>
      <c r="C545" s="702"/>
      <c r="D545" s="3273" t="s">
        <v>4139</v>
      </c>
      <c r="E545" s="3274"/>
      <c r="F545" s="3274"/>
      <c r="G545" s="3275"/>
      <c r="H545" s="792"/>
      <c r="K545" s="704"/>
      <c r="M545" s="1025"/>
      <c r="N545" s="1025"/>
      <c r="O545" s="1025"/>
      <c r="P545" s="1025"/>
      <c r="Q545" s="1025"/>
      <c r="R545" s="1025"/>
      <c r="S545" s="1025"/>
      <c r="T545" s="1025"/>
      <c r="U545" s="1025"/>
      <c r="V545" s="1025"/>
    </row>
    <row r="546" spans="2:22" ht="18.75" customHeight="1">
      <c r="B546" s="701"/>
      <c r="C546" s="702"/>
      <c r="D546" s="1201"/>
      <c r="E546" s="1304" t="s">
        <v>2892</v>
      </c>
      <c r="F546" s="1305">
        <v>2</v>
      </c>
      <c r="G546" s="1200"/>
      <c r="H546" s="792"/>
      <c r="K546" s="704"/>
      <c r="M546" s="1025"/>
      <c r="N546" s="1025"/>
      <c r="O546" s="1025"/>
      <c r="P546" s="1025"/>
      <c r="Q546" s="1025"/>
      <c r="R546" s="1025"/>
      <c r="S546" s="1025"/>
      <c r="T546" s="1025"/>
      <c r="U546" s="1025"/>
      <c r="V546" s="1025"/>
    </row>
    <row r="547" spans="2:22" ht="18.75" customHeight="1">
      <c r="B547" s="701"/>
      <c r="C547" s="702"/>
      <c r="D547" s="1351" t="s">
        <v>4140</v>
      </c>
      <c r="E547" s="1306">
        <v>50</v>
      </c>
      <c r="F547" s="1307" t="s">
        <v>2840</v>
      </c>
      <c r="G547" s="1308"/>
      <c r="H547" s="792"/>
      <c r="K547" s="704"/>
      <c r="L547" s="693" t="s">
        <v>580</v>
      </c>
      <c r="M547" s="1025"/>
      <c r="N547" s="1025"/>
      <c r="O547" s="1025"/>
      <c r="P547" s="1025"/>
      <c r="Q547" s="1025"/>
      <c r="R547" s="1025"/>
      <c r="S547" s="1025"/>
      <c r="T547" s="1025"/>
      <c r="U547" s="1025"/>
      <c r="V547" s="1025"/>
    </row>
    <row r="548" spans="2:22" ht="18.75" customHeight="1">
      <c r="B548" s="701"/>
      <c r="C548" s="702"/>
      <c r="D548" s="3143" t="s">
        <v>4141</v>
      </c>
      <c r="E548" s="3144"/>
      <c r="F548" s="1309" t="s">
        <v>2838</v>
      </c>
      <c r="G548" s="1310">
        <v>50</v>
      </c>
      <c r="H548" s="792" t="s">
        <v>2875</v>
      </c>
      <c r="K548" s="704"/>
      <c r="M548" s="1025"/>
      <c r="N548" s="1025"/>
      <c r="O548" s="1025"/>
      <c r="P548" s="1025"/>
      <c r="Q548" s="1025"/>
      <c r="R548" s="1025"/>
      <c r="S548" s="1025"/>
      <c r="T548" s="1025"/>
      <c r="U548" s="1025"/>
      <c r="V548" s="1025"/>
    </row>
    <row r="549" spans="2:22" ht="15.75" customHeight="1">
      <c r="B549" s="701"/>
      <c r="C549" s="702"/>
      <c r="D549" s="1311"/>
      <c r="E549" s="1311"/>
      <c r="F549" s="1309" t="s">
        <v>2839</v>
      </c>
      <c r="G549" s="1306">
        <v>50</v>
      </c>
      <c r="H549" s="792" t="s">
        <v>2875</v>
      </c>
      <c r="K549" s="704"/>
      <c r="M549" s="1025"/>
      <c r="N549" s="1025"/>
      <c r="O549" s="1025"/>
      <c r="P549" s="1025"/>
      <c r="Q549" s="1025"/>
      <c r="R549" s="1025"/>
      <c r="S549" s="1025"/>
      <c r="T549" s="1025"/>
      <c r="U549" s="1025"/>
      <c r="V549" s="1025"/>
    </row>
    <row r="550" spans="2:22" ht="15" customHeight="1">
      <c r="B550" s="701"/>
      <c r="C550" s="702"/>
      <c r="D550" s="1351" t="s">
        <v>4142</v>
      </c>
      <c r="E550" s="1312">
        <v>2000</v>
      </c>
      <c r="F550" s="1311" t="s">
        <v>4143</v>
      </c>
      <c r="G550" s="792"/>
      <c r="H550" s="792"/>
      <c r="K550" s="704"/>
      <c r="M550" s="1025"/>
      <c r="N550" s="1025"/>
      <c r="O550" s="1025"/>
      <c r="P550" s="1025"/>
      <c r="Q550" s="1025"/>
      <c r="R550" s="1025"/>
      <c r="S550" s="1025"/>
      <c r="T550" s="1025"/>
      <c r="U550" s="1025"/>
      <c r="V550" s="1025"/>
    </row>
    <row r="551" spans="2:22" ht="15" customHeight="1">
      <c r="B551" s="1370"/>
      <c r="C551" s="1371"/>
      <c r="D551" s="3144" t="s">
        <v>4144</v>
      </c>
      <c r="E551" s="3145"/>
      <c r="F551" s="1313">
        <v>10</v>
      </c>
      <c r="G551" s="1030" t="s">
        <v>2841</v>
      </c>
      <c r="H551" s="1371"/>
      <c r="I551" s="1371"/>
      <c r="J551" s="1371"/>
      <c r="K551" s="1195"/>
      <c r="M551" s="1025"/>
      <c r="N551" s="1025"/>
      <c r="O551" s="1025"/>
      <c r="P551" s="1025"/>
      <c r="Q551" s="1025"/>
      <c r="R551" s="1025"/>
      <c r="S551" s="1025"/>
      <c r="T551" s="1025"/>
      <c r="U551" s="1025"/>
      <c r="V551" s="1025"/>
    </row>
    <row r="552" spans="2:22" ht="15" customHeight="1">
      <c r="B552" s="701"/>
      <c r="C552" s="1030"/>
      <c r="D552" s="1235" t="s">
        <v>2695</v>
      </c>
      <c r="E552" s="1030"/>
      <c r="F552" s="1030"/>
      <c r="G552" s="1030"/>
      <c r="H552" s="1030"/>
      <c r="I552" s="1030"/>
      <c r="J552" s="1030"/>
      <c r="K552" s="1372"/>
      <c r="M552" s="1025"/>
      <c r="N552" s="1025"/>
      <c r="O552" s="1025"/>
      <c r="P552" s="1025"/>
      <c r="Q552" s="1025"/>
      <c r="R552" s="1025"/>
      <c r="S552" s="1025"/>
      <c r="T552" s="1025"/>
      <c r="U552" s="1025"/>
      <c r="V552" s="1025"/>
    </row>
    <row r="553" spans="2:22" ht="15" customHeight="1">
      <c r="B553" s="1373"/>
      <c r="C553" s="1030"/>
      <c r="D553" s="1351" t="s">
        <v>3812</v>
      </c>
      <c r="E553" s="1347">
        <v>26</v>
      </c>
      <c r="F553" s="1030" t="s">
        <v>2841</v>
      </c>
      <c r="G553" s="1030"/>
      <c r="H553" s="1030"/>
      <c r="I553" s="1030"/>
      <c r="J553" s="1030"/>
      <c r="K553" s="1372"/>
      <c r="M553" s="1025"/>
      <c r="N553" s="1025"/>
      <c r="O553" s="1025"/>
      <c r="P553" s="1025"/>
      <c r="Q553" s="1025"/>
      <c r="R553" s="1025"/>
      <c r="S553" s="1025"/>
      <c r="T553" s="1025"/>
      <c r="U553" s="1025"/>
      <c r="V553" s="1025"/>
    </row>
    <row r="554" spans="2:22" ht="15" customHeight="1">
      <c r="B554" s="1373"/>
      <c r="C554" s="1030"/>
      <c r="D554" s="1348" t="s">
        <v>4146</v>
      </c>
      <c r="E554" s="1347">
        <v>50</v>
      </c>
      <c r="F554" s="1030" t="s">
        <v>4145</v>
      </c>
      <c r="G554" s="1030"/>
      <c r="H554" s="1030"/>
      <c r="I554" s="1030"/>
      <c r="J554" s="1030"/>
      <c r="K554" s="1372"/>
      <c r="M554" s="1025"/>
      <c r="N554" s="1025"/>
      <c r="O554" s="1025"/>
      <c r="P554" s="1025"/>
      <c r="Q554" s="1025"/>
      <c r="R554" s="1025"/>
      <c r="S554" s="1025"/>
      <c r="T554" s="1025"/>
      <c r="U554" s="1025"/>
      <c r="V554" s="1025"/>
    </row>
    <row r="555" spans="2:22" ht="15" customHeight="1">
      <c r="B555" s="1373"/>
      <c r="C555" s="1030"/>
      <c r="D555" s="1374" t="s">
        <v>3813</v>
      </c>
      <c r="E555" s="1030"/>
      <c r="F555" s="1030"/>
      <c r="G555" s="1030"/>
      <c r="H555" s="1030"/>
      <c r="I555" s="1030"/>
      <c r="J555" s="1030"/>
      <c r="K555" s="1372"/>
      <c r="M555" s="1025"/>
      <c r="N555" s="1025"/>
      <c r="O555" s="1025"/>
      <c r="P555" s="1025"/>
      <c r="Q555" s="1025"/>
      <c r="R555" s="1025"/>
      <c r="S555" s="1025"/>
      <c r="T555" s="1025"/>
      <c r="U555" s="1025"/>
      <c r="V555" s="1025"/>
    </row>
    <row r="556" spans="2:22" ht="15" customHeight="1">
      <c r="B556" s="1373"/>
      <c r="C556" s="1030"/>
      <c r="D556" s="1348" t="s">
        <v>2876</v>
      </c>
      <c r="E556" s="1314">
        <v>100</v>
      </c>
      <c r="F556" s="1030" t="s">
        <v>3122</v>
      </c>
      <c r="G556" s="3309" t="str">
        <f>+H558</f>
        <v>New Office Block</v>
      </c>
      <c r="H556" s="3309"/>
      <c r="I556" s="1354"/>
      <c r="J556" s="1354"/>
      <c r="K556" s="1372"/>
      <c r="M556" s="1025"/>
      <c r="N556" s="1025"/>
      <c r="O556" s="1025"/>
      <c r="P556" s="1025"/>
      <c r="Q556" s="1025"/>
      <c r="R556" s="1025"/>
      <c r="S556" s="1025"/>
      <c r="T556" s="1025"/>
      <c r="U556" s="1025"/>
      <c r="V556" s="1025"/>
    </row>
    <row r="557" spans="2:22" ht="15" customHeight="1">
      <c r="B557" s="1373"/>
      <c r="C557" s="1030"/>
      <c r="D557" s="1348" t="s">
        <v>4147</v>
      </c>
      <c r="E557" s="1315">
        <v>6</v>
      </c>
      <c r="F557" s="1030" t="s">
        <v>2877</v>
      </c>
      <c r="G557" s="1030"/>
      <c r="H557" s="1030"/>
      <c r="I557" s="1030"/>
      <c r="J557" s="1030"/>
      <c r="K557" s="1372"/>
      <c r="M557" s="1025"/>
      <c r="N557" s="1025"/>
      <c r="O557" s="1025"/>
      <c r="P557" s="1025"/>
      <c r="Q557" s="1025"/>
      <c r="R557" s="1025"/>
      <c r="S557" s="1025"/>
      <c r="T557" s="1025"/>
      <c r="U557" s="1025"/>
      <c r="V557" s="1025"/>
    </row>
    <row r="558" spans="2:22" ht="15" customHeight="1">
      <c r="B558" s="1373"/>
      <c r="C558" s="1030"/>
      <c r="D558" s="1348" t="s">
        <v>4148</v>
      </c>
      <c r="E558" s="1315">
        <v>30</v>
      </c>
      <c r="F558" s="1030" t="s">
        <v>536</v>
      </c>
      <c r="G558" s="1348" t="s">
        <v>2878</v>
      </c>
      <c r="H558" s="3014" t="s">
        <v>2879</v>
      </c>
      <c r="I558" s="3014"/>
      <c r="J558" s="3014"/>
      <c r="K558" s="3015"/>
      <c r="M558" s="1025"/>
      <c r="N558" s="1025"/>
      <c r="O558" s="1025"/>
      <c r="P558" s="1025"/>
      <c r="Q558" s="1025"/>
      <c r="R558" s="1025"/>
      <c r="S558" s="1025"/>
      <c r="T558" s="1025"/>
      <c r="U558" s="1025"/>
      <c r="V558" s="1025"/>
    </row>
    <row r="559" spans="2:22" ht="15" customHeight="1">
      <c r="B559" s="1373"/>
      <c r="C559" s="1030"/>
      <c r="D559" s="1348" t="s">
        <v>4149</v>
      </c>
      <c r="E559" s="1315">
        <v>40</v>
      </c>
      <c r="F559" s="1030" t="s">
        <v>536</v>
      </c>
      <c r="G559" s="1348" t="s">
        <v>2878</v>
      </c>
      <c r="H559" s="3014" t="s">
        <v>2880</v>
      </c>
      <c r="I559" s="3014"/>
      <c r="J559" s="3014"/>
      <c r="K559" s="3015"/>
      <c r="M559" s="1025"/>
      <c r="N559" s="1025"/>
      <c r="O559" s="1025"/>
      <c r="P559" s="1025"/>
      <c r="Q559" s="1025"/>
      <c r="R559" s="1025"/>
      <c r="S559" s="1025"/>
      <c r="T559" s="1025"/>
      <c r="U559" s="1025"/>
      <c r="V559" s="1025"/>
    </row>
    <row r="560" spans="2:22" ht="15" customHeight="1">
      <c r="B560" s="1373"/>
      <c r="C560" s="1030"/>
      <c r="D560" s="1348" t="s">
        <v>4148</v>
      </c>
      <c r="E560" s="1315">
        <v>30</v>
      </c>
      <c r="F560" s="1030" t="s">
        <v>536</v>
      </c>
      <c r="G560" s="1348" t="s">
        <v>2878</v>
      </c>
      <c r="H560" s="3014" t="s">
        <v>2881</v>
      </c>
      <c r="I560" s="3014"/>
      <c r="J560" s="3014"/>
      <c r="K560" s="3015"/>
      <c r="M560" s="1025"/>
      <c r="N560" s="1025"/>
      <c r="O560" s="1025"/>
      <c r="P560" s="1025"/>
      <c r="Q560" s="1025"/>
      <c r="R560" s="1025"/>
      <c r="S560" s="1025"/>
      <c r="T560" s="1025"/>
      <c r="U560" s="1025"/>
      <c r="V560" s="1025"/>
    </row>
    <row r="561" spans="2:22" ht="15" customHeight="1">
      <c r="B561" s="1373"/>
      <c r="C561" s="1030"/>
      <c r="D561" s="1348" t="s">
        <v>2876</v>
      </c>
      <c r="E561" s="1314">
        <v>110</v>
      </c>
      <c r="F561" s="1030" t="s">
        <v>3122</v>
      </c>
      <c r="G561" s="3258" t="str">
        <f>+H559</f>
        <v>Parking garage</v>
      </c>
      <c r="H561" s="3258"/>
      <c r="I561" s="1354"/>
      <c r="J561" s="1354"/>
      <c r="K561" s="1372"/>
      <c r="M561" s="1025"/>
      <c r="N561" s="1025"/>
      <c r="O561" s="1025"/>
      <c r="P561" s="1025"/>
      <c r="Q561" s="1025"/>
      <c r="R561" s="1025"/>
      <c r="S561" s="1025"/>
      <c r="T561" s="1025"/>
      <c r="U561" s="1025"/>
      <c r="V561" s="1025"/>
    </row>
    <row r="562" spans="2:22" ht="15" customHeight="1">
      <c r="B562" s="1373"/>
      <c r="C562" s="1030"/>
      <c r="D562" s="1348" t="s">
        <v>4150</v>
      </c>
      <c r="E562" s="1315">
        <v>12</v>
      </c>
      <c r="F562" s="1030" t="s">
        <v>2877</v>
      </c>
      <c r="G562" s="1375"/>
      <c r="H562" s="1375"/>
      <c r="I562" s="1354"/>
      <c r="J562" s="1354"/>
      <c r="K562" s="1372"/>
      <c r="M562" s="1025"/>
      <c r="N562" s="1025"/>
      <c r="O562" s="1025"/>
      <c r="P562" s="1025"/>
      <c r="Q562" s="1025"/>
      <c r="R562" s="1025"/>
      <c r="S562" s="1025"/>
      <c r="T562" s="1025"/>
      <c r="U562" s="1025"/>
      <c r="V562" s="1025"/>
    </row>
    <row r="563" spans="2:22" ht="15" customHeight="1">
      <c r="B563" s="1373"/>
      <c r="C563" s="1030"/>
      <c r="D563" s="1348" t="s">
        <v>2876</v>
      </c>
      <c r="E563" s="1314">
        <v>120</v>
      </c>
      <c r="F563" s="1030" t="s">
        <v>3122</v>
      </c>
      <c r="G563" s="3258" t="str">
        <f>+H560</f>
        <v>Conference Centre &amp; Canteen</v>
      </c>
      <c r="H563" s="3258"/>
      <c r="I563" s="1354"/>
      <c r="J563" s="1354"/>
      <c r="K563" s="1372"/>
      <c r="M563" s="1025"/>
      <c r="N563" s="1025"/>
      <c r="O563" s="1025"/>
      <c r="P563" s="1025"/>
      <c r="Q563" s="1025"/>
      <c r="R563" s="1025"/>
      <c r="S563" s="1025"/>
      <c r="T563" s="1025"/>
      <c r="U563" s="1025"/>
      <c r="V563" s="1025"/>
    </row>
    <row r="564" spans="2:22" ht="15" customHeight="1">
      <c r="B564" s="1373"/>
      <c r="C564" s="1030"/>
      <c r="D564" s="1348" t="s">
        <v>4147</v>
      </c>
      <c r="E564" s="1315">
        <v>12</v>
      </c>
      <c r="F564" s="1030" t="s">
        <v>2877</v>
      </c>
      <c r="G564" s="1030"/>
      <c r="H564" s="1030"/>
      <c r="I564" s="1354"/>
      <c r="J564" s="1354"/>
      <c r="K564" s="1372"/>
      <c r="M564" s="1025"/>
      <c r="N564" s="1025"/>
      <c r="O564" s="1025"/>
      <c r="P564" s="1025"/>
      <c r="Q564" s="1025"/>
      <c r="R564" s="1025"/>
      <c r="S564" s="1025"/>
      <c r="T564" s="1025"/>
      <c r="U564" s="1025"/>
      <c r="V564" s="1025"/>
    </row>
    <row r="565" spans="2:22" ht="15" customHeight="1">
      <c r="B565" s="1373"/>
      <c r="C565" s="1030"/>
      <c r="D565" s="1348" t="s">
        <v>2882</v>
      </c>
      <c r="E565" s="1316">
        <f>+E558+E559+E560</f>
        <v>100</v>
      </c>
      <c r="F565" s="1030" t="s">
        <v>2883</v>
      </c>
      <c r="G565" s="1030"/>
      <c r="H565" s="1030"/>
      <c r="I565" s="1354"/>
      <c r="J565" s="1354"/>
      <c r="K565" s="1372"/>
      <c r="M565" s="1025"/>
      <c r="N565" s="1025"/>
      <c r="O565" s="1025"/>
      <c r="P565" s="1025"/>
      <c r="Q565" s="1025"/>
      <c r="R565" s="1025"/>
      <c r="S565" s="1025"/>
      <c r="T565" s="1025"/>
      <c r="U565" s="1025"/>
      <c r="V565" s="1025"/>
    </row>
    <row r="566" spans="2:22" ht="15" customHeight="1">
      <c r="B566" s="1373"/>
      <c r="C566" s="1030"/>
      <c r="D566" s="1348" t="s">
        <v>2884</v>
      </c>
      <c r="E566" s="1317">
        <f>+E565</f>
        <v>100</v>
      </c>
      <c r="F566" s="1030" t="s">
        <v>2883</v>
      </c>
      <c r="G566" s="1030"/>
      <c r="H566" s="1030"/>
      <c r="I566" s="1354"/>
      <c r="J566" s="1354"/>
      <c r="K566" s="1372"/>
      <c r="M566" s="1025"/>
      <c r="N566" s="1025"/>
      <c r="O566" s="1025"/>
      <c r="P566" s="1025"/>
      <c r="Q566" s="1025"/>
      <c r="R566" s="1025"/>
      <c r="S566" s="1025"/>
      <c r="T566" s="1025"/>
      <c r="U566" s="1025"/>
      <c r="V566" s="1025"/>
    </row>
    <row r="567" spans="2:22" ht="15" customHeight="1">
      <c r="B567" s="1373"/>
      <c r="C567" s="1030"/>
      <c r="D567" s="1348" t="s">
        <v>3776</v>
      </c>
      <c r="E567" s="1315">
        <v>30</v>
      </c>
      <c r="F567" s="1030" t="s">
        <v>3121</v>
      </c>
      <c r="G567" s="1030"/>
      <c r="H567" s="1030"/>
      <c r="I567" s="1030"/>
      <c r="J567" s="1030"/>
      <c r="K567" s="1372"/>
      <c r="M567" s="1025"/>
      <c r="N567" s="1025"/>
      <c r="O567" s="1025"/>
      <c r="P567" s="1025"/>
      <c r="Q567" s="1025"/>
      <c r="R567" s="1025"/>
      <c r="S567" s="1025"/>
      <c r="T567" s="1025"/>
      <c r="U567" s="1025"/>
      <c r="V567" s="1025"/>
    </row>
    <row r="568" spans="2:22" ht="15" customHeight="1">
      <c r="B568" s="1373"/>
      <c r="C568" s="1030"/>
      <c r="D568" s="1348" t="s">
        <v>2885</v>
      </c>
      <c r="E568" s="1349">
        <v>0.55000000000000004</v>
      </c>
      <c r="F568" s="1030"/>
      <c r="G568" s="1044"/>
      <c r="H568" s="1030"/>
      <c r="I568" s="1030"/>
      <c r="J568" s="1030"/>
      <c r="K568" s="1372"/>
      <c r="M568" s="1025"/>
      <c r="N568" s="1025"/>
      <c r="O568" s="1025"/>
      <c r="P568" s="1025"/>
      <c r="Q568" s="1025"/>
      <c r="R568" s="1025"/>
      <c r="S568" s="1025"/>
      <c r="T568" s="1025"/>
      <c r="U568" s="1025"/>
      <c r="V568" s="1025"/>
    </row>
    <row r="569" spans="2:22" ht="15" customHeight="1">
      <c r="B569" s="1373"/>
      <c r="C569" s="1030"/>
      <c r="D569" s="1348" t="s">
        <v>2886</v>
      </c>
      <c r="E569" s="1349">
        <v>0.55000000000000004</v>
      </c>
      <c r="F569" s="1030"/>
      <c r="G569" s="1030"/>
      <c r="H569" s="1030"/>
      <c r="I569" s="1030"/>
      <c r="J569" s="1030"/>
      <c r="K569" s="1372"/>
      <c r="M569" s="1025"/>
      <c r="N569" s="1025"/>
      <c r="O569" s="1025"/>
      <c r="P569" s="1025"/>
      <c r="Q569" s="1025"/>
      <c r="R569" s="1025"/>
      <c r="S569" s="1025"/>
      <c r="T569" s="1025"/>
      <c r="U569" s="1025"/>
      <c r="V569" s="1025"/>
    </row>
    <row r="570" spans="2:22" ht="15" customHeight="1">
      <c r="B570" s="1373"/>
      <c r="C570" s="1030"/>
      <c r="D570" s="1348" t="s">
        <v>2887</v>
      </c>
      <c r="E570" s="1349">
        <v>0.02</v>
      </c>
      <c r="F570" s="1030"/>
      <c r="G570" s="1030"/>
      <c r="H570" s="1030"/>
      <c r="I570" s="1030"/>
      <c r="J570" s="1030"/>
      <c r="K570" s="1372"/>
      <c r="M570" s="1025"/>
      <c r="N570" s="1025"/>
      <c r="O570" s="1025"/>
      <c r="P570" s="1025"/>
      <c r="Q570" s="1025"/>
      <c r="R570" s="1025"/>
      <c r="S570" s="1025"/>
      <c r="T570" s="1025"/>
      <c r="U570" s="1025"/>
      <c r="V570" s="1025"/>
    </row>
    <row r="571" spans="2:22" ht="15" customHeight="1">
      <c r="B571" s="1373"/>
      <c r="C571" s="1030"/>
      <c r="D571" s="3316" t="s">
        <v>3814</v>
      </c>
      <c r="E571" s="3259">
        <v>1</v>
      </c>
      <c r="F571" s="1030"/>
      <c r="G571" s="1030"/>
      <c r="H571" s="1030"/>
      <c r="I571" s="1030"/>
      <c r="J571" s="1030"/>
      <c r="K571" s="1372"/>
      <c r="M571" s="1025"/>
      <c r="N571" s="1025"/>
      <c r="O571" s="1025"/>
      <c r="P571" s="1025"/>
      <c r="Q571" s="1025"/>
      <c r="R571" s="1025"/>
      <c r="S571" s="1025"/>
      <c r="T571" s="1025"/>
      <c r="U571" s="1025"/>
      <c r="V571" s="1025"/>
    </row>
    <row r="572" spans="2:22" ht="15" customHeight="1">
      <c r="B572" s="1373"/>
      <c r="C572" s="1030"/>
      <c r="D572" s="3316"/>
      <c r="E572" s="3259"/>
      <c r="F572" s="1030"/>
      <c r="G572" s="1030"/>
      <c r="H572" s="1030"/>
      <c r="I572" s="1030"/>
      <c r="J572" s="1030"/>
      <c r="K572" s="1372"/>
      <c r="M572" s="1025"/>
      <c r="N572" s="1025"/>
      <c r="O572" s="1025"/>
      <c r="P572" s="1025"/>
      <c r="Q572" s="1025"/>
      <c r="R572" s="1025"/>
      <c r="S572" s="1025"/>
      <c r="T572" s="1025"/>
      <c r="U572" s="1025"/>
      <c r="V572" s="1025"/>
    </row>
    <row r="573" spans="2:22" ht="15" customHeight="1">
      <c r="B573" s="1373"/>
      <c r="C573" s="1030"/>
      <c r="D573" s="3316"/>
      <c r="E573" s="3259"/>
      <c r="F573" s="1030"/>
      <c r="G573" s="1030"/>
      <c r="H573" s="1030"/>
      <c r="I573" s="1030"/>
      <c r="J573" s="1030"/>
      <c r="K573" s="1372"/>
      <c r="M573" s="1025"/>
      <c r="N573" s="1025"/>
      <c r="O573" s="1025"/>
      <c r="P573" s="1025"/>
      <c r="Q573" s="1025"/>
      <c r="R573" s="1025"/>
      <c r="S573" s="1025"/>
      <c r="T573" s="1025"/>
      <c r="U573" s="1025"/>
      <c r="V573" s="1025"/>
    </row>
    <row r="574" spans="2:22" ht="15" customHeight="1">
      <c r="B574" s="2927" t="s">
        <v>2867</v>
      </c>
      <c r="C574" s="2928"/>
      <c r="D574" s="1376" t="s">
        <v>3816</v>
      </c>
      <c r="E574" s="1318"/>
      <c r="F574" s="1030"/>
      <c r="G574" s="1030"/>
      <c r="H574" s="1030"/>
      <c r="I574" s="1030"/>
      <c r="J574" s="1030"/>
      <c r="K574" s="1372"/>
      <c r="M574" s="1025"/>
      <c r="N574" s="1025"/>
      <c r="O574" s="1025"/>
      <c r="P574" s="1025"/>
      <c r="Q574" s="1025"/>
      <c r="R574" s="1025"/>
      <c r="S574" s="1025"/>
      <c r="T574" s="1025"/>
      <c r="U574" s="1025"/>
      <c r="V574" s="1025"/>
    </row>
    <row r="575" spans="2:22" ht="54.6" customHeight="1">
      <c r="B575" s="1373"/>
      <c r="C575" s="1030"/>
      <c r="D575" s="2919" t="s">
        <v>3815</v>
      </c>
      <c r="E575" s="2919"/>
      <c r="F575" s="2919"/>
      <c r="G575" s="1030"/>
      <c r="H575" s="1030"/>
      <c r="I575" s="1030"/>
      <c r="J575" s="1030"/>
      <c r="K575" s="1372"/>
      <c r="M575" s="1025"/>
      <c r="N575" s="1025"/>
      <c r="O575" s="1025"/>
      <c r="P575" s="1025"/>
      <c r="Q575" s="1025"/>
      <c r="R575" s="1025"/>
      <c r="S575" s="1025"/>
      <c r="T575" s="1025"/>
      <c r="U575" s="1025"/>
      <c r="V575" s="1025"/>
    </row>
    <row r="576" spans="2:22" ht="34.950000000000003" customHeight="1">
      <c r="B576" s="1373"/>
      <c r="C576" s="1030"/>
      <c r="D576" s="2919" t="s">
        <v>2868</v>
      </c>
      <c r="E576" s="2919"/>
      <c r="F576" s="2919"/>
      <c r="G576" s="1030"/>
      <c r="H576" s="1030"/>
      <c r="I576" s="1030"/>
      <c r="J576" s="1030"/>
      <c r="K576" s="1372"/>
      <c r="M576" s="1025"/>
      <c r="N576" s="1025"/>
      <c r="O576" s="1025"/>
      <c r="P576" s="1025"/>
      <c r="Q576" s="1025"/>
      <c r="R576" s="1025"/>
      <c r="S576" s="1025"/>
      <c r="T576" s="1025"/>
      <c r="U576" s="1025"/>
      <c r="V576" s="1025"/>
    </row>
    <row r="577" spans="2:22" ht="64.2" customHeight="1">
      <c r="B577" s="1373"/>
      <c r="C577" s="1030"/>
      <c r="D577" s="2919" t="s">
        <v>3817</v>
      </c>
      <c r="E577" s="2919"/>
      <c r="F577" s="2919"/>
      <c r="G577" s="1030"/>
      <c r="H577" s="1030"/>
      <c r="I577" s="1030"/>
      <c r="J577" s="1030"/>
      <c r="K577" s="1372"/>
      <c r="M577" s="1025"/>
      <c r="N577" s="1025"/>
      <c r="O577" s="1025"/>
      <c r="P577" s="1025"/>
      <c r="Q577" s="1025"/>
      <c r="R577" s="1025"/>
      <c r="S577" s="1025"/>
      <c r="T577" s="1025"/>
      <c r="U577" s="1025"/>
      <c r="V577" s="1025"/>
    </row>
    <row r="578" spans="2:22" ht="15" customHeight="1">
      <c r="B578" s="1373"/>
      <c r="C578" s="1030"/>
      <c r="D578" s="2919" t="s">
        <v>2869</v>
      </c>
      <c r="E578" s="2919"/>
      <c r="F578" s="2919"/>
      <c r="G578" s="1030"/>
      <c r="H578" s="1030"/>
      <c r="I578" s="1030"/>
      <c r="J578" s="1030"/>
      <c r="K578" s="1372"/>
      <c r="M578" s="1025"/>
      <c r="N578" s="1025"/>
      <c r="O578" s="1025"/>
      <c r="P578" s="1025"/>
      <c r="Q578" s="1025"/>
      <c r="R578" s="1025"/>
      <c r="S578" s="1025"/>
      <c r="T578" s="1025"/>
      <c r="U578" s="1025"/>
      <c r="V578" s="1025"/>
    </row>
    <row r="579" spans="2:22" ht="40.200000000000003" customHeight="1">
      <c r="B579" s="1373"/>
      <c r="C579" s="1030"/>
      <c r="D579" s="2919" t="s">
        <v>3099</v>
      </c>
      <c r="E579" s="2919"/>
      <c r="F579" s="2919" t="s">
        <v>580</v>
      </c>
      <c r="G579" s="1377"/>
      <c r="H579" s="1377"/>
      <c r="I579" s="1377"/>
      <c r="J579" s="1377"/>
      <c r="K579" s="1378"/>
      <c r="M579" s="1025"/>
      <c r="N579" s="1025"/>
      <c r="O579" s="1025"/>
      <c r="P579" s="1025"/>
      <c r="Q579" s="1025"/>
      <c r="R579" s="1025"/>
      <c r="S579" s="1025"/>
      <c r="T579" s="1025"/>
      <c r="U579" s="1025"/>
      <c r="V579" s="1025"/>
    </row>
    <row r="580" spans="2:22" ht="38.4" customHeight="1">
      <c r="B580" s="1373"/>
      <c r="C580" s="1030"/>
      <c r="D580" s="2919" t="s">
        <v>2888</v>
      </c>
      <c r="E580" s="2919"/>
      <c r="F580" s="2919"/>
      <c r="G580" s="1030"/>
      <c r="H580" s="1030"/>
      <c r="I580" s="1030"/>
      <c r="J580" s="1030"/>
      <c r="K580" s="1372"/>
      <c r="M580" s="1025"/>
      <c r="N580" s="1025"/>
      <c r="O580" s="1025"/>
      <c r="P580" s="1025"/>
      <c r="Q580" s="1025"/>
      <c r="R580" s="1025"/>
      <c r="S580" s="1025"/>
      <c r="T580" s="1025"/>
      <c r="U580" s="1025"/>
      <c r="V580" s="1025"/>
    </row>
    <row r="581" spans="2:22" ht="47.4" customHeight="1">
      <c r="B581" s="1373"/>
      <c r="C581" s="1030"/>
      <c r="D581" s="2919" t="s">
        <v>2889</v>
      </c>
      <c r="E581" s="2919"/>
      <c r="F581" s="2919"/>
      <c r="G581" s="1030"/>
      <c r="H581" s="1030"/>
      <c r="I581" s="1030"/>
      <c r="J581" s="1030"/>
      <c r="K581" s="1372"/>
      <c r="M581" s="1025"/>
      <c r="N581" s="1025"/>
      <c r="O581" s="1025"/>
      <c r="P581" s="1025"/>
      <c r="Q581" s="1025"/>
      <c r="R581" s="1025"/>
      <c r="S581" s="1025"/>
      <c r="T581" s="1025"/>
      <c r="U581" s="1025"/>
      <c r="V581" s="1025"/>
    </row>
    <row r="582" spans="2:22" ht="43.2" customHeight="1">
      <c r="B582" s="1373"/>
      <c r="C582" s="1030"/>
      <c r="D582" s="2919" t="s">
        <v>2870</v>
      </c>
      <c r="E582" s="2919"/>
      <c r="F582" s="2919"/>
      <c r="G582" s="1030"/>
      <c r="H582" s="1030"/>
      <c r="I582" s="1030"/>
      <c r="J582" s="1030"/>
      <c r="K582" s="1372"/>
      <c r="M582" s="1025"/>
      <c r="N582" s="1025"/>
      <c r="O582" s="1025"/>
      <c r="P582" s="1025"/>
      <c r="Q582" s="1025"/>
      <c r="R582" s="1025"/>
      <c r="S582" s="1025"/>
      <c r="T582" s="1025"/>
      <c r="U582" s="1025"/>
      <c r="V582" s="1025"/>
    </row>
    <row r="583" spans="2:22" ht="45" customHeight="1">
      <c r="B583" s="1373"/>
      <c r="C583" s="1030"/>
      <c r="D583" s="2919" t="s">
        <v>2890</v>
      </c>
      <c r="E583" s="2919"/>
      <c r="F583" s="2919"/>
      <c r="G583" s="1030"/>
      <c r="H583" s="1030"/>
      <c r="I583" s="1030"/>
      <c r="J583" s="1030"/>
      <c r="K583" s="1372"/>
      <c r="M583" s="1025"/>
      <c r="N583" s="1025"/>
      <c r="O583" s="1025"/>
      <c r="P583" s="1025"/>
      <c r="Q583" s="1025"/>
      <c r="R583" s="1025"/>
      <c r="S583" s="1025"/>
      <c r="T583" s="1025"/>
      <c r="U583" s="1025"/>
      <c r="V583" s="1025"/>
    </row>
    <row r="584" spans="2:22" ht="39" customHeight="1">
      <c r="B584" s="1373"/>
      <c r="C584" s="1030"/>
      <c r="D584" s="2919" t="s">
        <v>2871</v>
      </c>
      <c r="E584" s="2919"/>
      <c r="F584" s="2919"/>
      <c r="G584" s="1030"/>
      <c r="H584" s="1030"/>
      <c r="I584" s="1030"/>
      <c r="J584" s="1030"/>
      <c r="K584" s="1372"/>
      <c r="M584" s="1025"/>
      <c r="N584" s="1025"/>
      <c r="O584" s="1025"/>
      <c r="P584" s="1025"/>
      <c r="Q584" s="1025"/>
      <c r="R584" s="1025"/>
      <c r="S584" s="1025"/>
      <c r="T584" s="1025"/>
      <c r="U584" s="1025"/>
      <c r="V584" s="1025"/>
    </row>
    <row r="585" spans="2:22" ht="43.2" customHeight="1">
      <c r="B585" s="1373"/>
      <c r="C585" s="1030"/>
      <c r="D585" s="2919" t="s">
        <v>2891</v>
      </c>
      <c r="E585" s="2919"/>
      <c r="F585" s="2919"/>
      <c r="G585" s="1030"/>
      <c r="H585" s="1030"/>
      <c r="I585" s="1030"/>
      <c r="J585" s="1030"/>
      <c r="K585" s="1372"/>
      <c r="M585" s="1025"/>
      <c r="N585" s="1025"/>
      <c r="O585" s="1025"/>
      <c r="P585" s="1025"/>
      <c r="Q585" s="1025"/>
      <c r="R585" s="1025"/>
      <c r="S585" s="1025"/>
      <c r="T585" s="1025"/>
      <c r="U585" s="1025"/>
      <c r="V585" s="1025"/>
    </row>
    <row r="586" spans="2:22" ht="40.200000000000003" customHeight="1">
      <c r="B586" s="1373"/>
      <c r="C586" s="1030"/>
      <c r="D586" s="2919" t="s">
        <v>2872</v>
      </c>
      <c r="E586" s="2919"/>
      <c r="F586" s="2919"/>
      <c r="G586" s="1030"/>
      <c r="H586" s="1030"/>
      <c r="I586" s="1030"/>
      <c r="J586" s="1030"/>
      <c r="K586" s="1372"/>
      <c r="M586" s="1025"/>
      <c r="N586" s="1025"/>
      <c r="O586" s="1025"/>
      <c r="P586" s="1025"/>
      <c r="Q586" s="1025"/>
      <c r="R586" s="1025"/>
      <c r="S586" s="1025"/>
      <c r="T586" s="1025"/>
      <c r="U586" s="1025"/>
      <c r="V586" s="1025"/>
    </row>
    <row r="587" spans="2:22" ht="37.950000000000003" customHeight="1">
      <c r="B587" s="1373"/>
      <c r="C587" s="1030"/>
      <c r="D587" s="2919" t="s">
        <v>3100</v>
      </c>
      <c r="E587" s="2919"/>
      <c r="F587" s="2919"/>
      <c r="G587" s="1030"/>
      <c r="H587" s="1030"/>
      <c r="I587" s="1030"/>
      <c r="J587" s="1030"/>
      <c r="K587" s="1372"/>
      <c r="M587" s="1025"/>
      <c r="N587" s="1025"/>
      <c r="O587" s="1025"/>
      <c r="P587" s="1025"/>
      <c r="Q587" s="1025"/>
      <c r="R587" s="1025"/>
      <c r="S587" s="1025"/>
      <c r="T587" s="1025"/>
      <c r="U587" s="1025"/>
      <c r="V587" s="1025"/>
    </row>
    <row r="588" spans="2:22" ht="39.6" customHeight="1">
      <c r="B588" s="1373"/>
      <c r="C588" s="1030"/>
      <c r="D588" s="2919" t="s">
        <v>2873</v>
      </c>
      <c r="E588" s="2919"/>
      <c r="F588" s="2919"/>
      <c r="G588" s="1030"/>
      <c r="H588" s="1030"/>
      <c r="I588" s="1030"/>
      <c r="J588" s="1030"/>
      <c r="K588" s="1372"/>
      <c r="M588" s="1025"/>
      <c r="N588" s="1025"/>
      <c r="O588" s="1025"/>
      <c r="P588" s="1025"/>
      <c r="Q588" s="1025"/>
      <c r="R588" s="1025"/>
      <c r="S588" s="1025"/>
      <c r="T588" s="1025"/>
      <c r="U588" s="1025"/>
      <c r="V588" s="1025"/>
    </row>
    <row r="589" spans="2:22" ht="74.400000000000006" customHeight="1">
      <c r="B589" s="1373"/>
      <c r="C589" s="1030"/>
      <c r="D589" s="2919" t="s">
        <v>2874</v>
      </c>
      <c r="E589" s="2919"/>
      <c r="F589" s="2919"/>
      <c r="G589" s="1030"/>
      <c r="H589" s="1030"/>
      <c r="I589" s="1030"/>
      <c r="J589" s="1030"/>
      <c r="K589" s="1372"/>
      <c r="M589" s="1025"/>
      <c r="N589" s="1025"/>
      <c r="O589" s="1025"/>
      <c r="P589" s="1025"/>
      <c r="Q589" s="1025"/>
      <c r="R589" s="1025"/>
      <c r="S589" s="1025"/>
      <c r="T589" s="1025"/>
      <c r="U589" s="1025"/>
      <c r="V589" s="1025"/>
    </row>
    <row r="590" spans="2:22" ht="15" customHeight="1">
      <c r="B590" s="2927" t="s">
        <v>3102</v>
      </c>
      <c r="C590" s="2928"/>
      <c r="D590" s="1379" t="s">
        <v>3103</v>
      </c>
      <c r="E590" s="1202"/>
      <c r="F590" s="1354"/>
      <c r="G590" s="1030"/>
      <c r="H590" s="1030"/>
      <c r="I590" s="1030"/>
      <c r="J590" s="1030"/>
      <c r="K590" s="1372"/>
      <c r="M590" s="1025"/>
      <c r="N590" s="1025"/>
      <c r="O590" s="1025"/>
      <c r="P590" s="1025"/>
      <c r="Q590" s="1025"/>
      <c r="R590" s="1025"/>
      <c r="S590" s="1025"/>
      <c r="T590" s="1025"/>
      <c r="U590" s="1025"/>
      <c r="V590" s="1025"/>
    </row>
    <row r="591" spans="2:22" ht="58.2" customHeight="1">
      <c r="B591" s="1373"/>
      <c r="C591" s="1030"/>
      <c r="D591" s="2919" t="s">
        <v>2923</v>
      </c>
      <c r="E591" s="2919"/>
      <c r="F591" s="2919"/>
      <c r="G591" s="1030"/>
      <c r="H591" s="1030"/>
      <c r="I591" s="1030"/>
      <c r="J591" s="1030"/>
      <c r="K591" s="1372"/>
      <c r="M591" s="1025"/>
      <c r="N591" s="1025"/>
      <c r="O591" s="1025"/>
      <c r="P591" s="1025"/>
      <c r="Q591" s="1025"/>
      <c r="R591" s="1025"/>
      <c r="S591" s="1025"/>
      <c r="T591" s="1025"/>
      <c r="U591" s="1025"/>
      <c r="V591" s="1025"/>
    </row>
    <row r="592" spans="2:22" ht="40.5" customHeight="1">
      <c r="B592" s="1373"/>
      <c r="C592" s="1030"/>
      <c r="D592" s="2919" t="s">
        <v>2924</v>
      </c>
      <c r="E592" s="2919"/>
      <c r="F592" s="2919"/>
      <c r="G592" s="1030"/>
      <c r="H592" s="1030"/>
      <c r="I592" s="1030"/>
      <c r="J592" s="1030"/>
      <c r="K592" s="1372"/>
      <c r="M592" s="1025"/>
      <c r="N592" s="1025"/>
      <c r="O592" s="1025"/>
      <c r="P592" s="1025"/>
      <c r="Q592" s="1025"/>
      <c r="R592" s="1025"/>
      <c r="S592" s="1025"/>
      <c r="T592" s="1025"/>
      <c r="U592" s="1025"/>
      <c r="V592" s="1025"/>
    </row>
    <row r="593" spans="2:22" ht="41.4" customHeight="1">
      <c r="B593" s="1373"/>
      <c r="C593" s="1030"/>
      <c r="D593" s="2919" t="s">
        <v>2925</v>
      </c>
      <c r="E593" s="2919"/>
      <c r="F593" s="2919"/>
      <c r="G593" s="1030"/>
      <c r="H593" s="1030"/>
      <c r="I593" s="1030"/>
      <c r="J593" s="1030"/>
      <c r="K593" s="1372"/>
      <c r="M593" s="1025"/>
      <c r="N593" s="1025"/>
      <c r="O593" s="1025"/>
      <c r="P593" s="1025"/>
      <c r="Q593" s="1025"/>
      <c r="R593" s="1025"/>
      <c r="S593" s="1025"/>
      <c r="T593" s="1025"/>
      <c r="U593" s="1025"/>
      <c r="V593" s="1025"/>
    </row>
    <row r="594" spans="2:22" ht="15" customHeight="1">
      <c r="B594" s="2927" t="s">
        <v>3104</v>
      </c>
      <c r="C594" s="2928"/>
      <c r="D594" s="1379" t="s">
        <v>3105</v>
      </c>
      <c r="E594" s="97"/>
      <c r="F594" s="97"/>
      <c r="G594" s="1030"/>
      <c r="H594" s="1030"/>
      <c r="I594" s="1030"/>
      <c r="J594" s="1030"/>
      <c r="K594" s="1372"/>
      <c r="M594" s="1025"/>
      <c r="N594" s="1025"/>
      <c r="O594" s="1025"/>
      <c r="P594" s="1025"/>
      <c r="Q594" s="1025"/>
      <c r="R594" s="1025"/>
      <c r="S594" s="1025"/>
      <c r="T594" s="1025"/>
      <c r="U594" s="1025"/>
      <c r="V594" s="1025"/>
    </row>
    <row r="595" spans="2:22" ht="27" customHeight="1">
      <c r="B595" s="1380"/>
      <c r="C595" s="1271"/>
      <c r="D595" s="2919" t="s">
        <v>2926</v>
      </c>
      <c r="E595" s="2919"/>
      <c r="F595" s="2919"/>
      <c r="G595" s="1030"/>
      <c r="H595" s="1030"/>
      <c r="I595" s="1030"/>
      <c r="J595" s="1030"/>
      <c r="K595" s="1372"/>
      <c r="M595" s="1025"/>
      <c r="N595" s="1025"/>
      <c r="O595" s="1025"/>
      <c r="P595" s="1025"/>
      <c r="Q595" s="1025"/>
      <c r="R595" s="1025"/>
      <c r="S595" s="1025"/>
      <c r="T595" s="1025"/>
      <c r="U595" s="1025"/>
      <c r="V595" s="1025"/>
    </row>
    <row r="596" spans="2:22" ht="15" customHeight="1">
      <c r="B596" s="1380"/>
      <c r="C596" s="1271"/>
      <c r="D596" s="693" t="s">
        <v>2927</v>
      </c>
      <c r="E596" s="97"/>
      <c r="F596" s="97"/>
      <c r="G596" s="1030"/>
      <c r="H596" s="1030"/>
      <c r="I596" s="1030"/>
      <c r="J596" s="1030"/>
      <c r="K596" s="1372"/>
      <c r="M596" s="1025"/>
      <c r="N596" s="1025"/>
      <c r="O596" s="1025"/>
      <c r="P596" s="1025"/>
      <c r="Q596" s="1025"/>
      <c r="R596" s="1025"/>
      <c r="S596" s="1025"/>
      <c r="T596" s="1025"/>
      <c r="U596" s="1025"/>
      <c r="V596" s="1025"/>
    </row>
    <row r="597" spans="2:22" ht="54.75" customHeight="1">
      <c r="B597" s="1380"/>
      <c r="C597" s="1271"/>
      <c r="D597" s="2919" t="s">
        <v>2945</v>
      </c>
      <c r="E597" s="2919"/>
      <c r="F597" s="2919"/>
      <c r="G597" s="1030"/>
      <c r="H597" s="1030"/>
      <c r="I597" s="1030"/>
      <c r="J597" s="1030"/>
      <c r="K597" s="1372"/>
      <c r="M597" s="1025"/>
      <c r="N597" s="1025"/>
      <c r="O597" s="1025"/>
      <c r="P597" s="1025"/>
      <c r="Q597" s="1025"/>
      <c r="R597" s="1025"/>
      <c r="S597" s="1025"/>
      <c r="T597" s="1025"/>
      <c r="U597" s="1025"/>
      <c r="V597" s="1025"/>
    </row>
    <row r="598" spans="2:22" ht="15" customHeight="1">
      <c r="B598" s="1380"/>
      <c r="C598" s="1271"/>
      <c r="D598" s="2919" t="s">
        <v>2946</v>
      </c>
      <c r="E598" s="2919"/>
      <c r="F598" s="2919"/>
      <c r="G598" s="1030"/>
      <c r="H598" s="1030"/>
      <c r="I598" s="1030"/>
      <c r="J598" s="1030"/>
      <c r="K598" s="1372"/>
      <c r="M598" s="1025"/>
      <c r="N598" s="1025"/>
      <c r="O598" s="1025"/>
      <c r="P598" s="1025"/>
      <c r="Q598" s="1025"/>
      <c r="R598" s="1025"/>
      <c r="S598" s="1025"/>
      <c r="T598" s="1025"/>
      <c r="U598" s="1025"/>
      <c r="V598" s="1025"/>
    </row>
    <row r="599" spans="2:22" ht="57.75" customHeight="1">
      <c r="B599" s="1380"/>
      <c r="C599" s="1271"/>
      <c r="D599" s="2919" t="s">
        <v>2947</v>
      </c>
      <c r="E599" s="2919"/>
      <c r="F599" s="2919"/>
      <c r="G599" s="1030"/>
      <c r="H599" s="1030"/>
      <c r="I599" s="1030"/>
      <c r="J599" s="1030"/>
      <c r="K599" s="1372"/>
      <c r="M599" s="1025"/>
      <c r="N599" s="1025"/>
      <c r="O599" s="1025"/>
      <c r="P599" s="1025"/>
      <c r="Q599" s="1025"/>
      <c r="R599" s="1025"/>
      <c r="S599" s="1025"/>
      <c r="T599" s="1025"/>
      <c r="U599" s="1025"/>
      <c r="V599" s="1025"/>
    </row>
    <row r="600" spans="2:22" ht="58.5" customHeight="1">
      <c r="B600" s="1380"/>
      <c r="C600" s="1271"/>
      <c r="D600" s="2919" t="s">
        <v>2948</v>
      </c>
      <c r="E600" s="2919"/>
      <c r="F600" s="2919"/>
      <c r="G600" s="1030"/>
      <c r="H600" s="1030"/>
      <c r="I600" s="1030"/>
      <c r="J600" s="1030"/>
      <c r="K600" s="1372"/>
      <c r="M600" s="1025"/>
      <c r="N600" s="1025"/>
      <c r="O600" s="1025"/>
      <c r="P600" s="1025"/>
      <c r="Q600" s="1025"/>
      <c r="R600" s="1025"/>
      <c r="S600" s="1025"/>
      <c r="T600" s="1025"/>
      <c r="U600" s="1025"/>
      <c r="V600" s="1025"/>
    </row>
    <row r="601" spans="2:22" ht="41.25" customHeight="1">
      <c r="B601" s="1380"/>
      <c r="C601" s="1271"/>
      <c r="D601" s="2919" t="s">
        <v>2928</v>
      </c>
      <c r="E601" s="2919"/>
      <c r="F601" s="2919"/>
      <c r="G601" s="1030"/>
      <c r="H601" s="1030"/>
      <c r="I601" s="1030"/>
      <c r="J601" s="1030"/>
      <c r="K601" s="1372"/>
      <c r="M601" s="1025"/>
      <c r="N601" s="1025"/>
      <c r="O601" s="1025"/>
      <c r="P601" s="1025"/>
      <c r="Q601" s="1025"/>
      <c r="R601" s="1025"/>
      <c r="S601" s="1025"/>
      <c r="T601" s="1025"/>
      <c r="U601" s="1025"/>
      <c r="V601" s="1025"/>
    </row>
    <row r="602" spans="2:22" ht="15" customHeight="1">
      <c r="B602" s="1380"/>
      <c r="C602" s="1271"/>
      <c r="D602" s="1379" t="s">
        <v>2929</v>
      </c>
      <c r="E602" s="97"/>
      <c r="F602" s="97"/>
      <c r="G602" s="1030"/>
      <c r="H602" s="1030"/>
      <c r="I602" s="1030"/>
      <c r="J602" s="1030"/>
      <c r="K602" s="1372"/>
      <c r="M602" s="1025"/>
      <c r="N602" s="1025"/>
      <c r="O602" s="1025"/>
      <c r="P602" s="1025"/>
      <c r="Q602" s="1025"/>
      <c r="R602" s="1025"/>
      <c r="S602" s="1025"/>
      <c r="T602" s="1025"/>
      <c r="U602" s="1025"/>
      <c r="V602" s="1025"/>
    </row>
    <row r="603" spans="2:22" ht="15" customHeight="1">
      <c r="B603" s="1380"/>
      <c r="C603" s="1271"/>
      <c r="D603" s="3154" t="s">
        <v>2930</v>
      </c>
      <c r="E603" s="3154"/>
      <c r="F603" s="3154"/>
      <c r="G603" s="1030"/>
      <c r="H603" s="1030"/>
      <c r="I603" s="1030"/>
      <c r="J603" s="1030"/>
      <c r="K603" s="1372"/>
      <c r="M603" s="1025"/>
      <c r="N603" s="1025"/>
      <c r="O603" s="1025"/>
      <c r="P603" s="1025"/>
      <c r="Q603" s="1025"/>
      <c r="R603" s="1025"/>
      <c r="S603" s="1025"/>
      <c r="T603" s="1025"/>
      <c r="U603" s="1025"/>
      <c r="V603" s="1025"/>
    </row>
    <row r="604" spans="2:22" ht="15" customHeight="1">
      <c r="B604" s="1380"/>
      <c r="C604" s="1271"/>
      <c r="D604" s="3154"/>
      <c r="E604" s="3154"/>
      <c r="F604" s="3154"/>
      <c r="G604" s="1030"/>
      <c r="H604" s="1030"/>
      <c r="I604" s="1030"/>
      <c r="J604" s="1030"/>
      <c r="K604" s="1372"/>
      <c r="M604" s="1025"/>
      <c r="N604" s="1025"/>
      <c r="O604" s="1025"/>
      <c r="P604" s="1025"/>
      <c r="Q604" s="1025"/>
      <c r="R604" s="1025"/>
      <c r="S604" s="1025"/>
      <c r="T604" s="1025"/>
      <c r="U604" s="1025"/>
      <c r="V604" s="1025"/>
    </row>
    <row r="605" spans="2:22" ht="15" customHeight="1">
      <c r="B605" s="1373"/>
      <c r="C605" s="1030"/>
      <c r="D605" s="3292"/>
      <c r="E605" s="3292"/>
      <c r="F605" s="3292"/>
      <c r="G605" s="1030"/>
      <c r="H605" s="1030"/>
      <c r="I605" s="1030"/>
      <c r="J605" s="1030"/>
      <c r="K605" s="1372"/>
      <c r="M605" s="1025"/>
      <c r="N605" s="1025"/>
      <c r="O605" s="1025"/>
      <c r="P605" s="1025"/>
      <c r="Q605" s="1025"/>
      <c r="R605" s="1025"/>
      <c r="S605" s="1025"/>
      <c r="T605" s="1025"/>
      <c r="U605" s="1025"/>
      <c r="V605" s="1025"/>
    </row>
    <row r="606" spans="2:22" ht="22.2" customHeight="1">
      <c r="B606" s="701"/>
      <c r="C606" s="702"/>
      <c r="D606" s="3151" t="s">
        <v>1030</v>
      </c>
      <c r="E606" s="3151"/>
      <c r="F606" s="3151"/>
      <c r="G606" s="3151"/>
      <c r="H606" s="1200"/>
      <c r="K606" s="704"/>
      <c r="M606" s="1025"/>
      <c r="N606" s="1025"/>
      <c r="O606" s="1025"/>
      <c r="P606" s="1025"/>
      <c r="Q606" s="1025"/>
      <c r="R606" s="1025"/>
      <c r="S606" s="1025"/>
      <c r="T606" s="1025"/>
      <c r="U606" s="1025"/>
      <c r="V606" s="1025"/>
    </row>
    <row r="607" spans="2:22" s="1203" customFormat="1" ht="18" customHeight="1">
      <c r="B607" s="701"/>
      <c r="C607" s="702"/>
      <c r="D607" s="164" t="s">
        <v>1615</v>
      </c>
      <c r="E607" s="1204"/>
      <c r="F607" s="1204"/>
      <c r="G607" s="1204"/>
      <c r="H607" s="1205"/>
      <c r="K607" s="1206"/>
      <c r="M607" s="3146"/>
      <c r="N607" s="3146"/>
      <c r="O607" s="3146"/>
      <c r="P607" s="3146"/>
      <c r="Q607" s="3146"/>
      <c r="R607" s="3146"/>
      <c r="S607" s="3146"/>
      <c r="T607" s="3146"/>
      <c r="U607" s="3146"/>
      <c r="V607" s="3146"/>
    </row>
    <row r="608" spans="2:22" ht="71.25" customHeight="1">
      <c r="B608" s="701"/>
      <c r="C608" s="702"/>
      <c r="D608" s="3252" t="s">
        <v>1618</v>
      </c>
      <c r="E608" s="3252"/>
      <c r="F608" s="3252"/>
      <c r="G608" s="3252"/>
      <c r="H608" s="793"/>
      <c r="I608" s="525"/>
      <c r="J608" s="525"/>
      <c r="K608" s="791"/>
      <c r="L608" s="164"/>
      <c r="M608" s="164"/>
      <c r="N608" s="164"/>
      <c r="O608" s="164"/>
      <c r="P608" s="164"/>
      <c r="Q608" s="164"/>
      <c r="R608" s="164"/>
      <c r="S608" s="164"/>
      <c r="T608" s="164"/>
      <c r="U608" s="164"/>
      <c r="V608" s="164"/>
    </row>
    <row r="609" spans="2:22" ht="71.25" customHeight="1">
      <c r="B609" s="701"/>
      <c r="C609" s="702"/>
      <c r="D609" s="3252" t="s">
        <v>1617</v>
      </c>
      <c r="E609" s="3252"/>
      <c r="F609" s="3252"/>
      <c r="G609" s="3252"/>
      <c r="H609" s="793"/>
      <c r="I609" s="525"/>
      <c r="J609" s="525"/>
      <c r="K609" s="791"/>
      <c r="L609" s="164"/>
      <c r="M609" s="164"/>
      <c r="N609" s="164"/>
      <c r="O609" s="164"/>
      <c r="P609" s="164"/>
      <c r="Q609" s="164"/>
      <c r="R609" s="164"/>
      <c r="S609" s="164"/>
      <c r="T609" s="164"/>
      <c r="U609" s="164"/>
      <c r="V609" s="164"/>
    </row>
    <row r="610" spans="2:22" ht="68.25" customHeight="1">
      <c r="B610" s="701"/>
      <c r="C610" s="702"/>
      <c r="D610" s="3252" t="s">
        <v>3203</v>
      </c>
      <c r="E610" s="3252"/>
      <c r="F610" s="3252"/>
      <c r="G610" s="3252"/>
      <c r="H610" s="793"/>
      <c r="I610" s="525"/>
      <c r="J610" s="525"/>
      <c r="K610" s="791"/>
      <c r="L610" s="164"/>
      <c r="M610" s="3146"/>
      <c r="N610" s="3146"/>
      <c r="O610" s="3146"/>
      <c r="P610" s="3146"/>
      <c r="Q610" s="3146"/>
      <c r="R610" s="3146"/>
      <c r="S610" s="3146"/>
      <c r="T610" s="3146"/>
      <c r="U610" s="3146"/>
      <c r="V610" s="3146"/>
    </row>
    <row r="611" spans="2:22" s="1203" customFormat="1" ht="18" customHeight="1">
      <c r="B611" s="701"/>
      <c r="C611" s="702"/>
      <c r="D611" s="512" t="s">
        <v>1616</v>
      </c>
      <c r="E611" s="513"/>
      <c r="F611" s="513"/>
      <c r="G611" s="514"/>
      <c r="H611" s="810"/>
      <c r="I611" s="164"/>
      <c r="J611" s="164"/>
      <c r="K611" s="791"/>
      <c r="L611" s="164"/>
      <c r="M611" s="1025"/>
      <c r="N611" s="1025"/>
      <c r="O611" s="1025"/>
      <c r="P611" s="1025"/>
      <c r="Q611" s="1025"/>
      <c r="R611" s="1025"/>
      <c r="S611" s="1025"/>
      <c r="T611" s="1025"/>
      <c r="U611" s="1025"/>
      <c r="V611" s="1025"/>
    </row>
    <row r="612" spans="2:22" ht="71.25" customHeight="1">
      <c r="B612" s="701"/>
      <c r="C612" s="702"/>
      <c r="D612" s="3252" t="s">
        <v>1151</v>
      </c>
      <c r="E612" s="3252"/>
      <c r="F612" s="3252"/>
      <c r="G612" s="3252"/>
      <c r="H612" s="793"/>
      <c r="I612" s="525"/>
      <c r="J612" s="525"/>
      <c r="K612" s="791"/>
      <c r="L612" s="164"/>
      <c r="M612" s="3146"/>
      <c r="N612" s="3146"/>
      <c r="O612" s="3146"/>
      <c r="P612" s="3146"/>
      <c r="Q612" s="3146"/>
      <c r="R612" s="3146"/>
      <c r="S612" s="3146"/>
      <c r="T612" s="3146"/>
      <c r="U612" s="3146"/>
      <c r="V612" s="3146"/>
    </row>
    <row r="613" spans="2:22" ht="13.2" customHeight="1" thickBot="1">
      <c r="B613" s="701"/>
      <c r="C613" s="702"/>
      <c r="D613" s="793"/>
      <c r="E613" s="793"/>
      <c r="F613" s="793"/>
      <c r="G613" s="793"/>
      <c r="H613" s="793"/>
      <c r="I613" s="525"/>
      <c r="J613" s="525"/>
      <c r="K613" s="791"/>
      <c r="L613" s="164"/>
      <c r="M613" s="1025"/>
      <c r="N613" s="1025"/>
      <c r="O613" s="1025"/>
      <c r="P613" s="1025"/>
      <c r="Q613" s="1025"/>
      <c r="R613" s="1025"/>
      <c r="S613" s="1025"/>
      <c r="T613" s="1025"/>
      <c r="U613" s="1025"/>
      <c r="V613" s="1025"/>
    </row>
    <row r="614" spans="2:22" ht="22.2" customHeight="1">
      <c r="B614" s="701"/>
      <c r="C614" s="702"/>
      <c r="D614" s="3313" t="s">
        <v>1125</v>
      </c>
      <c r="E614" s="3314"/>
      <c r="F614" s="3314"/>
      <c r="G614" s="3315"/>
      <c r="H614" s="1200"/>
      <c r="I614" s="525"/>
      <c r="J614" s="525"/>
      <c r="K614" s="791"/>
      <c r="L614" s="164"/>
      <c r="M614" s="1025"/>
      <c r="N614" s="1025"/>
      <c r="O614" s="1025"/>
      <c r="P614" s="1025"/>
      <c r="Q614" s="1025"/>
      <c r="R614" s="1025"/>
      <c r="S614" s="1025"/>
      <c r="T614" s="1025"/>
      <c r="U614" s="1025"/>
      <c r="V614" s="1025"/>
    </row>
    <row r="615" spans="2:22" ht="114" customHeight="1">
      <c r="B615" s="701"/>
      <c r="C615" s="702"/>
      <c r="D615" s="3270" t="s">
        <v>3818</v>
      </c>
      <c r="E615" s="3271"/>
      <c r="F615" s="3271"/>
      <c r="G615" s="3272"/>
      <c r="H615" s="1200"/>
      <c r="I615" s="525"/>
      <c r="J615" s="525"/>
      <c r="K615" s="791"/>
      <c r="L615" s="164"/>
      <c r="M615" s="1025"/>
      <c r="N615" s="1025"/>
      <c r="O615" s="1025"/>
      <c r="P615" s="1025"/>
      <c r="Q615" s="1025"/>
      <c r="R615" s="1025"/>
      <c r="S615" s="1025"/>
      <c r="T615" s="1025"/>
      <c r="U615" s="1025"/>
      <c r="V615" s="1025"/>
    </row>
    <row r="616" spans="2:22" ht="17.25" customHeight="1">
      <c r="B616" s="701"/>
      <c r="C616" s="702"/>
      <c r="D616" s="1207" t="s">
        <v>1121</v>
      </c>
      <c r="E616" s="125"/>
      <c r="F616" s="125"/>
      <c r="G616" s="1208"/>
      <c r="H616" s="1056"/>
      <c r="K616" s="704"/>
      <c r="M616" s="3146"/>
      <c r="N616" s="3146"/>
      <c r="O616" s="3146"/>
      <c r="P616" s="3146"/>
      <c r="Q616" s="3146"/>
      <c r="R616" s="3146"/>
      <c r="S616" s="3146"/>
      <c r="T616" s="3146"/>
      <c r="U616" s="3146"/>
      <c r="V616" s="3146"/>
    </row>
    <row r="617" spans="2:22" ht="116.25" customHeight="1">
      <c r="B617" s="701"/>
      <c r="C617" s="702"/>
      <c r="D617" s="3156" t="s">
        <v>4659</v>
      </c>
      <c r="E617" s="3043"/>
      <c r="F617" s="3043"/>
      <c r="G617" s="3157"/>
      <c r="H617" s="811"/>
      <c r="K617" s="704"/>
      <c r="M617" s="3146"/>
      <c r="N617" s="3146"/>
      <c r="O617" s="3146"/>
      <c r="P617" s="3146"/>
      <c r="Q617" s="3146"/>
      <c r="R617" s="3146"/>
      <c r="S617" s="3146"/>
      <c r="T617" s="3146"/>
      <c r="U617" s="3146"/>
      <c r="V617" s="3146"/>
    </row>
    <row r="618" spans="2:22" ht="15.6">
      <c r="B618" s="701"/>
      <c r="C618" s="702"/>
      <c r="D618" s="1207" t="s">
        <v>669</v>
      </c>
      <c r="E618" s="125"/>
      <c r="F618" s="125"/>
      <c r="G618" s="1208"/>
      <c r="H618" s="1056"/>
      <c r="K618" s="704"/>
      <c r="M618" s="3146"/>
      <c r="N618" s="3146"/>
      <c r="O618" s="3146"/>
      <c r="P618" s="3146"/>
      <c r="Q618" s="3146"/>
      <c r="R618" s="3146"/>
      <c r="S618" s="3146"/>
      <c r="T618" s="3146"/>
      <c r="U618" s="3146"/>
      <c r="V618" s="3146"/>
    </row>
    <row r="619" spans="2:22" ht="68.25" customHeight="1">
      <c r="B619" s="701"/>
      <c r="C619" s="702"/>
      <c r="D619" s="3156" t="s">
        <v>4523</v>
      </c>
      <c r="E619" s="3043"/>
      <c r="F619" s="3043"/>
      <c r="G619" s="3157"/>
      <c r="H619" s="811"/>
      <c r="K619" s="704"/>
    </row>
    <row r="620" spans="2:22" ht="15.6" customHeight="1">
      <c r="B620" s="701"/>
      <c r="C620" s="702"/>
      <c r="D620" s="969" t="s">
        <v>559</v>
      </c>
      <c r="E620" s="125"/>
      <c r="F620" s="125"/>
      <c r="G620" s="1208"/>
      <c r="H620" s="1056"/>
      <c r="K620" s="704"/>
    </row>
    <row r="621" spans="2:22" ht="115.2" customHeight="1" thickBot="1">
      <c r="B621" s="701"/>
      <c r="C621" s="702"/>
      <c r="D621" s="3127" t="s">
        <v>4660</v>
      </c>
      <c r="E621" s="3158"/>
      <c r="F621" s="3158"/>
      <c r="G621" s="3159"/>
      <c r="H621" s="811"/>
      <c r="K621" s="704"/>
    </row>
    <row r="622" spans="2:22" ht="13.95" customHeight="1" thickBot="1">
      <c r="B622" s="701"/>
      <c r="C622" s="702"/>
      <c r="D622" s="3267" t="s">
        <v>2114</v>
      </c>
      <c r="E622" s="3268"/>
      <c r="F622" s="3268"/>
      <c r="G622" s="3269"/>
      <c r="H622" s="702"/>
      <c r="I622" s="702"/>
      <c r="J622" s="702"/>
      <c r="K622" s="704"/>
    </row>
    <row r="623" spans="2:22" ht="13.95" customHeight="1" thickBot="1">
      <c r="B623" s="701"/>
      <c r="C623" s="702"/>
      <c r="D623" s="1044"/>
      <c r="E623" s="1044"/>
      <c r="F623" s="1044"/>
      <c r="G623" s="1044"/>
      <c r="H623" s="1056"/>
      <c r="I623" s="1355"/>
      <c r="J623" s="1355"/>
      <c r="K623" s="1356"/>
    </row>
    <row r="624" spans="2:22" ht="16.2" customHeight="1">
      <c r="B624" s="701"/>
      <c r="C624" s="702"/>
      <c r="D624" s="1209"/>
      <c r="E624" s="1915" t="s">
        <v>2118</v>
      </c>
      <c r="F624" s="1916" t="s">
        <v>2119</v>
      </c>
      <c r="G624" s="1916" t="s">
        <v>3772</v>
      </c>
      <c r="H624" s="1178"/>
      <c r="I624" s="1178"/>
      <c r="J624" s="1178"/>
      <c r="K624" s="1381"/>
    </row>
    <row r="625" spans="2:11" ht="13.95" customHeight="1">
      <c r="B625" s="701"/>
      <c r="C625" s="702"/>
      <c r="D625" s="1359" t="s">
        <v>2102</v>
      </c>
      <c r="E625" s="1210" t="s">
        <v>580</v>
      </c>
      <c r="F625" s="1211">
        <v>3</v>
      </c>
      <c r="G625" s="1211">
        <v>3</v>
      </c>
      <c r="H625" s="1044"/>
      <c r="I625" s="1056"/>
      <c r="J625" s="1056"/>
      <c r="K625" s="1356"/>
    </row>
    <row r="626" spans="2:11" ht="13.95" customHeight="1">
      <c r="B626" s="701"/>
      <c r="C626" s="702"/>
      <c r="D626" s="1359" t="s">
        <v>2103</v>
      </c>
      <c r="E626" s="1210" t="s">
        <v>580</v>
      </c>
      <c r="F626" s="1211">
        <v>3</v>
      </c>
      <c r="G626" s="1211">
        <v>3</v>
      </c>
      <c r="H626" s="702"/>
      <c r="K626" s="704"/>
    </row>
    <row r="627" spans="2:11" ht="13.95" customHeight="1">
      <c r="B627" s="701"/>
      <c r="C627" s="702"/>
      <c r="D627" s="1359" t="s">
        <v>2104</v>
      </c>
      <c r="E627" s="1210" t="s">
        <v>580</v>
      </c>
      <c r="F627" s="1211">
        <v>3</v>
      </c>
      <c r="G627" s="1211">
        <v>3</v>
      </c>
      <c r="H627" s="1178"/>
      <c r="K627" s="704"/>
    </row>
    <row r="628" spans="2:11" ht="13.95" customHeight="1">
      <c r="B628" s="701"/>
      <c r="C628" s="702"/>
      <c r="D628" s="1359" t="s">
        <v>2105</v>
      </c>
      <c r="E628" s="1210" t="s">
        <v>580</v>
      </c>
      <c r="F628" s="1211">
        <v>3</v>
      </c>
      <c r="G628" s="1211">
        <v>3</v>
      </c>
      <c r="H628" s="1044"/>
      <c r="I628" s="702"/>
      <c r="J628" s="702"/>
      <c r="K628" s="704"/>
    </row>
    <row r="629" spans="2:11" ht="13.95" customHeight="1">
      <c r="B629" s="701"/>
      <c r="C629" s="702"/>
      <c r="D629" s="1359" t="s">
        <v>2106</v>
      </c>
      <c r="E629" s="1210" t="s">
        <v>580</v>
      </c>
      <c r="F629" s="1211">
        <v>3</v>
      </c>
      <c r="G629" s="1211">
        <v>3</v>
      </c>
      <c r="H629" s="1178"/>
      <c r="K629" s="704"/>
    </row>
    <row r="630" spans="2:11" ht="13.95" customHeight="1">
      <c r="B630" s="701"/>
      <c r="C630" s="702"/>
      <c r="D630" s="1359" t="s">
        <v>2107</v>
      </c>
      <c r="E630" s="1210" t="s">
        <v>580</v>
      </c>
      <c r="F630" s="1211">
        <v>3</v>
      </c>
      <c r="G630" s="1211">
        <v>3</v>
      </c>
      <c r="H630" s="1056"/>
      <c r="I630" s="1056"/>
      <c r="J630" s="1056"/>
      <c r="K630" s="704"/>
    </row>
    <row r="631" spans="2:11" ht="13.95" customHeight="1">
      <c r="B631" s="701"/>
      <c r="C631" s="702"/>
      <c r="D631" s="1359" t="s">
        <v>2108</v>
      </c>
      <c r="E631" s="1210" t="s">
        <v>580</v>
      </c>
      <c r="F631" s="1211">
        <v>3</v>
      </c>
      <c r="G631" s="1211" t="s">
        <v>580</v>
      </c>
      <c r="H631" s="1044"/>
      <c r="I631" s="1758"/>
      <c r="J631" s="1758"/>
      <c r="K631" s="704"/>
    </row>
    <row r="632" spans="2:11" ht="13.95" customHeight="1">
      <c r="B632" s="701"/>
      <c r="C632" s="702"/>
      <c r="D632" s="1359" t="s">
        <v>2109</v>
      </c>
      <c r="E632" s="1210" t="s">
        <v>580</v>
      </c>
      <c r="F632" s="1211">
        <v>3</v>
      </c>
      <c r="G632" s="1211" t="s">
        <v>580</v>
      </c>
      <c r="H632" s="1044"/>
      <c r="I632" s="1755"/>
      <c r="J632" s="1755"/>
      <c r="K632" s="704"/>
    </row>
    <row r="633" spans="2:11" ht="13.95" customHeight="1">
      <c r="B633" s="701"/>
      <c r="C633" s="702"/>
      <c r="D633" s="1359" t="s">
        <v>2110</v>
      </c>
      <c r="E633" s="1210" t="s">
        <v>580</v>
      </c>
      <c r="F633" s="1211">
        <v>3</v>
      </c>
      <c r="G633" s="1211" t="s">
        <v>580</v>
      </c>
      <c r="H633" s="1044"/>
      <c r="I633" s="1759"/>
      <c r="J633" s="1759"/>
      <c r="K633" s="1760"/>
    </row>
    <row r="634" spans="2:11" ht="13.95" customHeight="1">
      <c r="B634" s="701"/>
      <c r="C634" s="702"/>
      <c r="D634" s="1359" t="s">
        <v>2111</v>
      </c>
      <c r="E634" s="1210" t="s">
        <v>580</v>
      </c>
      <c r="F634" s="1211">
        <v>3</v>
      </c>
      <c r="G634" s="1211" t="s">
        <v>580</v>
      </c>
      <c r="H634" s="1178"/>
      <c r="K634" s="704"/>
    </row>
    <row r="635" spans="2:11" ht="13.95" customHeight="1">
      <c r="B635" s="701"/>
      <c r="C635" s="702"/>
      <c r="D635" s="1359" t="s">
        <v>2112</v>
      </c>
      <c r="E635" s="1210" t="s">
        <v>580</v>
      </c>
      <c r="F635" s="1211">
        <v>3</v>
      </c>
      <c r="G635" s="1211" t="s">
        <v>580</v>
      </c>
      <c r="H635" s="1178"/>
      <c r="K635" s="704"/>
    </row>
    <row r="636" spans="2:11" ht="13.95" customHeight="1" thickBot="1">
      <c r="B636" s="701"/>
      <c r="C636" s="702"/>
      <c r="D636" s="1359" t="s">
        <v>2113</v>
      </c>
      <c r="E636" s="1212">
        <v>3</v>
      </c>
      <c r="F636" s="1213">
        <v>3</v>
      </c>
      <c r="G636" s="1213" t="s">
        <v>580</v>
      </c>
      <c r="H636" s="1178"/>
      <c r="K636" s="704"/>
    </row>
    <row r="637" spans="2:11" ht="13.95" customHeight="1" thickBot="1">
      <c r="B637" s="701"/>
      <c r="C637" s="702"/>
      <c r="D637" s="1044"/>
      <c r="E637" s="1044"/>
      <c r="F637" s="1056"/>
      <c r="G637" s="1044"/>
      <c r="H637" s="1044"/>
      <c r="K637" s="704"/>
    </row>
    <row r="638" spans="2:11" ht="13.95" customHeight="1">
      <c r="B638" s="701"/>
      <c r="C638" s="702"/>
      <c r="D638" s="1917" t="s">
        <v>2115</v>
      </c>
      <c r="E638" s="1918">
        <v>3</v>
      </c>
      <c r="F638" s="1056"/>
      <c r="G638" s="1044"/>
      <c r="H638" s="1044"/>
      <c r="K638" s="2916" t="s">
        <v>3771</v>
      </c>
    </row>
    <row r="639" spans="2:11" ht="13.95" customHeight="1">
      <c r="B639" s="701"/>
      <c r="C639" s="702"/>
      <c r="D639" s="1919" t="s">
        <v>3137</v>
      </c>
      <c r="E639" s="1757">
        <v>10</v>
      </c>
      <c r="F639" s="1056"/>
      <c r="G639" s="1044"/>
      <c r="H639" s="1044"/>
      <c r="K639" s="2917"/>
    </row>
    <row r="640" spans="2:11" ht="13.95" customHeight="1" thickBot="1">
      <c r="B640" s="701"/>
      <c r="C640" s="702"/>
      <c r="D640" s="1920" t="s">
        <v>2116</v>
      </c>
      <c r="E640" s="1921">
        <v>11</v>
      </c>
      <c r="F640" s="3168">
        <f>+L19</f>
        <v>41972.5</v>
      </c>
      <c r="G640" s="3168"/>
      <c r="H640" s="1044"/>
      <c r="K640" s="2917"/>
    </row>
    <row r="641" spans="1:14" ht="13.95" customHeight="1" thickBot="1">
      <c r="B641" s="701"/>
      <c r="C641" s="702"/>
      <c r="D641" s="702"/>
      <c r="E641" s="1756"/>
      <c r="F641" s="3169">
        <f>+L20-(Text13*29.5)</f>
        <v>41972.5</v>
      </c>
      <c r="G641" s="3170"/>
      <c r="H641" s="1756"/>
      <c r="I641" s="1756"/>
      <c r="J641" s="1756"/>
      <c r="K641" s="2918"/>
    </row>
    <row r="642" spans="1:14" ht="18" customHeight="1" thickBot="1">
      <c r="B642" s="701"/>
      <c r="C642" s="702"/>
      <c r="D642" s="1178"/>
      <c r="E642" s="1178"/>
      <c r="F642" s="1056"/>
      <c r="G642" s="1044"/>
      <c r="H642" s="1044"/>
      <c r="K642" s="704"/>
      <c r="M642" s="1214">
        <f>+F641</f>
        <v>41972.5</v>
      </c>
      <c r="N642" s="693" t="s">
        <v>580</v>
      </c>
    </row>
    <row r="643" spans="1:14" ht="18" customHeight="1">
      <c r="B643" s="701"/>
      <c r="C643" s="702"/>
      <c r="D643" s="3149" t="s">
        <v>1104</v>
      </c>
      <c r="E643" s="3150"/>
      <c r="F643" s="1215">
        <v>1</v>
      </c>
      <c r="G643" s="1044"/>
      <c r="H643" s="1044"/>
      <c r="K643" s="704"/>
      <c r="N643" s="210">
        <f>+IF(Text13&gt;=1,Text13-(Text13-1),0)</f>
        <v>1</v>
      </c>
    </row>
    <row r="644" spans="1:14" ht="18" customHeight="1">
      <c r="B644" s="701"/>
      <c r="C644" s="702"/>
      <c r="D644" s="3163" t="s">
        <v>1105</v>
      </c>
      <c r="E644" s="3164"/>
      <c r="F644" s="1216">
        <v>2</v>
      </c>
      <c r="G644" s="1044"/>
      <c r="H644" s="1044"/>
      <c r="K644" s="704"/>
    </row>
    <row r="645" spans="1:14" ht="18" customHeight="1">
      <c r="B645" s="701"/>
      <c r="C645" s="702"/>
      <c r="D645" s="3163" t="s">
        <v>129</v>
      </c>
      <c r="E645" s="3164"/>
      <c r="F645" s="1217">
        <v>19</v>
      </c>
      <c r="G645" s="1046" t="s">
        <v>2012</v>
      </c>
      <c r="H645" s="1044"/>
      <c r="K645" s="704"/>
    </row>
    <row r="646" spans="1:14" ht="18" customHeight="1" thickBot="1">
      <c r="B646" s="701"/>
      <c r="C646" s="702"/>
      <c r="D646" s="3163" t="s">
        <v>2474</v>
      </c>
      <c r="E646" s="3164"/>
      <c r="F646" s="1643" t="s">
        <v>3241</v>
      </c>
      <c r="G646" s="1044"/>
      <c r="H646" s="1044"/>
      <c r="K646" s="704"/>
    </row>
    <row r="647" spans="1:14" ht="18" customHeight="1">
      <c r="B647" s="701"/>
      <c r="C647" s="702"/>
      <c r="D647" s="1345" t="s">
        <v>1106</v>
      </c>
      <c r="E647" s="1346"/>
      <c r="F647" s="3265" t="s">
        <v>2473</v>
      </c>
      <c r="G647" s="3266"/>
      <c r="H647" s="1044"/>
      <c r="K647" s="704"/>
    </row>
    <row r="648" spans="1:14" ht="39.6" customHeight="1">
      <c r="B648" s="701"/>
      <c r="C648" s="702"/>
      <c r="D648" s="3093" t="s">
        <v>3770</v>
      </c>
      <c r="E648" s="3094"/>
      <c r="F648" s="3147" t="s">
        <v>3769</v>
      </c>
      <c r="G648" s="3148"/>
      <c r="H648" s="811"/>
      <c r="K648" s="704"/>
    </row>
    <row r="649" spans="1:14" ht="18" customHeight="1" thickBot="1">
      <c r="B649" s="701"/>
      <c r="C649" s="702"/>
      <c r="D649" s="3052" t="s">
        <v>539</v>
      </c>
      <c r="E649" s="3053"/>
      <c r="F649" s="3284" t="s">
        <v>3761</v>
      </c>
      <c r="G649" s="3285"/>
      <c r="H649" s="795"/>
      <c r="K649" s="704"/>
    </row>
    <row r="650" spans="1:14" ht="18" customHeight="1">
      <c r="B650" s="701"/>
      <c r="C650" s="702"/>
      <c r="D650" s="794"/>
      <c r="E650" s="794"/>
      <c r="F650" s="795"/>
      <c r="G650" s="795"/>
      <c r="H650" s="795"/>
      <c r="I650" s="112"/>
      <c r="J650" s="112"/>
      <c r="K650" s="704"/>
    </row>
    <row r="651" spans="1:14" ht="18" customHeight="1" thickBot="1">
      <c r="B651" s="701"/>
      <c r="C651" s="702"/>
      <c r="D651" s="858" t="s">
        <v>1619</v>
      </c>
      <c r="E651" s="794"/>
      <c r="F651" s="795"/>
      <c r="G651" s="795"/>
      <c r="H651" s="795"/>
      <c r="I651" s="112"/>
      <c r="J651" s="112"/>
      <c r="K651" s="704"/>
    </row>
    <row r="652" spans="1:14" ht="18" customHeight="1" thickBot="1">
      <c r="A652" s="693" t="s">
        <v>580</v>
      </c>
      <c r="B652" s="701"/>
      <c r="C652" s="702"/>
      <c r="D652" s="1218" t="s">
        <v>1107</v>
      </c>
      <c r="E652" s="1056"/>
      <c r="F652" s="2967" t="s">
        <v>136</v>
      </c>
      <c r="G652" s="2968"/>
      <c r="H652" s="812"/>
      <c r="K652" s="704"/>
    </row>
    <row r="653" spans="1:14" ht="30" customHeight="1" thickBot="1">
      <c r="B653" s="701"/>
      <c r="C653" s="702"/>
      <c r="D653" s="3054" t="s">
        <v>3763</v>
      </c>
      <c r="E653" s="3055"/>
      <c r="F653" s="2969" t="s">
        <v>3769</v>
      </c>
      <c r="G653" s="2970"/>
      <c r="H653" s="811"/>
      <c r="K653" s="704"/>
    </row>
    <row r="654" spans="1:14" ht="32.25" customHeight="1" thickBot="1">
      <c r="B654" s="701"/>
      <c r="C654" s="702"/>
      <c r="D654" s="1178"/>
      <c r="E654" s="1178"/>
      <c r="F654" s="1178"/>
      <c r="G654" s="1178"/>
      <c r="H654" s="1178"/>
      <c r="K654" s="704"/>
    </row>
    <row r="655" spans="1:14" ht="18" customHeight="1" thickBot="1">
      <c r="B655" s="701"/>
      <c r="C655" s="702"/>
      <c r="D655" s="1218" t="s">
        <v>1108</v>
      </c>
      <c r="E655" s="1056"/>
      <c r="F655" s="2967" t="s">
        <v>547</v>
      </c>
      <c r="G655" s="2968"/>
      <c r="H655" s="813"/>
      <c r="K655" s="704"/>
    </row>
    <row r="656" spans="1:14" ht="30" customHeight="1" thickBot="1">
      <c r="B656" s="701"/>
      <c r="C656" s="702"/>
      <c r="D656" s="3054" t="s">
        <v>3764</v>
      </c>
      <c r="E656" s="3055"/>
      <c r="F656" s="2969" t="s">
        <v>3769</v>
      </c>
      <c r="G656" s="2970"/>
      <c r="H656" s="811"/>
      <c r="K656" s="704"/>
    </row>
    <row r="657" spans="2:13" ht="30.75" customHeight="1" thickBot="1">
      <c r="B657" s="701"/>
      <c r="C657" s="702"/>
      <c r="D657" s="1178"/>
      <c r="E657" s="1178"/>
      <c r="F657" s="795"/>
      <c r="G657" s="1178"/>
      <c r="H657" s="1178"/>
      <c r="K657" s="704"/>
    </row>
    <row r="658" spans="2:13" ht="18" customHeight="1" thickBot="1">
      <c r="B658" s="701"/>
      <c r="C658" s="702"/>
      <c r="D658" s="1218" t="s">
        <v>925</v>
      </c>
      <c r="E658" s="1056"/>
      <c r="F658" s="2967" t="s">
        <v>547</v>
      </c>
      <c r="G658" s="2968"/>
      <c r="H658" s="813"/>
      <c r="K658" s="704"/>
    </row>
    <row r="659" spans="2:13" ht="30" customHeight="1" thickBot="1">
      <c r="B659" s="701"/>
      <c r="C659" s="702"/>
      <c r="D659" s="3054" t="s">
        <v>3765</v>
      </c>
      <c r="E659" s="3055"/>
      <c r="F659" s="3147" t="s">
        <v>3769</v>
      </c>
      <c r="G659" s="3148"/>
      <c r="H659" s="811"/>
      <c r="K659" s="704"/>
    </row>
    <row r="660" spans="2:13" ht="30" customHeight="1" thickBot="1">
      <c r="B660" s="701"/>
      <c r="C660" s="702"/>
      <c r="D660" s="1178"/>
      <c r="E660" s="1178"/>
      <c r="F660" s="1178"/>
      <c r="G660" s="1178"/>
      <c r="H660" s="1178"/>
      <c r="K660" s="704"/>
    </row>
    <row r="661" spans="2:13" ht="18" customHeight="1" thickBot="1">
      <c r="B661" s="701"/>
      <c r="C661" s="702"/>
      <c r="D661" s="1218" t="s">
        <v>926</v>
      </c>
      <c r="E661" s="1056"/>
      <c r="F661" s="2965" t="s">
        <v>547</v>
      </c>
      <c r="G661" s="2966"/>
      <c r="H661" s="813"/>
      <c r="K661" s="704"/>
    </row>
    <row r="662" spans="2:13" ht="30" customHeight="1" thickBot="1">
      <c r="B662" s="701"/>
      <c r="C662" s="702"/>
      <c r="D662" s="3054" t="s">
        <v>3766</v>
      </c>
      <c r="E662" s="3055"/>
      <c r="F662" s="3147" t="s">
        <v>3769</v>
      </c>
      <c r="G662" s="3148"/>
      <c r="H662" s="811"/>
      <c r="K662" s="704"/>
    </row>
    <row r="663" spans="2:13" ht="37.5" customHeight="1" thickBot="1">
      <c r="B663" s="701"/>
      <c r="C663" s="702"/>
      <c r="D663" s="1178"/>
      <c r="E663" s="1178"/>
      <c r="F663" s="795"/>
      <c r="G663" s="1178"/>
      <c r="H663" s="1178"/>
      <c r="K663" s="704"/>
    </row>
    <row r="664" spans="2:13" ht="18" customHeight="1" thickBot="1">
      <c r="B664" s="701"/>
      <c r="C664" s="702"/>
      <c r="D664" s="1218" t="s">
        <v>927</v>
      </c>
      <c r="E664" s="1056"/>
      <c r="F664" s="2965" t="s">
        <v>547</v>
      </c>
      <c r="G664" s="2966"/>
      <c r="H664" s="813"/>
      <c r="K664" s="704"/>
    </row>
    <row r="665" spans="2:13" ht="30" customHeight="1" thickBot="1">
      <c r="B665" s="701"/>
      <c r="C665" s="702"/>
      <c r="D665" s="3054" t="s">
        <v>3767</v>
      </c>
      <c r="E665" s="3055"/>
      <c r="F665" s="3147" t="s">
        <v>3769</v>
      </c>
      <c r="G665" s="3148"/>
      <c r="H665" s="811"/>
      <c r="K665" s="704"/>
    </row>
    <row r="666" spans="2:13" ht="28.5" customHeight="1" thickBot="1">
      <c r="B666" s="701"/>
      <c r="C666" s="702"/>
      <c r="D666" s="1178"/>
      <c r="E666" s="1178"/>
      <c r="F666" s="795"/>
      <c r="G666" s="1178"/>
      <c r="H666" s="1178"/>
      <c r="K666" s="704"/>
    </row>
    <row r="667" spans="2:13" ht="18" customHeight="1" thickBot="1">
      <c r="B667" s="701"/>
      <c r="C667" s="702"/>
      <c r="D667" s="1218" t="s">
        <v>928</v>
      </c>
      <c r="E667" s="1056"/>
      <c r="F667" s="2965" t="s">
        <v>547</v>
      </c>
      <c r="G667" s="2966"/>
      <c r="H667" s="813"/>
      <c r="K667" s="704"/>
    </row>
    <row r="668" spans="2:13" ht="30" customHeight="1" thickBot="1">
      <c r="B668" s="701"/>
      <c r="C668" s="702"/>
      <c r="D668" s="3054" t="s">
        <v>3768</v>
      </c>
      <c r="E668" s="3055"/>
      <c r="F668" s="3147" t="s">
        <v>3769</v>
      </c>
      <c r="G668" s="3148"/>
      <c r="H668" s="811"/>
      <c r="K668" s="704"/>
    </row>
    <row r="669" spans="2:13" ht="13.5" customHeight="1" thickBot="1">
      <c r="B669" s="701"/>
      <c r="C669" s="702"/>
      <c r="D669" s="1178"/>
      <c r="E669" s="1178"/>
      <c r="F669" s="1178"/>
      <c r="G669" s="1178"/>
      <c r="H669" s="1178"/>
      <c r="K669" s="704"/>
    </row>
    <row r="670" spans="2:13" ht="33" customHeight="1">
      <c r="B670" s="701"/>
      <c r="C670" s="702"/>
      <c r="D670" s="3263" t="s">
        <v>1311</v>
      </c>
      <c r="E670" s="3264"/>
      <c r="F670" s="1219">
        <v>0.8</v>
      </c>
      <c r="G670" s="1066"/>
      <c r="H670" s="1066"/>
      <c r="K670" s="704"/>
    </row>
    <row r="671" spans="2:13" ht="70.2" customHeight="1">
      <c r="B671" s="701"/>
      <c r="C671" s="702"/>
      <c r="D671" s="1220" t="s">
        <v>1312</v>
      </c>
      <c r="E671" s="3091" t="s">
        <v>1497</v>
      </c>
      <c r="F671" s="3276"/>
      <c r="G671" s="3277"/>
      <c r="H671" s="814"/>
      <c r="K671" s="704"/>
      <c r="M671" s="561" t="s">
        <v>1496</v>
      </c>
    </row>
    <row r="672" spans="2:13" ht="18" customHeight="1">
      <c r="B672" s="701"/>
      <c r="C672" s="702"/>
      <c r="D672" s="2949" t="s">
        <v>138</v>
      </c>
      <c r="E672" s="2926"/>
      <c r="F672" s="1403">
        <v>0</v>
      </c>
      <c r="G672" s="1402"/>
      <c r="H672" s="1066"/>
      <c r="K672" s="704"/>
      <c r="M672" s="561" t="s">
        <v>1496</v>
      </c>
    </row>
    <row r="673" spans="2:12" ht="26.4" customHeight="1">
      <c r="B673" s="701"/>
      <c r="C673" s="702"/>
      <c r="D673" s="2949" t="s">
        <v>1551</v>
      </c>
      <c r="E673" s="2926"/>
      <c r="F673" s="3091" t="s">
        <v>1552</v>
      </c>
      <c r="G673" s="3092"/>
      <c r="H673" s="805"/>
      <c r="K673" s="704"/>
      <c r="L673" s="561"/>
    </row>
    <row r="674" spans="2:12" ht="52.95" customHeight="1">
      <c r="B674" s="701"/>
      <c r="C674" s="702"/>
      <c r="D674" s="2949" t="s">
        <v>1506</v>
      </c>
      <c r="E674" s="2926"/>
      <c r="F674" s="3089" t="s">
        <v>1508</v>
      </c>
      <c r="G674" s="3090"/>
      <c r="H674" s="811"/>
      <c r="K674" s="704"/>
      <c r="L674" s="561"/>
    </row>
    <row r="675" spans="2:12" ht="18" customHeight="1">
      <c r="B675" s="701"/>
      <c r="C675" s="702"/>
      <c r="D675" s="2925" t="s">
        <v>4438</v>
      </c>
      <c r="E675" s="2926"/>
      <c r="F675" s="2321" t="s">
        <v>140</v>
      </c>
      <c r="G675" s="1066"/>
      <c r="H675" s="1066"/>
      <c r="K675" s="704"/>
    </row>
    <row r="676" spans="2:12" ht="18" customHeight="1">
      <c r="B676" s="701"/>
      <c r="C676" s="702"/>
      <c r="D676" s="2925" t="s">
        <v>4439</v>
      </c>
      <c r="E676" s="2926"/>
      <c r="F676" s="1518" t="s">
        <v>140</v>
      </c>
      <c r="G676" s="1066"/>
      <c r="H676" s="1066"/>
      <c r="K676" s="704"/>
    </row>
    <row r="677" spans="2:12" ht="18" customHeight="1">
      <c r="B677" s="701"/>
      <c r="C677" s="702"/>
      <c r="D677" s="2949" t="s">
        <v>141</v>
      </c>
      <c r="E677" s="2926"/>
      <c r="F677" s="1518" t="s">
        <v>4170</v>
      </c>
      <c r="G677" s="1066"/>
      <c r="H677" s="1066"/>
      <c r="K677" s="704"/>
    </row>
    <row r="678" spans="2:12" ht="18" customHeight="1" thickBot="1">
      <c r="B678" s="701"/>
      <c r="C678" s="702"/>
      <c r="D678" s="2978" t="s">
        <v>1543</v>
      </c>
      <c r="E678" s="2979"/>
      <c r="F678" s="1221">
        <v>1</v>
      </c>
      <c r="G678" s="1066"/>
      <c r="H678" s="1066"/>
      <c r="K678" s="704"/>
    </row>
    <row r="679" spans="2:12" ht="18" customHeight="1" thickBot="1">
      <c r="B679" s="701"/>
      <c r="C679" s="702"/>
      <c r="D679" s="3049"/>
      <c r="E679" s="3050"/>
      <c r="F679" s="3050"/>
      <c r="G679" s="3051"/>
      <c r="H679" s="1341"/>
      <c r="K679" s="704"/>
    </row>
    <row r="680" spans="2:12" ht="19.95" customHeight="1" thickBot="1">
      <c r="B680" s="701"/>
      <c r="C680" s="702"/>
      <c r="D680" s="1222" t="s">
        <v>929</v>
      </c>
      <c r="E680" s="3071">
        <v>1</v>
      </c>
      <c r="F680" s="3072"/>
      <c r="G680" s="1056"/>
      <c r="H680" s="1056"/>
      <c r="K680" s="704"/>
    </row>
    <row r="681" spans="2:12" ht="19.95" customHeight="1" thickBot="1">
      <c r="B681" s="701"/>
      <c r="C681" s="702"/>
      <c r="D681" s="1223" t="s">
        <v>930</v>
      </c>
      <c r="E681" s="1357" t="str">
        <f>IF(Check5=1,"N/A",G681)</f>
        <v>N/A</v>
      </c>
      <c r="F681" s="1224" t="s">
        <v>142</v>
      </c>
      <c r="G681" s="1404">
        <v>0</v>
      </c>
      <c r="H681" s="1044"/>
      <c r="I681" s="1358"/>
      <c r="J681" s="1358"/>
      <c r="K681" s="1382"/>
    </row>
    <row r="682" spans="2:12" ht="19.95" customHeight="1" thickBot="1">
      <c r="B682" s="701"/>
      <c r="C682" s="702"/>
      <c r="D682" s="1223" t="s">
        <v>1091</v>
      </c>
      <c r="E682" s="3059" t="s">
        <v>1092</v>
      </c>
      <c r="F682" s="3060"/>
      <c r="G682" s="3061"/>
      <c r="H682" s="1225"/>
      <c r="K682" s="704"/>
    </row>
    <row r="683" spans="2:12" ht="19.95" customHeight="1" thickBot="1">
      <c r="B683" s="701"/>
      <c r="C683" s="702"/>
      <c r="D683" s="1226" t="s">
        <v>931</v>
      </c>
      <c r="E683" s="1227">
        <v>2</v>
      </c>
      <c r="F683" s="1056"/>
      <c r="G683" s="1056"/>
      <c r="H683" s="1056"/>
      <c r="K683" s="704"/>
    </row>
    <row r="684" spans="2:12" ht="16.2" customHeight="1" thickBot="1">
      <c r="B684" s="701"/>
      <c r="C684" s="702"/>
      <c r="D684" s="3049"/>
      <c r="E684" s="3049"/>
      <c r="F684" s="3051"/>
      <c r="G684" s="3051"/>
      <c r="H684" s="1341"/>
      <c r="K684" s="704"/>
    </row>
    <row r="685" spans="2:12" ht="20.25" customHeight="1" thickBot="1">
      <c r="B685" s="701"/>
      <c r="C685" s="702"/>
      <c r="D685" s="3066" t="s">
        <v>932</v>
      </c>
      <c r="E685" s="3088"/>
      <c r="F685" s="3071">
        <v>1</v>
      </c>
      <c r="G685" s="3072"/>
      <c r="H685" s="1056"/>
      <c r="K685" s="704"/>
    </row>
    <row r="686" spans="2:12" ht="19.5" customHeight="1" thickBot="1">
      <c r="B686" s="701"/>
      <c r="C686" s="702"/>
      <c r="D686" s="3066" t="s">
        <v>933</v>
      </c>
      <c r="E686" s="3088"/>
      <c r="F686" s="2963">
        <v>0</v>
      </c>
      <c r="G686" s="2964"/>
      <c r="H686" s="1225"/>
      <c r="K686" s="704"/>
    </row>
    <row r="687" spans="2:12" ht="20.25" customHeight="1" thickBot="1">
      <c r="B687" s="701"/>
      <c r="C687" s="702"/>
      <c r="D687" s="3066" t="s">
        <v>1091</v>
      </c>
      <c r="E687" s="3088"/>
      <c r="F687" s="2963" t="s">
        <v>1092</v>
      </c>
      <c r="G687" s="2964"/>
      <c r="H687" s="1225"/>
      <c r="K687" s="704"/>
    </row>
    <row r="688" spans="2:12" ht="20.25" customHeight="1" thickBot="1">
      <c r="B688" s="701"/>
      <c r="C688" s="702"/>
      <c r="D688" s="3050"/>
      <c r="E688" s="3050"/>
      <c r="F688" s="3051"/>
      <c r="G688" s="3051"/>
      <c r="H688" s="1225"/>
      <c r="K688" s="704"/>
    </row>
    <row r="689" spans="2:15" ht="20.25" customHeight="1" thickBot="1">
      <c r="B689" s="701"/>
      <c r="C689" s="702"/>
      <c r="D689" s="3066" t="s">
        <v>1103</v>
      </c>
      <c r="E689" s="3067"/>
      <c r="F689" s="1352">
        <v>1</v>
      </c>
      <c r="G689" s="1056"/>
      <c r="H689" s="1225"/>
      <c r="K689" s="704"/>
    </row>
    <row r="690" spans="2:15" ht="19.2" customHeight="1" thickBot="1">
      <c r="B690" s="701"/>
      <c r="C690" s="702"/>
      <c r="D690" s="3346" t="s">
        <v>934</v>
      </c>
      <c r="E690" s="3347"/>
      <c r="F690" s="3078">
        <v>3000</v>
      </c>
      <c r="G690" s="2964"/>
      <c r="H690" s="1225"/>
      <c r="K690" s="704"/>
    </row>
    <row r="691" spans="2:15" ht="19.2" customHeight="1" thickBot="1">
      <c r="B691" s="701"/>
      <c r="C691" s="702"/>
      <c r="D691" s="2925" t="s">
        <v>566</v>
      </c>
      <c r="E691" s="2950"/>
      <c r="F691" s="3078" t="s">
        <v>1092</v>
      </c>
      <c r="G691" s="2964"/>
      <c r="H691" s="1225"/>
      <c r="K691" s="704"/>
      <c r="M691" s="60"/>
      <c r="N691" s="60"/>
      <c r="O691" s="60"/>
    </row>
    <row r="692" spans="2:15" ht="19.2" customHeight="1" thickBot="1">
      <c r="B692" s="701"/>
      <c r="C692" s="702"/>
      <c r="D692" s="2925" t="s">
        <v>579</v>
      </c>
      <c r="E692" s="2950"/>
      <c r="F692" s="3078">
        <v>0</v>
      </c>
      <c r="G692" s="2964"/>
      <c r="H692" s="1225"/>
      <c r="K692" s="704"/>
    </row>
    <row r="693" spans="2:15" ht="19.2" customHeight="1" thickBot="1">
      <c r="B693" s="701"/>
      <c r="C693" s="702"/>
      <c r="D693" s="3012" t="s">
        <v>567</v>
      </c>
      <c r="E693" s="3013"/>
      <c r="F693" s="3078" t="s">
        <v>1092</v>
      </c>
      <c r="G693" s="2964"/>
      <c r="H693" s="1225"/>
      <c r="K693" s="704"/>
    </row>
    <row r="694" spans="2:15">
      <c r="B694" s="701"/>
      <c r="C694" s="702"/>
      <c r="D694" s="3283" t="s">
        <v>2042</v>
      </c>
      <c r="E694" s="3283"/>
      <c r="F694" s="3283"/>
      <c r="G694" s="3283"/>
      <c r="H694" s="1340"/>
      <c r="K694" s="704"/>
    </row>
    <row r="695" spans="2:15" ht="15" customHeight="1" thickBot="1">
      <c r="B695" s="701"/>
      <c r="C695" s="702"/>
      <c r="D695" s="708"/>
      <c r="E695" s="709"/>
      <c r="F695" s="708"/>
      <c r="G695" s="708"/>
      <c r="H695" s="708"/>
      <c r="I695" s="1228"/>
      <c r="J695" s="1228"/>
      <c r="K695" s="1229"/>
      <c r="L695" s="60"/>
    </row>
    <row r="696" spans="2:15">
      <c r="B696" s="701"/>
      <c r="C696" s="702"/>
      <c r="D696" s="1230" t="s">
        <v>3206</v>
      </c>
      <c r="E696" s="3076" t="s">
        <v>720</v>
      </c>
      <c r="F696" s="3076"/>
      <c r="G696" s="3077"/>
      <c r="H696" s="1522" t="s">
        <v>370</v>
      </c>
      <c r="I696" s="1523"/>
      <c r="J696" s="1523"/>
      <c r="K696" s="1521" t="s">
        <v>3204</v>
      </c>
    </row>
    <row r="697" spans="2:15">
      <c r="B697" s="701"/>
      <c r="C697" s="702"/>
      <c r="D697" s="1231" t="s">
        <v>1329</v>
      </c>
      <c r="E697" s="2922" t="s">
        <v>1330</v>
      </c>
      <c r="F697" s="2923"/>
      <c r="G697" s="2924"/>
      <c r="H697" s="1524">
        <v>42106</v>
      </c>
      <c r="I697" s="1520"/>
      <c r="J697" s="1520"/>
      <c r="K697" s="1519" t="s">
        <v>3205</v>
      </c>
    </row>
    <row r="698" spans="2:15">
      <c r="B698" s="701"/>
      <c r="C698" s="702"/>
      <c r="D698" s="1231" t="s">
        <v>1329</v>
      </c>
      <c r="E698" s="2922" t="s">
        <v>1331</v>
      </c>
      <c r="F698" s="2923"/>
      <c r="G698" s="2924"/>
      <c r="H698" s="1524">
        <v>42106</v>
      </c>
      <c r="I698" s="1520"/>
      <c r="J698" s="1520"/>
      <c r="K698" s="1519" t="s">
        <v>3205</v>
      </c>
    </row>
    <row r="699" spans="2:15">
      <c r="B699" s="701"/>
      <c r="C699" s="702"/>
      <c r="D699" s="1231" t="s">
        <v>1329</v>
      </c>
      <c r="E699" s="3329" t="s">
        <v>1331</v>
      </c>
      <c r="F699" s="2923"/>
      <c r="G699" s="2924"/>
      <c r="H699" s="1524">
        <v>42106</v>
      </c>
      <c r="I699" s="1520"/>
      <c r="J699" s="1520"/>
      <c r="K699" s="1519" t="s">
        <v>3205</v>
      </c>
    </row>
    <row r="700" spans="2:15">
      <c r="B700" s="701"/>
      <c r="C700" s="702"/>
      <c r="D700" s="1231" t="s">
        <v>1329</v>
      </c>
      <c r="E700" s="2922" t="s">
        <v>1332</v>
      </c>
      <c r="F700" s="2923"/>
      <c r="G700" s="2924"/>
      <c r="H700" s="1524">
        <v>42106</v>
      </c>
      <c r="I700" s="1520"/>
      <c r="J700" s="1520"/>
      <c r="K700" s="1519" t="s">
        <v>3205</v>
      </c>
    </row>
    <row r="701" spans="2:15">
      <c r="B701" s="701"/>
      <c r="C701" s="702"/>
      <c r="D701" s="1231" t="s">
        <v>1329</v>
      </c>
      <c r="E701" s="2922" t="s">
        <v>1332</v>
      </c>
      <c r="F701" s="2923"/>
      <c r="G701" s="2924"/>
      <c r="H701" s="1524">
        <v>42106</v>
      </c>
      <c r="I701" s="1520"/>
      <c r="J701" s="1520"/>
      <c r="K701" s="1519" t="s">
        <v>3205</v>
      </c>
    </row>
    <row r="702" spans="2:15">
      <c r="B702" s="701"/>
      <c r="C702" s="702"/>
      <c r="D702" s="1231" t="s">
        <v>1329</v>
      </c>
      <c r="E702" s="2922" t="s">
        <v>1332</v>
      </c>
      <c r="F702" s="2923"/>
      <c r="G702" s="2924"/>
      <c r="H702" s="1524">
        <v>42106</v>
      </c>
      <c r="I702" s="1520"/>
      <c r="J702" s="1520"/>
      <c r="K702" s="1519" t="s">
        <v>3205</v>
      </c>
    </row>
    <row r="703" spans="2:15">
      <c r="B703" s="701"/>
      <c r="C703" s="702"/>
      <c r="D703" s="1232"/>
      <c r="E703" s="2922"/>
      <c r="F703" s="2923"/>
      <c r="G703" s="2924"/>
      <c r="H703" s="1524" t="s">
        <v>580</v>
      </c>
      <c r="I703" s="1520"/>
      <c r="J703" s="1520"/>
      <c r="K703" s="1519" t="s">
        <v>580</v>
      </c>
    </row>
    <row r="704" spans="2:15">
      <c r="B704" s="701"/>
      <c r="C704" s="702"/>
      <c r="D704" s="1232"/>
      <c r="E704" s="2922"/>
      <c r="F704" s="2923"/>
      <c r="G704" s="2924"/>
      <c r="H704" s="1524" t="s">
        <v>580</v>
      </c>
      <c r="I704" s="1520"/>
      <c r="J704" s="1520"/>
      <c r="K704" s="1519" t="s">
        <v>580</v>
      </c>
    </row>
    <row r="705" spans="2:11">
      <c r="B705" s="701"/>
      <c r="C705" s="702"/>
      <c r="D705" s="1232"/>
      <c r="E705" s="2922"/>
      <c r="F705" s="2923"/>
      <c r="G705" s="2924"/>
      <c r="H705" s="1524" t="s">
        <v>580</v>
      </c>
      <c r="I705" s="1520"/>
      <c r="J705" s="1520"/>
      <c r="K705" s="1519" t="s">
        <v>580</v>
      </c>
    </row>
    <row r="706" spans="2:11">
      <c r="B706" s="701"/>
      <c r="C706" s="702"/>
      <c r="D706" s="1232"/>
      <c r="E706" s="2922"/>
      <c r="F706" s="2923"/>
      <c r="G706" s="2924"/>
      <c r="H706" s="1524" t="s">
        <v>580</v>
      </c>
      <c r="I706" s="1520"/>
      <c r="J706" s="1520"/>
      <c r="K706" s="1519" t="s">
        <v>580</v>
      </c>
    </row>
    <row r="707" spans="2:11">
      <c r="B707" s="701"/>
      <c r="C707" s="702"/>
      <c r="D707" s="1232"/>
      <c r="E707" s="2922"/>
      <c r="F707" s="2923"/>
      <c r="G707" s="2924"/>
      <c r="H707" s="1524" t="s">
        <v>580</v>
      </c>
      <c r="I707" s="1520"/>
      <c r="J707" s="1520"/>
      <c r="K707" s="1519" t="s">
        <v>580</v>
      </c>
    </row>
    <row r="708" spans="2:11">
      <c r="B708" s="701"/>
      <c r="C708" s="702"/>
      <c r="D708" s="1233"/>
      <c r="E708" s="2922"/>
      <c r="F708" s="2923"/>
      <c r="G708" s="2924"/>
      <c r="H708" s="1524" t="s">
        <v>580</v>
      </c>
      <c r="I708" s="1520"/>
      <c r="J708" s="1520"/>
      <c r="K708" s="1519" t="s">
        <v>580</v>
      </c>
    </row>
    <row r="709" spans="2:11">
      <c r="B709" s="701"/>
      <c r="C709" s="702"/>
      <c r="D709" s="1233"/>
      <c r="E709" s="2922"/>
      <c r="F709" s="2923"/>
      <c r="G709" s="2924"/>
      <c r="H709" s="1524" t="s">
        <v>580</v>
      </c>
      <c r="I709" s="1520"/>
      <c r="J709" s="1520"/>
      <c r="K709" s="1519" t="s">
        <v>580</v>
      </c>
    </row>
    <row r="710" spans="2:11">
      <c r="B710" s="701"/>
      <c r="C710" s="702"/>
      <c r="D710" s="1233"/>
      <c r="E710" s="2922"/>
      <c r="F710" s="2923"/>
      <c r="G710" s="2924"/>
      <c r="H710" s="1524" t="s">
        <v>580</v>
      </c>
      <c r="I710" s="1520"/>
      <c r="J710" s="1520"/>
      <c r="K710" s="1519" t="s">
        <v>580</v>
      </c>
    </row>
    <row r="711" spans="2:11">
      <c r="B711" s="701"/>
      <c r="C711" s="702"/>
      <c r="D711" s="1233"/>
      <c r="E711" s="2922"/>
      <c r="F711" s="2923"/>
      <c r="G711" s="2924"/>
      <c r="H711" s="1524" t="s">
        <v>580</v>
      </c>
      <c r="I711" s="1520"/>
      <c r="J711" s="1520"/>
      <c r="K711" s="1519" t="s">
        <v>580</v>
      </c>
    </row>
    <row r="712" spans="2:11">
      <c r="B712" s="701"/>
      <c r="C712" s="702"/>
      <c r="D712" s="1233"/>
      <c r="E712" s="2922"/>
      <c r="F712" s="2923"/>
      <c r="G712" s="2924"/>
      <c r="H712" s="1524" t="s">
        <v>580</v>
      </c>
      <c r="I712" s="1520"/>
      <c r="J712" s="1520"/>
      <c r="K712" s="1519" t="s">
        <v>580</v>
      </c>
    </row>
    <row r="713" spans="2:11">
      <c r="B713" s="701"/>
      <c r="C713" s="702"/>
      <c r="D713" s="1233"/>
      <c r="E713" s="2922"/>
      <c r="F713" s="2923"/>
      <c r="G713" s="2924"/>
      <c r="H713" s="1524" t="s">
        <v>580</v>
      </c>
      <c r="I713" s="1520"/>
      <c r="J713" s="1520"/>
      <c r="K713" s="1519" t="s">
        <v>580</v>
      </c>
    </row>
    <row r="714" spans="2:11">
      <c r="B714" s="701"/>
      <c r="C714" s="702"/>
      <c r="D714" s="1233"/>
      <c r="E714" s="2922"/>
      <c r="F714" s="2923"/>
      <c r="G714" s="2924"/>
      <c r="H714" s="1524" t="s">
        <v>580</v>
      </c>
      <c r="I714" s="1520"/>
      <c r="J714" s="1520"/>
      <c r="K714" s="1519" t="s">
        <v>580</v>
      </c>
    </row>
    <row r="715" spans="2:11">
      <c r="B715" s="701"/>
      <c r="C715" s="702"/>
      <c r="D715" s="1233"/>
      <c r="E715" s="2922"/>
      <c r="F715" s="2923"/>
      <c r="G715" s="2924"/>
      <c r="H715" s="1524" t="s">
        <v>580</v>
      </c>
      <c r="I715" s="1520"/>
      <c r="J715" s="1520"/>
      <c r="K715" s="1519" t="s">
        <v>580</v>
      </c>
    </row>
    <row r="716" spans="2:11">
      <c r="B716" s="701"/>
      <c r="C716" s="702"/>
      <c r="D716" s="1233"/>
      <c r="E716" s="2922"/>
      <c r="F716" s="2923"/>
      <c r="G716" s="2924"/>
      <c r="H716" s="1524" t="s">
        <v>580</v>
      </c>
      <c r="I716" s="1520"/>
      <c r="J716" s="1520"/>
      <c r="K716" s="1519" t="s">
        <v>580</v>
      </c>
    </row>
    <row r="717" spans="2:11">
      <c r="B717" s="701"/>
      <c r="C717" s="702"/>
      <c r="D717" s="1233"/>
      <c r="E717" s="2922"/>
      <c r="F717" s="2923"/>
      <c r="G717" s="2924"/>
      <c r="H717" s="1524" t="s">
        <v>580</v>
      </c>
      <c r="I717" s="1520"/>
      <c r="J717" s="1520"/>
      <c r="K717" s="1519" t="s">
        <v>580</v>
      </c>
    </row>
    <row r="718" spans="2:11">
      <c r="B718" s="701"/>
      <c r="C718" s="702"/>
      <c r="D718" s="1233"/>
      <c r="E718" s="2922"/>
      <c r="F718" s="2923"/>
      <c r="G718" s="2924"/>
      <c r="H718" s="1524" t="s">
        <v>580</v>
      </c>
      <c r="I718" s="1520"/>
      <c r="J718" s="1520"/>
      <c r="K718" s="1519" t="s">
        <v>580</v>
      </c>
    </row>
    <row r="719" spans="2:11">
      <c r="B719" s="701"/>
      <c r="C719" s="702"/>
      <c r="D719" s="1233"/>
      <c r="E719" s="2922"/>
      <c r="F719" s="2923"/>
      <c r="G719" s="2924"/>
      <c r="H719" s="1524" t="s">
        <v>580</v>
      </c>
      <c r="I719" s="1520"/>
      <c r="J719" s="1520"/>
      <c r="K719" s="1519" t="s">
        <v>580</v>
      </c>
    </row>
    <row r="720" spans="2:11">
      <c r="B720" s="701"/>
      <c r="C720" s="702"/>
      <c r="D720" s="1233"/>
      <c r="E720" s="2922"/>
      <c r="F720" s="2923"/>
      <c r="G720" s="2924"/>
      <c r="H720" s="1524" t="s">
        <v>580</v>
      </c>
      <c r="I720" s="1520"/>
      <c r="J720" s="1520"/>
      <c r="K720" s="1519" t="s">
        <v>580</v>
      </c>
    </row>
    <row r="721" spans="2:11">
      <c r="B721" s="701"/>
      <c r="C721" s="702"/>
      <c r="D721" s="1233"/>
      <c r="E721" s="2922"/>
      <c r="F721" s="2923"/>
      <c r="G721" s="2924"/>
      <c r="H721" s="1524" t="s">
        <v>580</v>
      </c>
      <c r="I721" s="1520"/>
      <c r="J721" s="1520"/>
      <c r="K721" s="1519" t="s">
        <v>580</v>
      </c>
    </row>
    <row r="722" spans="2:11">
      <c r="B722" s="701"/>
      <c r="C722" s="702"/>
      <c r="D722" s="1233"/>
      <c r="E722" s="2922"/>
      <c r="F722" s="2923"/>
      <c r="G722" s="2924"/>
      <c r="H722" s="1524" t="s">
        <v>580</v>
      </c>
      <c r="I722" s="1520"/>
      <c r="J722" s="1520"/>
      <c r="K722" s="1519" t="s">
        <v>580</v>
      </c>
    </row>
    <row r="723" spans="2:11">
      <c r="B723" s="701"/>
      <c r="C723" s="702"/>
      <c r="D723" s="1233"/>
      <c r="E723" s="2922"/>
      <c r="F723" s="2923"/>
      <c r="G723" s="2924"/>
      <c r="H723" s="1524" t="s">
        <v>580</v>
      </c>
      <c r="I723" s="1520"/>
      <c r="J723" s="1520"/>
      <c r="K723" s="1519" t="s">
        <v>580</v>
      </c>
    </row>
    <row r="724" spans="2:11">
      <c r="B724" s="701"/>
      <c r="C724" s="702"/>
      <c r="D724" s="1233"/>
      <c r="E724" s="2922"/>
      <c r="F724" s="2923"/>
      <c r="G724" s="2924"/>
      <c r="H724" s="1524" t="s">
        <v>580</v>
      </c>
      <c r="I724" s="1520"/>
      <c r="J724" s="1520"/>
      <c r="K724" s="1519" t="s">
        <v>580</v>
      </c>
    </row>
    <row r="725" spans="2:11">
      <c r="B725" s="701"/>
      <c r="C725" s="702"/>
      <c r="D725" s="1233"/>
      <c r="E725" s="2922"/>
      <c r="F725" s="2923"/>
      <c r="G725" s="2924"/>
      <c r="H725" s="1524" t="s">
        <v>580</v>
      </c>
      <c r="I725" s="1520"/>
      <c r="J725" s="1520"/>
      <c r="K725" s="1519" t="s">
        <v>580</v>
      </c>
    </row>
    <row r="726" spans="2:11" ht="13.8" thickBot="1">
      <c r="B726" s="701"/>
      <c r="C726" s="702"/>
      <c r="D726" s="1234"/>
      <c r="E726" s="3073"/>
      <c r="F726" s="3074"/>
      <c r="G726" s="3075"/>
      <c r="H726" s="1524" t="s">
        <v>580</v>
      </c>
      <c r="I726" s="1520"/>
      <c r="J726" s="1520"/>
      <c r="K726" s="1519" t="s">
        <v>580</v>
      </c>
    </row>
    <row r="727" spans="2:11">
      <c r="B727" s="701"/>
      <c r="C727" s="702"/>
      <c r="D727" s="1044"/>
      <c r="E727" s="1044"/>
      <c r="F727" s="1044"/>
      <c r="G727" s="1044"/>
      <c r="H727" s="1044"/>
      <c r="K727" s="704"/>
    </row>
    <row r="728" spans="2:11" ht="13.8" thickBot="1">
      <c r="B728" s="701"/>
      <c r="C728" s="702"/>
      <c r="D728" s="1235" t="s">
        <v>1473</v>
      </c>
      <c r="E728" s="1178"/>
      <c r="F728" s="1178"/>
      <c r="G728" s="1178"/>
      <c r="H728" s="1178"/>
      <c r="K728" s="704"/>
    </row>
    <row r="729" spans="2:11" ht="13.2" customHeight="1">
      <c r="B729" s="701"/>
      <c r="C729" s="702"/>
      <c r="D729" s="1319" t="str">
        <f>IF(+'Master Data'!D449=1,"Model Preambles for Trades 2008","Standard Preambles for all Trades (Rev 3) - DOH 2009")</f>
        <v>Standard Preambles for all Trades (Rev 3) - DOH 2009</v>
      </c>
      <c r="E729" s="1319"/>
      <c r="F729" s="3351" t="s">
        <v>2539</v>
      </c>
      <c r="G729" s="3352"/>
      <c r="H729" s="815"/>
      <c r="K729" s="704"/>
    </row>
    <row r="730" spans="2:11" ht="13.2" customHeight="1">
      <c r="B730" s="701"/>
      <c r="C730" s="702"/>
      <c r="D730" s="1236" t="s">
        <v>948</v>
      </c>
      <c r="E730" s="1237"/>
      <c r="F730" s="1237" t="s">
        <v>2540</v>
      </c>
      <c r="G730" s="1238"/>
      <c r="H730" s="815"/>
      <c r="K730" s="704"/>
    </row>
    <row r="731" spans="2:11" ht="13.2" customHeight="1">
      <c r="B731" s="701"/>
      <c r="C731" s="702"/>
      <c r="D731" s="1236" t="s">
        <v>1248</v>
      </c>
      <c r="E731" s="1237"/>
      <c r="F731" s="1237" t="s">
        <v>2541</v>
      </c>
      <c r="G731" s="1238"/>
      <c r="H731" s="815"/>
      <c r="K731" s="704"/>
    </row>
    <row r="732" spans="2:11" ht="13.2" customHeight="1">
      <c r="B732" s="701"/>
      <c r="C732" s="702"/>
      <c r="D732" s="1236" t="s">
        <v>4661</v>
      </c>
      <c r="E732" s="1237"/>
      <c r="F732" s="1237" t="s">
        <v>2542</v>
      </c>
      <c r="G732" s="1238"/>
      <c r="H732" s="815"/>
      <c r="K732" s="704"/>
    </row>
    <row r="733" spans="2:11" ht="13.2" customHeight="1">
      <c r="B733" s="701"/>
      <c r="C733" s="702"/>
      <c r="D733" s="1236" t="s">
        <v>1634</v>
      </c>
      <c r="E733" s="1237"/>
      <c r="F733" s="1237" t="s">
        <v>2029</v>
      </c>
      <c r="G733" s="1238"/>
      <c r="H733" s="815"/>
      <c r="K733" s="704"/>
    </row>
    <row r="734" spans="2:11" ht="13.2" customHeight="1">
      <c r="B734" s="701"/>
      <c r="C734" s="702"/>
      <c r="D734" s="1236" t="s">
        <v>2467</v>
      </c>
      <c r="E734" s="1237"/>
      <c r="F734" s="1237" t="s">
        <v>2030</v>
      </c>
      <c r="G734" s="1238"/>
      <c r="H734" s="815"/>
      <c r="K734" s="704"/>
    </row>
    <row r="735" spans="2:11" ht="13.2" customHeight="1">
      <c r="B735" s="701"/>
      <c r="C735" s="702"/>
      <c r="D735" s="1236" t="s">
        <v>2196</v>
      </c>
      <c r="E735" s="1237"/>
      <c r="F735" s="1237" t="s">
        <v>2466</v>
      </c>
      <c r="G735" s="1238"/>
      <c r="H735" s="815"/>
      <c r="K735" s="704"/>
    </row>
    <row r="736" spans="2:11" ht="13.2" customHeight="1">
      <c r="B736" s="701"/>
      <c r="C736" s="702"/>
      <c r="D736" s="1239" t="s">
        <v>2538</v>
      </c>
      <c r="E736" s="1237"/>
      <c r="F736" s="1237" t="s">
        <v>2197</v>
      </c>
      <c r="G736" s="1238"/>
      <c r="H736" s="815"/>
      <c r="K736" s="704"/>
    </row>
    <row r="737" spans="2:11" ht="13.2" customHeight="1">
      <c r="B737" s="701"/>
      <c r="C737" s="702"/>
      <c r="D737" s="1236" t="s">
        <v>1994</v>
      </c>
      <c r="E737" s="1237"/>
      <c r="F737" s="1237" t="s">
        <v>2537</v>
      </c>
      <c r="G737" s="1238"/>
      <c r="H737" s="815"/>
      <c r="K737" s="704"/>
    </row>
    <row r="738" spans="2:11" ht="13.2" customHeight="1">
      <c r="B738" s="701"/>
      <c r="C738" s="702"/>
      <c r="D738" s="1239" t="s">
        <v>3245</v>
      </c>
      <c r="E738" s="1237"/>
      <c r="F738" s="1237" t="s">
        <v>2543</v>
      </c>
      <c r="G738" s="1238"/>
      <c r="H738" s="815"/>
      <c r="K738" s="704"/>
    </row>
    <row r="739" spans="2:11" ht="13.2" customHeight="1">
      <c r="B739" s="701"/>
      <c r="C739" s="702"/>
      <c r="D739" s="1239" t="s">
        <v>3307</v>
      </c>
      <c r="E739" s="1237"/>
      <c r="F739" s="1638" t="s">
        <v>3246</v>
      </c>
      <c r="G739" s="1238"/>
      <c r="H739" s="815"/>
      <c r="K739" s="704"/>
    </row>
    <row r="740" spans="2:11" ht="13.2" customHeight="1">
      <c r="B740" s="701"/>
      <c r="C740" s="702"/>
      <c r="D740" s="1239" t="s">
        <v>3308</v>
      </c>
      <c r="E740" s="1237"/>
      <c r="F740" s="1638" t="s">
        <v>3309</v>
      </c>
      <c r="G740" s="1238"/>
      <c r="H740" s="815"/>
      <c r="K740" s="704"/>
    </row>
    <row r="741" spans="2:11" ht="13.2" customHeight="1">
      <c r="B741" s="701"/>
      <c r="C741" s="702"/>
      <c r="D741" s="1239"/>
      <c r="E741" s="1237"/>
      <c r="F741" s="1638" t="s">
        <v>3310</v>
      </c>
      <c r="G741" s="1238"/>
      <c r="H741" s="815"/>
      <c r="K741" s="704"/>
    </row>
    <row r="742" spans="2:11" ht="13.2" customHeight="1">
      <c r="B742" s="701"/>
      <c r="C742" s="702"/>
      <c r="D742" s="1239" t="s">
        <v>580</v>
      </c>
      <c r="E742" s="1237"/>
      <c r="F742" s="1638" t="s">
        <v>580</v>
      </c>
      <c r="G742" s="1238"/>
      <c r="H742" s="815"/>
      <c r="K742" s="704"/>
    </row>
    <row r="743" spans="2:11" ht="13.2" customHeight="1">
      <c r="B743" s="701"/>
      <c r="C743" s="702"/>
      <c r="D743" s="1239" t="s">
        <v>580</v>
      </c>
      <c r="E743" s="1237"/>
      <c r="F743" s="1638" t="s">
        <v>580</v>
      </c>
      <c r="G743" s="1238"/>
      <c r="H743" s="815"/>
      <c r="K743" s="704"/>
    </row>
    <row r="744" spans="2:11" ht="13.2" customHeight="1">
      <c r="B744" s="701"/>
      <c r="C744" s="702"/>
      <c r="D744" s="1239" t="s">
        <v>580</v>
      </c>
      <c r="E744" s="1237"/>
      <c r="F744" s="1638" t="s">
        <v>580</v>
      </c>
      <c r="G744" s="1238"/>
      <c r="H744" s="815"/>
      <c r="K744" s="704"/>
    </row>
    <row r="745" spans="2:11" ht="13.2" customHeight="1">
      <c r="B745" s="701"/>
      <c r="C745" s="702"/>
      <c r="D745" s="1236"/>
      <c r="E745" s="1237"/>
      <c r="F745" s="1237"/>
      <c r="G745" s="1238"/>
      <c r="H745" s="815"/>
      <c r="K745" s="704"/>
    </row>
    <row r="746" spans="2:11" ht="13.2" customHeight="1">
      <c r="B746" s="701"/>
      <c r="C746" s="702"/>
      <c r="D746" s="1236"/>
      <c r="E746" s="1237"/>
      <c r="F746" s="1237"/>
      <c r="G746" s="1238"/>
      <c r="H746" s="815"/>
      <c r="K746" s="704"/>
    </row>
    <row r="747" spans="2:11" ht="13.2" customHeight="1">
      <c r="B747" s="701"/>
      <c r="C747" s="702"/>
      <c r="D747" s="1236"/>
      <c r="E747" s="1237"/>
      <c r="F747" s="1237"/>
      <c r="G747" s="1238"/>
      <c r="H747" s="815"/>
      <c r="K747" s="704"/>
    </row>
    <row r="748" spans="2:11" ht="13.2" customHeight="1">
      <c r="B748" s="701"/>
      <c r="C748" s="702"/>
      <c r="D748" s="1236"/>
      <c r="E748" s="1237"/>
      <c r="F748" s="1237"/>
      <c r="G748" s="1238"/>
      <c r="H748" s="815"/>
      <c r="K748" s="704"/>
    </row>
    <row r="749" spans="2:11" ht="13.2" customHeight="1">
      <c r="B749" s="701"/>
      <c r="C749" s="702"/>
      <c r="D749" s="1236"/>
      <c r="E749" s="1237"/>
      <c r="F749" s="1237"/>
      <c r="G749" s="1238"/>
      <c r="H749" s="815"/>
      <c r="K749" s="704"/>
    </row>
    <row r="750" spans="2:11" ht="13.2" customHeight="1">
      <c r="B750" s="701"/>
      <c r="C750" s="702"/>
      <c r="D750" s="1236"/>
      <c r="E750" s="1237"/>
      <c r="F750" s="1237"/>
      <c r="G750" s="1238"/>
      <c r="H750" s="815"/>
      <c r="K750" s="704"/>
    </row>
    <row r="751" spans="2:11" ht="13.2" customHeight="1" thickBot="1">
      <c r="B751" s="701"/>
      <c r="C751" s="702"/>
      <c r="D751" s="1240"/>
      <c r="E751" s="1241"/>
      <c r="F751" s="1241"/>
      <c r="G751" s="1242"/>
      <c r="H751" s="815"/>
      <c r="K751" s="704"/>
    </row>
    <row r="752" spans="2:11" ht="13.8" thickBot="1">
      <c r="B752" s="701"/>
      <c r="C752" s="702"/>
      <c r="D752" s="1044"/>
      <c r="E752" s="1044"/>
      <c r="F752" s="1044"/>
      <c r="G752" s="1044"/>
      <c r="H752" s="1044"/>
      <c r="K752" s="704"/>
    </row>
    <row r="753" spans="2:11">
      <c r="B753" s="701"/>
      <c r="C753" s="702"/>
      <c r="D753" s="1243" t="s">
        <v>1139</v>
      </c>
      <c r="E753" s="1244"/>
      <c r="F753" s="1244"/>
      <c r="G753" s="1245"/>
      <c r="H753" s="1050"/>
      <c r="K753" s="704"/>
    </row>
    <row r="754" spans="2:11">
      <c r="B754" s="701"/>
      <c r="C754" s="702"/>
      <c r="D754" s="1246"/>
      <c r="E754" s="1247"/>
      <c r="F754" s="1247"/>
      <c r="G754" s="1248"/>
      <c r="H754" s="1044"/>
      <c r="K754" s="704"/>
    </row>
    <row r="755" spans="2:11" ht="15">
      <c r="B755" s="701"/>
      <c r="C755" s="702"/>
      <c r="D755" s="1249" t="s">
        <v>1620</v>
      </c>
      <c r="E755" s="1203"/>
      <c r="F755" s="1203"/>
      <c r="G755" s="1250"/>
      <c r="H755" s="1251"/>
      <c r="K755" s="704"/>
    </row>
    <row r="756" spans="2:11">
      <c r="B756" s="701"/>
      <c r="C756" s="702"/>
      <c r="D756" s="1252"/>
      <c r="G756" s="1254"/>
      <c r="H756" s="1044"/>
      <c r="K756" s="704"/>
    </row>
    <row r="757" spans="2:11">
      <c r="B757" s="701"/>
      <c r="C757" s="702"/>
      <c r="D757" s="1252"/>
      <c r="G757" s="1254"/>
      <c r="H757" s="1044"/>
      <c r="K757" s="704"/>
    </row>
    <row r="758" spans="2:11" ht="13.8" thickBot="1">
      <c r="B758" s="701"/>
      <c r="C758" s="702"/>
      <c r="D758" s="1255"/>
      <c r="E758" s="1256"/>
      <c r="F758" s="1256"/>
      <c r="G758" s="1257"/>
      <c r="H758" s="1044"/>
      <c r="K758" s="704"/>
    </row>
    <row r="759" spans="2:11" ht="13.8" thickBot="1">
      <c r="B759" s="701"/>
      <c r="C759" s="702"/>
      <c r="D759" s="702"/>
      <c r="E759" s="702"/>
      <c r="F759" s="702"/>
      <c r="G759" s="702"/>
      <c r="H759" s="1044"/>
      <c r="K759" s="704"/>
    </row>
    <row r="760" spans="2:11" ht="120.6" customHeight="1" thickBot="1">
      <c r="B760" s="701"/>
      <c r="C760" s="702"/>
      <c r="D760" s="2991" t="s">
        <v>3196</v>
      </c>
      <c r="E760" s="2992"/>
      <c r="F760" s="2992"/>
      <c r="G760" s="2993"/>
      <c r="H760" s="1044"/>
      <c r="K760" s="704"/>
    </row>
    <row r="761" spans="2:11" ht="13.8" thickBot="1">
      <c r="B761" s="701"/>
      <c r="C761" s="702"/>
      <c r="D761" s="1046"/>
      <c r="E761" s="1046"/>
      <c r="F761" s="1046"/>
      <c r="G761" s="1046"/>
      <c r="H761" s="1044"/>
      <c r="K761" s="704"/>
    </row>
    <row r="762" spans="2:11" ht="70.95" customHeight="1" thickBot="1">
      <c r="B762" s="701"/>
      <c r="C762" s="702"/>
      <c r="D762" s="3301" t="s">
        <v>2472</v>
      </c>
      <c r="E762" s="3302"/>
      <c r="F762" s="3302"/>
      <c r="G762" s="3303"/>
      <c r="H762" s="1044"/>
      <c r="K762" s="704"/>
    </row>
    <row r="763" spans="2:11" ht="15" customHeight="1">
      <c r="B763" s="701"/>
      <c r="C763" s="702"/>
      <c r="D763" s="1922"/>
      <c r="E763" s="1923"/>
      <c r="F763" s="1923"/>
      <c r="G763" s="1924"/>
      <c r="H763" s="1044"/>
      <c r="K763" s="704"/>
    </row>
    <row r="764" spans="2:11" ht="15" customHeight="1">
      <c r="B764" s="701"/>
      <c r="C764" s="702"/>
      <c r="D764" s="1925" t="s">
        <v>2896</v>
      </c>
      <c r="E764" s="1496">
        <v>180</v>
      </c>
      <c r="F764" s="1629" t="s">
        <v>2841</v>
      </c>
      <c r="G764" s="1926"/>
      <c r="H764" s="1044"/>
      <c r="K764" s="704"/>
    </row>
    <row r="765" spans="2:11" ht="15" customHeight="1">
      <c r="B765" s="701"/>
      <c r="C765" s="702"/>
      <c r="D765" s="1925" t="s">
        <v>2897</v>
      </c>
      <c r="E765" s="1496">
        <v>1800</v>
      </c>
      <c r="F765" s="3330" t="s">
        <v>2898</v>
      </c>
      <c r="G765" s="3331"/>
      <c r="H765" s="1044"/>
      <c r="K765" s="704"/>
    </row>
    <row r="766" spans="2:11" ht="15" customHeight="1">
      <c r="B766" s="701"/>
      <c r="C766" s="702"/>
      <c r="D766" s="3332" t="s">
        <v>2899</v>
      </c>
      <c r="E766" s="3333">
        <f>+E19</f>
        <v>20000000</v>
      </c>
      <c r="F766" s="1629"/>
      <c r="G766" s="1926"/>
      <c r="H766" s="1044"/>
      <c r="K766" s="704"/>
    </row>
    <row r="767" spans="2:11" ht="15" customHeight="1">
      <c r="B767" s="701"/>
      <c r="C767" s="702"/>
      <c r="D767" s="3332"/>
      <c r="E767" s="3334"/>
      <c r="F767" s="1629"/>
      <c r="G767" s="1926"/>
      <c r="H767" s="1044"/>
      <c r="K767" s="704"/>
    </row>
    <row r="768" spans="2:11" ht="15" customHeight="1">
      <c r="B768" s="701"/>
      <c r="C768" s="702"/>
      <c r="D768" s="1927" t="s">
        <v>2901</v>
      </c>
      <c r="E768" s="3335" t="s">
        <v>580</v>
      </c>
      <c r="F768" s="3336"/>
      <c r="G768" s="3337"/>
      <c r="H768" s="1046" t="s">
        <v>3956</v>
      </c>
      <c r="K768" s="704"/>
    </row>
    <row r="769" spans="2:11" ht="15" customHeight="1" thickBot="1">
      <c r="B769" s="701"/>
      <c r="C769" s="702"/>
      <c r="D769" s="1928" t="s">
        <v>2900</v>
      </c>
      <c r="E769" s="1929">
        <f>+'GB Rating'!B5</f>
        <v>6</v>
      </c>
      <c r="F769" s="1930"/>
      <c r="G769" s="1931"/>
      <c r="H769" s="1044"/>
      <c r="K769" s="704"/>
    </row>
    <row r="770" spans="2:11" ht="13.8" thickBot="1">
      <c r="B770" s="701"/>
      <c r="C770" s="702"/>
      <c r="D770" s="1046"/>
      <c r="E770" s="1046"/>
      <c r="F770" s="1046"/>
      <c r="G770" s="1046"/>
      <c r="H770" s="702"/>
      <c r="I770" s="702"/>
      <c r="J770" s="702"/>
      <c r="K770" s="704"/>
    </row>
    <row r="771" spans="2:11">
      <c r="B771" s="701"/>
      <c r="C771" s="702"/>
      <c r="D771" s="1258" t="s">
        <v>2254</v>
      </c>
      <c r="E771" s="3338" t="s">
        <v>2255</v>
      </c>
      <c r="F771" s="3339"/>
      <c r="G771" s="3340"/>
      <c r="H771" s="702"/>
      <c r="I771" s="702"/>
      <c r="J771" s="702"/>
      <c r="K771" s="704"/>
    </row>
    <row r="772" spans="2:11">
      <c r="B772" s="701"/>
      <c r="C772" s="702"/>
      <c r="D772" s="1259" t="s">
        <v>2257</v>
      </c>
      <c r="E772" s="1497" t="str">
        <f>IF(+'Master Data'!$E$53=1,"Head Office",IF('Master Data'!$E$53=2,"Mayville",IF('Master Data'!$E$53=3,"Ladysmith",IF('Master Data'!$E$53=4,"Ulundi",IF('Master Data'!$E$53=5,"Pietermarizburg","")))))</f>
        <v>Pietermarizburg</v>
      </c>
      <c r="F772" s="1260"/>
      <c r="G772" s="1261"/>
      <c r="H772" s="702"/>
      <c r="I772" s="702"/>
      <c r="J772" s="702"/>
      <c r="K772" s="704"/>
    </row>
    <row r="773" spans="2:11">
      <c r="B773" s="701"/>
      <c r="C773" s="702"/>
      <c r="D773" s="1259" t="s">
        <v>2256</v>
      </c>
      <c r="E773" s="3348" t="s">
        <v>2258</v>
      </c>
      <c r="F773" s="3349"/>
      <c r="G773" s="3350"/>
      <c r="H773" s="702"/>
      <c r="I773" s="702"/>
      <c r="J773" s="702"/>
      <c r="K773" s="704"/>
    </row>
    <row r="774" spans="2:11">
      <c r="B774" s="701"/>
      <c r="C774" s="702"/>
      <c r="D774" s="1262" t="s">
        <v>2261</v>
      </c>
      <c r="E774" s="3341" t="e">
        <f>+'T2.32 OHSE Client Requirements'!#REF!</f>
        <v>#REF!</v>
      </c>
      <c r="F774" s="3341"/>
      <c r="G774" s="3342"/>
      <c r="H774" s="702"/>
      <c r="I774" s="702"/>
      <c r="J774" s="702"/>
      <c r="K774" s="704"/>
    </row>
    <row r="775" spans="2:11" ht="104.4" customHeight="1">
      <c r="B775" s="701"/>
      <c r="C775" s="702"/>
      <c r="D775" s="1263" t="s">
        <v>2262</v>
      </c>
      <c r="E775" s="2873" t="s">
        <v>2370</v>
      </c>
      <c r="F775" s="2897"/>
      <c r="G775" s="2898"/>
      <c r="H775" s="702"/>
      <c r="I775" s="702"/>
      <c r="J775" s="702"/>
      <c r="K775" s="704"/>
    </row>
    <row r="776" spans="2:11" ht="104.4" customHeight="1">
      <c r="B776" s="701"/>
      <c r="C776" s="702"/>
      <c r="D776" s="1263" t="s">
        <v>2263</v>
      </c>
      <c r="E776" s="2873" t="s">
        <v>2371</v>
      </c>
      <c r="F776" s="2897"/>
      <c r="G776" s="2898"/>
      <c r="H776" s="702"/>
      <c r="I776" s="702"/>
      <c r="J776" s="702"/>
      <c r="K776" s="704"/>
    </row>
    <row r="777" spans="2:11" ht="104.4" customHeight="1">
      <c r="B777" s="701"/>
      <c r="C777" s="702"/>
      <c r="D777" s="1263" t="s">
        <v>2264</v>
      </c>
      <c r="E777" s="2873" t="s">
        <v>2372</v>
      </c>
      <c r="F777" s="2897"/>
      <c r="G777" s="2898"/>
      <c r="H777" s="702"/>
      <c r="I777" s="702"/>
      <c r="J777" s="702"/>
      <c r="K777" s="704"/>
    </row>
    <row r="778" spans="2:11" ht="104.4" customHeight="1">
      <c r="B778" s="701"/>
      <c r="C778" s="702"/>
      <c r="D778" s="1263" t="s">
        <v>2265</v>
      </c>
      <c r="E778" s="2873" t="s">
        <v>2454</v>
      </c>
      <c r="F778" s="2897"/>
      <c r="G778" s="2898"/>
      <c r="H778" s="702"/>
      <c r="I778" s="702"/>
      <c r="J778" s="702"/>
      <c r="K778" s="704"/>
    </row>
    <row r="779" spans="2:11" ht="104.4" customHeight="1">
      <c r="B779" s="701"/>
      <c r="C779" s="702"/>
      <c r="D779" s="1263" t="s">
        <v>2266</v>
      </c>
      <c r="E779" s="2873" t="s">
        <v>2373</v>
      </c>
      <c r="F779" s="2897"/>
      <c r="G779" s="2898"/>
      <c r="H779" s="702"/>
      <c r="I779" s="702"/>
      <c r="J779" s="702"/>
      <c r="K779" s="704"/>
    </row>
    <row r="780" spans="2:11" ht="104.4" customHeight="1">
      <c r="B780" s="701"/>
      <c r="C780" s="702"/>
      <c r="D780" s="1263" t="s">
        <v>2267</v>
      </c>
      <c r="E780" s="2873" t="s">
        <v>2374</v>
      </c>
      <c r="F780" s="2897"/>
      <c r="G780" s="2898"/>
      <c r="H780" s="702"/>
      <c r="I780" s="702"/>
      <c r="J780" s="702"/>
      <c r="K780" s="704"/>
    </row>
    <row r="781" spans="2:11" ht="104.4" customHeight="1">
      <c r="B781" s="701"/>
      <c r="C781" s="702"/>
      <c r="D781" s="2899" t="s">
        <v>2268</v>
      </c>
      <c r="E781" s="2873" t="s">
        <v>2375</v>
      </c>
      <c r="F781" s="2897"/>
      <c r="G781" s="2898"/>
      <c r="H781" s="702"/>
      <c r="I781" s="702"/>
      <c r="J781" s="702"/>
      <c r="K781" s="704"/>
    </row>
    <row r="782" spans="2:11" ht="37.200000000000003" customHeight="1">
      <c r="B782" s="701"/>
      <c r="C782" s="702"/>
      <c r="D782" s="2901"/>
      <c r="E782" s="2873" t="s">
        <v>2376</v>
      </c>
      <c r="F782" s="2897"/>
      <c r="G782" s="2898"/>
      <c r="H782" s="702"/>
      <c r="I782" s="702"/>
      <c r="J782" s="702"/>
      <c r="K782" s="704"/>
    </row>
    <row r="783" spans="2:11" ht="37.200000000000003" customHeight="1">
      <c r="B783" s="701"/>
      <c r="C783" s="702"/>
      <c r="D783" s="2901"/>
      <c r="E783" s="2873" t="s">
        <v>2377</v>
      </c>
      <c r="F783" s="2897"/>
      <c r="G783" s="2898"/>
      <c r="H783" s="702"/>
      <c r="I783" s="702"/>
      <c r="J783" s="702"/>
      <c r="K783" s="704"/>
    </row>
    <row r="784" spans="2:11" ht="37.200000000000003" customHeight="1">
      <c r="B784" s="701"/>
      <c r="C784" s="702"/>
      <c r="D784" s="2901"/>
      <c r="E784" s="2873" t="s">
        <v>2378</v>
      </c>
      <c r="F784" s="2897"/>
      <c r="G784" s="2898"/>
      <c r="H784" s="702"/>
      <c r="I784" s="702"/>
      <c r="J784" s="702"/>
      <c r="K784" s="704"/>
    </row>
    <row r="785" spans="2:11" ht="32.4" customHeight="1">
      <c r="B785" s="701"/>
      <c r="C785" s="702"/>
      <c r="D785" s="2900"/>
      <c r="E785" s="2897" t="s">
        <v>2269</v>
      </c>
      <c r="F785" s="2897"/>
      <c r="G785" s="2898"/>
      <c r="H785" s="702"/>
      <c r="I785" s="702"/>
      <c r="J785" s="702"/>
      <c r="K785" s="704"/>
    </row>
    <row r="786" spans="2:11" ht="47.4" customHeight="1">
      <c r="B786" s="701"/>
      <c r="C786" s="702"/>
      <c r="D786" s="2899" t="s">
        <v>2270</v>
      </c>
      <c r="E786" s="2873" t="s">
        <v>2379</v>
      </c>
      <c r="F786" s="2897"/>
      <c r="G786" s="2898"/>
      <c r="H786" s="702"/>
      <c r="I786" s="702"/>
      <c r="J786" s="702"/>
      <c r="K786" s="704"/>
    </row>
    <row r="787" spans="2:11" ht="47.4" customHeight="1">
      <c r="B787" s="701"/>
      <c r="C787" s="702"/>
      <c r="D787" s="2900"/>
      <c r="E787" s="2873" t="s">
        <v>2380</v>
      </c>
      <c r="F787" s="2897"/>
      <c r="G787" s="2898"/>
      <c r="H787" s="702"/>
      <c r="I787" s="702"/>
      <c r="J787" s="702"/>
      <c r="K787" s="704"/>
    </row>
    <row r="788" spans="2:11" ht="21.6" customHeight="1">
      <c r="B788" s="701"/>
      <c r="C788" s="702"/>
      <c r="D788" s="1263" t="s">
        <v>2271</v>
      </c>
      <c r="E788" s="2873" t="s">
        <v>2381</v>
      </c>
      <c r="F788" s="2897"/>
      <c r="G788" s="2898"/>
      <c r="H788" s="702"/>
      <c r="I788" s="702"/>
      <c r="J788" s="702"/>
      <c r="K788" s="704"/>
    </row>
    <row r="789" spans="2:11" ht="21.6" customHeight="1">
      <c r="B789" s="701"/>
      <c r="C789" s="702"/>
      <c r="D789" s="1263" t="s">
        <v>2272</v>
      </c>
      <c r="E789" s="2873" t="s">
        <v>2382</v>
      </c>
      <c r="F789" s="2897"/>
      <c r="G789" s="2898"/>
      <c r="H789" s="702"/>
      <c r="I789" s="702"/>
      <c r="J789" s="702"/>
      <c r="K789" s="704"/>
    </row>
    <row r="790" spans="2:11" ht="21.6" customHeight="1">
      <c r="B790" s="701"/>
      <c r="C790" s="702"/>
      <c r="D790" s="2899" t="s">
        <v>2273</v>
      </c>
      <c r="E790" s="2873" t="s">
        <v>2383</v>
      </c>
      <c r="F790" s="2897"/>
      <c r="G790" s="2898"/>
      <c r="H790" s="702"/>
      <c r="I790" s="702"/>
      <c r="J790" s="702"/>
      <c r="K790" s="704"/>
    </row>
    <row r="791" spans="2:11" ht="104.4" customHeight="1">
      <c r="B791" s="701"/>
      <c r="C791" s="702"/>
      <c r="D791" s="2901"/>
      <c r="E791" s="2873" t="s">
        <v>2384</v>
      </c>
      <c r="F791" s="2897"/>
      <c r="G791" s="2898"/>
      <c r="H791" s="702"/>
      <c r="I791" s="702"/>
      <c r="J791" s="702"/>
      <c r="K791" s="704"/>
    </row>
    <row r="792" spans="2:11" ht="58.95" customHeight="1">
      <c r="B792" s="701"/>
      <c r="C792" s="702"/>
      <c r="D792" s="2901"/>
      <c r="E792" s="2873" t="s">
        <v>2385</v>
      </c>
      <c r="F792" s="2897"/>
      <c r="G792" s="2898"/>
      <c r="H792" s="702"/>
      <c r="I792" s="702"/>
      <c r="J792" s="702"/>
      <c r="K792" s="704"/>
    </row>
    <row r="793" spans="2:11" ht="58.95" customHeight="1">
      <c r="B793" s="701"/>
      <c r="C793" s="702"/>
      <c r="D793" s="2901"/>
      <c r="E793" s="2873" t="s">
        <v>2386</v>
      </c>
      <c r="F793" s="2897"/>
      <c r="G793" s="2898"/>
      <c r="H793" s="702"/>
      <c r="I793" s="702"/>
      <c r="J793" s="702"/>
      <c r="K793" s="704"/>
    </row>
    <row r="794" spans="2:11" ht="57.6" customHeight="1">
      <c r="B794" s="701"/>
      <c r="C794" s="702"/>
      <c r="D794" s="2901"/>
      <c r="E794" s="2873" t="s">
        <v>2387</v>
      </c>
      <c r="F794" s="2897"/>
      <c r="G794" s="2898"/>
      <c r="H794" s="702"/>
      <c r="I794" s="702"/>
      <c r="J794" s="702"/>
      <c r="K794" s="704"/>
    </row>
    <row r="795" spans="2:11" ht="57.6" customHeight="1">
      <c r="B795" s="701"/>
      <c r="C795" s="702"/>
      <c r="D795" s="2900"/>
      <c r="E795" s="2873" t="s">
        <v>2388</v>
      </c>
      <c r="F795" s="2897"/>
      <c r="G795" s="2898"/>
      <c r="H795" s="702"/>
      <c r="I795" s="702"/>
      <c r="J795" s="702"/>
      <c r="K795" s="704"/>
    </row>
    <row r="796" spans="2:11" ht="24.6" customHeight="1">
      <c r="B796" s="701"/>
      <c r="C796" s="702"/>
      <c r="D796" s="2899" t="s">
        <v>2274</v>
      </c>
      <c r="E796" s="2873" t="s">
        <v>2389</v>
      </c>
      <c r="F796" s="2897"/>
      <c r="G796" s="2898"/>
      <c r="H796" s="702"/>
      <c r="I796" s="702"/>
      <c r="J796" s="702"/>
      <c r="K796" s="704"/>
    </row>
    <row r="797" spans="2:11" ht="58.2" customHeight="1">
      <c r="B797" s="701"/>
      <c r="C797" s="702"/>
      <c r="D797" s="2901"/>
      <c r="E797" s="2873" t="s">
        <v>2390</v>
      </c>
      <c r="F797" s="2897"/>
      <c r="G797" s="2898"/>
      <c r="H797" s="702"/>
      <c r="I797" s="702"/>
      <c r="J797" s="702"/>
      <c r="K797" s="704"/>
    </row>
    <row r="798" spans="2:11" ht="58.2" customHeight="1">
      <c r="B798" s="701"/>
      <c r="C798" s="702"/>
      <c r="D798" s="2900"/>
      <c r="E798" s="2873" t="s">
        <v>2391</v>
      </c>
      <c r="F798" s="2897"/>
      <c r="G798" s="2898"/>
      <c r="H798" s="702"/>
      <c r="I798" s="702"/>
      <c r="J798" s="702"/>
      <c r="K798" s="704"/>
    </row>
    <row r="799" spans="2:11" ht="23.4" customHeight="1">
      <c r="B799" s="701"/>
      <c r="C799" s="702"/>
      <c r="D799" s="2899" t="s">
        <v>2134</v>
      </c>
      <c r="E799" s="2873" t="s">
        <v>2392</v>
      </c>
      <c r="F799" s="2897"/>
      <c r="G799" s="2898"/>
      <c r="H799" s="702"/>
      <c r="I799" s="702"/>
      <c r="J799" s="702"/>
      <c r="K799" s="704"/>
    </row>
    <row r="800" spans="2:11" ht="54.6" customHeight="1">
      <c r="B800" s="701"/>
      <c r="C800" s="702"/>
      <c r="D800" s="2901"/>
      <c r="E800" s="2873" t="s">
        <v>3836</v>
      </c>
      <c r="F800" s="2897"/>
      <c r="G800" s="2898"/>
      <c r="H800" s="702"/>
      <c r="I800" s="702"/>
      <c r="J800" s="702"/>
      <c r="K800" s="704"/>
    </row>
    <row r="801" spans="2:11" ht="54.6" customHeight="1">
      <c r="B801" s="701"/>
      <c r="C801" s="702"/>
      <c r="D801" s="2901"/>
      <c r="E801" s="2873" t="s">
        <v>3835</v>
      </c>
      <c r="F801" s="2897"/>
      <c r="G801" s="2898"/>
      <c r="H801" s="702"/>
      <c r="I801" s="702"/>
      <c r="J801" s="702"/>
      <c r="K801" s="704"/>
    </row>
    <row r="802" spans="2:11" ht="54.6" customHeight="1">
      <c r="B802" s="701"/>
      <c r="C802" s="702"/>
      <c r="D802" s="2901"/>
      <c r="E802" s="2873" t="s">
        <v>2393</v>
      </c>
      <c r="F802" s="2897"/>
      <c r="G802" s="2898"/>
      <c r="H802" s="702"/>
      <c r="I802" s="702"/>
      <c r="J802" s="702"/>
      <c r="K802" s="704"/>
    </row>
    <row r="803" spans="2:11" ht="54.6" customHeight="1">
      <c r="B803" s="701"/>
      <c r="C803" s="702"/>
      <c r="D803" s="2901"/>
      <c r="E803" s="2873" t="s">
        <v>2394</v>
      </c>
      <c r="F803" s="2897"/>
      <c r="G803" s="2898"/>
      <c r="H803" s="702"/>
      <c r="I803" s="702"/>
      <c r="J803" s="702"/>
      <c r="K803" s="704"/>
    </row>
    <row r="804" spans="2:11" ht="39" customHeight="1">
      <c r="B804" s="701"/>
      <c r="C804" s="702"/>
      <c r="D804" s="2900"/>
      <c r="E804" s="2873" t="s">
        <v>2395</v>
      </c>
      <c r="F804" s="2897"/>
      <c r="G804" s="2898"/>
      <c r="H804" s="702"/>
      <c r="I804" s="702"/>
      <c r="J804" s="702"/>
      <c r="K804" s="704"/>
    </row>
    <row r="805" spans="2:11" ht="22.2" customHeight="1">
      <c r="B805" s="701"/>
      <c r="C805" s="702"/>
      <c r="D805" s="1263" t="s">
        <v>2275</v>
      </c>
      <c r="E805" s="2873" t="s">
        <v>3837</v>
      </c>
      <c r="F805" s="2897"/>
      <c r="G805" s="2898"/>
      <c r="H805" s="702"/>
      <c r="I805" s="702"/>
      <c r="J805" s="702"/>
      <c r="K805" s="704"/>
    </row>
    <row r="806" spans="2:11" ht="28.2" customHeight="1">
      <c r="B806" s="701"/>
      <c r="C806" s="702"/>
      <c r="D806" s="1263" t="s">
        <v>2276</v>
      </c>
      <c r="E806" s="2873" t="s">
        <v>2396</v>
      </c>
      <c r="F806" s="2897"/>
      <c r="G806" s="2898"/>
      <c r="H806" s="702"/>
      <c r="I806" s="702"/>
      <c r="J806" s="702"/>
      <c r="K806" s="704"/>
    </row>
    <row r="807" spans="2:11" ht="44.4" customHeight="1">
      <c r="B807" s="701"/>
      <c r="C807" s="702"/>
      <c r="D807" s="1263" t="s">
        <v>2277</v>
      </c>
      <c r="E807" s="2873" t="s">
        <v>2397</v>
      </c>
      <c r="F807" s="2897"/>
      <c r="G807" s="2898"/>
      <c r="H807" s="702"/>
      <c r="I807" s="702"/>
      <c r="J807" s="702"/>
      <c r="K807" s="704"/>
    </row>
    <row r="808" spans="2:11" ht="26.4" customHeight="1">
      <c r="B808" s="701"/>
      <c r="C808" s="702"/>
      <c r="D808" s="1263" t="s">
        <v>2278</v>
      </c>
      <c r="E808" s="2873" t="s">
        <v>2398</v>
      </c>
      <c r="F808" s="2897"/>
      <c r="G808" s="2898"/>
      <c r="H808" s="702"/>
      <c r="I808" s="702"/>
      <c r="J808" s="702"/>
      <c r="K808" s="704"/>
    </row>
    <row r="809" spans="2:11" ht="46.2" customHeight="1">
      <c r="B809" s="701"/>
      <c r="C809" s="702"/>
      <c r="D809" s="2899" t="s">
        <v>2279</v>
      </c>
      <c r="E809" s="2873" t="s">
        <v>2399</v>
      </c>
      <c r="F809" s="2897"/>
      <c r="G809" s="2898"/>
      <c r="H809" s="702"/>
      <c r="I809" s="702"/>
      <c r="J809" s="702"/>
      <c r="K809" s="704"/>
    </row>
    <row r="810" spans="2:11" ht="46.95" customHeight="1">
      <c r="B810" s="701"/>
      <c r="C810" s="702"/>
      <c r="D810" s="2901"/>
      <c r="E810" s="2873" t="s">
        <v>2400</v>
      </c>
      <c r="F810" s="2897"/>
      <c r="G810" s="2898"/>
      <c r="H810" s="702"/>
      <c r="I810" s="702"/>
      <c r="J810" s="702"/>
      <c r="K810" s="704"/>
    </row>
    <row r="811" spans="2:11" ht="46.95" customHeight="1">
      <c r="B811" s="701"/>
      <c r="C811" s="702"/>
      <c r="D811" s="2901"/>
      <c r="E811" s="2873" t="s">
        <v>2401</v>
      </c>
      <c r="F811" s="2897"/>
      <c r="G811" s="2898"/>
      <c r="H811" s="702"/>
      <c r="I811" s="702"/>
      <c r="J811" s="702"/>
      <c r="K811" s="704"/>
    </row>
    <row r="812" spans="2:11" ht="47.4" customHeight="1">
      <c r="B812" s="701"/>
      <c r="C812" s="702"/>
      <c r="D812" s="2901"/>
      <c r="E812" s="2873" t="s">
        <v>2402</v>
      </c>
      <c r="F812" s="2897"/>
      <c r="G812" s="2898"/>
      <c r="H812" s="702"/>
      <c r="I812" s="702"/>
      <c r="J812" s="702"/>
      <c r="K812" s="704"/>
    </row>
    <row r="813" spans="2:11" ht="47.4" customHeight="1">
      <c r="B813" s="701"/>
      <c r="C813" s="702"/>
      <c r="D813" s="2900"/>
      <c r="E813" s="2873" t="s">
        <v>2403</v>
      </c>
      <c r="F813" s="2897"/>
      <c r="G813" s="2898"/>
      <c r="H813" s="702"/>
      <c r="I813" s="702"/>
      <c r="J813" s="702"/>
      <c r="K813" s="704"/>
    </row>
    <row r="814" spans="2:11" ht="20.399999999999999" customHeight="1">
      <c r="B814" s="701"/>
      <c r="C814" s="702"/>
      <c r="D814" s="1263" t="s">
        <v>2280</v>
      </c>
      <c r="E814" s="2873" t="s">
        <v>2404</v>
      </c>
      <c r="F814" s="2897"/>
      <c r="G814" s="2898"/>
      <c r="H814" s="702"/>
      <c r="I814" s="702"/>
      <c r="J814" s="702"/>
      <c r="K814" s="704"/>
    </row>
    <row r="815" spans="2:11" ht="22.2" customHeight="1">
      <c r="B815" s="701"/>
      <c r="C815" s="702"/>
      <c r="D815" s="2899" t="s">
        <v>2281</v>
      </c>
      <c r="E815" s="2873" t="s">
        <v>2405</v>
      </c>
      <c r="F815" s="2897"/>
      <c r="G815" s="2898"/>
      <c r="H815" s="702"/>
      <c r="I815" s="702"/>
      <c r="J815" s="702"/>
      <c r="K815" s="704"/>
    </row>
    <row r="816" spans="2:11" ht="22.2" customHeight="1">
      <c r="B816" s="701"/>
      <c r="C816" s="702"/>
      <c r="D816" s="2900"/>
      <c r="E816" s="2873" t="s">
        <v>2406</v>
      </c>
      <c r="F816" s="2897"/>
      <c r="G816" s="2898"/>
      <c r="H816" s="702"/>
      <c r="I816" s="702"/>
      <c r="J816" s="702"/>
      <c r="K816" s="704"/>
    </row>
    <row r="817" spans="2:11" ht="23.4" customHeight="1">
      <c r="B817" s="701"/>
      <c r="C817" s="702"/>
      <c r="D817" s="2899" t="s">
        <v>2282</v>
      </c>
      <c r="E817" s="2873" t="s">
        <v>2407</v>
      </c>
      <c r="F817" s="2897"/>
      <c r="G817" s="2898"/>
      <c r="H817" s="702"/>
      <c r="I817" s="702"/>
      <c r="J817" s="702"/>
      <c r="K817" s="704"/>
    </row>
    <row r="818" spans="2:11" ht="23.4" customHeight="1">
      <c r="B818" s="701"/>
      <c r="C818" s="702"/>
      <c r="D818" s="2901"/>
      <c r="E818" s="2873" t="s">
        <v>2408</v>
      </c>
      <c r="F818" s="2897"/>
      <c r="G818" s="2898"/>
      <c r="H818" s="702"/>
      <c r="I818" s="702"/>
      <c r="J818" s="702"/>
      <c r="K818" s="704"/>
    </row>
    <row r="819" spans="2:11" ht="23.4" customHeight="1">
      <c r="B819" s="701"/>
      <c r="C819" s="702"/>
      <c r="D819" s="2901"/>
      <c r="E819" s="2873" t="s">
        <v>2409</v>
      </c>
      <c r="F819" s="2897"/>
      <c r="G819" s="2898"/>
      <c r="H819" s="702"/>
      <c r="I819" s="702"/>
      <c r="J819" s="702"/>
      <c r="K819" s="704"/>
    </row>
    <row r="820" spans="2:11" ht="23.4" customHeight="1">
      <c r="B820" s="701"/>
      <c r="C820" s="702"/>
      <c r="D820" s="2901"/>
      <c r="E820" s="2873" t="s">
        <v>2410</v>
      </c>
      <c r="F820" s="2897"/>
      <c r="G820" s="2898"/>
      <c r="H820" s="702"/>
      <c r="I820" s="702"/>
      <c r="J820" s="702"/>
      <c r="K820" s="704"/>
    </row>
    <row r="821" spans="2:11" ht="22.2" customHeight="1">
      <c r="B821" s="701"/>
      <c r="C821" s="702"/>
      <c r="D821" s="2901"/>
      <c r="E821" s="2873" t="s">
        <v>2411</v>
      </c>
      <c r="F821" s="2897"/>
      <c r="G821" s="2898"/>
      <c r="H821" s="702"/>
      <c r="I821" s="702"/>
      <c r="J821" s="702"/>
      <c r="K821" s="704"/>
    </row>
    <row r="822" spans="2:11" ht="22.2" customHeight="1">
      <c r="B822" s="701"/>
      <c r="C822" s="702"/>
      <c r="D822" s="2901"/>
      <c r="E822" s="2873" t="s">
        <v>2412</v>
      </c>
      <c r="F822" s="2897"/>
      <c r="G822" s="2898"/>
      <c r="H822" s="702"/>
      <c r="I822" s="702"/>
      <c r="J822" s="702"/>
      <c r="K822" s="704"/>
    </row>
    <row r="823" spans="2:11" ht="39" customHeight="1">
      <c r="B823" s="701"/>
      <c r="C823" s="702"/>
      <c r="D823" s="2900"/>
      <c r="E823" s="2873" t="s">
        <v>2413</v>
      </c>
      <c r="F823" s="2897"/>
      <c r="G823" s="2898"/>
      <c r="H823" s="702"/>
      <c r="I823" s="702"/>
      <c r="J823" s="702"/>
      <c r="K823" s="704"/>
    </row>
    <row r="824" spans="2:11" ht="104.4" customHeight="1">
      <c r="B824" s="701"/>
      <c r="C824" s="702"/>
      <c r="D824" s="2899" t="s">
        <v>2283</v>
      </c>
      <c r="E824" s="2873" t="s">
        <v>2414</v>
      </c>
      <c r="F824" s="2897"/>
      <c r="G824" s="2898"/>
      <c r="H824" s="702"/>
      <c r="I824" s="702"/>
      <c r="J824" s="702"/>
      <c r="K824" s="704"/>
    </row>
    <row r="825" spans="2:11" ht="75" customHeight="1">
      <c r="B825" s="701"/>
      <c r="C825" s="702"/>
      <c r="D825" s="2901"/>
      <c r="E825" s="2873" t="s">
        <v>2415</v>
      </c>
      <c r="F825" s="2897"/>
      <c r="G825" s="2898"/>
      <c r="H825" s="702"/>
      <c r="I825" s="702"/>
      <c r="J825" s="702"/>
      <c r="K825" s="704"/>
    </row>
    <row r="826" spans="2:11" ht="75" customHeight="1">
      <c r="B826" s="701"/>
      <c r="C826" s="702"/>
      <c r="D826" s="2901"/>
      <c r="E826" s="2873" t="s">
        <v>3838</v>
      </c>
      <c r="F826" s="2897"/>
      <c r="G826" s="2898"/>
      <c r="H826" s="702"/>
      <c r="I826" s="702"/>
      <c r="J826" s="702"/>
      <c r="K826" s="704"/>
    </row>
    <row r="827" spans="2:11" ht="75" customHeight="1">
      <c r="B827" s="701"/>
      <c r="C827" s="702"/>
      <c r="D827" s="2901"/>
      <c r="E827" s="2873" t="s">
        <v>2416</v>
      </c>
      <c r="F827" s="2897"/>
      <c r="G827" s="2898"/>
      <c r="H827" s="702"/>
      <c r="I827" s="702"/>
      <c r="J827" s="702"/>
      <c r="K827" s="704"/>
    </row>
    <row r="828" spans="2:11" ht="104.4" customHeight="1">
      <c r="B828" s="701"/>
      <c r="C828" s="702"/>
      <c r="D828" s="2901"/>
      <c r="E828" s="2873" t="s">
        <v>2417</v>
      </c>
      <c r="F828" s="2897"/>
      <c r="G828" s="2898"/>
      <c r="H828" s="702"/>
      <c r="I828" s="702"/>
      <c r="J828" s="702"/>
      <c r="K828" s="704"/>
    </row>
    <row r="829" spans="2:11" ht="104.4" customHeight="1">
      <c r="B829" s="701"/>
      <c r="C829" s="702"/>
      <c r="D829" s="2900"/>
      <c r="E829" s="2873" t="s">
        <v>2418</v>
      </c>
      <c r="F829" s="2897"/>
      <c r="G829" s="2898"/>
      <c r="H829" s="702"/>
      <c r="I829" s="702"/>
      <c r="J829" s="702"/>
      <c r="K829" s="704"/>
    </row>
    <row r="830" spans="2:11" ht="68.400000000000006" customHeight="1">
      <c r="B830" s="701"/>
      <c r="C830" s="702"/>
      <c r="D830" s="2899" t="s">
        <v>2284</v>
      </c>
      <c r="E830" s="2873" t="s">
        <v>3839</v>
      </c>
      <c r="F830" s="2897"/>
      <c r="G830" s="2898"/>
      <c r="H830" s="702"/>
      <c r="I830" s="702"/>
      <c r="J830" s="702"/>
      <c r="K830" s="704"/>
    </row>
    <row r="831" spans="2:11" ht="64.2" customHeight="1">
      <c r="B831" s="701"/>
      <c r="C831" s="702"/>
      <c r="D831" s="2901"/>
      <c r="E831" s="2873" t="s">
        <v>3840</v>
      </c>
      <c r="F831" s="2897"/>
      <c r="G831" s="2898"/>
      <c r="H831" s="702"/>
      <c r="I831" s="702"/>
      <c r="J831" s="702"/>
      <c r="K831" s="704"/>
    </row>
    <row r="832" spans="2:11" ht="38.4" customHeight="1">
      <c r="B832" s="701"/>
      <c r="C832" s="702"/>
      <c r="D832" s="2900"/>
      <c r="E832" s="2873" t="s">
        <v>2419</v>
      </c>
      <c r="F832" s="2897"/>
      <c r="G832" s="2898"/>
      <c r="H832" s="702"/>
      <c r="I832" s="702"/>
      <c r="J832" s="702"/>
      <c r="K832" s="704"/>
    </row>
    <row r="833" spans="2:11" ht="115.95" customHeight="1">
      <c r="B833" s="701"/>
      <c r="C833" s="702"/>
      <c r="D833" s="1263" t="s">
        <v>2285</v>
      </c>
      <c r="E833" s="2873" t="s">
        <v>3841</v>
      </c>
      <c r="F833" s="2897"/>
      <c r="G833" s="2898"/>
      <c r="H833" s="702"/>
      <c r="I833" s="702"/>
      <c r="J833" s="702"/>
      <c r="K833" s="704"/>
    </row>
    <row r="834" spans="2:11" ht="104.4" customHeight="1">
      <c r="B834" s="701"/>
      <c r="C834" s="702"/>
      <c r="D834" s="1263" t="s">
        <v>2286</v>
      </c>
      <c r="E834" s="2873" t="s">
        <v>2420</v>
      </c>
      <c r="F834" s="2897"/>
      <c r="G834" s="2898"/>
      <c r="H834" s="702"/>
      <c r="I834" s="702"/>
      <c r="J834" s="702"/>
      <c r="K834" s="704"/>
    </row>
    <row r="835" spans="2:11" ht="49.2" customHeight="1">
      <c r="B835" s="701"/>
      <c r="C835" s="702"/>
      <c r="D835" s="3056" t="s">
        <v>2287</v>
      </c>
      <c r="E835" s="2873" t="s">
        <v>2421</v>
      </c>
      <c r="F835" s="2897"/>
      <c r="G835" s="2898"/>
      <c r="H835" s="702"/>
      <c r="I835" s="702"/>
      <c r="J835" s="702"/>
      <c r="K835" s="704"/>
    </row>
    <row r="836" spans="2:11" ht="22.2" customHeight="1">
      <c r="B836" s="701"/>
      <c r="C836" s="702"/>
      <c r="D836" s="3057"/>
      <c r="E836" s="2873" t="s">
        <v>2422</v>
      </c>
      <c r="F836" s="2897"/>
      <c r="G836" s="2898"/>
      <c r="H836" s="702"/>
      <c r="I836" s="702"/>
      <c r="J836" s="702"/>
      <c r="K836" s="704"/>
    </row>
    <row r="837" spans="2:11" ht="22.2" customHeight="1">
      <c r="B837" s="701"/>
      <c r="C837" s="702"/>
      <c r="D837" s="3057"/>
      <c r="E837" s="2873" t="s">
        <v>2423</v>
      </c>
      <c r="F837" s="2897"/>
      <c r="G837" s="2898"/>
      <c r="H837" s="702"/>
      <c r="I837" s="702"/>
      <c r="J837" s="702"/>
      <c r="K837" s="704"/>
    </row>
    <row r="838" spans="2:11" ht="29.25" customHeight="1">
      <c r="B838" s="701"/>
      <c r="C838" s="702"/>
      <c r="D838" s="3057"/>
      <c r="E838" s="2873" t="s">
        <v>2424</v>
      </c>
      <c r="F838" s="2897"/>
      <c r="G838" s="2898"/>
      <c r="H838" s="702"/>
      <c r="I838" s="702"/>
      <c r="J838" s="702"/>
      <c r="K838" s="704"/>
    </row>
    <row r="839" spans="2:11" ht="24" customHeight="1">
      <c r="B839" s="701"/>
      <c r="C839" s="702"/>
      <c r="D839" s="3058"/>
      <c r="E839" s="2873" t="s">
        <v>2425</v>
      </c>
      <c r="F839" s="2897"/>
      <c r="G839" s="2898"/>
      <c r="H839" s="702"/>
      <c r="I839" s="702"/>
      <c r="J839" s="702"/>
      <c r="K839" s="704"/>
    </row>
    <row r="840" spans="2:11" ht="80.400000000000006" customHeight="1">
      <c r="B840" s="701"/>
      <c r="C840" s="702"/>
      <c r="D840" s="1263" t="s">
        <v>2288</v>
      </c>
      <c r="E840" s="2873" t="s">
        <v>2455</v>
      </c>
      <c r="F840" s="2897"/>
      <c r="G840" s="2898"/>
      <c r="H840" s="702"/>
      <c r="I840" s="702"/>
      <c r="J840" s="702"/>
      <c r="K840" s="704"/>
    </row>
    <row r="841" spans="2:11" ht="147.6" customHeight="1">
      <c r="B841" s="701"/>
      <c r="C841" s="702"/>
      <c r="D841" s="1263" t="s">
        <v>2289</v>
      </c>
      <c r="E841" s="2873" t="s">
        <v>2426</v>
      </c>
      <c r="F841" s="2897"/>
      <c r="G841" s="2898"/>
      <c r="H841" s="702"/>
      <c r="I841" s="702"/>
      <c r="J841" s="702"/>
      <c r="K841" s="704"/>
    </row>
    <row r="842" spans="2:11" ht="63" customHeight="1">
      <c r="B842" s="701"/>
      <c r="C842" s="702"/>
      <c r="D842" s="2899" t="s">
        <v>2290</v>
      </c>
      <c r="E842" s="2873" t="s">
        <v>2427</v>
      </c>
      <c r="F842" s="2897"/>
      <c r="G842" s="2898"/>
      <c r="H842" s="702"/>
      <c r="I842" s="702"/>
      <c r="J842" s="702"/>
      <c r="K842" s="704"/>
    </row>
    <row r="843" spans="2:11" ht="48.6" customHeight="1">
      <c r="B843" s="701"/>
      <c r="C843" s="702"/>
      <c r="D843" s="2900"/>
      <c r="E843" s="2873" t="s">
        <v>2428</v>
      </c>
      <c r="F843" s="2897"/>
      <c r="G843" s="2898"/>
      <c r="H843" s="702"/>
      <c r="I843" s="702"/>
      <c r="J843" s="702"/>
      <c r="K843" s="704"/>
    </row>
    <row r="844" spans="2:11" ht="124.5" customHeight="1">
      <c r="B844" s="701"/>
      <c r="C844" s="702"/>
      <c r="D844" s="2899" t="s">
        <v>2291</v>
      </c>
      <c r="E844" s="2873" t="s">
        <v>3842</v>
      </c>
      <c r="F844" s="2897"/>
      <c r="G844" s="2898"/>
      <c r="H844" s="702"/>
      <c r="I844" s="702"/>
      <c r="J844" s="702"/>
      <c r="K844" s="704"/>
    </row>
    <row r="845" spans="2:11" ht="20.399999999999999" customHeight="1">
      <c r="B845" s="701"/>
      <c r="C845" s="702"/>
      <c r="D845" s="2901"/>
      <c r="E845" s="2873" t="s">
        <v>3843</v>
      </c>
      <c r="F845" s="2897"/>
      <c r="G845" s="2898"/>
      <c r="H845" s="702"/>
      <c r="I845" s="702"/>
      <c r="J845" s="702"/>
      <c r="K845" s="704"/>
    </row>
    <row r="846" spans="2:11" ht="20.399999999999999" customHeight="1">
      <c r="B846" s="701"/>
      <c r="C846" s="702"/>
      <c r="D846" s="2901"/>
      <c r="E846" s="2873" t="s">
        <v>3844</v>
      </c>
      <c r="F846" s="2897"/>
      <c r="G846" s="2898"/>
      <c r="H846" s="702"/>
      <c r="I846" s="702"/>
      <c r="J846" s="702"/>
      <c r="K846" s="704"/>
    </row>
    <row r="847" spans="2:11" ht="20.399999999999999" customHeight="1">
      <c r="B847" s="701"/>
      <c r="C847" s="702"/>
      <c r="D847" s="2901"/>
      <c r="E847" s="2873" t="s">
        <v>3845</v>
      </c>
      <c r="F847" s="2897"/>
      <c r="G847" s="2898"/>
      <c r="H847" s="702"/>
      <c r="I847" s="702"/>
      <c r="J847" s="702"/>
      <c r="K847" s="704"/>
    </row>
    <row r="848" spans="2:11" ht="38.4" customHeight="1">
      <c r="B848" s="701"/>
      <c r="C848" s="702"/>
      <c r="D848" s="2900"/>
      <c r="E848" s="2873" t="s">
        <v>2429</v>
      </c>
      <c r="F848" s="2897"/>
      <c r="G848" s="2898"/>
      <c r="H848" s="702"/>
      <c r="I848" s="702"/>
      <c r="J848" s="702"/>
      <c r="K848" s="704"/>
    </row>
    <row r="849" spans="2:11" ht="51" customHeight="1">
      <c r="B849" s="701"/>
      <c r="C849" s="702"/>
      <c r="D849" s="2899" t="s">
        <v>2292</v>
      </c>
      <c r="E849" s="2873" t="s">
        <v>3854</v>
      </c>
      <c r="F849" s="2897"/>
      <c r="G849" s="2898"/>
      <c r="H849" s="702"/>
      <c r="I849" s="702"/>
      <c r="J849" s="702"/>
      <c r="K849" s="704"/>
    </row>
    <row r="850" spans="2:11" ht="20.399999999999999" customHeight="1">
      <c r="B850" s="701"/>
      <c r="C850" s="702"/>
      <c r="D850" s="2901"/>
      <c r="E850" s="2873" t="s">
        <v>3846</v>
      </c>
      <c r="F850" s="2897"/>
      <c r="G850" s="2898"/>
      <c r="H850" s="702"/>
      <c r="I850" s="702"/>
      <c r="J850" s="702"/>
      <c r="K850" s="704"/>
    </row>
    <row r="851" spans="2:11" ht="20.399999999999999" customHeight="1">
      <c r="B851" s="701"/>
      <c r="C851" s="702"/>
      <c r="D851" s="2901"/>
      <c r="E851" s="2873" t="s">
        <v>3855</v>
      </c>
      <c r="F851" s="2897"/>
      <c r="G851" s="2898"/>
      <c r="H851" s="702"/>
      <c r="I851" s="702"/>
      <c r="J851" s="702"/>
      <c r="K851" s="704"/>
    </row>
    <row r="852" spans="2:11" ht="20.399999999999999" customHeight="1">
      <c r="B852" s="701"/>
      <c r="C852" s="702"/>
      <c r="D852" s="2901"/>
      <c r="E852" s="2873" t="s">
        <v>3847</v>
      </c>
      <c r="F852" s="2897"/>
      <c r="G852" s="2898"/>
      <c r="H852" s="702"/>
      <c r="I852" s="702"/>
      <c r="J852" s="702"/>
      <c r="K852" s="704"/>
    </row>
    <row r="853" spans="2:11" ht="19.95" customHeight="1">
      <c r="B853" s="701"/>
      <c r="C853" s="702"/>
      <c r="D853" s="2901"/>
      <c r="E853" s="2873" t="s">
        <v>3848</v>
      </c>
      <c r="F853" s="2897"/>
      <c r="G853" s="2898"/>
      <c r="H853" s="702"/>
      <c r="I853" s="702"/>
      <c r="J853" s="702"/>
      <c r="K853" s="704"/>
    </row>
    <row r="854" spans="2:11" ht="39" customHeight="1">
      <c r="B854" s="701"/>
      <c r="C854" s="702"/>
      <c r="D854" s="2900"/>
      <c r="E854" s="2873" t="s">
        <v>2430</v>
      </c>
      <c r="F854" s="2897"/>
      <c r="G854" s="2898"/>
      <c r="H854" s="702"/>
      <c r="I854" s="702"/>
      <c r="J854" s="702"/>
      <c r="K854" s="704"/>
    </row>
    <row r="855" spans="2:11" ht="42" customHeight="1">
      <c r="B855" s="701"/>
      <c r="C855" s="702"/>
      <c r="D855" s="2899" t="s">
        <v>2293</v>
      </c>
      <c r="E855" s="2897" t="s">
        <v>2294</v>
      </c>
      <c r="F855" s="2897"/>
      <c r="G855" s="2898"/>
      <c r="H855" s="702"/>
      <c r="I855" s="702"/>
      <c r="J855" s="702"/>
      <c r="K855" s="704"/>
    </row>
    <row r="856" spans="2:11" ht="29.25" customHeight="1">
      <c r="B856" s="701"/>
      <c r="C856" s="702"/>
      <c r="D856" s="2901"/>
      <c r="E856" s="2897" t="s">
        <v>2295</v>
      </c>
      <c r="F856" s="2897"/>
      <c r="G856" s="2898"/>
      <c r="H856" s="702"/>
      <c r="I856" s="702"/>
      <c r="J856" s="702"/>
      <c r="K856" s="704"/>
    </row>
    <row r="857" spans="2:11" ht="45" customHeight="1">
      <c r="B857" s="701"/>
      <c r="C857" s="702"/>
      <c r="D857" s="2900"/>
      <c r="E857" s="2897" t="s">
        <v>2296</v>
      </c>
      <c r="F857" s="2897"/>
      <c r="G857" s="2898"/>
      <c r="H857" s="702"/>
      <c r="I857" s="702"/>
      <c r="J857" s="702"/>
      <c r="K857" s="704"/>
    </row>
    <row r="858" spans="2:11" ht="47.4" customHeight="1">
      <c r="B858" s="701"/>
      <c r="C858" s="702"/>
      <c r="D858" s="2899" t="s">
        <v>2297</v>
      </c>
      <c r="E858" s="2873" t="s">
        <v>2431</v>
      </c>
      <c r="F858" s="2897"/>
      <c r="G858" s="2898"/>
      <c r="H858" s="702"/>
      <c r="I858" s="702"/>
      <c r="J858" s="702"/>
      <c r="K858" s="704"/>
    </row>
    <row r="859" spans="2:11" ht="47.4" customHeight="1">
      <c r="B859" s="701"/>
      <c r="C859" s="702"/>
      <c r="D859" s="2900"/>
      <c r="E859" s="2873" t="s">
        <v>2432</v>
      </c>
      <c r="F859" s="2897"/>
      <c r="G859" s="2898"/>
      <c r="H859" s="702"/>
      <c r="I859" s="702"/>
      <c r="J859" s="702"/>
      <c r="K859" s="704"/>
    </row>
    <row r="860" spans="2:11" ht="31.2" customHeight="1">
      <c r="B860" s="701"/>
      <c r="C860" s="702"/>
      <c r="D860" s="2899" t="s">
        <v>2298</v>
      </c>
      <c r="E860" s="2873" t="s">
        <v>2433</v>
      </c>
      <c r="F860" s="2897"/>
      <c r="G860" s="2898"/>
      <c r="H860" s="702"/>
      <c r="I860" s="702"/>
      <c r="J860" s="702"/>
      <c r="K860" s="704"/>
    </row>
    <row r="861" spans="2:11" ht="31.2" customHeight="1">
      <c r="B861" s="701"/>
      <c r="C861" s="702"/>
      <c r="D861" s="2901"/>
      <c r="E861" s="2873" t="s">
        <v>2434</v>
      </c>
      <c r="F861" s="2897"/>
      <c r="G861" s="2898"/>
      <c r="H861" s="702"/>
      <c r="I861" s="702"/>
      <c r="J861" s="702"/>
      <c r="K861" s="704"/>
    </row>
    <row r="862" spans="2:11" ht="31.2" customHeight="1">
      <c r="B862" s="701"/>
      <c r="C862" s="702"/>
      <c r="D862" s="2901"/>
      <c r="E862" s="2873" t="s">
        <v>2435</v>
      </c>
      <c r="F862" s="2897"/>
      <c r="G862" s="2898"/>
      <c r="H862" s="702"/>
      <c r="I862" s="702"/>
      <c r="J862" s="702"/>
      <c r="K862" s="704"/>
    </row>
    <row r="863" spans="2:11" ht="31.2" customHeight="1">
      <c r="B863" s="701"/>
      <c r="C863" s="702"/>
      <c r="D863" s="2901"/>
      <c r="E863" s="2873" t="s">
        <v>2436</v>
      </c>
      <c r="F863" s="2897"/>
      <c r="G863" s="2898"/>
      <c r="H863" s="702"/>
      <c r="I863" s="702"/>
      <c r="J863" s="702"/>
      <c r="K863" s="704"/>
    </row>
    <row r="864" spans="2:11" ht="31.2" customHeight="1">
      <c r="B864" s="701"/>
      <c r="C864" s="702"/>
      <c r="D864" s="2901"/>
      <c r="E864" s="2873" t="s">
        <v>2437</v>
      </c>
      <c r="F864" s="2897"/>
      <c r="G864" s="2898"/>
      <c r="H864" s="702"/>
      <c r="I864" s="702"/>
      <c r="J864" s="702"/>
      <c r="K864" s="704"/>
    </row>
    <row r="865" spans="2:11" ht="31.2" customHeight="1">
      <c r="B865" s="701"/>
      <c r="C865" s="702"/>
      <c r="D865" s="2900"/>
      <c r="E865" s="2873" t="s">
        <v>2438</v>
      </c>
      <c r="F865" s="2897"/>
      <c r="G865" s="2898"/>
      <c r="H865" s="702"/>
      <c r="I865" s="702"/>
      <c r="J865" s="702"/>
      <c r="K865" s="704"/>
    </row>
    <row r="866" spans="2:11" ht="52.95" customHeight="1">
      <c r="B866" s="701"/>
      <c r="C866" s="702"/>
      <c r="D866" s="2899" t="s">
        <v>2299</v>
      </c>
      <c r="E866" s="2873" t="s">
        <v>2300</v>
      </c>
      <c r="F866" s="2897"/>
      <c r="G866" s="2898"/>
      <c r="H866" s="702"/>
      <c r="I866" s="702"/>
      <c r="J866" s="702"/>
      <c r="K866" s="704"/>
    </row>
    <row r="867" spans="2:11" ht="52.95" customHeight="1">
      <c r="B867" s="701"/>
      <c r="C867" s="702"/>
      <c r="D867" s="2901"/>
      <c r="E867" s="2873" t="s">
        <v>3856</v>
      </c>
      <c r="F867" s="2897"/>
      <c r="G867" s="2898"/>
      <c r="H867" s="702"/>
      <c r="I867" s="702"/>
      <c r="J867" s="702"/>
      <c r="K867" s="704"/>
    </row>
    <row r="868" spans="2:11" ht="52.95" customHeight="1">
      <c r="B868" s="701"/>
      <c r="C868" s="702"/>
      <c r="D868" s="2900"/>
      <c r="E868" s="2873" t="s">
        <v>2439</v>
      </c>
      <c r="F868" s="2897"/>
      <c r="G868" s="2898"/>
      <c r="H868" s="702"/>
      <c r="I868" s="702"/>
      <c r="J868" s="702"/>
      <c r="K868" s="704"/>
    </row>
    <row r="869" spans="2:11" ht="58.95" customHeight="1">
      <c r="B869" s="701"/>
      <c r="C869" s="702"/>
      <c r="D869" s="2899" t="s">
        <v>2301</v>
      </c>
      <c r="E869" s="2897" t="s">
        <v>2302</v>
      </c>
      <c r="F869" s="2897"/>
      <c r="G869" s="2898"/>
      <c r="H869" s="702"/>
      <c r="I869" s="702"/>
      <c r="J869" s="702"/>
      <c r="K869" s="704"/>
    </row>
    <row r="870" spans="2:11" ht="58.95" customHeight="1">
      <c r="B870" s="701"/>
      <c r="C870" s="702"/>
      <c r="D870" s="2901"/>
      <c r="E870" s="2873" t="s">
        <v>3857</v>
      </c>
      <c r="F870" s="2897"/>
      <c r="G870" s="2898"/>
      <c r="H870" s="702"/>
      <c r="I870" s="702"/>
      <c r="J870" s="702"/>
      <c r="K870" s="704"/>
    </row>
    <row r="871" spans="2:11" ht="58.95" customHeight="1">
      <c r="B871" s="701"/>
      <c r="C871" s="702"/>
      <c r="D871" s="2900"/>
      <c r="E871" s="2873" t="s">
        <v>3858</v>
      </c>
      <c r="F871" s="2897"/>
      <c r="G871" s="2898"/>
      <c r="H871" s="702"/>
      <c r="I871" s="702"/>
      <c r="J871" s="702"/>
      <c r="K871" s="704"/>
    </row>
    <row r="872" spans="2:11" ht="40.950000000000003" customHeight="1">
      <c r="B872" s="701"/>
      <c r="C872" s="702"/>
      <c r="D872" s="1263" t="s">
        <v>2303</v>
      </c>
      <c r="E872" s="2873" t="s">
        <v>2440</v>
      </c>
      <c r="F872" s="2897"/>
      <c r="G872" s="2898"/>
      <c r="H872" s="702"/>
      <c r="I872" s="702"/>
      <c r="J872" s="702"/>
      <c r="K872" s="704"/>
    </row>
    <row r="873" spans="2:11" ht="61.2" customHeight="1">
      <c r="B873" s="701"/>
      <c r="C873" s="702"/>
      <c r="D873" s="2899" t="s">
        <v>2304</v>
      </c>
      <c r="E873" s="2897" t="s">
        <v>2305</v>
      </c>
      <c r="F873" s="2897"/>
      <c r="G873" s="2898"/>
      <c r="H873" s="702"/>
      <c r="I873" s="702"/>
      <c r="J873" s="702"/>
      <c r="K873" s="704"/>
    </row>
    <row r="874" spans="2:11" ht="61.2" customHeight="1">
      <c r="B874" s="701"/>
      <c r="C874" s="702"/>
      <c r="D874" s="2901"/>
      <c r="E874" s="2873" t="s">
        <v>3859</v>
      </c>
      <c r="F874" s="2897"/>
      <c r="G874" s="2898"/>
      <c r="H874" s="702"/>
      <c r="I874" s="702"/>
      <c r="J874" s="702"/>
      <c r="K874" s="704"/>
    </row>
    <row r="875" spans="2:11" ht="31.2" customHeight="1">
      <c r="B875" s="701"/>
      <c r="C875" s="702"/>
      <c r="D875" s="2901"/>
      <c r="E875" s="2873" t="s">
        <v>3860</v>
      </c>
      <c r="F875" s="2897"/>
      <c r="G875" s="2898"/>
      <c r="H875" s="702"/>
      <c r="I875" s="702"/>
      <c r="J875" s="702"/>
      <c r="K875" s="704"/>
    </row>
    <row r="876" spans="2:11" ht="36" customHeight="1">
      <c r="B876" s="701"/>
      <c r="C876" s="702"/>
      <c r="D876" s="2901"/>
      <c r="E876" s="2873" t="s">
        <v>3861</v>
      </c>
      <c r="F876" s="2897"/>
      <c r="G876" s="2898"/>
      <c r="H876" s="702"/>
      <c r="I876" s="702"/>
      <c r="J876" s="702"/>
      <c r="K876" s="704"/>
    </row>
    <row r="877" spans="2:11" ht="18" customHeight="1">
      <c r="B877" s="701"/>
      <c r="C877" s="702"/>
      <c r="D877" s="2901"/>
      <c r="E877" s="2873" t="s">
        <v>3849</v>
      </c>
      <c r="F877" s="2897"/>
      <c r="G877" s="2898"/>
      <c r="H877" s="702"/>
      <c r="I877" s="702"/>
      <c r="J877" s="702"/>
      <c r="K877" s="704"/>
    </row>
    <row r="878" spans="2:11" ht="18" customHeight="1">
      <c r="B878" s="701"/>
      <c r="C878" s="702"/>
      <c r="D878" s="2901"/>
      <c r="E878" s="2873" t="s">
        <v>3850</v>
      </c>
      <c r="F878" s="2897"/>
      <c r="G878" s="2898"/>
      <c r="H878" s="702"/>
      <c r="I878" s="702"/>
      <c r="J878" s="702"/>
      <c r="K878" s="704"/>
    </row>
    <row r="879" spans="2:11" ht="18" customHeight="1">
      <c r="B879" s="701"/>
      <c r="C879" s="702"/>
      <c r="D879" s="2901"/>
      <c r="E879" s="2873" t="s">
        <v>3851</v>
      </c>
      <c r="F879" s="2897"/>
      <c r="G879" s="2898"/>
      <c r="H879" s="702"/>
      <c r="I879" s="702"/>
      <c r="J879" s="702"/>
      <c r="K879" s="704"/>
    </row>
    <row r="880" spans="2:11" ht="59.4" customHeight="1">
      <c r="B880" s="701"/>
      <c r="C880" s="702"/>
      <c r="D880" s="2900"/>
      <c r="E880" s="2873" t="s">
        <v>3862</v>
      </c>
      <c r="F880" s="2897"/>
      <c r="G880" s="2898"/>
      <c r="H880" s="702"/>
      <c r="I880" s="702"/>
      <c r="J880" s="702"/>
      <c r="K880" s="704"/>
    </row>
    <row r="881" spans="2:11" ht="65.400000000000006" customHeight="1">
      <c r="B881" s="701"/>
      <c r="C881" s="702"/>
      <c r="D881" s="2899" t="s">
        <v>2306</v>
      </c>
      <c r="E881" s="2873" t="s">
        <v>3863</v>
      </c>
      <c r="F881" s="2897"/>
      <c r="G881" s="2898"/>
      <c r="H881" s="702"/>
      <c r="I881" s="702"/>
      <c r="J881" s="702"/>
      <c r="K881" s="704"/>
    </row>
    <row r="882" spans="2:11" ht="37.200000000000003" customHeight="1">
      <c r="B882" s="701"/>
      <c r="C882" s="702"/>
      <c r="D882" s="2900"/>
      <c r="E882" s="2873" t="s">
        <v>3864</v>
      </c>
      <c r="F882" s="2897"/>
      <c r="G882" s="2898"/>
      <c r="H882" s="702"/>
      <c r="I882" s="702"/>
      <c r="J882" s="702"/>
      <c r="K882" s="704"/>
    </row>
    <row r="883" spans="2:11" ht="36.6" customHeight="1">
      <c r="B883" s="701"/>
      <c r="C883" s="702"/>
      <c r="D883" s="1263" t="s">
        <v>2307</v>
      </c>
      <c r="E883" s="2873" t="s">
        <v>2441</v>
      </c>
      <c r="F883" s="2897"/>
      <c r="G883" s="2898"/>
      <c r="H883" s="702"/>
      <c r="I883" s="702"/>
      <c r="J883" s="702"/>
      <c r="K883" s="704"/>
    </row>
    <row r="884" spans="2:11" ht="36" customHeight="1">
      <c r="B884" s="701"/>
      <c r="C884" s="702"/>
      <c r="D884" s="2899" t="s">
        <v>2308</v>
      </c>
      <c r="E884" s="2873" t="s">
        <v>2456</v>
      </c>
      <c r="F884" s="2897"/>
      <c r="G884" s="2898"/>
      <c r="H884" s="702"/>
      <c r="I884" s="702"/>
      <c r="J884" s="702"/>
      <c r="K884" s="704"/>
    </row>
    <row r="885" spans="2:11" ht="39.6" customHeight="1">
      <c r="B885" s="701"/>
      <c r="C885" s="702"/>
      <c r="D885" s="2901"/>
      <c r="E885" s="2873" t="s">
        <v>2457</v>
      </c>
      <c r="F885" s="2897"/>
      <c r="G885" s="2898"/>
      <c r="H885" s="702"/>
      <c r="I885" s="702"/>
      <c r="J885" s="702"/>
      <c r="K885" s="704"/>
    </row>
    <row r="886" spans="2:11" ht="39.6" customHeight="1">
      <c r="B886" s="701"/>
      <c r="C886" s="702"/>
      <c r="D886" s="2901"/>
      <c r="E886" s="2873" t="s">
        <v>2458</v>
      </c>
      <c r="F886" s="2897"/>
      <c r="G886" s="2898"/>
      <c r="H886" s="702"/>
      <c r="I886" s="702"/>
      <c r="J886" s="702"/>
      <c r="K886" s="704"/>
    </row>
    <row r="887" spans="2:11" ht="40.200000000000003" customHeight="1">
      <c r="B887" s="701"/>
      <c r="C887" s="702"/>
      <c r="D887" s="2901"/>
      <c r="E887" s="2873" t="s">
        <v>2459</v>
      </c>
      <c r="F887" s="2897"/>
      <c r="G887" s="2898"/>
      <c r="H887" s="702"/>
      <c r="I887" s="702"/>
      <c r="J887" s="702"/>
      <c r="K887" s="704"/>
    </row>
    <row r="888" spans="2:11" ht="40.200000000000003" customHeight="1">
      <c r="B888" s="701"/>
      <c r="C888" s="702"/>
      <c r="D888" s="2901"/>
      <c r="E888" s="2873" t="s">
        <v>3869</v>
      </c>
      <c r="F888" s="2897"/>
      <c r="G888" s="2898"/>
      <c r="H888" s="702"/>
      <c r="I888" s="702"/>
      <c r="J888" s="702"/>
      <c r="K888" s="704"/>
    </row>
    <row r="889" spans="2:11" ht="52.2" customHeight="1">
      <c r="B889" s="701"/>
      <c r="C889" s="702"/>
      <c r="D889" s="2901"/>
      <c r="E889" s="2873" t="s">
        <v>2460</v>
      </c>
      <c r="F889" s="2897"/>
      <c r="G889" s="2898"/>
      <c r="H889" s="702"/>
      <c r="I889" s="702"/>
      <c r="J889" s="702"/>
      <c r="K889" s="704"/>
    </row>
    <row r="890" spans="2:11" ht="52.2" customHeight="1">
      <c r="B890" s="701"/>
      <c r="C890" s="702"/>
      <c r="D890" s="2901"/>
      <c r="E890" s="2897" t="s">
        <v>2309</v>
      </c>
      <c r="F890" s="2897"/>
      <c r="G890" s="2898"/>
      <c r="H890" s="702"/>
      <c r="I890" s="702"/>
      <c r="J890" s="702"/>
      <c r="K890" s="704"/>
    </row>
    <row r="891" spans="2:11" ht="40.200000000000003" customHeight="1">
      <c r="B891" s="701"/>
      <c r="C891" s="702"/>
      <c r="D891" s="2901"/>
      <c r="E891" s="2897" t="s">
        <v>2310</v>
      </c>
      <c r="F891" s="2897"/>
      <c r="G891" s="2898"/>
      <c r="H891" s="702"/>
      <c r="I891" s="702"/>
      <c r="J891" s="702"/>
      <c r="K891" s="704"/>
    </row>
    <row r="892" spans="2:11" ht="40.200000000000003" customHeight="1">
      <c r="B892" s="701"/>
      <c r="C892" s="702"/>
      <c r="D892" s="2901"/>
      <c r="E892" s="2873" t="s">
        <v>2442</v>
      </c>
      <c r="F892" s="2897"/>
      <c r="G892" s="2898"/>
      <c r="H892" s="702"/>
      <c r="I892" s="702"/>
      <c r="J892" s="702"/>
      <c r="K892" s="704"/>
    </row>
    <row r="893" spans="2:11" ht="37.950000000000003" customHeight="1">
      <c r="B893" s="701"/>
      <c r="C893" s="702"/>
      <c r="D893" s="2901"/>
      <c r="E893" s="2873" t="s">
        <v>3870</v>
      </c>
      <c r="F893" s="2897"/>
      <c r="G893" s="2898"/>
      <c r="H893" s="702"/>
      <c r="I893" s="702"/>
      <c r="J893" s="702"/>
      <c r="K893" s="704"/>
    </row>
    <row r="894" spans="2:11" ht="37.950000000000003" customHeight="1">
      <c r="B894" s="701"/>
      <c r="C894" s="702"/>
      <c r="D894" s="2901"/>
      <c r="E894" s="2897" t="s">
        <v>2311</v>
      </c>
      <c r="F894" s="2897"/>
      <c r="G894" s="2898"/>
      <c r="H894" s="702"/>
      <c r="I894" s="702"/>
      <c r="J894" s="702"/>
      <c r="K894" s="704"/>
    </row>
    <row r="895" spans="2:11" ht="48.6" customHeight="1">
      <c r="B895" s="701"/>
      <c r="C895" s="702"/>
      <c r="D895" s="2901"/>
      <c r="E895" s="2873" t="s">
        <v>3852</v>
      </c>
      <c r="F895" s="2897"/>
      <c r="G895" s="2898"/>
      <c r="H895" s="702"/>
      <c r="I895" s="702"/>
      <c r="J895" s="702"/>
      <c r="K895" s="704"/>
    </row>
    <row r="896" spans="2:11" ht="48.6" customHeight="1">
      <c r="B896" s="701"/>
      <c r="C896" s="702"/>
      <c r="D896" s="2901"/>
      <c r="E896" s="2873" t="s">
        <v>3853</v>
      </c>
      <c r="F896" s="2897"/>
      <c r="G896" s="2898"/>
      <c r="H896" s="702"/>
      <c r="I896" s="702"/>
      <c r="J896" s="702"/>
      <c r="K896" s="704"/>
    </row>
    <row r="897" spans="2:11" ht="24.6" customHeight="1">
      <c r="B897" s="701"/>
      <c r="C897" s="702"/>
      <c r="D897" s="2900"/>
      <c r="E897" s="2873" t="s">
        <v>3871</v>
      </c>
      <c r="F897" s="2897"/>
      <c r="G897" s="2898"/>
      <c r="H897" s="702"/>
      <c r="I897" s="702"/>
      <c r="J897" s="702"/>
      <c r="K897" s="704"/>
    </row>
    <row r="898" spans="2:11" ht="51.6" customHeight="1">
      <c r="B898" s="701"/>
      <c r="C898" s="702"/>
      <c r="D898" s="2899" t="s">
        <v>2312</v>
      </c>
      <c r="E898" s="2873" t="s">
        <v>2369</v>
      </c>
      <c r="F898" s="2897"/>
      <c r="G898" s="2898"/>
      <c r="H898" s="702"/>
      <c r="I898" s="702"/>
      <c r="J898" s="702"/>
      <c r="K898" s="704"/>
    </row>
    <row r="899" spans="2:11" ht="51.6" customHeight="1">
      <c r="B899" s="701"/>
      <c r="C899" s="702"/>
      <c r="D899" s="2901"/>
      <c r="E899" s="2873" t="s">
        <v>3872</v>
      </c>
      <c r="F899" s="2897"/>
      <c r="G899" s="2898"/>
      <c r="H899" s="702"/>
      <c r="I899" s="702"/>
      <c r="J899" s="702"/>
      <c r="K899" s="704"/>
    </row>
    <row r="900" spans="2:11" ht="51.6" customHeight="1">
      <c r="B900" s="701"/>
      <c r="C900" s="702"/>
      <c r="D900" s="2900"/>
      <c r="E900" s="2873" t="s">
        <v>2443</v>
      </c>
      <c r="F900" s="2897"/>
      <c r="G900" s="2898"/>
      <c r="H900" s="702"/>
      <c r="I900" s="702"/>
      <c r="J900" s="702"/>
      <c r="K900" s="704"/>
    </row>
    <row r="901" spans="2:11" ht="42.6" customHeight="1">
      <c r="B901" s="701"/>
      <c r="C901" s="702"/>
      <c r="D901" s="2899" t="s">
        <v>2313</v>
      </c>
      <c r="E901" s="2873" t="s">
        <v>2444</v>
      </c>
      <c r="F901" s="2897"/>
      <c r="G901" s="2898"/>
      <c r="H901" s="702"/>
      <c r="I901" s="702"/>
      <c r="J901" s="702"/>
      <c r="K901" s="704"/>
    </row>
    <row r="902" spans="2:11" ht="46.2" customHeight="1">
      <c r="B902" s="701"/>
      <c r="C902" s="702"/>
      <c r="D902" s="2901"/>
      <c r="E902" s="2873" t="s">
        <v>3865</v>
      </c>
      <c r="F902" s="2897"/>
      <c r="G902" s="2898"/>
      <c r="H902" s="702"/>
      <c r="I902" s="702"/>
      <c r="J902" s="702"/>
      <c r="K902" s="704"/>
    </row>
    <row r="903" spans="2:11" ht="46.2" customHeight="1">
      <c r="B903" s="701"/>
      <c r="C903" s="702"/>
      <c r="D903" s="2901"/>
      <c r="E903" s="2873" t="s">
        <v>3866</v>
      </c>
      <c r="F903" s="2897"/>
      <c r="G903" s="2898"/>
      <c r="H903" s="702"/>
      <c r="I903" s="702"/>
      <c r="J903" s="702"/>
      <c r="K903" s="704"/>
    </row>
    <row r="904" spans="2:11" ht="46.2" customHeight="1">
      <c r="B904" s="701"/>
      <c r="C904" s="702"/>
      <c r="D904" s="2901"/>
      <c r="E904" s="2873" t="s">
        <v>3867</v>
      </c>
      <c r="F904" s="2897"/>
      <c r="G904" s="2898"/>
      <c r="H904" s="702"/>
      <c r="I904" s="702"/>
      <c r="J904" s="702"/>
      <c r="K904" s="704"/>
    </row>
    <row r="905" spans="2:11" ht="58.95" customHeight="1">
      <c r="B905" s="701"/>
      <c r="C905" s="702"/>
      <c r="D905" s="2901"/>
      <c r="E905" s="2873" t="s">
        <v>2445</v>
      </c>
      <c r="F905" s="2897"/>
      <c r="G905" s="2898"/>
      <c r="H905" s="702"/>
      <c r="I905" s="702"/>
      <c r="J905" s="702"/>
      <c r="K905" s="704"/>
    </row>
    <row r="906" spans="2:11" ht="58.95" customHeight="1">
      <c r="B906" s="701"/>
      <c r="C906" s="702"/>
      <c r="D906" s="2901"/>
      <c r="E906" s="2873" t="s">
        <v>2446</v>
      </c>
      <c r="F906" s="2897"/>
      <c r="G906" s="2898"/>
      <c r="H906" s="702"/>
      <c r="I906" s="702"/>
      <c r="J906" s="702"/>
      <c r="K906" s="704"/>
    </row>
    <row r="907" spans="2:11" ht="45" customHeight="1">
      <c r="B907" s="701"/>
      <c r="C907" s="702"/>
      <c r="D907" s="2901"/>
      <c r="E907" s="2873" t="s">
        <v>2447</v>
      </c>
      <c r="F907" s="2897"/>
      <c r="G907" s="2898"/>
      <c r="H907" s="702"/>
      <c r="I907" s="702"/>
      <c r="J907" s="702"/>
      <c r="K907" s="704"/>
    </row>
    <row r="908" spans="2:11" ht="45" customHeight="1">
      <c r="B908" s="701"/>
      <c r="C908" s="702"/>
      <c r="D908" s="2901"/>
      <c r="E908" s="2873" t="s">
        <v>2448</v>
      </c>
      <c r="F908" s="2897"/>
      <c r="G908" s="2898"/>
      <c r="H908" s="702"/>
      <c r="I908" s="702"/>
      <c r="J908" s="702"/>
      <c r="K908" s="704"/>
    </row>
    <row r="909" spans="2:11" ht="45" customHeight="1">
      <c r="B909" s="701"/>
      <c r="C909" s="702"/>
      <c r="D909" s="2900"/>
      <c r="E909" s="2873" t="s">
        <v>2449</v>
      </c>
      <c r="F909" s="2897"/>
      <c r="G909" s="2898"/>
      <c r="H909" s="702"/>
      <c r="I909" s="702"/>
      <c r="J909" s="702"/>
      <c r="K909" s="704"/>
    </row>
    <row r="910" spans="2:11" ht="42" customHeight="1">
      <c r="B910" s="701"/>
      <c r="C910" s="702"/>
      <c r="D910" s="2899" t="s">
        <v>2314</v>
      </c>
      <c r="E910" s="2873" t="s">
        <v>3868</v>
      </c>
      <c r="F910" s="2897"/>
      <c r="G910" s="2898"/>
      <c r="H910" s="702"/>
      <c r="I910" s="702"/>
      <c r="J910" s="702"/>
      <c r="K910" s="704"/>
    </row>
    <row r="911" spans="2:11" ht="42.6" customHeight="1">
      <c r="B911" s="701"/>
      <c r="C911" s="702"/>
      <c r="D911" s="2901"/>
      <c r="E911" s="2873" t="s">
        <v>2450</v>
      </c>
      <c r="F911" s="2897"/>
      <c r="G911" s="2898"/>
      <c r="H911" s="702"/>
      <c r="I911" s="702"/>
      <c r="J911" s="702"/>
      <c r="K911" s="704"/>
    </row>
    <row r="912" spans="2:11" ht="42.6" customHeight="1">
      <c r="B912" s="701"/>
      <c r="C912" s="702"/>
      <c r="D912" s="2901"/>
      <c r="E912" s="2873" t="s">
        <v>2451</v>
      </c>
      <c r="F912" s="2897"/>
      <c r="G912" s="2898"/>
      <c r="H912" s="702"/>
      <c r="I912" s="702"/>
      <c r="J912" s="702"/>
      <c r="K912" s="704"/>
    </row>
    <row r="913" spans="2:11" ht="63.6" customHeight="1">
      <c r="B913" s="701"/>
      <c r="C913" s="702"/>
      <c r="D913" s="2901"/>
      <c r="E913" s="2873" t="s">
        <v>2452</v>
      </c>
      <c r="F913" s="2897"/>
      <c r="G913" s="2898"/>
      <c r="H913" s="702"/>
      <c r="I913" s="702"/>
      <c r="J913" s="702"/>
      <c r="K913" s="704"/>
    </row>
    <row r="914" spans="2:11" ht="104.4" customHeight="1" thickBot="1">
      <c r="B914" s="701"/>
      <c r="C914" s="702"/>
      <c r="D914" s="3065"/>
      <c r="E914" s="3062" t="s">
        <v>2453</v>
      </c>
      <c r="F914" s="3063"/>
      <c r="G914" s="3064"/>
      <c r="H914" s="702"/>
      <c r="I914" s="702"/>
      <c r="J914" s="702"/>
      <c r="K914" s="704"/>
    </row>
    <row r="915" spans="2:11" ht="13.8" thickBot="1">
      <c r="B915" s="701"/>
      <c r="C915" s="702"/>
      <c r="D915" s="1044"/>
      <c r="E915" s="1044"/>
      <c r="F915" s="1044"/>
      <c r="G915" s="1044"/>
      <c r="H915" s="702"/>
      <c r="I915" s="702"/>
      <c r="J915" s="702"/>
      <c r="K915" s="704"/>
    </row>
    <row r="916" spans="2:11" ht="13.8" thickBot="1">
      <c r="B916" s="701"/>
      <c r="C916" s="702"/>
      <c r="D916" s="3326" t="s">
        <v>2471</v>
      </c>
      <c r="E916" s="3327"/>
      <c r="F916" s="3327"/>
      <c r="G916" s="3327"/>
      <c r="H916" s="3328"/>
      <c r="K916" s="704"/>
    </row>
    <row r="917" spans="2:11" ht="14.4" thickBot="1">
      <c r="B917" s="701"/>
      <c r="C917" s="702"/>
      <c r="D917" s="1264" t="s">
        <v>2336</v>
      </c>
      <c r="E917" s="3280" t="s">
        <v>2315</v>
      </c>
      <c r="F917" s="3281"/>
      <c r="G917" s="3281"/>
      <c r="H917" s="3282"/>
      <c r="I917" s="703" t="s">
        <v>2368</v>
      </c>
      <c r="K917" s="704"/>
    </row>
    <row r="918" spans="2:11">
      <c r="B918" s="701"/>
      <c r="C918" s="702"/>
      <c r="D918" s="1177" t="s">
        <v>2461</v>
      </c>
      <c r="E918" s="3290" t="s">
        <v>2316</v>
      </c>
      <c r="F918" s="3290"/>
      <c r="G918" s="3290"/>
      <c r="H918" s="3291"/>
      <c r="K918" s="704"/>
    </row>
    <row r="919" spans="2:11" ht="26.25" customHeight="1">
      <c r="B919" s="701"/>
      <c r="C919" s="702"/>
      <c r="D919" s="1177" t="s">
        <v>2462</v>
      </c>
      <c r="E919" s="3286" t="s">
        <v>2317</v>
      </c>
      <c r="F919" s="3286"/>
      <c r="G919" s="3286"/>
      <c r="H919" s="3287"/>
      <c r="K919" s="704"/>
    </row>
    <row r="920" spans="2:11" ht="24" customHeight="1">
      <c r="B920" s="701"/>
      <c r="C920" s="702"/>
      <c r="D920" s="1177" t="s">
        <v>2463</v>
      </c>
      <c r="E920" s="3286" t="s">
        <v>2318</v>
      </c>
      <c r="F920" s="3286"/>
      <c r="G920" s="3286"/>
      <c r="H920" s="3287"/>
      <c r="K920" s="704"/>
    </row>
    <row r="921" spans="2:11">
      <c r="B921" s="701"/>
      <c r="C921" s="702"/>
      <c r="D921" s="1177" t="s">
        <v>2464</v>
      </c>
      <c r="E921" s="3286" t="s">
        <v>2319</v>
      </c>
      <c r="F921" s="3286"/>
      <c r="G921" s="3286"/>
      <c r="H921" s="3287"/>
      <c r="K921" s="704"/>
    </row>
    <row r="922" spans="2:11" ht="13.8" thickBot="1">
      <c r="B922" s="701"/>
      <c r="C922" s="702"/>
      <c r="D922" s="1265" t="s">
        <v>2465</v>
      </c>
      <c r="E922" s="2998" t="s">
        <v>3819</v>
      </c>
      <c r="F922" s="3288"/>
      <c r="G922" s="3288"/>
      <c r="H922" s="3289"/>
      <c r="K922" s="704"/>
    </row>
    <row r="923" spans="2:11" ht="13.8" thickBot="1">
      <c r="B923" s="701"/>
      <c r="C923" s="702"/>
      <c r="D923" s="1044"/>
      <c r="E923" s="1044"/>
      <c r="F923" s="1044"/>
      <c r="G923" s="1044"/>
      <c r="H923" s="1044"/>
      <c r="K923" s="704"/>
    </row>
    <row r="924" spans="2:11" ht="14.4" thickBot="1">
      <c r="B924" s="701"/>
      <c r="C924" s="702"/>
      <c r="D924" s="1266" t="s">
        <v>2336</v>
      </c>
      <c r="E924" s="3280" t="s">
        <v>2320</v>
      </c>
      <c r="F924" s="3281"/>
      <c r="G924" s="3281"/>
      <c r="H924" s="3282"/>
      <c r="K924" s="704"/>
    </row>
    <row r="925" spans="2:11">
      <c r="B925" s="701"/>
      <c r="C925" s="702"/>
      <c r="D925" s="1264" t="s">
        <v>2337</v>
      </c>
      <c r="E925" s="3286" t="s">
        <v>2321</v>
      </c>
      <c r="F925" s="3286"/>
      <c r="G925" s="3286"/>
      <c r="H925" s="3287"/>
      <c r="K925" s="704"/>
    </row>
    <row r="926" spans="2:11">
      <c r="B926" s="701"/>
      <c r="C926" s="702"/>
      <c r="D926" s="1264" t="s">
        <v>2338</v>
      </c>
      <c r="E926" s="3286" t="s">
        <v>2322</v>
      </c>
      <c r="F926" s="3286"/>
      <c r="G926" s="3286"/>
      <c r="H926" s="3287"/>
      <c r="K926" s="704"/>
    </row>
    <row r="927" spans="2:11">
      <c r="B927" s="701"/>
      <c r="C927" s="702"/>
      <c r="D927" s="1264" t="s">
        <v>2339</v>
      </c>
      <c r="E927" s="3286" t="s">
        <v>2323</v>
      </c>
      <c r="F927" s="3286"/>
      <c r="G927" s="3286"/>
      <c r="H927" s="3287"/>
      <c r="K927" s="704"/>
    </row>
    <row r="928" spans="2:11">
      <c r="B928" s="701"/>
      <c r="C928" s="702"/>
      <c r="D928" s="1264" t="s">
        <v>2263</v>
      </c>
      <c r="E928" s="3286" t="s">
        <v>2324</v>
      </c>
      <c r="F928" s="3286"/>
      <c r="G928" s="3286"/>
      <c r="H928" s="3287"/>
      <c r="K928" s="704"/>
    </row>
    <row r="929" spans="2:12" ht="13.8" thickBot="1">
      <c r="B929" s="701"/>
      <c r="C929" s="702"/>
      <c r="D929" s="1265" t="s">
        <v>2465</v>
      </c>
      <c r="E929" s="2998" t="s">
        <v>3782</v>
      </c>
      <c r="F929" s="3288"/>
      <c r="G929" s="3288"/>
      <c r="H929" s="3289"/>
      <c r="K929" s="704"/>
    </row>
    <row r="930" spans="2:12" ht="13.8" thickBot="1">
      <c r="B930" s="701"/>
      <c r="C930" s="702"/>
      <c r="D930" s="1044"/>
      <c r="E930" s="1044"/>
      <c r="F930" s="1044"/>
      <c r="G930" s="1044"/>
      <c r="H930" s="1044"/>
      <c r="K930" s="704"/>
    </row>
    <row r="931" spans="2:12" ht="14.4" thickBot="1">
      <c r="B931" s="701"/>
      <c r="C931" s="702"/>
      <c r="D931" s="1266" t="s">
        <v>2336</v>
      </c>
      <c r="E931" s="3280" t="s">
        <v>2325</v>
      </c>
      <c r="F931" s="3281"/>
      <c r="G931" s="3281"/>
      <c r="H931" s="3282"/>
      <c r="K931" s="704"/>
    </row>
    <row r="932" spans="2:12">
      <c r="B932" s="701"/>
      <c r="C932" s="702"/>
      <c r="D932" s="1264" t="s">
        <v>2337</v>
      </c>
      <c r="E932" s="3286" t="s">
        <v>2326</v>
      </c>
      <c r="F932" s="3286"/>
      <c r="G932" s="3286"/>
      <c r="H932" s="3287"/>
      <c r="K932" s="704"/>
    </row>
    <row r="933" spans="2:12">
      <c r="B933" s="701"/>
      <c r="C933" s="702"/>
      <c r="D933" s="1264" t="s">
        <v>2338</v>
      </c>
      <c r="E933" s="3286" t="s">
        <v>2327</v>
      </c>
      <c r="F933" s="3286"/>
      <c r="G933" s="3286"/>
      <c r="H933" s="3287"/>
      <c r="K933" s="704"/>
    </row>
    <row r="934" spans="2:12">
      <c r="B934" s="701"/>
      <c r="C934" s="702"/>
      <c r="D934" s="1264" t="s">
        <v>2339</v>
      </c>
      <c r="E934" s="3286" t="s">
        <v>2328</v>
      </c>
      <c r="F934" s="3286"/>
      <c r="G934" s="3286"/>
      <c r="H934" s="3287"/>
      <c r="K934" s="704"/>
    </row>
    <row r="935" spans="2:12">
      <c r="B935" s="701"/>
      <c r="C935" s="702"/>
      <c r="D935" s="1264" t="s">
        <v>2263</v>
      </c>
      <c r="E935" s="3286" t="s">
        <v>883</v>
      </c>
      <c r="F935" s="3286"/>
      <c r="G935" s="3286"/>
      <c r="H935" s="3287"/>
      <c r="K935" s="704"/>
    </row>
    <row r="936" spans="2:12" ht="13.8" thickBot="1">
      <c r="B936" s="701"/>
      <c r="C936" s="702"/>
      <c r="D936" s="1265" t="s">
        <v>2465</v>
      </c>
      <c r="E936" s="3288" t="s">
        <v>2329</v>
      </c>
      <c r="F936" s="3288"/>
      <c r="G936" s="3288"/>
      <c r="H936" s="3289"/>
      <c r="K936" s="704"/>
    </row>
    <row r="937" spans="2:12" ht="13.8" thickBot="1">
      <c r="B937" s="701"/>
      <c r="C937" s="702"/>
      <c r="D937" s="1044"/>
      <c r="E937" s="1044"/>
      <c r="F937" s="1044"/>
      <c r="G937" s="1044"/>
      <c r="H937" s="1044"/>
      <c r="K937" s="704"/>
    </row>
    <row r="938" spans="2:12" ht="14.4" thickBot="1">
      <c r="B938" s="701"/>
      <c r="C938" s="702"/>
      <c r="D938" s="1266" t="s">
        <v>2336</v>
      </c>
      <c r="E938" s="3280" t="s">
        <v>2330</v>
      </c>
      <c r="F938" s="3281"/>
      <c r="G938" s="3281"/>
      <c r="H938" s="3282"/>
      <c r="I938" s="703" t="s">
        <v>2331</v>
      </c>
      <c r="J938" s="703" t="s">
        <v>2323</v>
      </c>
      <c r="K938" s="704"/>
    </row>
    <row r="939" spans="2:12">
      <c r="B939" s="701"/>
      <c r="C939" s="702"/>
      <c r="D939" s="1264" t="s">
        <v>2337</v>
      </c>
      <c r="E939" s="2972" t="s">
        <v>3820</v>
      </c>
      <c r="F939" s="3286"/>
      <c r="G939" s="3286"/>
      <c r="H939" s="3287" t="s">
        <v>580</v>
      </c>
      <c r="I939" s="703" t="s">
        <v>2333</v>
      </c>
      <c r="K939" s="704"/>
    </row>
    <row r="940" spans="2:12">
      <c r="B940" s="701"/>
      <c r="C940" s="702"/>
      <c r="D940" s="1264" t="s">
        <v>2338</v>
      </c>
      <c r="E940" s="3286" t="s">
        <v>2331</v>
      </c>
      <c r="F940" s="3286"/>
      <c r="G940" s="3286"/>
      <c r="H940" s="3287" t="s">
        <v>580</v>
      </c>
      <c r="I940" s="703" t="s">
        <v>2332</v>
      </c>
      <c r="J940" s="703" t="s">
        <v>2333</v>
      </c>
      <c r="K940" s="704"/>
    </row>
    <row r="941" spans="2:12">
      <c r="B941" s="701"/>
      <c r="C941" s="702"/>
      <c r="D941" s="1264" t="s">
        <v>2339</v>
      </c>
      <c r="E941" s="3286" t="s">
        <v>2323</v>
      </c>
      <c r="F941" s="3286"/>
      <c r="G941" s="3286"/>
      <c r="H941" s="3287"/>
      <c r="K941" s="704"/>
    </row>
    <row r="942" spans="2:12">
      <c r="B942" s="701"/>
      <c r="C942" s="702"/>
      <c r="D942" s="1264" t="s">
        <v>2263</v>
      </c>
      <c r="E942" s="2972" t="s">
        <v>3783</v>
      </c>
      <c r="F942" s="3286"/>
      <c r="G942" s="3286"/>
      <c r="H942" s="3287"/>
      <c r="K942" s="704"/>
    </row>
    <row r="943" spans="2:12" ht="13.8" thickBot="1">
      <c r="B943" s="701"/>
      <c r="C943" s="702"/>
      <c r="D943" s="1265" t="s">
        <v>2465</v>
      </c>
      <c r="E943" s="2998" t="s">
        <v>3784</v>
      </c>
      <c r="F943" s="3288"/>
      <c r="G943" s="3288"/>
      <c r="H943" s="3289"/>
      <c r="K943" s="704"/>
    </row>
    <row r="944" spans="2:12" ht="13.8" thickBot="1">
      <c r="B944" s="701"/>
      <c r="C944" s="702"/>
      <c r="D944" s="1044"/>
      <c r="E944" s="1044"/>
      <c r="F944" s="1044"/>
      <c r="G944" s="1044"/>
      <c r="H944" s="1044"/>
      <c r="K944" s="704"/>
      <c r="L944" s="693" t="s">
        <v>580</v>
      </c>
    </row>
    <row r="945" spans="2:11" ht="14.4" thickBot="1">
      <c r="B945" s="701"/>
      <c r="C945" s="702"/>
      <c r="D945" s="1266" t="s">
        <v>2336</v>
      </c>
      <c r="E945" s="3280" t="s">
        <v>2334</v>
      </c>
      <c r="F945" s="3281"/>
      <c r="G945" s="3281"/>
      <c r="H945" s="3282"/>
      <c r="K945" s="704"/>
    </row>
    <row r="946" spans="2:11">
      <c r="B946" s="701"/>
      <c r="C946" s="702"/>
      <c r="D946" s="1264" t="s">
        <v>2337</v>
      </c>
      <c r="E946" s="2972" t="s">
        <v>3785</v>
      </c>
      <c r="F946" s="3286"/>
      <c r="G946" s="3286"/>
      <c r="H946" s="3287"/>
      <c r="K946" s="704"/>
    </row>
    <row r="947" spans="2:11">
      <c r="B947" s="701"/>
      <c r="C947" s="702"/>
      <c r="D947" s="1264" t="s">
        <v>2338</v>
      </c>
      <c r="E947" s="3286" t="s">
        <v>2335</v>
      </c>
      <c r="F947" s="3286"/>
      <c r="G947" s="3286"/>
      <c r="H947" s="3287"/>
      <c r="K947" s="704"/>
    </row>
    <row r="948" spans="2:11">
      <c r="B948" s="701"/>
      <c r="C948" s="702"/>
      <c r="D948" s="1264" t="s">
        <v>2339</v>
      </c>
      <c r="E948" s="3286" t="s">
        <v>883</v>
      </c>
      <c r="F948" s="3286"/>
      <c r="G948" s="3286"/>
      <c r="H948" s="3287"/>
      <c r="K948" s="704"/>
    </row>
    <row r="949" spans="2:11">
      <c r="B949" s="701"/>
      <c r="C949" s="702"/>
      <c r="D949" s="1264" t="s">
        <v>2263</v>
      </c>
      <c r="E949" s="3286" t="s">
        <v>883</v>
      </c>
      <c r="F949" s="3286"/>
      <c r="G949" s="3286"/>
      <c r="H949" s="3287"/>
      <c r="K949" s="704"/>
    </row>
    <row r="950" spans="2:11" ht="13.8" thickBot="1">
      <c r="B950" s="701"/>
      <c r="C950" s="702"/>
      <c r="D950" s="1265" t="s">
        <v>2465</v>
      </c>
      <c r="E950" s="2998" t="s">
        <v>3786</v>
      </c>
      <c r="F950" s="3288"/>
      <c r="G950" s="3288"/>
      <c r="H950" s="3289"/>
      <c r="K950" s="704"/>
    </row>
    <row r="951" spans="2:11" ht="13.8" thickBot="1">
      <c r="B951" s="701"/>
      <c r="C951" s="702"/>
      <c r="D951" s="1044"/>
      <c r="E951" s="1044"/>
      <c r="F951" s="1044"/>
      <c r="G951" s="1044"/>
      <c r="H951" s="1044"/>
      <c r="K951" s="704"/>
    </row>
    <row r="952" spans="2:11" ht="14.4" thickBot="1">
      <c r="B952" s="701"/>
      <c r="C952" s="702"/>
      <c r="D952" s="1266" t="s">
        <v>2336</v>
      </c>
      <c r="E952" s="3280" t="s">
        <v>2340</v>
      </c>
      <c r="F952" s="3281"/>
      <c r="G952" s="3281"/>
      <c r="H952" s="3282"/>
      <c r="K952" s="704"/>
    </row>
    <row r="953" spans="2:11">
      <c r="B953" s="701"/>
      <c r="C953" s="702"/>
      <c r="D953" s="1264" t="s">
        <v>2337</v>
      </c>
      <c r="E953" s="3286" t="s">
        <v>2341</v>
      </c>
      <c r="F953" s="3286"/>
      <c r="G953" s="3286"/>
      <c r="H953" s="3287"/>
      <c r="K953" s="704"/>
    </row>
    <row r="954" spans="2:11">
      <c r="B954" s="701"/>
      <c r="C954" s="702"/>
      <c r="D954" s="1264" t="s">
        <v>2338</v>
      </c>
      <c r="E954" s="3286" t="s">
        <v>2342</v>
      </c>
      <c r="F954" s="3286"/>
      <c r="G954" s="3286"/>
      <c r="H954" s="3287"/>
      <c r="K954" s="704"/>
    </row>
    <row r="955" spans="2:11">
      <c r="B955" s="701"/>
      <c r="C955" s="702"/>
      <c r="D955" s="1264" t="s">
        <v>2339</v>
      </c>
      <c r="E955" s="3286" t="s">
        <v>2318</v>
      </c>
      <c r="F955" s="3286"/>
      <c r="G955" s="3286"/>
      <c r="H955" s="3287"/>
      <c r="K955" s="704"/>
    </row>
    <row r="956" spans="2:11">
      <c r="B956" s="701"/>
      <c r="C956" s="702"/>
      <c r="D956" s="1264" t="s">
        <v>2263</v>
      </c>
      <c r="E956" s="3286" t="s">
        <v>2343</v>
      </c>
      <c r="F956" s="3286"/>
      <c r="G956" s="3286"/>
      <c r="H956" s="3287"/>
      <c r="K956" s="704"/>
    </row>
    <row r="957" spans="2:11" ht="13.8" thickBot="1">
      <c r="B957" s="701"/>
      <c r="C957" s="702"/>
      <c r="D957" s="1265" t="s">
        <v>2465</v>
      </c>
      <c r="E957" s="2998" t="s">
        <v>3787</v>
      </c>
      <c r="F957" s="3288"/>
      <c r="G957" s="3288"/>
      <c r="H957" s="3289"/>
      <c r="K957" s="704"/>
    </row>
    <row r="958" spans="2:11" ht="13.8" thickBot="1">
      <c r="B958" s="701"/>
      <c r="C958" s="702"/>
      <c r="D958" s="1044"/>
      <c r="E958" s="1044"/>
      <c r="F958" s="1044"/>
      <c r="G958" s="1044"/>
      <c r="H958" s="1044"/>
      <c r="K958" s="704"/>
    </row>
    <row r="959" spans="2:11" ht="14.4" thickBot="1">
      <c r="B959" s="701"/>
      <c r="C959" s="702"/>
      <c r="D959" s="1163" t="s">
        <v>2336</v>
      </c>
      <c r="E959" s="3320" t="s">
        <v>2344</v>
      </c>
      <c r="F959" s="3321"/>
      <c r="G959" s="3321"/>
      <c r="H959" s="3322"/>
      <c r="K959" s="704"/>
    </row>
    <row r="960" spans="2:11" ht="24.75" customHeight="1">
      <c r="B960" s="701"/>
      <c r="C960" s="702"/>
      <c r="D960" s="1264" t="s">
        <v>2337</v>
      </c>
      <c r="E960" s="3323" t="s">
        <v>3788</v>
      </c>
      <c r="F960" s="3324"/>
      <c r="G960" s="3324"/>
      <c r="H960" s="3325"/>
      <c r="K960" s="704"/>
    </row>
    <row r="961" spans="2:11">
      <c r="B961" s="701"/>
      <c r="C961" s="702"/>
      <c r="D961" s="1264" t="s">
        <v>2338</v>
      </c>
      <c r="E961" s="3286" t="s">
        <v>2345</v>
      </c>
      <c r="F961" s="3286"/>
      <c r="G961" s="3286"/>
      <c r="H961" s="3287"/>
      <c r="K961" s="704"/>
    </row>
    <row r="962" spans="2:11">
      <c r="B962" s="701"/>
      <c r="C962" s="702"/>
      <c r="D962" s="1264" t="s">
        <v>2339</v>
      </c>
      <c r="E962" s="3286" t="s">
        <v>2346</v>
      </c>
      <c r="F962" s="3286"/>
      <c r="G962" s="3286"/>
      <c r="H962" s="3287"/>
      <c r="K962" s="704"/>
    </row>
    <row r="963" spans="2:11">
      <c r="B963" s="701"/>
      <c r="C963" s="702"/>
      <c r="D963" s="1264" t="s">
        <v>2263</v>
      </c>
      <c r="E963" s="3286" t="s">
        <v>2347</v>
      </c>
      <c r="F963" s="3286"/>
      <c r="G963" s="3286"/>
      <c r="H963" s="3287"/>
      <c r="K963" s="704"/>
    </row>
    <row r="964" spans="2:11" ht="13.8" thickBot="1">
      <c r="B964" s="701"/>
      <c r="C964" s="702"/>
      <c r="D964" s="1265" t="s">
        <v>2465</v>
      </c>
      <c r="E964" s="2998" t="s">
        <v>3789</v>
      </c>
      <c r="F964" s="3288"/>
      <c r="G964" s="3288"/>
      <c r="H964" s="3289"/>
      <c r="K964" s="704"/>
    </row>
    <row r="965" spans="2:11" ht="13.8" thickBot="1">
      <c r="B965" s="701"/>
      <c r="C965" s="702"/>
      <c r="D965" s="1044"/>
      <c r="E965" s="1044"/>
      <c r="F965" s="1044"/>
      <c r="G965" s="1044"/>
      <c r="H965" s="1044"/>
      <c r="K965" s="704"/>
    </row>
    <row r="966" spans="2:11" ht="14.4" thickBot="1">
      <c r="B966" s="701"/>
      <c r="C966" s="702"/>
      <c r="D966" s="1266" t="s">
        <v>2336</v>
      </c>
      <c r="E966" s="3280" t="s">
        <v>2348</v>
      </c>
      <c r="F966" s="3281"/>
      <c r="G966" s="3281"/>
      <c r="H966" s="3282"/>
      <c r="K966" s="704"/>
    </row>
    <row r="967" spans="2:11">
      <c r="B967" s="701"/>
      <c r="C967" s="702"/>
      <c r="D967" s="1264" t="s">
        <v>2337</v>
      </c>
      <c r="E967" s="3286" t="s">
        <v>2349</v>
      </c>
      <c r="F967" s="3286"/>
      <c r="G967" s="3286"/>
      <c r="H967" s="3287"/>
      <c r="K967" s="704"/>
    </row>
    <row r="968" spans="2:11">
      <c r="B968" s="701"/>
      <c r="C968" s="702"/>
      <c r="D968" s="1264" t="s">
        <v>2338</v>
      </c>
      <c r="E968" s="2972" t="s">
        <v>3790</v>
      </c>
      <c r="F968" s="3286"/>
      <c r="G968" s="3286"/>
      <c r="H968" s="3287"/>
      <c r="K968" s="704"/>
    </row>
    <row r="969" spans="2:11">
      <c r="B969" s="701"/>
      <c r="C969" s="702"/>
      <c r="D969" s="1264" t="s">
        <v>2339</v>
      </c>
      <c r="E969" s="3286" t="s">
        <v>883</v>
      </c>
      <c r="F969" s="3286"/>
      <c r="G969" s="3286"/>
      <c r="H969" s="3287"/>
      <c r="K969" s="704"/>
    </row>
    <row r="970" spans="2:11">
      <c r="B970" s="701"/>
      <c r="C970" s="702"/>
      <c r="D970" s="1264" t="s">
        <v>2263</v>
      </c>
      <c r="E970" s="3286" t="s">
        <v>2350</v>
      </c>
      <c r="F970" s="3286"/>
      <c r="G970" s="3286"/>
      <c r="H970" s="3287"/>
      <c r="K970" s="704"/>
    </row>
    <row r="971" spans="2:11" ht="13.8" thickBot="1">
      <c r="B971" s="701"/>
      <c r="C971" s="702"/>
      <c r="D971" s="1265" t="s">
        <v>2465</v>
      </c>
      <c r="E971" s="2998" t="s">
        <v>3791</v>
      </c>
      <c r="F971" s="3288"/>
      <c r="G971" s="3288"/>
      <c r="H971" s="3289"/>
      <c r="K971" s="704"/>
    </row>
    <row r="972" spans="2:11" ht="13.8" thickBot="1">
      <c r="B972" s="701"/>
      <c r="C972" s="702"/>
      <c r="D972" s="1044"/>
      <c r="E972" s="1044"/>
      <c r="F972" s="1044"/>
      <c r="G972" s="1044"/>
      <c r="H972" s="1044"/>
      <c r="K972" s="704"/>
    </row>
    <row r="973" spans="2:11" ht="14.4" thickBot="1">
      <c r="B973" s="701"/>
      <c r="C973" s="702"/>
      <c r="D973" s="1266" t="s">
        <v>2336</v>
      </c>
      <c r="E973" s="3280" t="s">
        <v>2351</v>
      </c>
      <c r="F973" s="3281"/>
      <c r="G973" s="3281"/>
      <c r="H973" s="3282"/>
      <c r="K973" s="704"/>
    </row>
    <row r="974" spans="2:11">
      <c r="B974" s="701"/>
      <c r="C974" s="702"/>
      <c r="D974" s="1264" t="s">
        <v>2337</v>
      </c>
      <c r="E974" s="3286" t="s">
        <v>2352</v>
      </c>
      <c r="F974" s="3286"/>
      <c r="G974" s="3286"/>
      <c r="H974" s="3287"/>
      <c r="K974" s="704"/>
    </row>
    <row r="975" spans="2:11">
      <c r="B975" s="701"/>
      <c r="C975" s="702"/>
      <c r="D975" s="1264" t="s">
        <v>2338</v>
      </c>
      <c r="E975" s="3286" t="s">
        <v>2353</v>
      </c>
      <c r="F975" s="3286"/>
      <c r="G975" s="3286"/>
      <c r="H975" s="3287"/>
      <c r="K975" s="704"/>
    </row>
    <row r="976" spans="2:11">
      <c r="B976" s="701"/>
      <c r="C976" s="702"/>
      <c r="D976" s="1264" t="s">
        <v>2339</v>
      </c>
      <c r="E976" s="3286" t="s">
        <v>2354</v>
      </c>
      <c r="F976" s="3286"/>
      <c r="G976" s="3286"/>
      <c r="H976" s="3287"/>
      <c r="K976" s="704"/>
    </row>
    <row r="977" spans="2:11">
      <c r="B977" s="701"/>
      <c r="C977" s="702"/>
      <c r="D977" s="1264" t="s">
        <v>2263</v>
      </c>
      <c r="E977" s="3286" t="s">
        <v>2355</v>
      </c>
      <c r="F977" s="3286"/>
      <c r="G977" s="3286"/>
      <c r="H977" s="3287"/>
      <c r="K977" s="704"/>
    </row>
    <row r="978" spans="2:11" ht="13.8" thickBot="1">
      <c r="B978" s="701"/>
      <c r="C978" s="702"/>
      <c r="D978" s="1265" t="s">
        <v>2465</v>
      </c>
      <c r="E978" s="2998" t="s">
        <v>3792</v>
      </c>
      <c r="F978" s="3288"/>
      <c r="G978" s="3288"/>
      <c r="H978" s="3289"/>
      <c r="K978" s="704"/>
    </row>
    <row r="979" spans="2:11" ht="13.8" thickBot="1">
      <c r="B979" s="701"/>
      <c r="C979" s="702"/>
      <c r="D979" s="1044"/>
      <c r="E979" s="1044"/>
      <c r="F979" s="1044"/>
      <c r="G979" s="1044"/>
      <c r="H979" s="1044"/>
      <c r="K979" s="704"/>
    </row>
    <row r="980" spans="2:11" ht="14.4" thickBot="1">
      <c r="B980" s="701"/>
      <c r="C980" s="702"/>
      <c r="D980" s="1163" t="s">
        <v>2336</v>
      </c>
      <c r="E980" s="3280" t="s">
        <v>2356</v>
      </c>
      <c r="F980" s="3281"/>
      <c r="G980" s="3281"/>
      <c r="H980" s="3282"/>
      <c r="K980" s="704"/>
    </row>
    <row r="981" spans="2:11">
      <c r="B981" s="701"/>
      <c r="C981" s="702"/>
      <c r="D981" s="1264" t="s">
        <v>2337</v>
      </c>
      <c r="E981" s="3324" t="s">
        <v>2357</v>
      </c>
      <c r="F981" s="3324"/>
      <c r="G981" s="3324"/>
      <c r="H981" s="3325"/>
      <c r="K981" s="704"/>
    </row>
    <row r="982" spans="2:11">
      <c r="B982" s="701"/>
      <c r="C982" s="702"/>
      <c r="D982" s="1264" t="s">
        <v>2338</v>
      </c>
      <c r="E982" s="3286" t="s">
        <v>2358</v>
      </c>
      <c r="F982" s="3286"/>
      <c r="G982" s="3286"/>
      <c r="H982" s="3287"/>
      <c r="K982" s="704"/>
    </row>
    <row r="983" spans="2:11">
      <c r="B983" s="701"/>
      <c r="C983" s="702"/>
      <c r="D983" s="1264" t="s">
        <v>2339</v>
      </c>
      <c r="E983" s="3286" t="s">
        <v>883</v>
      </c>
      <c r="F983" s="3286"/>
      <c r="G983" s="3286"/>
      <c r="H983" s="3287"/>
      <c r="K983" s="704"/>
    </row>
    <row r="984" spans="2:11">
      <c r="B984" s="701"/>
      <c r="C984" s="702"/>
      <c r="D984" s="1264" t="s">
        <v>2263</v>
      </c>
      <c r="E984" s="3286" t="s">
        <v>883</v>
      </c>
      <c r="F984" s="3286"/>
      <c r="G984" s="3286"/>
      <c r="H984" s="3287"/>
      <c r="K984" s="704"/>
    </row>
    <row r="985" spans="2:11" ht="13.8" thickBot="1">
      <c r="B985" s="701"/>
      <c r="C985" s="702"/>
      <c r="D985" s="1265" t="s">
        <v>2465</v>
      </c>
      <c r="E985" s="2998" t="s">
        <v>3793</v>
      </c>
      <c r="F985" s="3288"/>
      <c r="G985" s="3288"/>
      <c r="H985" s="3289"/>
      <c r="K985" s="704"/>
    </row>
    <row r="986" spans="2:11" ht="13.8" thickBot="1">
      <c r="B986" s="701"/>
      <c r="C986" s="702"/>
      <c r="D986" s="1044"/>
      <c r="E986" s="1044"/>
      <c r="F986" s="1044"/>
      <c r="G986" s="1044"/>
      <c r="H986" s="1044"/>
      <c r="K986" s="704"/>
    </row>
    <row r="987" spans="2:11" ht="14.4" thickBot="1">
      <c r="B987" s="701"/>
      <c r="C987" s="702"/>
      <c r="D987" s="1266" t="s">
        <v>2336</v>
      </c>
      <c r="E987" s="3280" t="s">
        <v>2359</v>
      </c>
      <c r="F987" s="3281"/>
      <c r="G987" s="3281"/>
      <c r="H987" s="3282"/>
      <c r="K987" s="704"/>
    </row>
    <row r="988" spans="2:11">
      <c r="B988" s="701"/>
      <c r="C988" s="702"/>
      <c r="D988" s="1264" t="s">
        <v>2337</v>
      </c>
      <c r="E988" s="3286" t="s">
        <v>2360</v>
      </c>
      <c r="F988" s="3286"/>
      <c r="G988" s="3286"/>
      <c r="H988" s="3287"/>
      <c r="K988" s="704"/>
    </row>
    <row r="989" spans="2:11">
      <c r="B989" s="701"/>
      <c r="C989" s="702"/>
      <c r="D989" s="1264" t="s">
        <v>2338</v>
      </c>
      <c r="E989" s="3286" t="s">
        <v>2361</v>
      </c>
      <c r="F989" s="3286"/>
      <c r="G989" s="3286"/>
      <c r="H989" s="3287"/>
      <c r="K989" s="704"/>
    </row>
    <row r="990" spans="2:11">
      <c r="B990" s="701"/>
      <c r="C990" s="702"/>
      <c r="D990" s="1264" t="s">
        <v>2339</v>
      </c>
      <c r="E990" s="3286" t="s">
        <v>883</v>
      </c>
      <c r="F990" s="3286"/>
      <c r="G990" s="3286"/>
      <c r="H990" s="3287"/>
      <c r="K990" s="704"/>
    </row>
    <row r="991" spans="2:11">
      <c r="B991" s="701"/>
      <c r="C991" s="702"/>
      <c r="D991" s="1264" t="s">
        <v>2263</v>
      </c>
      <c r="E991" s="3286" t="s">
        <v>883</v>
      </c>
      <c r="F991" s="3286"/>
      <c r="G991" s="3286"/>
      <c r="H991" s="3287"/>
      <c r="K991" s="704"/>
    </row>
    <row r="992" spans="2:11" ht="13.8" thickBot="1">
      <c r="B992" s="701"/>
      <c r="C992" s="702"/>
      <c r="D992" s="1265" t="s">
        <v>2465</v>
      </c>
      <c r="E992" s="2998" t="s">
        <v>3794</v>
      </c>
      <c r="F992" s="3288"/>
      <c r="G992" s="3288"/>
      <c r="H992" s="3289"/>
      <c r="K992" s="704"/>
    </row>
    <row r="993" spans="2:11" ht="13.8" thickBot="1">
      <c r="B993" s="701"/>
      <c r="C993" s="702"/>
      <c r="D993" s="1044"/>
      <c r="E993" s="1044"/>
      <c r="F993" s="1044"/>
      <c r="G993" s="1044"/>
      <c r="H993" s="1044"/>
      <c r="K993" s="704"/>
    </row>
    <row r="994" spans="2:11" ht="14.4" thickBot="1">
      <c r="B994" s="701"/>
      <c r="C994" s="702"/>
      <c r="D994" s="1266" t="s">
        <v>2336</v>
      </c>
      <c r="E994" s="3280" t="s">
        <v>2362</v>
      </c>
      <c r="F994" s="3281"/>
      <c r="G994" s="3281"/>
      <c r="H994" s="3282"/>
      <c r="K994" s="704"/>
    </row>
    <row r="995" spans="2:11">
      <c r="B995" s="701"/>
      <c r="C995" s="702"/>
      <c r="D995" s="1264" t="s">
        <v>2337</v>
      </c>
      <c r="E995" s="3286" t="s">
        <v>2363</v>
      </c>
      <c r="F995" s="3286"/>
      <c r="G995" s="3286"/>
      <c r="H995" s="3287"/>
      <c r="K995" s="704"/>
    </row>
    <row r="996" spans="2:11">
      <c r="B996" s="701"/>
      <c r="C996" s="702"/>
      <c r="D996" s="1264" t="s">
        <v>2338</v>
      </c>
      <c r="E996" s="2972" t="s">
        <v>3795</v>
      </c>
      <c r="F996" s="3286"/>
      <c r="G996" s="3286"/>
      <c r="H996" s="3287"/>
      <c r="K996" s="704"/>
    </row>
    <row r="997" spans="2:11">
      <c r="B997" s="701"/>
      <c r="C997" s="702"/>
      <c r="D997" s="1264" t="s">
        <v>2339</v>
      </c>
      <c r="E997" s="3286" t="s">
        <v>2323</v>
      </c>
      <c r="F997" s="3286"/>
      <c r="G997" s="3286"/>
      <c r="H997" s="3287"/>
      <c r="K997" s="704"/>
    </row>
    <row r="998" spans="2:11">
      <c r="B998" s="701"/>
      <c r="C998" s="702"/>
      <c r="D998" s="1264" t="s">
        <v>2263</v>
      </c>
      <c r="E998" s="3286" t="s">
        <v>883</v>
      </c>
      <c r="F998" s="3286"/>
      <c r="G998" s="3286"/>
      <c r="H998" s="3287"/>
      <c r="K998" s="704"/>
    </row>
    <row r="999" spans="2:11" ht="13.8" thickBot="1">
      <c r="B999" s="701"/>
      <c r="C999" s="702"/>
      <c r="D999" s="1265" t="s">
        <v>2465</v>
      </c>
      <c r="E999" s="2998" t="s">
        <v>3796</v>
      </c>
      <c r="F999" s="3288"/>
      <c r="G999" s="3288"/>
      <c r="H999" s="3289"/>
      <c r="K999" s="704"/>
    </row>
    <row r="1000" spans="2:11" ht="13.8" thickBot="1">
      <c r="B1000" s="701"/>
      <c r="C1000" s="702"/>
      <c r="D1000" s="1044"/>
      <c r="E1000" s="1044"/>
      <c r="F1000" s="1044"/>
      <c r="G1000" s="1044"/>
      <c r="H1000" s="1044"/>
      <c r="K1000" s="704"/>
    </row>
    <row r="1001" spans="2:11" ht="14.4" thickBot="1">
      <c r="B1001" s="701"/>
      <c r="C1001" s="702"/>
      <c r="D1001" s="1266" t="s">
        <v>2336</v>
      </c>
      <c r="E1001" s="3280" t="s">
        <v>2364</v>
      </c>
      <c r="F1001" s="3281"/>
      <c r="G1001" s="3281"/>
      <c r="H1001" s="3282"/>
      <c r="K1001" s="704"/>
    </row>
    <row r="1002" spans="2:11">
      <c r="B1002" s="701"/>
      <c r="C1002" s="702"/>
      <c r="D1002" s="1264" t="s">
        <v>2337</v>
      </c>
      <c r="E1002" s="2972" t="s">
        <v>3797</v>
      </c>
      <c r="F1002" s="3286"/>
      <c r="G1002" s="3286"/>
      <c r="H1002" s="3287"/>
      <c r="K1002" s="704"/>
    </row>
    <row r="1003" spans="2:11">
      <c r="B1003" s="701"/>
      <c r="C1003" s="702"/>
      <c r="D1003" s="1264" t="s">
        <v>2338</v>
      </c>
      <c r="E1003" s="3286" t="s">
        <v>2365</v>
      </c>
      <c r="F1003" s="3286"/>
      <c r="G1003" s="3286"/>
      <c r="H1003" s="3287"/>
      <c r="K1003" s="704"/>
    </row>
    <row r="1004" spans="2:11">
      <c r="B1004" s="701"/>
      <c r="C1004" s="702"/>
      <c r="D1004" s="1264" t="s">
        <v>2339</v>
      </c>
      <c r="E1004" s="3286" t="s">
        <v>2323</v>
      </c>
      <c r="F1004" s="3286"/>
      <c r="G1004" s="3286"/>
      <c r="H1004" s="3287"/>
      <c r="K1004" s="704"/>
    </row>
    <row r="1005" spans="2:11">
      <c r="B1005" s="701"/>
      <c r="C1005" s="702"/>
      <c r="D1005" s="1264" t="s">
        <v>2263</v>
      </c>
      <c r="E1005" s="3286" t="s">
        <v>883</v>
      </c>
      <c r="F1005" s="3286"/>
      <c r="G1005" s="3286"/>
      <c r="H1005" s="3287"/>
      <c r="K1005" s="704"/>
    </row>
    <row r="1006" spans="2:11" ht="13.8" thickBot="1">
      <c r="B1006" s="701"/>
      <c r="C1006" s="702"/>
      <c r="D1006" s="1265" t="s">
        <v>2465</v>
      </c>
      <c r="E1006" s="2998" t="s">
        <v>3796</v>
      </c>
      <c r="F1006" s="3288"/>
      <c r="G1006" s="3288"/>
      <c r="H1006" s="3289"/>
      <c r="K1006" s="704"/>
    </row>
    <row r="1007" spans="2:11" ht="13.8" thickBot="1">
      <c r="B1007" s="701"/>
      <c r="C1007" s="702"/>
      <c r="D1007" s="1044"/>
      <c r="E1007" s="1044"/>
      <c r="F1007" s="1044"/>
      <c r="G1007" s="1044"/>
      <c r="H1007" s="1044"/>
      <c r="K1007" s="704"/>
    </row>
    <row r="1008" spans="2:11" ht="14.25" customHeight="1" thickBot="1">
      <c r="B1008" s="701"/>
      <c r="C1008" s="702"/>
      <c r="D1008" s="1266" t="s">
        <v>2336</v>
      </c>
      <c r="E1008" s="3280" t="s">
        <v>2366</v>
      </c>
      <c r="F1008" s="3281"/>
      <c r="G1008" s="3281"/>
      <c r="H1008" s="3282"/>
      <c r="K1008" s="704"/>
    </row>
    <row r="1009" spans="2:11">
      <c r="B1009" s="701"/>
      <c r="C1009" s="702"/>
      <c r="D1009" s="1264" t="s">
        <v>2337</v>
      </c>
      <c r="E1009" s="2972" t="s">
        <v>3798</v>
      </c>
      <c r="F1009" s="3286"/>
      <c r="G1009" s="3286"/>
      <c r="H1009" s="3287"/>
      <c r="K1009" s="704"/>
    </row>
    <row r="1010" spans="2:11">
      <c r="B1010" s="701"/>
      <c r="C1010" s="702"/>
      <c r="D1010" s="1264" t="s">
        <v>2338</v>
      </c>
      <c r="E1010" s="3286" t="s">
        <v>2367</v>
      </c>
      <c r="F1010" s="3286"/>
      <c r="G1010" s="3286"/>
      <c r="H1010" s="3287"/>
      <c r="K1010" s="704"/>
    </row>
    <row r="1011" spans="2:11">
      <c r="B1011" s="701"/>
      <c r="C1011" s="702"/>
      <c r="D1011" s="1264" t="s">
        <v>2339</v>
      </c>
      <c r="E1011" s="3286" t="s">
        <v>2323</v>
      </c>
      <c r="F1011" s="3286"/>
      <c r="G1011" s="3286"/>
      <c r="H1011" s="3287"/>
      <c r="K1011" s="704"/>
    </row>
    <row r="1012" spans="2:11">
      <c r="B1012" s="701"/>
      <c r="C1012" s="702"/>
      <c r="D1012" s="1264" t="s">
        <v>2263</v>
      </c>
      <c r="E1012" s="3286" t="s">
        <v>883</v>
      </c>
      <c r="F1012" s="3286"/>
      <c r="G1012" s="3286"/>
      <c r="H1012" s="3287"/>
      <c r="K1012" s="704"/>
    </row>
    <row r="1013" spans="2:11" ht="13.8" thickBot="1">
      <c r="B1013" s="701"/>
      <c r="C1013" s="702"/>
      <c r="D1013" s="1265" t="s">
        <v>2465</v>
      </c>
      <c r="E1013" s="2998" t="s">
        <v>3799</v>
      </c>
      <c r="F1013" s="3288"/>
      <c r="G1013" s="3288"/>
      <c r="H1013" s="3289"/>
      <c r="K1013" s="704"/>
    </row>
    <row r="1014" spans="2:11">
      <c r="B1014" s="701"/>
      <c r="C1014" s="702"/>
      <c r="D1014" s="1044"/>
      <c r="E1014" s="1044"/>
      <c r="F1014" s="1044"/>
      <c r="G1014" s="1044"/>
      <c r="H1014" s="1044"/>
      <c r="I1014" s="702"/>
      <c r="J1014" s="702"/>
      <c r="K1014" s="704"/>
    </row>
    <row r="1015" spans="2:11" ht="13.8" thickBot="1">
      <c r="B1015" s="1267"/>
      <c r="C1015" s="1268"/>
      <c r="D1015" s="1269"/>
      <c r="E1015" s="1269"/>
      <c r="F1015" s="1269"/>
      <c r="G1015" s="1269"/>
      <c r="H1015" s="1269"/>
      <c r="I1015" s="1268"/>
      <c r="J1015" s="1268"/>
      <c r="K1015" s="1270"/>
    </row>
    <row r="1019" spans="2:11">
      <c r="B1019" s="702"/>
      <c r="C1019" s="702"/>
      <c r="D1019" s="1044"/>
      <c r="E1019" s="1044"/>
      <c r="F1019" s="1044"/>
      <c r="G1019" s="1044"/>
      <c r="H1019" s="1044"/>
      <c r="I1019" s="702"/>
      <c r="J1019" s="702"/>
      <c r="K1019" s="702"/>
    </row>
    <row r="1020" spans="2:11" ht="18">
      <c r="B1020" s="702"/>
      <c r="C1020" s="702"/>
      <c r="D1020" s="2946" t="s">
        <v>2195</v>
      </c>
      <c r="E1020" s="2946"/>
      <c r="F1020" s="2946"/>
      <c r="G1020" s="2946"/>
      <c r="H1020" s="1863" t="s">
        <v>3952</v>
      </c>
      <c r="I1020" s="1455"/>
      <c r="K1020" s="702"/>
    </row>
    <row r="1021" spans="2:11">
      <c r="B1021" s="702"/>
      <c r="C1021" s="702"/>
      <c r="D1021" s="2947" t="s">
        <v>4662</v>
      </c>
      <c r="E1021" s="2947"/>
      <c r="F1021" s="2947"/>
      <c r="G1021" s="2947"/>
      <c r="H1021" s="1456"/>
      <c r="I1021" s="1456"/>
      <c r="K1021" s="702"/>
    </row>
    <row r="1022" spans="2:11" ht="13.8" thickBot="1">
      <c r="B1022" s="702"/>
      <c r="C1022" s="702"/>
      <c r="D1022" s="2948"/>
      <c r="E1022" s="2948"/>
      <c r="F1022" s="2948"/>
      <c r="G1022" s="2948"/>
      <c r="H1022" s="1457"/>
      <c r="I1022" s="1458"/>
      <c r="K1022" s="702"/>
    </row>
    <row r="1023" spans="2:11" ht="28.2" thickBot="1">
      <c r="B1023" s="702"/>
      <c r="C1023" s="702"/>
      <c r="D1023" s="925" t="s">
        <v>2193</v>
      </c>
      <c r="E1023" s="924" t="s">
        <v>956</v>
      </c>
      <c r="F1023" s="924" t="s">
        <v>339</v>
      </c>
      <c r="G1023" s="1459" t="s">
        <v>3192</v>
      </c>
      <c r="H1023" s="1460"/>
      <c r="K1023" s="1446" t="s">
        <v>3193</v>
      </c>
    </row>
    <row r="1024" spans="2:11" ht="14.4">
      <c r="B1024" s="702"/>
      <c r="C1024" s="702"/>
      <c r="D1024" s="921"/>
      <c r="E1024" s="920"/>
      <c r="F1024" s="920"/>
      <c r="G1024" s="919" t="s">
        <v>501</v>
      </c>
      <c r="H1024" s="1461"/>
      <c r="K1024" s="1462" t="s">
        <v>3194</v>
      </c>
    </row>
    <row r="1025" spans="2:11" ht="14.4">
      <c r="B1025" s="702"/>
      <c r="C1025" s="702"/>
      <c r="D1025" s="902">
        <v>1</v>
      </c>
      <c r="E1025" s="911" t="s">
        <v>2190</v>
      </c>
      <c r="F1025" s="911"/>
      <c r="G1025" s="915"/>
      <c r="H1025" s="1463"/>
      <c r="K1025" s="1464" t="s">
        <v>3195</v>
      </c>
    </row>
    <row r="1026" spans="2:11" ht="14.4">
      <c r="B1026" s="702"/>
      <c r="C1026" s="702"/>
      <c r="D1026" s="886"/>
      <c r="E1026" s="911"/>
      <c r="F1026" s="911"/>
      <c r="G1026" s="1454"/>
      <c r="H1026" s="1465"/>
      <c r="K1026" s="1466"/>
    </row>
    <row r="1027" spans="2:11" ht="14.4">
      <c r="B1027" s="702"/>
      <c r="C1027" s="702"/>
      <c r="D1027" s="891" t="s">
        <v>988</v>
      </c>
      <c r="E1027" s="899" t="s">
        <v>2189</v>
      </c>
      <c r="F1027" s="898" t="s">
        <v>2133</v>
      </c>
      <c r="G1027" s="1467"/>
      <c r="H1027" s="1468"/>
      <c r="K1027" s="1469"/>
    </row>
    <row r="1028" spans="2:11" ht="14.4">
      <c r="B1028" s="702"/>
      <c r="C1028" s="702"/>
      <c r="D1028" s="891" t="s">
        <v>990</v>
      </c>
      <c r="E1028" s="899" t="s">
        <v>2188</v>
      </c>
      <c r="F1028" s="898" t="s">
        <v>2133</v>
      </c>
      <c r="G1028" s="1467"/>
      <c r="H1028" s="1468"/>
      <c r="K1028" s="1469"/>
    </row>
    <row r="1029" spans="2:11" ht="14.4">
      <c r="B1029" s="702"/>
      <c r="C1029" s="702"/>
      <c r="D1029" s="886"/>
      <c r="E1029" s="890" t="s">
        <v>2132</v>
      </c>
      <c r="F1029" s="885"/>
      <c r="G1029" s="1470" t="s">
        <v>580</v>
      </c>
      <c r="H1029" s="1468"/>
      <c r="K1029" s="1471"/>
    </row>
    <row r="1030" spans="2:11" ht="14.4">
      <c r="B1030" s="702"/>
      <c r="C1030" s="702"/>
      <c r="D1030" s="891"/>
      <c r="E1030" s="899"/>
      <c r="F1030" s="898"/>
      <c r="G1030" s="1470"/>
      <c r="H1030" s="1468"/>
      <c r="K1030" s="1471"/>
    </row>
    <row r="1031" spans="2:11" ht="25.2">
      <c r="B1031" s="702"/>
      <c r="C1031" s="702"/>
      <c r="D1031" s="902" t="s">
        <v>994</v>
      </c>
      <c r="E1031" s="901" t="s">
        <v>2187</v>
      </c>
      <c r="F1031" s="901"/>
      <c r="G1031" s="1470"/>
      <c r="H1031" s="1468"/>
      <c r="K1031" s="1471"/>
    </row>
    <row r="1032" spans="2:11" ht="14.4">
      <c r="B1032" s="702"/>
      <c r="C1032" s="702"/>
      <c r="D1032" s="886"/>
      <c r="E1032" s="901"/>
      <c r="F1032" s="901"/>
      <c r="G1032" s="1470"/>
      <c r="H1032" s="1468"/>
      <c r="K1032" s="1471"/>
    </row>
    <row r="1033" spans="2:11" ht="14.4">
      <c r="B1033" s="702"/>
      <c r="C1033" s="702"/>
      <c r="D1033" s="891" t="s">
        <v>995</v>
      </c>
      <c r="E1033" s="899" t="s">
        <v>4192</v>
      </c>
      <c r="F1033" s="898" t="s">
        <v>2133</v>
      </c>
      <c r="G1033" s="1467" t="s">
        <v>580</v>
      </c>
      <c r="H1033" s="1472"/>
      <c r="K1033" s="1469"/>
    </row>
    <row r="1034" spans="2:11" ht="14.4">
      <c r="B1034" s="702"/>
      <c r="C1034" s="702"/>
      <c r="D1034" s="891" t="s">
        <v>996</v>
      </c>
      <c r="E1034" s="899" t="s">
        <v>4178</v>
      </c>
      <c r="F1034" s="898" t="s">
        <v>2133</v>
      </c>
      <c r="G1034" s="1467" t="s">
        <v>580</v>
      </c>
      <c r="H1034" s="1472"/>
      <c r="K1034" s="1469"/>
    </row>
    <row r="1035" spans="2:11" ht="14.4">
      <c r="B1035" s="702"/>
      <c r="C1035" s="702"/>
      <c r="D1035" s="891" t="s">
        <v>997</v>
      </c>
      <c r="E1035" s="899" t="s">
        <v>2186</v>
      </c>
      <c r="F1035" s="898" t="s">
        <v>2133</v>
      </c>
      <c r="G1035" s="1467" t="s">
        <v>580</v>
      </c>
      <c r="H1035" s="1472"/>
      <c r="K1035" s="1469"/>
    </row>
    <row r="1036" spans="2:11" ht="14.4">
      <c r="B1036" s="702"/>
      <c r="C1036" s="702"/>
      <c r="D1036" s="891" t="s">
        <v>998</v>
      </c>
      <c r="E1036" s="899" t="s">
        <v>2185</v>
      </c>
      <c r="F1036" s="898" t="s">
        <v>2133</v>
      </c>
      <c r="G1036" s="1467" t="s">
        <v>580</v>
      </c>
      <c r="H1036" s="1472"/>
      <c r="K1036" s="1469"/>
    </row>
    <row r="1037" spans="2:11" ht="14.4">
      <c r="B1037" s="702"/>
      <c r="C1037" s="702"/>
      <c r="D1037" s="891" t="s">
        <v>999</v>
      </c>
      <c r="E1037" s="899" t="s">
        <v>4179</v>
      </c>
      <c r="F1037" s="898" t="s">
        <v>2133</v>
      </c>
      <c r="G1037" s="1467" t="s">
        <v>580</v>
      </c>
      <c r="H1037" s="1472"/>
      <c r="K1037" s="1469"/>
    </row>
    <row r="1038" spans="2:11" ht="14.4">
      <c r="B1038" s="702"/>
      <c r="C1038" s="702"/>
      <c r="D1038" s="891" t="s">
        <v>1000</v>
      </c>
      <c r="E1038" s="899" t="s">
        <v>4180</v>
      </c>
      <c r="F1038" s="898" t="s">
        <v>2133</v>
      </c>
      <c r="G1038" s="1467" t="s">
        <v>580</v>
      </c>
      <c r="H1038" s="1472"/>
      <c r="K1038" s="1469"/>
    </row>
    <row r="1039" spans="2:11" ht="14.4">
      <c r="B1039" s="702"/>
      <c r="C1039" s="702"/>
      <c r="D1039" s="891" t="s">
        <v>1001</v>
      </c>
      <c r="E1039" s="899" t="s">
        <v>2184</v>
      </c>
      <c r="F1039" s="898" t="s">
        <v>2133</v>
      </c>
      <c r="G1039" s="1467" t="s">
        <v>580</v>
      </c>
      <c r="H1039" s="1472"/>
      <c r="K1039" s="1469"/>
    </row>
    <row r="1040" spans="2:11" ht="14.4">
      <c r="B1040" s="702"/>
      <c r="C1040" s="702"/>
      <c r="D1040" s="891" t="s">
        <v>1002</v>
      </c>
      <c r="E1040" s="899" t="s">
        <v>4181</v>
      </c>
      <c r="F1040" s="898" t="s">
        <v>4193</v>
      </c>
      <c r="G1040" s="1467" t="s">
        <v>580</v>
      </c>
      <c r="H1040" s="1472"/>
      <c r="K1040" s="1469"/>
    </row>
    <row r="1041" spans="2:11" ht="14.4">
      <c r="B1041" s="702"/>
      <c r="C1041" s="702"/>
      <c r="D1041" s="891" t="s">
        <v>1003</v>
      </c>
      <c r="E1041" s="899" t="s">
        <v>2183</v>
      </c>
      <c r="F1041" s="898" t="s">
        <v>4194</v>
      </c>
      <c r="G1041" s="1467" t="s">
        <v>580</v>
      </c>
      <c r="H1041" s="1472"/>
      <c r="K1041" s="1469"/>
    </row>
    <row r="1042" spans="2:11" ht="14.4">
      <c r="B1042" s="702"/>
      <c r="C1042" s="702"/>
      <c r="D1042" s="886"/>
      <c r="E1042" s="890" t="s">
        <v>2132</v>
      </c>
      <c r="F1042" s="885"/>
      <c r="G1042" s="1470"/>
      <c r="H1042" s="1468"/>
      <c r="K1042" s="1471"/>
    </row>
    <row r="1043" spans="2:11" ht="14.4">
      <c r="B1043" s="702"/>
      <c r="C1043" s="702"/>
      <c r="D1043" s="886"/>
      <c r="E1043" s="885"/>
      <c r="F1043" s="885"/>
      <c r="G1043" s="1470"/>
      <c r="H1043" s="1468"/>
      <c r="K1043" s="1471"/>
    </row>
    <row r="1044" spans="2:11" ht="14.4">
      <c r="B1044" s="702"/>
      <c r="C1044" s="702"/>
      <c r="D1044" s="886"/>
      <c r="E1044" s="885"/>
      <c r="F1044" s="885"/>
      <c r="G1044" s="1470"/>
      <c r="H1044" s="1468"/>
      <c r="K1044" s="1471"/>
    </row>
    <row r="1045" spans="2:11" ht="14.4">
      <c r="B1045" s="702"/>
      <c r="C1045" s="702"/>
      <c r="D1045" s="902" t="s">
        <v>1004</v>
      </c>
      <c r="E1045" s="901" t="s">
        <v>2182</v>
      </c>
      <c r="F1045" s="901"/>
      <c r="G1045" s="1470"/>
      <c r="H1045" s="1468"/>
      <c r="K1045" s="1471"/>
    </row>
    <row r="1046" spans="2:11" ht="14.4">
      <c r="B1046" s="702"/>
      <c r="C1046" s="702"/>
      <c r="D1046" s="886"/>
      <c r="E1046" s="901"/>
      <c r="F1046" s="901"/>
      <c r="G1046" s="1470"/>
      <c r="H1046" s="1468"/>
      <c r="K1046" s="1471"/>
    </row>
    <row r="1047" spans="2:11" ht="14.4">
      <c r="B1047" s="702"/>
      <c r="C1047" s="702"/>
      <c r="D1047" s="891" t="s">
        <v>1005</v>
      </c>
      <c r="E1047" s="899" t="s">
        <v>2181</v>
      </c>
      <c r="F1047" s="898" t="s">
        <v>2133</v>
      </c>
      <c r="G1047" s="1467" t="s">
        <v>580</v>
      </c>
      <c r="H1047" s="1472"/>
      <c r="K1047" s="1469"/>
    </row>
    <row r="1048" spans="2:11" ht="14.4">
      <c r="B1048" s="702"/>
      <c r="C1048" s="702"/>
      <c r="D1048" s="891" t="s">
        <v>1006</v>
      </c>
      <c r="E1048" s="899" t="s">
        <v>4182</v>
      </c>
      <c r="F1048" s="898" t="s">
        <v>2133</v>
      </c>
      <c r="G1048" s="1467" t="s">
        <v>580</v>
      </c>
      <c r="H1048" s="1472"/>
      <c r="K1048" s="1469"/>
    </row>
    <row r="1049" spans="2:11" ht="14.4">
      <c r="B1049" s="702"/>
      <c r="C1049" s="702"/>
      <c r="D1049" s="886"/>
      <c r="E1049" s="890" t="s">
        <v>2132</v>
      </c>
      <c r="F1049" s="885"/>
      <c r="G1049" s="1470" t="s">
        <v>580</v>
      </c>
      <c r="H1049" s="1468"/>
      <c r="K1049" s="1471"/>
    </row>
    <row r="1050" spans="2:11" ht="14.4">
      <c r="B1050" s="702"/>
      <c r="C1050" s="702"/>
      <c r="D1050" s="886"/>
      <c r="E1050" s="885"/>
      <c r="F1050" s="885"/>
      <c r="G1050" s="1470" t="s">
        <v>580</v>
      </c>
      <c r="H1050" s="1468"/>
      <c r="K1050" s="1471"/>
    </row>
    <row r="1051" spans="2:11" ht="14.4">
      <c r="B1051" s="702"/>
      <c r="C1051" s="702"/>
      <c r="D1051" s="886"/>
      <c r="E1051" s="885"/>
      <c r="F1051" s="885"/>
      <c r="G1051" s="1470"/>
      <c r="H1051" s="1468"/>
      <c r="K1051" s="1471"/>
    </row>
    <row r="1052" spans="2:11" ht="25.2">
      <c r="B1052" s="702"/>
      <c r="C1052" s="702"/>
      <c r="D1052" s="902" t="s">
        <v>1007</v>
      </c>
      <c r="E1052" s="901" t="s">
        <v>2179</v>
      </c>
      <c r="F1052" s="901"/>
      <c r="G1052" s="1470"/>
      <c r="H1052" s="1468"/>
      <c r="K1052" s="1471"/>
    </row>
    <row r="1053" spans="2:11" ht="14.4">
      <c r="B1053" s="702"/>
      <c r="C1053" s="702"/>
      <c r="D1053" s="886"/>
      <c r="E1053" s="901"/>
      <c r="F1053" s="901"/>
      <c r="G1053" s="1470"/>
      <c r="H1053" s="1468"/>
      <c r="K1053" s="1471"/>
    </row>
    <row r="1054" spans="2:11" ht="14.4">
      <c r="B1054" s="702"/>
      <c r="C1054" s="702"/>
      <c r="D1054" s="891" t="s">
        <v>1008</v>
      </c>
      <c r="E1054" s="899" t="s">
        <v>4183</v>
      </c>
      <c r="F1054" s="898" t="s">
        <v>2133</v>
      </c>
      <c r="G1054" s="1467" t="s">
        <v>580</v>
      </c>
      <c r="H1054" s="1472"/>
      <c r="K1054" s="1469"/>
    </row>
    <row r="1055" spans="2:11" ht="14.4">
      <c r="B1055" s="702"/>
      <c r="C1055" s="702"/>
      <c r="D1055" s="891" t="s">
        <v>1009</v>
      </c>
      <c r="E1055" s="899" t="s">
        <v>2178</v>
      </c>
      <c r="F1055" s="898" t="s">
        <v>2133</v>
      </c>
      <c r="G1055" s="1467" t="s">
        <v>580</v>
      </c>
      <c r="H1055" s="1472"/>
      <c r="K1055" s="1469"/>
    </row>
    <row r="1056" spans="2:11" ht="36">
      <c r="B1056" s="702"/>
      <c r="C1056" s="702"/>
      <c r="D1056" s="891" t="s">
        <v>1010</v>
      </c>
      <c r="E1056" s="899" t="s">
        <v>2177</v>
      </c>
      <c r="F1056" s="898" t="s">
        <v>2133</v>
      </c>
      <c r="G1056" s="1467" t="s">
        <v>580</v>
      </c>
      <c r="H1056" s="1472"/>
      <c r="K1056" s="1469"/>
    </row>
    <row r="1057" spans="2:11" ht="14.4">
      <c r="B1057" s="702"/>
      <c r="C1057" s="702"/>
      <c r="D1057" s="886"/>
      <c r="E1057" s="890" t="s">
        <v>2132</v>
      </c>
      <c r="F1057" s="885"/>
      <c r="G1057" s="1470" t="s">
        <v>580</v>
      </c>
      <c r="H1057" s="1468"/>
      <c r="K1057" s="1471"/>
    </row>
    <row r="1058" spans="2:11" ht="14.4">
      <c r="B1058" s="702"/>
      <c r="C1058" s="702"/>
      <c r="D1058" s="886"/>
      <c r="E1058" s="885"/>
      <c r="F1058" s="885"/>
      <c r="G1058" s="1470"/>
      <c r="H1058" s="1468"/>
      <c r="K1058" s="1471"/>
    </row>
    <row r="1059" spans="2:11" ht="14.4">
      <c r="B1059" s="702"/>
      <c r="C1059" s="702"/>
      <c r="D1059" s="886"/>
      <c r="E1059" s="885"/>
      <c r="F1059" s="885"/>
      <c r="G1059" s="1470"/>
      <c r="H1059" s="1468"/>
      <c r="K1059" s="1471"/>
    </row>
    <row r="1060" spans="2:11" ht="14.4">
      <c r="B1060" s="702"/>
      <c r="C1060" s="702"/>
      <c r="D1060" s="902" t="s">
        <v>1013</v>
      </c>
      <c r="E1060" s="901" t="s">
        <v>2176</v>
      </c>
      <c r="F1060" s="901"/>
      <c r="G1060" s="1470"/>
      <c r="H1060" s="1468"/>
      <c r="K1060" s="1471"/>
    </row>
    <row r="1061" spans="2:11" ht="14.4">
      <c r="B1061" s="702"/>
      <c r="C1061" s="702"/>
      <c r="D1061" s="886"/>
      <c r="E1061" s="901"/>
      <c r="F1061" s="901"/>
      <c r="G1061" s="1470"/>
      <c r="H1061" s="1468"/>
      <c r="K1061" s="1471"/>
    </row>
    <row r="1062" spans="2:11" ht="14.4">
      <c r="B1062" s="702"/>
      <c r="C1062" s="702"/>
      <c r="D1062" s="891" t="s">
        <v>1014</v>
      </c>
      <c r="E1062" s="899" t="s">
        <v>2175</v>
      </c>
      <c r="F1062" s="898" t="s">
        <v>2133</v>
      </c>
      <c r="G1062" s="1467" t="s">
        <v>580</v>
      </c>
      <c r="H1062" s="1472"/>
      <c r="K1062" s="1469"/>
    </row>
    <row r="1063" spans="2:11" ht="24">
      <c r="B1063" s="702"/>
      <c r="C1063" s="702"/>
      <c r="D1063" s="891" t="s">
        <v>1034</v>
      </c>
      <c r="E1063" s="899" t="s">
        <v>2174</v>
      </c>
      <c r="F1063" s="898" t="s">
        <v>2133</v>
      </c>
      <c r="G1063" s="1467" t="s">
        <v>580</v>
      </c>
      <c r="H1063" s="1472"/>
      <c r="K1063" s="1469"/>
    </row>
    <row r="1064" spans="2:11" ht="14.4">
      <c r="B1064" s="702"/>
      <c r="C1064" s="702"/>
      <c r="D1064" s="891" t="s">
        <v>1035</v>
      </c>
      <c r="E1064" s="899" t="s">
        <v>2173</v>
      </c>
      <c r="F1064" s="898" t="s">
        <v>2133</v>
      </c>
      <c r="G1064" s="1467" t="s">
        <v>580</v>
      </c>
      <c r="H1064" s="1472"/>
      <c r="K1064" s="1469"/>
    </row>
    <row r="1065" spans="2:11" ht="24">
      <c r="B1065" s="702"/>
      <c r="C1065" s="702"/>
      <c r="D1065" s="891" t="s">
        <v>1036</v>
      </c>
      <c r="E1065" s="899" t="s">
        <v>2172</v>
      </c>
      <c r="F1065" s="898" t="s">
        <v>2133</v>
      </c>
      <c r="G1065" s="1467" t="s">
        <v>580</v>
      </c>
      <c r="H1065" s="1472"/>
      <c r="K1065" s="1469"/>
    </row>
    <row r="1066" spans="2:11" ht="14.4">
      <c r="B1066" s="702"/>
      <c r="C1066" s="702"/>
      <c r="D1066" s="891" t="s">
        <v>1037</v>
      </c>
      <c r="E1066" s="899" t="s">
        <v>2171</v>
      </c>
      <c r="F1066" s="898" t="s">
        <v>2133</v>
      </c>
      <c r="G1066" s="1467" t="s">
        <v>580</v>
      </c>
      <c r="H1066" s="1472"/>
      <c r="K1066" s="1469"/>
    </row>
    <row r="1067" spans="2:11" ht="14.4">
      <c r="B1067" s="702"/>
      <c r="C1067" s="702"/>
      <c r="D1067" s="891" t="s">
        <v>1038</v>
      </c>
      <c r="E1067" s="899" t="s">
        <v>2170</v>
      </c>
      <c r="F1067" s="898" t="s">
        <v>2133</v>
      </c>
      <c r="G1067" s="1467" t="s">
        <v>580</v>
      </c>
      <c r="H1067" s="1472"/>
      <c r="K1067" s="1469"/>
    </row>
    <row r="1068" spans="2:11" ht="14.4">
      <c r="B1068" s="702"/>
      <c r="C1068" s="702"/>
      <c r="D1068" s="897" t="s">
        <v>1039</v>
      </c>
      <c r="E1068" s="896" t="s">
        <v>2169</v>
      </c>
      <c r="F1068" s="895" t="s">
        <v>2133</v>
      </c>
      <c r="G1068" s="1467" t="s">
        <v>580</v>
      </c>
      <c r="H1068" s="1472"/>
      <c r="K1068" s="1469"/>
    </row>
    <row r="1069" spans="2:11" ht="14.4">
      <c r="B1069" s="702"/>
      <c r="C1069" s="702"/>
      <c r="D1069" s="886"/>
      <c r="E1069" s="890" t="s">
        <v>2132</v>
      </c>
      <c r="F1069" s="885"/>
      <c r="G1069" s="1470" t="s">
        <v>580</v>
      </c>
      <c r="H1069" s="1468"/>
      <c r="K1069" s="1471"/>
    </row>
    <row r="1070" spans="2:11" ht="14.4">
      <c r="B1070" s="702"/>
      <c r="C1070" s="702"/>
      <c r="D1070" s="886"/>
      <c r="E1070" s="885"/>
      <c r="F1070" s="885"/>
      <c r="G1070" s="1470"/>
      <c r="H1070" s="1468"/>
      <c r="K1070" s="1471"/>
    </row>
    <row r="1071" spans="2:11" ht="14.4">
      <c r="B1071" s="702"/>
      <c r="C1071" s="702"/>
      <c r="D1071" s="886"/>
      <c r="E1071" s="885"/>
      <c r="F1071" s="885"/>
      <c r="G1071" s="1470"/>
      <c r="H1071" s="1468"/>
      <c r="K1071" s="1471"/>
    </row>
    <row r="1072" spans="2:11" ht="25.2">
      <c r="B1072" s="702"/>
      <c r="C1072" s="702"/>
      <c r="D1072" s="902" t="s">
        <v>2168</v>
      </c>
      <c r="E1072" s="901" t="s">
        <v>2167</v>
      </c>
      <c r="F1072" s="901"/>
      <c r="G1072" s="1470"/>
      <c r="H1072" s="1468"/>
      <c r="K1072" s="1471"/>
    </row>
    <row r="1073" spans="2:11" ht="14.4">
      <c r="B1073" s="702"/>
      <c r="C1073" s="702"/>
      <c r="D1073" s="886"/>
      <c r="E1073" s="901"/>
      <c r="F1073" s="901"/>
      <c r="G1073" s="1470"/>
      <c r="H1073" s="1468"/>
      <c r="K1073" s="1471"/>
    </row>
    <row r="1074" spans="2:11" ht="24">
      <c r="B1074" s="702"/>
      <c r="C1074" s="702"/>
      <c r="D1074" s="891" t="s">
        <v>1015</v>
      </c>
      <c r="E1074" s="899" t="s">
        <v>2166</v>
      </c>
      <c r="F1074" s="898" t="s">
        <v>2133</v>
      </c>
      <c r="G1074" s="1467" t="s">
        <v>580</v>
      </c>
      <c r="H1074" s="1472"/>
      <c r="K1074" s="1469"/>
    </row>
    <row r="1075" spans="2:11" ht="24">
      <c r="B1075" s="702"/>
      <c r="C1075" s="702"/>
      <c r="D1075" s="891" t="s">
        <v>2165</v>
      </c>
      <c r="E1075" s="899" t="s">
        <v>4184</v>
      </c>
      <c r="F1075" s="898" t="s">
        <v>2133</v>
      </c>
      <c r="G1075" s="1467" t="s">
        <v>580</v>
      </c>
      <c r="H1075" s="1472"/>
      <c r="K1075" s="1469"/>
    </row>
    <row r="1076" spans="2:11" ht="24">
      <c r="B1076" s="702"/>
      <c r="C1076" s="702"/>
      <c r="D1076" s="891" t="s">
        <v>2164</v>
      </c>
      <c r="E1076" s="899" t="s">
        <v>2162</v>
      </c>
      <c r="F1076" s="898" t="s">
        <v>2133</v>
      </c>
      <c r="G1076" s="1467" t="s">
        <v>580</v>
      </c>
      <c r="H1076" s="1472"/>
      <c r="K1076" s="1469"/>
    </row>
    <row r="1077" spans="2:11" ht="36">
      <c r="B1077" s="702"/>
      <c r="C1077" s="702"/>
      <c r="D1077" s="891" t="s">
        <v>2163</v>
      </c>
      <c r="E1077" s="899" t="s">
        <v>2160</v>
      </c>
      <c r="F1077" s="898" t="s">
        <v>2133</v>
      </c>
      <c r="G1077" s="1467" t="s">
        <v>580</v>
      </c>
      <c r="H1077" s="1472"/>
      <c r="K1077" s="1469"/>
    </row>
    <row r="1078" spans="2:11" ht="24">
      <c r="B1078" s="702"/>
      <c r="C1078" s="702"/>
      <c r="D1078" s="891" t="s">
        <v>2161</v>
      </c>
      <c r="E1078" s="899" t="s">
        <v>2158</v>
      </c>
      <c r="F1078" s="898" t="s">
        <v>2133</v>
      </c>
      <c r="G1078" s="1467" t="s">
        <v>580</v>
      </c>
      <c r="H1078" s="1472"/>
      <c r="K1078" s="1469"/>
    </row>
    <row r="1079" spans="2:11" ht="24">
      <c r="B1079" s="702"/>
      <c r="C1079" s="702"/>
      <c r="D1079" s="891" t="s">
        <v>2159</v>
      </c>
      <c r="E1079" s="899" t="s">
        <v>2157</v>
      </c>
      <c r="F1079" s="898" t="s">
        <v>2133</v>
      </c>
      <c r="G1079" s="1467" t="s">
        <v>580</v>
      </c>
      <c r="H1079" s="1472"/>
      <c r="K1079" s="1469"/>
    </row>
    <row r="1080" spans="2:11" ht="14.4">
      <c r="B1080" s="702"/>
      <c r="C1080" s="702"/>
      <c r="D1080" s="891"/>
      <c r="E1080" s="890" t="s">
        <v>2132</v>
      </c>
      <c r="F1080" s="885"/>
      <c r="G1080" s="1470" t="s">
        <v>580</v>
      </c>
      <c r="H1080" s="1468"/>
      <c r="K1080" s="1471"/>
    </row>
    <row r="1081" spans="2:11" ht="14.4">
      <c r="B1081" s="702"/>
      <c r="C1081" s="702"/>
      <c r="D1081" s="891"/>
      <c r="E1081" s="885"/>
      <c r="F1081" s="885"/>
      <c r="G1081" s="1470"/>
      <c r="H1081" s="1468"/>
      <c r="K1081" s="1471"/>
    </row>
    <row r="1082" spans="2:11" ht="14.4">
      <c r="B1082" s="702"/>
      <c r="C1082" s="702"/>
      <c r="D1082" s="886"/>
      <c r="E1082" s="885"/>
      <c r="F1082" s="885"/>
      <c r="G1082" s="1470"/>
      <c r="H1082" s="1468"/>
      <c r="K1082" s="1471"/>
    </row>
    <row r="1083" spans="2:11" ht="14.4">
      <c r="B1083" s="702"/>
      <c r="C1083" s="702"/>
      <c r="D1083" s="902" t="s">
        <v>2155</v>
      </c>
      <c r="E1083" s="901" t="s">
        <v>4185</v>
      </c>
      <c r="F1083" s="901"/>
      <c r="G1083" s="1470"/>
      <c r="H1083" s="1468"/>
      <c r="K1083" s="1471"/>
    </row>
    <row r="1084" spans="2:11" ht="14.4">
      <c r="B1084" s="702"/>
      <c r="C1084" s="702"/>
      <c r="D1084" s="886"/>
      <c r="E1084" s="901"/>
      <c r="F1084" s="901"/>
      <c r="G1084" s="1470"/>
      <c r="H1084" s="1468"/>
      <c r="K1084" s="1471"/>
    </row>
    <row r="1085" spans="2:11" ht="24">
      <c r="B1085" s="702"/>
      <c r="C1085" s="702"/>
      <c r="D1085" s="891" t="s">
        <v>1016</v>
      </c>
      <c r="E1085" s="899" t="s">
        <v>2148</v>
      </c>
      <c r="F1085" s="898" t="s">
        <v>4195</v>
      </c>
      <c r="G1085" s="1467" t="s">
        <v>580</v>
      </c>
      <c r="H1085" s="1472"/>
      <c r="K1085" s="1469"/>
    </row>
    <row r="1086" spans="2:11" ht="14.4">
      <c r="B1086" s="702"/>
      <c r="C1086" s="702"/>
      <c r="D1086" s="886"/>
      <c r="E1086" s="890" t="s">
        <v>2132</v>
      </c>
      <c r="F1086" s="885"/>
      <c r="G1086" s="1470" t="s">
        <v>580</v>
      </c>
      <c r="H1086" s="1468"/>
      <c r="K1086" s="1471"/>
    </row>
    <row r="1087" spans="2:11" ht="14.4">
      <c r="B1087" s="702"/>
      <c r="C1087" s="702"/>
      <c r="D1087" s="886"/>
      <c r="E1087" s="885"/>
      <c r="F1087" s="885"/>
      <c r="G1087" s="1470" t="s">
        <v>580</v>
      </c>
      <c r="H1087" s="1468"/>
      <c r="K1087" s="1471"/>
    </row>
    <row r="1088" spans="2:11" ht="14.4">
      <c r="B1088" s="702"/>
      <c r="C1088" s="702"/>
      <c r="D1088" s="886"/>
      <c r="E1088" s="885"/>
      <c r="F1088" s="885"/>
      <c r="G1088" s="1470"/>
      <c r="H1088" s="1468"/>
      <c r="K1088" s="1471"/>
    </row>
    <row r="1089" spans="2:11" ht="14.4">
      <c r="B1089" s="702"/>
      <c r="C1089" s="702"/>
      <c r="D1089" s="902" t="s">
        <v>2154</v>
      </c>
      <c r="E1089" s="901" t="s">
        <v>2145</v>
      </c>
      <c r="F1089" s="901"/>
      <c r="G1089" s="1470"/>
      <c r="H1089" s="1468"/>
      <c r="K1089" s="1471"/>
    </row>
    <row r="1090" spans="2:11" ht="14.4">
      <c r="B1090" s="702"/>
      <c r="C1090" s="702"/>
      <c r="D1090" s="886"/>
      <c r="E1090" s="901"/>
      <c r="F1090" s="901"/>
      <c r="G1090" s="1470"/>
      <c r="H1090" s="1468"/>
      <c r="K1090" s="1471"/>
    </row>
    <row r="1091" spans="2:11" ht="14.4">
      <c r="B1091" s="702"/>
      <c r="C1091" s="702"/>
      <c r="D1091" s="891" t="s">
        <v>1017</v>
      </c>
      <c r="E1091" s="899" t="s">
        <v>2143</v>
      </c>
      <c r="F1091" s="898" t="s">
        <v>2133</v>
      </c>
      <c r="G1091" s="1467" t="s">
        <v>580</v>
      </c>
      <c r="H1091" s="1472"/>
      <c r="K1091" s="1469"/>
    </row>
    <row r="1092" spans="2:11" ht="14.4">
      <c r="B1092" s="702"/>
      <c r="C1092" s="702"/>
      <c r="D1092" s="891" t="s">
        <v>1812</v>
      </c>
      <c r="E1092" s="899" t="s">
        <v>2142</v>
      </c>
      <c r="F1092" s="898" t="s">
        <v>2133</v>
      </c>
      <c r="G1092" s="1467" t="s">
        <v>580</v>
      </c>
      <c r="H1092" s="1472"/>
      <c r="K1092" s="1469"/>
    </row>
    <row r="1093" spans="2:11" ht="14.4">
      <c r="B1093" s="702"/>
      <c r="C1093" s="702"/>
      <c r="D1093" s="891" t="s">
        <v>1818</v>
      </c>
      <c r="E1093" s="899" t="s">
        <v>2141</v>
      </c>
      <c r="F1093" s="898" t="s">
        <v>2133</v>
      </c>
      <c r="G1093" s="1467" t="s">
        <v>580</v>
      </c>
      <c r="H1093" s="1472"/>
      <c r="K1093" s="1469"/>
    </row>
    <row r="1094" spans="2:11" ht="14.4">
      <c r="B1094" s="702"/>
      <c r="C1094" s="702"/>
      <c r="D1094" s="891"/>
      <c r="E1094" s="890" t="s">
        <v>2132</v>
      </c>
      <c r="F1094" s="885"/>
      <c r="G1094" s="1470" t="s">
        <v>580</v>
      </c>
      <c r="H1094" s="1468"/>
      <c r="K1094" s="1471"/>
    </row>
    <row r="1095" spans="2:11" ht="14.4">
      <c r="B1095" s="702"/>
      <c r="C1095" s="702"/>
      <c r="D1095" s="891"/>
      <c r="E1095" s="885"/>
      <c r="F1095" s="885"/>
      <c r="G1095" s="1470"/>
      <c r="H1095" s="1468"/>
      <c r="K1095" s="1471"/>
    </row>
    <row r="1096" spans="2:11" ht="14.4">
      <c r="B1096" s="702"/>
      <c r="C1096" s="702"/>
      <c r="D1096" s="886"/>
      <c r="E1096" s="885"/>
      <c r="F1096" s="885"/>
      <c r="G1096" s="1470"/>
      <c r="H1096" s="1468"/>
      <c r="K1096" s="1471"/>
    </row>
    <row r="1097" spans="2:11" ht="14.4">
      <c r="B1097" s="702"/>
      <c r="C1097" s="702"/>
      <c r="D1097" s="902" t="s">
        <v>2153</v>
      </c>
      <c r="E1097" s="901" t="s">
        <v>2139</v>
      </c>
      <c r="F1097" s="901"/>
      <c r="G1097" s="1470"/>
      <c r="H1097" s="1468"/>
      <c r="K1097" s="1471"/>
    </row>
    <row r="1098" spans="2:11" ht="14.4">
      <c r="B1098" s="702"/>
      <c r="C1098" s="702"/>
      <c r="D1098" s="886"/>
      <c r="E1098" s="901"/>
      <c r="F1098" s="901"/>
      <c r="G1098" s="1470"/>
      <c r="H1098" s="1468"/>
      <c r="K1098" s="1471"/>
    </row>
    <row r="1099" spans="2:11" ht="36">
      <c r="B1099" s="702"/>
      <c r="C1099" s="702"/>
      <c r="D1099" s="891" t="s">
        <v>1408</v>
      </c>
      <c r="E1099" s="899" t="s">
        <v>4186</v>
      </c>
      <c r="F1099" s="898" t="s">
        <v>2133</v>
      </c>
      <c r="G1099" s="1467" t="s">
        <v>580</v>
      </c>
      <c r="H1099" s="1472"/>
      <c r="K1099" s="1469"/>
    </row>
    <row r="1100" spans="2:11" ht="14.4">
      <c r="B1100" s="702"/>
      <c r="C1100" s="702"/>
      <c r="D1100" s="897" t="s">
        <v>1409</v>
      </c>
      <c r="E1100" s="896" t="s">
        <v>2138</v>
      </c>
      <c r="F1100" s="895" t="s">
        <v>2133</v>
      </c>
      <c r="G1100" s="1467" t="s">
        <v>580</v>
      </c>
      <c r="H1100" s="1472"/>
      <c r="K1100" s="1469"/>
    </row>
    <row r="1101" spans="2:11" ht="14.4">
      <c r="B1101" s="702"/>
      <c r="C1101" s="702"/>
      <c r="D1101" s="886"/>
      <c r="E1101" s="890" t="s">
        <v>2132</v>
      </c>
      <c r="F1101" s="885"/>
      <c r="G1101" s="1470" t="s">
        <v>580</v>
      </c>
      <c r="H1101" s="1468"/>
      <c r="K1101" s="1471"/>
    </row>
    <row r="1102" spans="2:11" ht="14.4">
      <c r="B1102" s="702"/>
      <c r="C1102" s="702"/>
      <c r="D1102" s="886"/>
      <c r="E1102" s="885"/>
      <c r="F1102" s="885"/>
      <c r="G1102" s="1470" t="s">
        <v>580</v>
      </c>
      <c r="H1102" s="1468"/>
      <c r="K1102" s="1471"/>
    </row>
    <row r="1103" spans="2:11" ht="14.4">
      <c r="B1103" s="702"/>
      <c r="C1103" s="702"/>
      <c r="D1103" s="886"/>
      <c r="E1103" s="885"/>
      <c r="F1103" s="885"/>
      <c r="G1103" s="1470"/>
      <c r="H1103" s="1468"/>
      <c r="K1103" s="1471"/>
    </row>
    <row r="1104" spans="2:11" ht="16.5" customHeight="1">
      <c r="B1104" s="702"/>
      <c r="C1104" s="702"/>
      <c r="D1104" s="902" t="s">
        <v>2152</v>
      </c>
      <c r="E1104" s="901" t="s">
        <v>2136</v>
      </c>
      <c r="F1104" s="904"/>
      <c r="G1104" s="1470"/>
      <c r="H1104" s="1468"/>
      <c r="K1104" s="1471"/>
    </row>
    <row r="1105" spans="2:11" ht="14.4">
      <c r="B1105" s="702"/>
      <c r="C1105" s="702"/>
      <c r="D1105" s="886"/>
      <c r="E1105" s="904"/>
      <c r="F1105" s="904"/>
      <c r="G1105" s="1470"/>
      <c r="H1105" s="1468"/>
      <c r="K1105" s="1471"/>
    </row>
    <row r="1106" spans="2:11" ht="24">
      <c r="B1106" s="702"/>
      <c r="C1106" s="702"/>
      <c r="D1106" s="891" t="s">
        <v>2151</v>
      </c>
      <c r="E1106" s="899" t="s">
        <v>4187</v>
      </c>
      <c r="F1106" s="898" t="s">
        <v>2133</v>
      </c>
      <c r="G1106" s="1467" t="s">
        <v>580</v>
      </c>
      <c r="H1106" s="1472"/>
      <c r="K1106" s="1469"/>
    </row>
    <row r="1107" spans="2:11" ht="14.4">
      <c r="B1107" s="702"/>
      <c r="C1107" s="702"/>
      <c r="D1107" s="891" t="s">
        <v>2150</v>
      </c>
      <c r="E1107" s="899" t="s">
        <v>4188</v>
      </c>
      <c r="F1107" s="898" t="s">
        <v>2133</v>
      </c>
      <c r="G1107" s="1467" t="s">
        <v>580</v>
      </c>
      <c r="H1107" s="1472"/>
      <c r="K1107" s="1469"/>
    </row>
    <row r="1108" spans="2:11" ht="14.4">
      <c r="B1108" s="702"/>
      <c r="C1108" s="702"/>
      <c r="D1108" s="891" t="s">
        <v>2149</v>
      </c>
      <c r="E1108" s="899" t="s">
        <v>4189</v>
      </c>
      <c r="F1108" s="898" t="s">
        <v>2133</v>
      </c>
      <c r="G1108" s="1467" t="s">
        <v>580</v>
      </c>
      <c r="H1108" s="1472"/>
      <c r="K1108" s="1469"/>
    </row>
    <row r="1109" spans="2:11" ht="14.4">
      <c r="B1109" s="702"/>
      <c r="C1109" s="702"/>
      <c r="D1109" s="897" t="s">
        <v>2147</v>
      </c>
      <c r="E1109" s="896" t="s">
        <v>4190</v>
      </c>
      <c r="F1109" s="895" t="s">
        <v>2133</v>
      </c>
      <c r="G1109" s="1467" t="s">
        <v>580</v>
      </c>
      <c r="H1109" s="1472"/>
      <c r="K1109" s="1469"/>
    </row>
    <row r="1110" spans="2:11" ht="14.4">
      <c r="B1110" s="702"/>
      <c r="C1110" s="702"/>
      <c r="D1110" s="891"/>
      <c r="E1110" s="890" t="s">
        <v>2132</v>
      </c>
      <c r="F1110" s="885"/>
      <c r="G1110" s="1470" t="s">
        <v>580</v>
      </c>
      <c r="H1110" s="1468"/>
      <c r="K1110" s="1471"/>
    </row>
    <row r="1111" spans="2:11" ht="14.4">
      <c r="B1111" s="702"/>
      <c r="C1111" s="702"/>
      <c r="D1111" s="891"/>
      <c r="E1111" s="885"/>
      <c r="F1111" s="885"/>
      <c r="G1111" s="1470"/>
      <c r="H1111" s="1468"/>
      <c r="K1111" s="1471"/>
    </row>
    <row r="1112" spans="2:11" ht="14.4">
      <c r="B1112" s="702"/>
      <c r="C1112" s="702"/>
      <c r="D1112" s="886"/>
      <c r="E1112" s="885"/>
      <c r="F1112" s="885"/>
      <c r="G1112" s="1470"/>
      <c r="H1112" s="1468"/>
      <c r="K1112" s="1471"/>
    </row>
    <row r="1113" spans="2:11" ht="14.4">
      <c r="B1113" s="702"/>
      <c r="C1113" s="702"/>
      <c r="D1113" s="902" t="s">
        <v>2146</v>
      </c>
      <c r="E1113" s="901" t="s">
        <v>4191</v>
      </c>
      <c r="F1113" s="901"/>
      <c r="G1113" s="1470"/>
      <c r="H1113" s="1468"/>
      <c r="K1113" s="1471"/>
    </row>
    <row r="1114" spans="2:11" ht="14.4">
      <c r="B1114" s="702"/>
      <c r="C1114" s="702"/>
      <c r="D1114" s="886"/>
      <c r="E1114" s="901"/>
      <c r="F1114" s="901"/>
      <c r="G1114" s="1470"/>
      <c r="H1114" s="1468"/>
      <c r="K1114" s="1471"/>
    </row>
    <row r="1115" spans="2:11" ht="14.4">
      <c r="B1115" s="702"/>
      <c r="C1115" s="702"/>
      <c r="D1115" s="891" t="s">
        <v>2144</v>
      </c>
      <c r="E1115" s="899"/>
      <c r="F1115" s="898" t="s">
        <v>2133</v>
      </c>
      <c r="G1115" s="1467" t="s">
        <v>580</v>
      </c>
      <c r="H1115" s="1472"/>
      <c r="K1115" s="1469"/>
    </row>
    <row r="1116" spans="2:11" ht="14.4">
      <c r="B1116" s="702"/>
      <c r="C1116" s="702"/>
      <c r="D1116" s="891"/>
      <c r="E1116" s="890" t="s">
        <v>2132</v>
      </c>
      <c r="F1116" s="885"/>
      <c r="G1116" s="1470" t="s">
        <v>580</v>
      </c>
      <c r="H1116" s="1468"/>
      <c r="K1116" s="1471"/>
    </row>
    <row r="1117" spans="2:11" ht="14.4">
      <c r="B1117" s="702"/>
      <c r="C1117" s="702"/>
      <c r="D1117" s="1449"/>
      <c r="E1117" s="1453" t="s">
        <v>580</v>
      </c>
      <c r="F1117" s="1450"/>
      <c r="G1117" s="1471" t="s">
        <v>580</v>
      </c>
      <c r="H1117" s="1468"/>
      <c r="K1117" s="1471"/>
    </row>
    <row r="1118" spans="2:11">
      <c r="D1118" s="693" t="s">
        <v>3904</v>
      </c>
    </row>
    <row r="1120" spans="2:11" ht="14.4">
      <c r="B1120" s="1880"/>
      <c r="C1120" s="1880"/>
      <c r="D1120" s="1449"/>
      <c r="E1120" s="1453"/>
      <c r="F1120" s="1450"/>
      <c r="G1120" s="1471"/>
      <c r="H1120" s="1468"/>
      <c r="I1120" s="987"/>
      <c r="J1120" s="987"/>
      <c r="K1120" s="1471"/>
    </row>
    <row r="1121" spans="2:11">
      <c r="B1121" s="2915" t="s">
        <v>3961</v>
      </c>
      <c r="C1121" s="2915"/>
      <c r="D1121" s="2915"/>
      <c r="E1121" s="2915"/>
      <c r="F1121" s="2915"/>
      <c r="G1121" s="2915"/>
      <c r="H1121" s="2915"/>
      <c r="I1121" s="2915"/>
      <c r="J1121" s="2915"/>
      <c r="K1121" s="2915"/>
    </row>
    <row r="1122" spans="2:11" ht="13.8" thickBot="1">
      <c r="B1122" s="2915"/>
      <c r="C1122" s="2915"/>
      <c r="D1122" s="2915"/>
      <c r="E1122" s="2915"/>
      <c r="F1122" s="2915"/>
      <c r="G1122" s="2915"/>
      <c r="H1122" s="2915"/>
      <c r="I1122" s="2915"/>
      <c r="J1122" s="2915"/>
      <c r="K1122" s="2915"/>
    </row>
    <row r="1123" spans="2:11" ht="13.8" thickBot="1">
      <c r="B1123" s="2879" t="s">
        <v>3962</v>
      </c>
      <c r="C1123" s="2879"/>
      <c r="D1123" s="2879"/>
      <c r="E1123" s="2880" t="s">
        <v>3963</v>
      </c>
      <c r="F1123" s="2881"/>
      <c r="G1123" s="2881"/>
      <c r="H1123" s="2881"/>
      <c r="I1123" s="2881"/>
      <c r="J1123" s="2881"/>
      <c r="K1123" s="2882"/>
    </row>
    <row r="1124" spans="2:11" ht="13.8" thickBot="1">
      <c r="B1124" s="1881"/>
      <c r="C1124" s="1882"/>
      <c r="D1124" s="1882"/>
      <c r="E1124" s="1882"/>
      <c r="F1124" s="1882"/>
      <c r="G1124" s="1882"/>
      <c r="H1124" s="1882"/>
      <c r="I1124" s="1882"/>
      <c r="J1124" s="1882"/>
      <c r="K1124" s="1882"/>
    </row>
    <row r="1125" spans="2:11">
      <c r="B1125" s="2883" t="s">
        <v>724</v>
      </c>
      <c r="C1125" s="2884"/>
      <c r="D1125" s="2885"/>
      <c r="E1125" s="2904" t="s">
        <v>580</v>
      </c>
      <c r="F1125" s="2904"/>
      <c r="G1125" s="2904"/>
      <c r="H1125" s="2904"/>
      <c r="I1125" s="2904"/>
      <c r="J1125" s="2904"/>
      <c r="K1125" s="2905"/>
    </row>
    <row r="1126" spans="2:11">
      <c r="B1126" s="2890"/>
      <c r="C1126" s="2902"/>
      <c r="D1126" s="2891"/>
      <c r="E1126" s="2902"/>
      <c r="F1126" s="2902"/>
      <c r="G1126" s="2902"/>
      <c r="H1126" s="2902"/>
      <c r="I1126" s="2902"/>
      <c r="J1126" s="2902"/>
      <c r="K1126" s="2906"/>
    </row>
    <row r="1127" spans="2:11" ht="13.8" thickBot="1">
      <c r="B1127" s="2888"/>
      <c r="C1127" s="2903"/>
      <c r="D1127" s="2889"/>
      <c r="E1127" s="2902"/>
      <c r="F1127" s="2902"/>
      <c r="G1127" s="2902"/>
      <c r="H1127" s="2902"/>
      <c r="I1127" s="2902"/>
      <c r="J1127" s="2902"/>
      <c r="K1127" s="2906"/>
    </row>
    <row r="1128" spans="2:11">
      <c r="B1128" s="2883" t="s">
        <v>725</v>
      </c>
      <c r="C1128" s="2884"/>
      <c r="D1128" s="2885"/>
      <c r="E1128" s="2904" t="s">
        <v>580</v>
      </c>
      <c r="F1128" s="2904"/>
      <c r="G1128" s="2904"/>
      <c r="H1128" s="2904"/>
      <c r="I1128" s="2904"/>
      <c r="J1128" s="2904"/>
      <c r="K1128" s="2905"/>
    </row>
    <row r="1129" spans="2:11" ht="13.8" thickBot="1">
      <c r="B1129" s="2888"/>
      <c r="C1129" s="2903"/>
      <c r="D1129" s="2889"/>
      <c r="E1129" s="2903"/>
      <c r="F1129" s="2903"/>
      <c r="G1129" s="2903"/>
      <c r="H1129" s="2903"/>
      <c r="I1129" s="2903"/>
      <c r="J1129" s="2903"/>
      <c r="K1129" s="2907"/>
    </row>
    <row r="1130" spans="2:11" ht="13.8" thickBot="1">
      <c r="B1130" s="2908" t="s">
        <v>726</v>
      </c>
      <c r="C1130" s="2909"/>
      <c r="D1130" s="2910"/>
      <c r="E1130" s="2908" t="s">
        <v>580</v>
      </c>
      <c r="F1130" s="2909"/>
      <c r="G1130" s="2909"/>
      <c r="H1130" s="2909"/>
      <c r="I1130" s="2909"/>
      <c r="J1130" s="2909"/>
      <c r="K1130" s="2910"/>
    </row>
    <row r="1131" spans="2:11" ht="13.8" thickBot="1">
      <c r="B1131" s="1883"/>
      <c r="C1131" s="1883"/>
      <c r="D1131" s="1883"/>
      <c r="E1131" s="1884"/>
      <c r="F1131" s="1884"/>
      <c r="G1131" s="1884"/>
      <c r="H1131" s="1884"/>
      <c r="I1131" s="1884"/>
      <c r="J1131" s="1884"/>
      <c r="K1131" s="1884"/>
    </row>
    <row r="1132" spans="2:11">
      <c r="B1132" s="2892" t="s">
        <v>727</v>
      </c>
      <c r="C1132" s="2893"/>
      <c r="D1132" s="2894"/>
      <c r="E1132" s="2895" t="s">
        <v>580</v>
      </c>
      <c r="F1132" s="2896"/>
      <c r="G1132" s="2896"/>
      <c r="H1132" s="2896"/>
      <c r="I1132" s="2896"/>
      <c r="J1132" s="2896"/>
      <c r="K1132" s="2896"/>
    </row>
    <row r="1133" spans="2:11">
      <c r="B1133" s="2874" t="s">
        <v>728</v>
      </c>
      <c r="C1133" s="2875"/>
      <c r="D1133" s="2876"/>
      <c r="E1133" s="2895" t="s">
        <v>580</v>
      </c>
      <c r="F1133" s="2896"/>
      <c r="G1133" s="2896"/>
      <c r="H1133" s="2896"/>
      <c r="I1133" s="2896"/>
      <c r="J1133" s="2896"/>
      <c r="K1133" s="2896"/>
    </row>
    <row r="1134" spans="2:11">
      <c r="B1134" s="2874" t="s">
        <v>729</v>
      </c>
      <c r="C1134" s="2875"/>
      <c r="D1134" s="2876"/>
      <c r="E1134" s="2895" t="s">
        <v>580</v>
      </c>
      <c r="F1134" s="2896"/>
      <c r="G1134" s="2896"/>
      <c r="H1134" s="2896"/>
      <c r="I1134" s="2896"/>
      <c r="J1134" s="2896"/>
      <c r="K1134" s="2896"/>
    </row>
    <row r="1135" spans="2:11">
      <c r="B1135" s="2874" t="s">
        <v>730</v>
      </c>
      <c r="C1135" s="2875"/>
      <c r="D1135" s="2876"/>
      <c r="E1135" s="2895" t="s">
        <v>580</v>
      </c>
      <c r="F1135" s="2896"/>
      <c r="G1135" s="2896"/>
      <c r="H1135" s="2896"/>
      <c r="I1135" s="2896"/>
      <c r="J1135" s="2896"/>
      <c r="K1135" s="2896"/>
    </row>
    <row r="1136" spans="2:11">
      <c r="B1136" s="2874" t="s">
        <v>731</v>
      </c>
      <c r="C1136" s="2875"/>
      <c r="D1136" s="2876"/>
      <c r="E1136" s="2895" t="s">
        <v>580</v>
      </c>
      <c r="F1136" s="2896"/>
      <c r="G1136" s="2896"/>
      <c r="H1136" s="2896"/>
      <c r="I1136" s="2896"/>
      <c r="J1136" s="2896"/>
      <c r="K1136" s="2896"/>
    </row>
    <row r="1137" spans="2:11">
      <c r="B1137" s="2874" t="s">
        <v>732</v>
      </c>
      <c r="C1137" s="2875"/>
      <c r="D1137" s="2876"/>
      <c r="E1137" s="2895" t="s">
        <v>580</v>
      </c>
      <c r="F1137" s="2896"/>
      <c r="G1137" s="2896"/>
      <c r="H1137" s="2896"/>
      <c r="I1137" s="2896"/>
      <c r="J1137" s="2896"/>
      <c r="K1137" s="2896"/>
    </row>
    <row r="1138" spans="2:11">
      <c r="B1138" s="2874" t="s">
        <v>733</v>
      </c>
      <c r="C1138" s="2875"/>
      <c r="D1138" s="2876"/>
      <c r="E1138" s="2895" t="s">
        <v>580</v>
      </c>
      <c r="F1138" s="2896"/>
      <c r="G1138" s="2896"/>
      <c r="H1138" s="2896"/>
      <c r="I1138" s="2896"/>
      <c r="J1138" s="2896"/>
      <c r="K1138" s="2896"/>
    </row>
    <row r="1139" spans="2:11">
      <c r="B1139" s="2874" t="s">
        <v>734</v>
      </c>
      <c r="C1139" s="2875"/>
      <c r="D1139" s="2876"/>
      <c r="E1139" s="2895" t="s">
        <v>580</v>
      </c>
      <c r="F1139" s="2896"/>
      <c r="G1139" s="2896"/>
      <c r="H1139" s="2896"/>
      <c r="I1139" s="2896"/>
      <c r="J1139" s="2896"/>
      <c r="K1139" s="2896"/>
    </row>
    <row r="1140" spans="2:11">
      <c r="B1140" s="2874" t="s">
        <v>735</v>
      </c>
      <c r="C1140" s="2875"/>
      <c r="D1140" s="2876"/>
      <c r="E1140" s="2895" t="s">
        <v>580</v>
      </c>
      <c r="F1140" s="2896"/>
      <c r="G1140" s="2896"/>
      <c r="H1140" s="2896"/>
      <c r="I1140" s="2896"/>
      <c r="J1140" s="2896"/>
      <c r="K1140" s="2896"/>
    </row>
    <row r="1141" spans="2:11">
      <c r="B1141" s="2874" t="s">
        <v>736</v>
      </c>
      <c r="C1141" s="2875"/>
      <c r="D1141" s="2876"/>
      <c r="E1141" s="2895" t="s">
        <v>580</v>
      </c>
      <c r="F1141" s="2896"/>
      <c r="G1141" s="2896"/>
      <c r="H1141" s="2896"/>
      <c r="I1141" s="2896"/>
      <c r="J1141" s="2896"/>
      <c r="K1141" s="2896"/>
    </row>
    <row r="1142" spans="2:11">
      <c r="B1142" s="2874" t="s">
        <v>737</v>
      </c>
      <c r="C1142" s="2875"/>
      <c r="D1142" s="2876"/>
      <c r="E1142" s="2895" t="s">
        <v>580</v>
      </c>
      <c r="F1142" s="2896"/>
      <c r="G1142" s="2896"/>
      <c r="H1142" s="2896"/>
      <c r="I1142" s="2896"/>
      <c r="J1142" s="2896"/>
      <c r="K1142" s="2896"/>
    </row>
    <row r="1143" spans="2:11">
      <c r="B1143" s="2874" t="s">
        <v>738</v>
      </c>
      <c r="C1143" s="2875"/>
      <c r="D1143" s="2876"/>
      <c r="E1143" s="2895" t="s">
        <v>580</v>
      </c>
      <c r="F1143" s="2896"/>
      <c r="G1143" s="2896"/>
      <c r="H1143" s="2896"/>
      <c r="I1143" s="2896"/>
      <c r="J1143" s="2896"/>
      <c r="K1143" s="2896"/>
    </row>
    <row r="1144" spans="2:11" ht="13.8" thickBot="1">
      <c r="B1144" s="2869" t="s">
        <v>739</v>
      </c>
      <c r="C1144" s="2870"/>
      <c r="D1144" s="2871"/>
      <c r="E1144" s="2895" t="s">
        <v>580</v>
      </c>
      <c r="F1144" s="2896"/>
      <c r="G1144" s="2896"/>
      <c r="H1144" s="2896"/>
      <c r="I1144" s="2896"/>
      <c r="J1144" s="2896"/>
      <c r="K1144" s="2896"/>
    </row>
    <row r="1145" spans="2:11">
      <c r="B1145" s="29"/>
      <c r="C1145"/>
      <c r="D1145"/>
      <c r="E1145"/>
      <c r="F1145"/>
      <c r="G1145"/>
      <c r="H1145"/>
      <c r="I1145"/>
      <c r="J1145"/>
      <c r="K1145"/>
    </row>
    <row r="1146" spans="2:11" ht="13.8" thickBot="1">
      <c r="B1146" s="1885"/>
      <c r="C1146"/>
      <c r="D1146"/>
      <c r="E1146"/>
      <c r="F1146"/>
      <c r="G1146"/>
      <c r="H1146"/>
      <c r="I1146"/>
      <c r="J1146"/>
      <c r="K1146"/>
    </row>
    <row r="1147" spans="2:11" ht="13.8" thickBot="1">
      <c r="B1147" s="2879" t="s">
        <v>3964</v>
      </c>
      <c r="C1147" s="2879"/>
      <c r="D1147" s="2879"/>
      <c r="E1147" s="2880" t="s">
        <v>740</v>
      </c>
      <c r="F1147" s="2881"/>
      <c r="G1147" s="2881"/>
      <c r="H1147" s="2881"/>
      <c r="I1147" s="2881"/>
      <c r="J1147" s="2881"/>
      <c r="K1147" s="2882"/>
    </row>
    <row r="1148" spans="2:11" ht="13.8" thickBot="1">
      <c r="B1148" s="1886"/>
      <c r="C1148" s="1882"/>
      <c r="D1148" s="1882"/>
      <c r="E1148" s="1882"/>
      <c r="F1148" s="1882"/>
      <c r="G1148" s="1882"/>
      <c r="H1148" s="1882"/>
      <c r="I1148" s="1882"/>
      <c r="J1148" s="1882"/>
      <c r="K1148" s="1882"/>
    </row>
    <row r="1149" spans="2:11">
      <c r="B1149" s="2892" t="s">
        <v>741</v>
      </c>
      <c r="C1149" s="2893"/>
      <c r="D1149" s="2894"/>
      <c r="E1149" s="2877" t="s">
        <v>580</v>
      </c>
      <c r="F1149" s="2878"/>
      <c r="G1149" s="2878"/>
      <c r="H1149" s="2878"/>
      <c r="I1149" s="2878"/>
      <c r="J1149" s="2878"/>
      <c r="K1149" s="2878"/>
    </row>
    <row r="1150" spans="2:11">
      <c r="B1150" s="2874" t="s">
        <v>742</v>
      </c>
      <c r="C1150" s="2875"/>
      <c r="D1150" s="2876"/>
      <c r="E1150" s="2877" t="s">
        <v>580</v>
      </c>
      <c r="F1150" s="2878"/>
      <c r="G1150" s="2878"/>
      <c r="H1150" s="2878"/>
      <c r="I1150" s="2878"/>
      <c r="J1150" s="2878"/>
      <c r="K1150" s="2878"/>
    </row>
    <row r="1151" spans="2:11">
      <c r="B1151" s="2874" t="s">
        <v>729</v>
      </c>
      <c r="C1151" s="2875"/>
      <c r="D1151" s="2876"/>
      <c r="E1151" s="2877" t="s">
        <v>580</v>
      </c>
      <c r="F1151" s="2878"/>
      <c r="G1151" s="2878"/>
      <c r="H1151" s="2878"/>
      <c r="I1151" s="2878"/>
      <c r="J1151" s="2878"/>
      <c r="K1151" s="2878"/>
    </row>
    <row r="1152" spans="2:11">
      <c r="B1152" s="2874" t="s">
        <v>678</v>
      </c>
      <c r="C1152" s="2875"/>
      <c r="D1152" s="2876"/>
      <c r="E1152" s="2877" t="s">
        <v>580</v>
      </c>
      <c r="F1152" s="2878"/>
      <c r="G1152" s="2878"/>
      <c r="H1152" s="2878"/>
      <c r="I1152" s="2878"/>
      <c r="J1152" s="2878"/>
      <c r="K1152" s="2878"/>
    </row>
    <row r="1153" spans="2:11">
      <c r="B1153" s="2874" t="s">
        <v>679</v>
      </c>
      <c r="C1153" s="2875"/>
      <c r="D1153" s="2876"/>
      <c r="E1153" s="2877" t="s">
        <v>580</v>
      </c>
      <c r="F1153" s="2878"/>
      <c r="G1153" s="2878"/>
      <c r="H1153" s="2878"/>
      <c r="I1153" s="2878"/>
      <c r="J1153" s="2878"/>
      <c r="K1153" s="2878"/>
    </row>
    <row r="1154" spans="2:11">
      <c r="B1154" s="2874" t="s">
        <v>274</v>
      </c>
      <c r="C1154" s="2875"/>
      <c r="D1154" s="2876"/>
      <c r="E1154" s="2877" t="s">
        <v>580</v>
      </c>
      <c r="F1154" s="2878"/>
      <c r="G1154" s="2878"/>
      <c r="H1154" s="2878"/>
      <c r="I1154" s="2878"/>
      <c r="J1154" s="2878"/>
      <c r="K1154" s="2878"/>
    </row>
    <row r="1155" spans="2:11">
      <c r="B1155" s="2874" t="s">
        <v>728</v>
      </c>
      <c r="C1155" s="2875"/>
      <c r="D1155" s="2876"/>
      <c r="E1155" s="2877" t="s">
        <v>580</v>
      </c>
      <c r="F1155" s="2878"/>
      <c r="G1155" s="2878"/>
      <c r="H1155" s="2878"/>
      <c r="I1155" s="2878"/>
      <c r="J1155" s="2878"/>
      <c r="K1155" s="2878"/>
    </row>
    <row r="1156" spans="2:11">
      <c r="B1156" s="2874" t="s">
        <v>275</v>
      </c>
      <c r="C1156" s="2875"/>
      <c r="D1156" s="2876"/>
      <c r="E1156" s="2877" t="s">
        <v>580</v>
      </c>
      <c r="F1156" s="2878"/>
      <c r="G1156" s="2878"/>
      <c r="H1156" s="2878"/>
      <c r="I1156" s="2878"/>
      <c r="J1156" s="2878"/>
      <c r="K1156" s="2878"/>
    </row>
    <row r="1157" spans="2:11">
      <c r="B1157" s="2874" t="s">
        <v>276</v>
      </c>
      <c r="C1157" s="2875"/>
      <c r="D1157" s="2876"/>
      <c r="E1157" s="2877" t="s">
        <v>580</v>
      </c>
      <c r="F1157" s="2878"/>
      <c r="G1157" s="2878"/>
      <c r="H1157" s="2878"/>
      <c r="I1157" s="2878"/>
      <c r="J1157" s="2878"/>
      <c r="K1157" s="2878"/>
    </row>
    <row r="1158" spans="2:11">
      <c r="B1158" s="2874" t="s">
        <v>277</v>
      </c>
      <c r="C1158" s="2875"/>
      <c r="D1158" s="2876"/>
      <c r="E1158" s="2877" t="s">
        <v>580</v>
      </c>
      <c r="F1158" s="2878"/>
      <c r="G1158" s="2878"/>
      <c r="H1158" s="2878"/>
      <c r="I1158" s="2878"/>
      <c r="J1158" s="2878"/>
      <c r="K1158" s="2878"/>
    </row>
    <row r="1159" spans="2:11" ht="13.8" thickBot="1">
      <c r="B1159" s="2869" t="s">
        <v>278</v>
      </c>
      <c r="C1159" s="2870"/>
      <c r="D1159" s="2871"/>
      <c r="E1159" s="2877" t="s">
        <v>279</v>
      </c>
      <c r="F1159" s="2878"/>
      <c r="G1159" s="2878"/>
      <c r="H1159" s="2878"/>
      <c r="I1159" s="2878"/>
      <c r="J1159" s="2878"/>
      <c r="K1159" s="2878"/>
    </row>
    <row r="1160" spans="2:11" ht="13.8" thickBot="1">
      <c r="B1160" s="1885"/>
      <c r="C1160"/>
      <c r="D1160"/>
      <c r="E1160"/>
      <c r="F1160"/>
      <c r="G1160"/>
      <c r="H1160"/>
      <c r="I1160"/>
      <c r="J1160"/>
      <c r="K1160"/>
    </row>
    <row r="1161" spans="2:11" ht="13.8" thickBot="1">
      <c r="B1161" s="2879" t="s">
        <v>3964</v>
      </c>
      <c r="C1161" s="2879"/>
      <c r="D1161" s="2879"/>
      <c r="E1161" s="2880" t="s">
        <v>280</v>
      </c>
      <c r="F1161" s="2881"/>
      <c r="G1161" s="2881"/>
      <c r="H1161" s="2881"/>
      <c r="I1161" s="2881"/>
      <c r="J1161" s="2881"/>
      <c r="K1161" s="2882"/>
    </row>
    <row r="1162" spans="2:11" ht="13.8" thickBot="1">
      <c r="B1162" s="1886"/>
      <c r="C1162" s="1882"/>
      <c r="D1162" s="1882"/>
      <c r="E1162" s="1882"/>
      <c r="F1162" s="1882"/>
      <c r="G1162" s="1882"/>
      <c r="H1162" s="1882"/>
      <c r="I1162" s="1882"/>
      <c r="J1162" s="1882"/>
      <c r="K1162" s="1882"/>
    </row>
    <row r="1163" spans="2:11">
      <c r="B1163" s="2892" t="s">
        <v>741</v>
      </c>
      <c r="C1163" s="2893"/>
      <c r="D1163" s="2894"/>
      <c r="E1163" s="2877" t="s">
        <v>580</v>
      </c>
      <c r="F1163" s="2878"/>
      <c r="G1163" s="2878"/>
      <c r="H1163" s="2878"/>
      <c r="I1163" s="2878"/>
      <c r="J1163" s="2878"/>
      <c r="K1163" s="2878"/>
    </row>
    <row r="1164" spans="2:11">
      <c r="B1164" s="2874" t="s">
        <v>742</v>
      </c>
      <c r="C1164" s="2875"/>
      <c r="D1164" s="2876"/>
      <c r="E1164" s="2877" t="s">
        <v>580</v>
      </c>
      <c r="F1164" s="2878"/>
      <c r="G1164" s="2878"/>
      <c r="H1164" s="2878"/>
      <c r="I1164" s="2878"/>
      <c r="J1164" s="2878"/>
      <c r="K1164" s="2878"/>
    </row>
    <row r="1165" spans="2:11">
      <c r="B1165" s="2874" t="s">
        <v>281</v>
      </c>
      <c r="C1165" s="2875"/>
      <c r="D1165" s="2876"/>
      <c r="E1165" s="2877" t="s">
        <v>580</v>
      </c>
      <c r="F1165" s="2878"/>
      <c r="G1165" s="2878"/>
      <c r="H1165" s="2878"/>
      <c r="I1165" s="2878"/>
      <c r="J1165" s="2878"/>
      <c r="K1165" s="2878"/>
    </row>
    <row r="1166" spans="2:11">
      <c r="B1166" s="2874" t="s">
        <v>282</v>
      </c>
      <c r="C1166" s="2875"/>
      <c r="D1166" s="2876"/>
      <c r="E1166" s="2877" t="s">
        <v>580</v>
      </c>
      <c r="F1166" s="2878"/>
      <c r="G1166" s="2878"/>
      <c r="H1166" s="2878"/>
      <c r="I1166" s="2878"/>
      <c r="J1166" s="2878"/>
      <c r="K1166" s="2878"/>
    </row>
    <row r="1167" spans="2:11">
      <c r="B1167" s="2874" t="s">
        <v>283</v>
      </c>
      <c r="C1167" s="2875"/>
      <c r="D1167" s="2876"/>
      <c r="E1167" s="2877" t="s">
        <v>580</v>
      </c>
      <c r="F1167" s="2878"/>
      <c r="G1167" s="2878"/>
      <c r="H1167" s="2878"/>
      <c r="I1167" s="2878"/>
      <c r="J1167" s="2878"/>
      <c r="K1167" s="2878"/>
    </row>
    <row r="1168" spans="2:11">
      <c r="B1168" s="2874" t="s">
        <v>284</v>
      </c>
      <c r="C1168" s="2875"/>
      <c r="D1168" s="2876"/>
      <c r="E1168" s="2877" t="s">
        <v>580</v>
      </c>
      <c r="F1168" s="2878"/>
      <c r="G1168" s="2878"/>
      <c r="H1168" s="2878"/>
      <c r="I1168" s="2878"/>
      <c r="J1168" s="2878"/>
      <c r="K1168" s="2878"/>
    </row>
    <row r="1169" spans="2:11">
      <c r="B1169" s="2874" t="s">
        <v>285</v>
      </c>
      <c r="C1169" s="2875"/>
      <c r="D1169" s="2876"/>
      <c r="E1169" s="2877" t="s">
        <v>580</v>
      </c>
      <c r="F1169" s="2878"/>
      <c r="G1169" s="2878"/>
      <c r="H1169" s="2878"/>
      <c r="I1169" s="2878"/>
      <c r="J1169" s="2878"/>
      <c r="K1169" s="2878"/>
    </row>
    <row r="1170" spans="2:11">
      <c r="B1170" s="2874" t="s">
        <v>286</v>
      </c>
      <c r="C1170" s="2875"/>
      <c r="D1170" s="2876"/>
      <c r="E1170" s="2877" t="s">
        <v>479</v>
      </c>
      <c r="F1170" s="2878"/>
      <c r="G1170" s="2878"/>
      <c r="H1170" s="2878"/>
      <c r="I1170" s="2878"/>
      <c r="J1170" s="2878"/>
      <c r="K1170" s="2878"/>
    </row>
    <row r="1171" spans="2:11">
      <c r="B1171" s="2874" t="s">
        <v>288</v>
      </c>
      <c r="C1171" s="2875"/>
      <c r="D1171" s="2876"/>
      <c r="E1171" s="2877" t="s">
        <v>580</v>
      </c>
      <c r="F1171" s="2878"/>
      <c r="G1171" s="2878"/>
      <c r="H1171" s="2878"/>
      <c r="I1171" s="2878"/>
      <c r="J1171" s="2878"/>
      <c r="K1171" s="2878"/>
    </row>
    <row r="1172" spans="2:11">
      <c r="B1172" s="2874" t="s">
        <v>276</v>
      </c>
      <c r="C1172" s="2875"/>
      <c r="D1172" s="2876"/>
      <c r="E1172" s="2877" t="s">
        <v>580</v>
      </c>
      <c r="F1172" s="2878"/>
      <c r="G1172" s="2878"/>
      <c r="H1172" s="2878"/>
      <c r="I1172" s="2878"/>
      <c r="J1172" s="2878"/>
      <c r="K1172" s="2878"/>
    </row>
    <row r="1173" spans="2:11">
      <c r="B1173" s="2874" t="s">
        <v>289</v>
      </c>
      <c r="C1173" s="2875"/>
      <c r="D1173" s="2876"/>
      <c r="E1173" s="2877" t="s">
        <v>580</v>
      </c>
      <c r="F1173" s="2878"/>
      <c r="G1173" s="2878"/>
      <c r="H1173" s="2878"/>
      <c r="I1173" s="2878"/>
      <c r="J1173" s="2878"/>
      <c r="K1173" s="2878"/>
    </row>
    <row r="1174" spans="2:11" ht="13.8" thickBot="1">
      <c r="B1174" s="2869" t="s">
        <v>278</v>
      </c>
      <c r="C1174" s="2870"/>
      <c r="D1174" s="2871"/>
      <c r="E1174" s="2877" t="s">
        <v>279</v>
      </c>
      <c r="F1174" s="2878"/>
      <c r="G1174" s="2878"/>
      <c r="H1174" s="2878"/>
      <c r="I1174" s="2878"/>
      <c r="J1174" s="2878"/>
      <c r="K1174" s="2878"/>
    </row>
    <row r="1175" spans="2:11">
      <c r="B1175" s="1885"/>
      <c r="C1175"/>
      <c r="D1175"/>
      <c r="E1175"/>
      <c r="F1175"/>
      <c r="G1175"/>
      <c r="H1175"/>
      <c r="I1175"/>
      <c r="J1175"/>
      <c r="K1175"/>
    </row>
    <row r="1176" spans="2:11" ht="13.8" thickBot="1">
      <c r="B1176" s="1885"/>
      <c r="C1176"/>
      <c r="D1176"/>
      <c r="E1176"/>
      <c r="F1176"/>
      <c r="G1176"/>
      <c r="H1176"/>
      <c r="I1176"/>
      <c r="J1176"/>
      <c r="K1176"/>
    </row>
    <row r="1177" spans="2:11" ht="13.8" thickBot="1">
      <c r="B1177" s="2879" t="s">
        <v>3964</v>
      </c>
      <c r="C1177" s="2879"/>
      <c r="D1177" s="2879"/>
      <c r="E1177" s="2880" t="s">
        <v>290</v>
      </c>
      <c r="F1177" s="2881"/>
      <c r="G1177" s="2881"/>
      <c r="H1177" s="2881"/>
      <c r="I1177" s="2881"/>
      <c r="J1177" s="2881"/>
      <c r="K1177" s="2882"/>
    </row>
    <row r="1178" spans="2:11" ht="13.8" thickBot="1">
      <c r="B1178" s="1886"/>
      <c r="C1178" s="1882"/>
      <c r="D1178" s="1882"/>
      <c r="E1178" s="1882"/>
      <c r="F1178" s="1882"/>
      <c r="G1178" s="1882"/>
      <c r="H1178" s="1882"/>
      <c r="I1178" s="1882"/>
      <c r="J1178" s="1882"/>
      <c r="K1178" s="1882"/>
    </row>
    <row r="1179" spans="2:11">
      <c r="B1179" s="2892" t="s">
        <v>741</v>
      </c>
      <c r="C1179" s="2893"/>
      <c r="D1179" s="2894"/>
      <c r="E1179" s="2877" t="s">
        <v>580</v>
      </c>
      <c r="F1179" s="2878"/>
      <c r="G1179" s="2878"/>
      <c r="H1179" s="2878"/>
      <c r="I1179" s="2878"/>
      <c r="J1179" s="2878"/>
      <c r="K1179" s="2878"/>
    </row>
    <row r="1180" spans="2:11">
      <c r="B1180" s="2874" t="s">
        <v>742</v>
      </c>
      <c r="C1180" s="2875"/>
      <c r="D1180" s="2876"/>
      <c r="E1180" s="2877" t="s">
        <v>580</v>
      </c>
      <c r="F1180" s="2878"/>
      <c r="G1180" s="2878"/>
      <c r="H1180" s="2878"/>
      <c r="I1180" s="2878"/>
      <c r="J1180" s="2878"/>
      <c r="K1180" s="2878"/>
    </row>
    <row r="1181" spans="2:11">
      <c r="B1181" s="2874" t="s">
        <v>291</v>
      </c>
      <c r="C1181" s="2875"/>
      <c r="D1181" s="2876"/>
      <c r="E1181" s="2877" t="s">
        <v>580</v>
      </c>
      <c r="F1181" s="2878"/>
      <c r="G1181" s="2878"/>
      <c r="H1181" s="2878"/>
      <c r="I1181" s="2878"/>
      <c r="J1181" s="2878"/>
      <c r="K1181" s="2878"/>
    </row>
    <row r="1182" spans="2:11">
      <c r="B1182" s="2874" t="s">
        <v>292</v>
      </c>
      <c r="C1182" s="2875"/>
      <c r="D1182" s="2876"/>
      <c r="E1182" s="2877" t="s">
        <v>580</v>
      </c>
      <c r="F1182" s="2878"/>
      <c r="G1182" s="2878"/>
      <c r="H1182" s="2878"/>
      <c r="I1182" s="2878"/>
      <c r="J1182" s="2878"/>
      <c r="K1182" s="2878"/>
    </row>
    <row r="1183" spans="2:11">
      <c r="B1183" s="2874" t="s">
        <v>293</v>
      </c>
      <c r="C1183" s="2875"/>
      <c r="D1183" s="2876"/>
      <c r="E1183" s="2877" t="s">
        <v>580</v>
      </c>
      <c r="F1183" s="2878"/>
      <c r="G1183" s="2878"/>
      <c r="H1183" s="2878"/>
      <c r="I1183" s="2878"/>
      <c r="J1183" s="2878"/>
      <c r="K1183" s="2878"/>
    </row>
    <row r="1184" spans="2:11">
      <c r="B1184" s="2874" t="s">
        <v>294</v>
      </c>
      <c r="C1184" s="2875"/>
      <c r="D1184" s="2876"/>
      <c r="E1184" s="2877" t="s">
        <v>580</v>
      </c>
      <c r="F1184" s="2878"/>
      <c r="G1184" s="2878"/>
      <c r="H1184" s="2878"/>
      <c r="I1184" s="2878"/>
      <c r="J1184" s="2878"/>
      <c r="K1184" s="2878"/>
    </row>
    <row r="1185" spans="2:11">
      <c r="B1185" s="2874" t="s">
        <v>295</v>
      </c>
      <c r="C1185" s="2875"/>
      <c r="D1185" s="2876"/>
      <c r="E1185" s="2877" t="s">
        <v>580</v>
      </c>
      <c r="F1185" s="2878"/>
      <c r="G1185" s="2878"/>
      <c r="H1185" s="2878"/>
      <c r="I1185" s="2878"/>
      <c r="J1185" s="2878"/>
      <c r="K1185" s="2878"/>
    </row>
    <row r="1186" spans="2:11">
      <c r="B1186" s="2874" t="s">
        <v>296</v>
      </c>
      <c r="C1186" s="2875"/>
      <c r="D1186" s="2876"/>
      <c r="E1186" s="2877" t="s">
        <v>580</v>
      </c>
      <c r="F1186" s="2878"/>
      <c r="G1186" s="2878"/>
      <c r="H1186" s="2878"/>
      <c r="I1186" s="2878"/>
      <c r="J1186" s="2878"/>
      <c r="K1186" s="2878"/>
    </row>
    <row r="1187" spans="2:11">
      <c r="B1187" s="2874" t="s">
        <v>276</v>
      </c>
      <c r="C1187" s="2875"/>
      <c r="D1187" s="2876"/>
      <c r="E1187" s="2877" t="s">
        <v>580</v>
      </c>
      <c r="F1187" s="2878"/>
      <c r="G1187" s="2878"/>
      <c r="H1187" s="2878"/>
      <c r="I1187" s="2878"/>
      <c r="J1187" s="2878"/>
      <c r="K1187" s="2878"/>
    </row>
    <row r="1188" spans="2:11">
      <c r="B1188" s="2874" t="s">
        <v>1096</v>
      </c>
      <c r="C1188" s="2875"/>
      <c r="D1188" s="2876"/>
      <c r="E1188" s="2877" t="s">
        <v>580</v>
      </c>
      <c r="F1188" s="2878"/>
      <c r="G1188" s="2878"/>
      <c r="H1188" s="2878"/>
      <c r="I1188" s="2878"/>
      <c r="J1188" s="2878"/>
      <c r="K1188" s="2878"/>
    </row>
    <row r="1189" spans="2:11" ht="13.8" thickBot="1">
      <c r="B1189" s="2869" t="s">
        <v>278</v>
      </c>
      <c r="C1189" s="2870"/>
      <c r="D1189" s="2871"/>
      <c r="E1189" s="2877" t="s">
        <v>279</v>
      </c>
      <c r="F1189" s="2878"/>
      <c r="G1189" s="2878"/>
      <c r="H1189" s="2878"/>
      <c r="I1189" s="2878"/>
      <c r="J1189" s="2878"/>
      <c r="K1189" s="2878"/>
    </row>
    <row r="1190" spans="2:11">
      <c r="B1190" s="1885"/>
      <c r="C1190"/>
      <c r="D1190"/>
      <c r="E1190"/>
      <c r="F1190"/>
      <c r="G1190"/>
      <c r="H1190"/>
      <c r="I1190"/>
      <c r="J1190"/>
      <c r="K1190"/>
    </row>
    <row r="1191" spans="2:11" ht="13.8" thickBot="1">
      <c r="B1191" s="1885"/>
      <c r="C1191"/>
      <c r="D1191"/>
      <c r="E1191"/>
      <c r="F1191"/>
      <c r="G1191"/>
      <c r="H1191"/>
      <c r="I1191"/>
      <c r="J1191"/>
      <c r="K1191"/>
    </row>
    <row r="1192" spans="2:11" ht="13.8" thickBot="1">
      <c r="B1192" s="2879" t="s">
        <v>3964</v>
      </c>
      <c r="C1192" s="2879"/>
      <c r="D1192" s="2879"/>
      <c r="E1192" s="2880" t="s">
        <v>297</v>
      </c>
      <c r="F1192" s="2881"/>
      <c r="G1192" s="2881"/>
      <c r="H1192" s="2881"/>
      <c r="I1192" s="2881"/>
      <c r="J1192" s="2881"/>
      <c r="K1192" s="2882"/>
    </row>
    <row r="1193" spans="2:11" ht="13.8" thickBot="1">
      <c r="B1193" s="1886"/>
      <c r="C1193" s="1882"/>
      <c r="D1193" s="1882"/>
      <c r="E1193" s="1882"/>
      <c r="F1193" s="1882"/>
      <c r="G1193" s="1882"/>
      <c r="H1193" s="1882"/>
      <c r="I1193" s="1882"/>
      <c r="J1193" s="1882"/>
      <c r="K1193" s="1882"/>
    </row>
    <row r="1194" spans="2:11">
      <c r="B1194" s="2892" t="s">
        <v>741</v>
      </c>
      <c r="C1194" s="2893"/>
      <c r="D1194" s="2894"/>
      <c r="E1194" s="2877" t="s">
        <v>580</v>
      </c>
      <c r="F1194" s="2878"/>
      <c r="G1194" s="2878"/>
      <c r="H1194" s="2878"/>
      <c r="I1194" s="2878"/>
      <c r="J1194" s="2878"/>
      <c r="K1194" s="2878"/>
    </row>
    <row r="1195" spans="2:11">
      <c r="B1195" s="2874" t="s">
        <v>298</v>
      </c>
      <c r="C1195" s="2875"/>
      <c r="D1195" s="2876"/>
      <c r="E1195" s="2877" t="s">
        <v>580</v>
      </c>
      <c r="F1195" s="2878"/>
      <c r="G1195" s="2878"/>
      <c r="H1195" s="2878"/>
      <c r="I1195" s="2878"/>
      <c r="J1195" s="2878"/>
      <c r="K1195" s="2878"/>
    </row>
    <row r="1196" spans="2:11">
      <c r="B1196" s="2874" t="s">
        <v>299</v>
      </c>
      <c r="C1196" s="2875"/>
      <c r="D1196" s="2876"/>
      <c r="E1196" s="2877" t="s">
        <v>580</v>
      </c>
      <c r="F1196" s="2878"/>
      <c r="G1196" s="2878"/>
      <c r="H1196" s="2878"/>
      <c r="I1196" s="2878"/>
      <c r="J1196" s="2878"/>
      <c r="K1196" s="2878"/>
    </row>
    <row r="1197" spans="2:11">
      <c r="B1197" s="2874" t="s">
        <v>727</v>
      </c>
      <c r="C1197" s="2875"/>
      <c r="D1197" s="2876"/>
      <c r="E1197" s="2877" t="s">
        <v>580</v>
      </c>
      <c r="F1197" s="2878"/>
      <c r="G1197" s="2878"/>
      <c r="H1197" s="2878"/>
      <c r="I1197" s="2878"/>
      <c r="J1197" s="2878"/>
      <c r="K1197" s="2878"/>
    </row>
    <row r="1198" spans="2:11">
      <c r="B1198" s="2874" t="s">
        <v>300</v>
      </c>
      <c r="C1198" s="2875"/>
      <c r="D1198" s="2876"/>
      <c r="E1198" s="2877" t="s">
        <v>580</v>
      </c>
      <c r="F1198" s="2878"/>
      <c r="G1198" s="2878"/>
      <c r="H1198" s="2878"/>
      <c r="I1198" s="2878"/>
      <c r="J1198" s="2878"/>
      <c r="K1198" s="2878"/>
    </row>
    <row r="1199" spans="2:11">
      <c r="B1199" s="2874" t="s">
        <v>301</v>
      </c>
      <c r="C1199" s="2875"/>
      <c r="D1199" s="2876"/>
      <c r="E1199" s="2877" t="s">
        <v>580</v>
      </c>
      <c r="F1199" s="2878"/>
      <c r="G1199" s="2878"/>
      <c r="H1199" s="2878"/>
      <c r="I1199" s="2878"/>
      <c r="J1199" s="2878"/>
      <c r="K1199" s="2878"/>
    </row>
    <row r="1200" spans="2:11">
      <c r="B1200" s="2874" t="s">
        <v>276</v>
      </c>
      <c r="C1200" s="2875"/>
      <c r="D1200" s="2876"/>
      <c r="E1200" s="2877" t="s">
        <v>580</v>
      </c>
      <c r="F1200" s="2878"/>
      <c r="G1200" s="2878"/>
      <c r="H1200" s="2878"/>
      <c r="I1200" s="2878"/>
      <c r="J1200" s="2878"/>
      <c r="K1200" s="2878"/>
    </row>
    <row r="1201" spans="2:11">
      <c r="B1201" s="2874" t="s">
        <v>1096</v>
      </c>
      <c r="C1201" s="2875"/>
      <c r="D1201" s="2876"/>
      <c r="E1201" s="2877" t="s">
        <v>580</v>
      </c>
      <c r="F1201" s="2878"/>
      <c r="G1201" s="2878"/>
      <c r="H1201" s="2878"/>
      <c r="I1201" s="2878"/>
      <c r="J1201" s="2878"/>
      <c r="K1201" s="2878"/>
    </row>
    <row r="1202" spans="2:11" ht="13.8" thickBot="1">
      <c r="B1202" s="2869" t="s">
        <v>278</v>
      </c>
      <c r="C1202" s="2870"/>
      <c r="D1202" s="2871"/>
      <c r="E1202" s="2877" t="s">
        <v>279</v>
      </c>
      <c r="F1202" s="2878"/>
      <c r="G1202" s="2878"/>
      <c r="H1202" s="2878"/>
      <c r="I1202" s="2878"/>
      <c r="J1202" s="2878"/>
      <c r="K1202" s="2878"/>
    </row>
    <row r="1203" spans="2:11">
      <c r="B1203" s="1026"/>
      <c r="C1203" s="1026"/>
      <c r="D1203" s="1026"/>
      <c r="E1203" s="1887"/>
      <c r="F1203" s="1887"/>
      <c r="G1203" s="1887"/>
      <c r="H1203" s="1887"/>
      <c r="I1203" s="1887"/>
      <c r="J1203" s="1887"/>
      <c r="K1203" s="1887"/>
    </row>
    <row r="1204" spans="2:11" ht="13.8" thickBot="1">
      <c r="B1204"/>
      <c r="C1204"/>
      <c r="D1204" s="842"/>
      <c r="E1204" s="842"/>
      <c r="F1204" s="842"/>
      <c r="G1204" s="842"/>
      <c r="H1204" s="842"/>
      <c r="I1204" s="1888"/>
      <c r="J1204" s="1888"/>
      <c r="K1204" s="85"/>
    </row>
    <row r="1205" spans="2:11" ht="13.8" thickBot="1">
      <c r="B1205" s="2879" t="s">
        <v>3964</v>
      </c>
      <c r="C1205" s="2879"/>
      <c r="D1205" s="2879"/>
      <c r="E1205" s="2880" t="s">
        <v>3965</v>
      </c>
      <c r="F1205" s="2881"/>
      <c r="G1205" s="2881"/>
      <c r="H1205" s="2881"/>
      <c r="I1205" s="2881"/>
      <c r="J1205" s="2881"/>
      <c r="K1205" s="2882"/>
    </row>
    <row r="1206" spans="2:11" ht="13.8" thickBot="1">
      <c r="B1206" s="1886"/>
      <c r="C1206" s="1882"/>
      <c r="D1206" s="1882"/>
      <c r="E1206" s="1882"/>
      <c r="F1206" s="1882"/>
      <c r="G1206" s="1882"/>
      <c r="H1206" s="1882"/>
      <c r="I1206" s="1882"/>
      <c r="J1206" s="1882"/>
      <c r="K1206" s="1882"/>
    </row>
    <row r="1207" spans="2:11">
      <c r="B1207" s="2892" t="s">
        <v>741</v>
      </c>
      <c r="C1207" s="2893"/>
      <c r="D1207" s="2894"/>
      <c r="E1207" s="2877" t="s">
        <v>580</v>
      </c>
      <c r="F1207" s="2878"/>
      <c r="G1207" s="2878"/>
      <c r="H1207" s="2878"/>
      <c r="I1207" s="2878"/>
      <c r="J1207" s="2878"/>
      <c r="K1207" s="2878"/>
    </row>
    <row r="1208" spans="2:11">
      <c r="B1208" s="2874" t="s">
        <v>302</v>
      </c>
      <c r="C1208" s="2875"/>
      <c r="D1208" s="2876"/>
      <c r="E1208" s="2877" t="s">
        <v>580</v>
      </c>
      <c r="F1208" s="2878"/>
      <c r="G1208" s="2878"/>
      <c r="H1208" s="2878"/>
      <c r="I1208" s="2878"/>
      <c r="J1208" s="2878"/>
      <c r="K1208" s="2878"/>
    </row>
    <row r="1209" spans="2:11">
      <c r="B1209" s="2874" t="s">
        <v>303</v>
      </c>
      <c r="C1209" s="2875"/>
      <c r="D1209" s="2876"/>
      <c r="E1209" s="2877" t="s">
        <v>580</v>
      </c>
      <c r="F1209" s="2878"/>
      <c r="G1209" s="2878"/>
      <c r="H1209" s="2878"/>
      <c r="I1209" s="2878"/>
      <c r="J1209" s="2878"/>
      <c r="K1209" s="2878"/>
    </row>
    <row r="1210" spans="2:11">
      <c r="B1210" s="2874" t="s">
        <v>304</v>
      </c>
      <c r="C1210" s="2875"/>
      <c r="D1210" s="2876"/>
      <c r="E1210" s="2877" t="s">
        <v>580</v>
      </c>
      <c r="F1210" s="2878"/>
      <c r="G1210" s="2878"/>
      <c r="H1210" s="2878"/>
      <c r="I1210" s="2878"/>
      <c r="J1210" s="2878"/>
      <c r="K1210" s="2878"/>
    </row>
    <row r="1211" spans="2:11">
      <c r="B1211" s="2874" t="s">
        <v>305</v>
      </c>
      <c r="C1211" s="2875"/>
      <c r="D1211" s="2876"/>
      <c r="E1211" s="2877" t="s">
        <v>580</v>
      </c>
      <c r="F1211" s="2878"/>
      <c r="G1211" s="2878"/>
      <c r="H1211" s="2878"/>
      <c r="I1211" s="2878"/>
      <c r="J1211" s="2878"/>
      <c r="K1211" s="2878"/>
    </row>
    <row r="1212" spans="2:11">
      <c r="B1212" s="2874" t="s">
        <v>306</v>
      </c>
      <c r="C1212" s="2875"/>
      <c r="D1212" s="2876"/>
      <c r="E1212" s="2877" t="s">
        <v>580</v>
      </c>
      <c r="F1212" s="2878"/>
      <c r="G1212" s="2878"/>
      <c r="H1212" s="2878"/>
      <c r="I1212" s="2878"/>
      <c r="J1212" s="2878"/>
      <c r="K1212" s="2878"/>
    </row>
    <row r="1213" spans="2:11">
      <c r="B1213" s="2874" t="s">
        <v>307</v>
      </c>
      <c r="C1213" s="2875"/>
      <c r="D1213" s="2876"/>
      <c r="E1213" s="2877" t="s">
        <v>580</v>
      </c>
      <c r="F1213" s="2878"/>
      <c r="G1213" s="2878"/>
      <c r="H1213" s="2878"/>
      <c r="I1213" s="2878"/>
      <c r="J1213" s="2878"/>
      <c r="K1213" s="2878"/>
    </row>
    <row r="1214" spans="2:11">
      <c r="B1214" s="2874" t="s">
        <v>308</v>
      </c>
      <c r="C1214" s="2875"/>
      <c r="D1214" s="2876"/>
      <c r="E1214" s="2877" t="s">
        <v>580</v>
      </c>
      <c r="F1214" s="2878"/>
      <c r="G1214" s="2878"/>
      <c r="H1214" s="2878"/>
      <c r="I1214" s="2878"/>
      <c r="J1214" s="2878"/>
      <c r="K1214" s="2878"/>
    </row>
    <row r="1215" spans="2:11">
      <c r="B1215" s="2874" t="s">
        <v>309</v>
      </c>
      <c r="C1215" s="2875"/>
      <c r="D1215" s="2876"/>
      <c r="E1215" s="2877" t="s">
        <v>580</v>
      </c>
      <c r="F1215" s="2878"/>
      <c r="G1215" s="2878"/>
      <c r="H1215" s="2878"/>
      <c r="I1215" s="2878"/>
      <c r="J1215" s="2878"/>
      <c r="K1215" s="2878"/>
    </row>
    <row r="1216" spans="2:11">
      <c r="B1216" s="2874" t="s">
        <v>310</v>
      </c>
      <c r="C1216" s="2875"/>
      <c r="D1216" s="2876"/>
      <c r="E1216" s="2877" t="s">
        <v>580</v>
      </c>
      <c r="F1216" s="2878"/>
      <c r="G1216" s="2878"/>
      <c r="H1216" s="2878"/>
      <c r="I1216" s="2878"/>
      <c r="J1216" s="2878"/>
      <c r="K1216" s="2878"/>
    </row>
    <row r="1217" spans="2:11">
      <c r="B1217" s="2874" t="s">
        <v>311</v>
      </c>
      <c r="C1217" s="2875"/>
      <c r="D1217" s="2876"/>
      <c r="E1217" s="2877" t="s">
        <v>580</v>
      </c>
      <c r="F1217" s="2878"/>
      <c r="G1217" s="2878"/>
      <c r="H1217" s="2878"/>
      <c r="I1217" s="2878"/>
      <c r="J1217" s="2878"/>
      <c r="K1217" s="2878"/>
    </row>
    <row r="1218" spans="2:11">
      <c r="B1218" s="2874" t="s">
        <v>312</v>
      </c>
      <c r="C1218" s="2875"/>
      <c r="D1218" s="2876"/>
      <c r="E1218" s="2877" t="s">
        <v>580</v>
      </c>
      <c r="F1218" s="2878"/>
      <c r="G1218" s="2878"/>
      <c r="H1218" s="2878"/>
      <c r="I1218" s="2878"/>
      <c r="J1218" s="2878"/>
      <c r="K1218" s="2878"/>
    </row>
    <row r="1219" spans="2:11">
      <c r="B1219" s="2874" t="s">
        <v>313</v>
      </c>
      <c r="C1219" s="2875"/>
      <c r="D1219" s="2876"/>
      <c r="E1219" s="2877" t="s">
        <v>580</v>
      </c>
      <c r="F1219" s="2878"/>
      <c r="G1219" s="2878"/>
      <c r="H1219" s="2878"/>
      <c r="I1219" s="2878"/>
      <c r="J1219" s="2878"/>
      <c r="K1219" s="2878"/>
    </row>
    <row r="1220" spans="2:11">
      <c r="B1220" s="2874" t="s">
        <v>314</v>
      </c>
      <c r="C1220" s="2875"/>
      <c r="D1220" s="2876"/>
      <c r="E1220" s="2877" t="s">
        <v>580</v>
      </c>
      <c r="F1220" s="2878"/>
      <c r="G1220" s="2878"/>
      <c r="H1220" s="2878"/>
      <c r="I1220" s="2878"/>
      <c r="J1220" s="2878"/>
      <c r="K1220" s="2878"/>
    </row>
    <row r="1221" spans="2:11">
      <c r="B1221" s="2874" t="s">
        <v>315</v>
      </c>
      <c r="C1221" s="2875"/>
      <c r="D1221" s="2876"/>
      <c r="E1221" s="2877" t="s">
        <v>580</v>
      </c>
      <c r="F1221" s="2878"/>
      <c r="G1221" s="2878"/>
      <c r="H1221" s="2878"/>
      <c r="I1221" s="2878"/>
      <c r="J1221" s="2878"/>
      <c r="K1221" s="2878"/>
    </row>
    <row r="1222" spans="2:11">
      <c r="B1222" s="2874" t="s">
        <v>316</v>
      </c>
      <c r="C1222" s="2875"/>
      <c r="D1222" s="2876"/>
      <c r="E1222" s="2877" t="s">
        <v>580</v>
      </c>
      <c r="F1222" s="2878"/>
      <c r="G1222" s="2878"/>
      <c r="H1222" s="2878"/>
      <c r="I1222" s="2878"/>
      <c r="J1222" s="2878"/>
      <c r="K1222" s="2878"/>
    </row>
    <row r="1223" spans="2:11">
      <c r="B1223" s="2874" t="s">
        <v>736</v>
      </c>
      <c r="C1223" s="2875"/>
      <c r="D1223" s="2876"/>
      <c r="E1223" s="2877" t="s">
        <v>580</v>
      </c>
      <c r="F1223" s="2878"/>
      <c r="G1223" s="2878"/>
      <c r="H1223" s="2878"/>
      <c r="I1223" s="2878"/>
      <c r="J1223" s="2878"/>
      <c r="K1223" s="2878"/>
    </row>
    <row r="1224" spans="2:11">
      <c r="B1224" s="2874" t="s">
        <v>685</v>
      </c>
      <c r="C1224" s="2875"/>
      <c r="D1224" s="2876"/>
      <c r="E1224" s="2877" t="s">
        <v>580</v>
      </c>
      <c r="F1224" s="2878"/>
      <c r="G1224" s="2878"/>
      <c r="H1224" s="2878"/>
      <c r="I1224" s="2878"/>
      <c r="J1224" s="2878"/>
      <c r="K1224" s="2878"/>
    </row>
    <row r="1225" spans="2:11">
      <c r="B1225" s="2874" t="s">
        <v>686</v>
      </c>
      <c r="C1225" s="2875"/>
      <c r="D1225" s="2876"/>
      <c r="E1225" s="2877" t="s">
        <v>580</v>
      </c>
      <c r="F1225" s="2878"/>
      <c r="G1225" s="2878"/>
      <c r="H1225" s="2878"/>
      <c r="I1225" s="2878"/>
      <c r="J1225" s="2878"/>
      <c r="K1225" s="2878"/>
    </row>
    <row r="1226" spans="2:11">
      <c r="B1226" s="2874" t="s">
        <v>285</v>
      </c>
      <c r="C1226" s="2875"/>
      <c r="D1226" s="2876"/>
      <c r="E1226" s="2877" t="s">
        <v>580</v>
      </c>
      <c r="F1226" s="2878"/>
      <c r="G1226" s="2878"/>
      <c r="H1226" s="2878"/>
      <c r="I1226" s="2878"/>
      <c r="J1226" s="2878"/>
      <c r="K1226" s="2878"/>
    </row>
    <row r="1227" spans="2:11">
      <c r="B1227" s="2874" t="s">
        <v>276</v>
      </c>
      <c r="C1227" s="2875"/>
      <c r="D1227" s="2876"/>
      <c r="E1227" s="2877" t="s">
        <v>580</v>
      </c>
      <c r="F1227" s="2878"/>
      <c r="G1227" s="2878"/>
      <c r="H1227" s="2878"/>
      <c r="I1227" s="2878"/>
      <c r="J1227" s="2878"/>
      <c r="K1227" s="2878"/>
    </row>
    <row r="1228" spans="2:11">
      <c r="B1228" s="2874" t="s">
        <v>277</v>
      </c>
      <c r="C1228" s="2875"/>
      <c r="D1228" s="2876"/>
      <c r="E1228" s="2877" t="s">
        <v>580</v>
      </c>
      <c r="F1228" s="2878"/>
      <c r="G1228" s="2878"/>
      <c r="H1228" s="2878"/>
      <c r="I1228" s="2878"/>
      <c r="J1228" s="2878"/>
      <c r="K1228" s="2878"/>
    </row>
    <row r="1229" spans="2:11" ht="13.8" thickBot="1">
      <c r="B1229" s="2869" t="s">
        <v>278</v>
      </c>
      <c r="C1229" s="2870"/>
      <c r="D1229" s="2871"/>
      <c r="E1229" s="2877" t="s">
        <v>279</v>
      </c>
      <c r="F1229" s="2878"/>
      <c r="G1229" s="2878"/>
      <c r="H1229" s="2878"/>
      <c r="I1229" s="2878"/>
      <c r="J1229" s="2878"/>
      <c r="K1229" s="2878"/>
    </row>
    <row r="1230" spans="2:11">
      <c r="B1230" s="147"/>
      <c r="C1230"/>
      <c r="D1230"/>
      <c r="E1230" s="85"/>
      <c r="F1230" s="85"/>
      <c r="G1230" s="85"/>
      <c r="H1230" s="85"/>
      <c r="I1230" s="85"/>
      <c r="J1230" s="85"/>
      <c r="K1230" s="85"/>
    </row>
    <row r="1231" spans="2:11">
      <c r="B1231" s="147"/>
      <c r="C1231"/>
      <c r="D1231"/>
      <c r="E1231"/>
      <c r="F1231"/>
      <c r="G1231"/>
      <c r="H1231"/>
      <c r="I1231"/>
      <c r="J1231"/>
      <c r="K1231"/>
    </row>
    <row r="1232" spans="2:11" ht="13.8" thickBot="1">
      <c r="B1232" s="15"/>
      <c r="C1232"/>
      <c r="D1232"/>
      <c r="E1232"/>
      <c r="F1232"/>
      <c r="G1232"/>
      <c r="H1232"/>
      <c r="I1232"/>
      <c r="J1232"/>
      <c r="K1232"/>
    </row>
    <row r="1233" spans="2:11" ht="13.8" thickBot="1">
      <c r="B1233" s="2879" t="s">
        <v>3964</v>
      </c>
      <c r="C1233" s="2879"/>
      <c r="D1233" s="2879"/>
      <c r="E1233" s="2880" t="s">
        <v>3966</v>
      </c>
      <c r="F1233" s="2881"/>
      <c r="G1233" s="2881"/>
      <c r="H1233" s="2881"/>
      <c r="I1233" s="2881"/>
      <c r="J1233" s="2881"/>
      <c r="K1233" s="2882"/>
    </row>
    <row r="1234" spans="2:11" ht="13.8" thickBot="1">
      <c r="B1234" s="1889"/>
      <c r="C1234" s="1882"/>
      <c r="D1234" s="1882"/>
      <c r="E1234" s="1882"/>
      <c r="F1234" s="1882"/>
      <c r="G1234" s="1882"/>
      <c r="H1234" s="1882"/>
      <c r="I1234" s="1882"/>
      <c r="J1234" s="1882"/>
      <c r="K1234" s="1882"/>
    </row>
    <row r="1235" spans="2:11">
      <c r="B1235" s="2883" t="s">
        <v>687</v>
      </c>
      <c r="C1235" s="2884"/>
      <c r="D1235" s="2885"/>
      <c r="E1235" s="2872" t="s">
        <v>580</v>
      </c>
      <c r="F1235" s="2873"/>
      <c r="G1235" s="2873"/>
      <c r="H1235" s="2873"/>
      <c r="I1235" s="2873"/>
      <c r="J1235" s="2873"/>
      <c r="K1235" s="2873"/>
    </row>
    <row r="1236" spans="2:11" ht="13.8" thickBot="1">
      <c r="B1236" s="2886" t="s">
        <v>724</v>
      </c>
      <c r="C1236" s="2887"/>
      <c r="D1236" s="2876"/>
      <c r="E1236" s="2872" t="s">
        <v>580</v>
      </c>
      <c r="F1236" s="2873"/>
      <c r="G1236" s="2873"/>
      <c r="H1236" s="2873"/>
      <c r="I1236" s="2873"/>
      <c r="J1236" s="2873"/>
      <c r="K1236" s="2873"/>
    </row>
    <row r="1237" spans="2:11">
      <c r="B1237" s="2883" t="s">
        <v>725</v>
      </c>
      <c r="C1237" s="2885"/>
      <c r="D1237" s="1890" t="s">
        <v>688</v>
      </c>
      <c r="E1237" s="2872" t="s">
        <v>580</v>
      </c>
      <c r="F1237" s="2873"/>
      <c r="G1237" s="2873"/>
      <c r="H1237" s="2873"/>
      <c r="I1237" s="2873"/>
      <c r="J1237" s="2873"/>
      <c r="K1237" s="2873"/>
    </row>
    <row r="1238" spans="2:11" ht="13.8" thickBot="1">
      <c r="B1238" s="2888"/>
      <c r="C1238" s="2889"/>
      <c r="D1238" s="1891" t="s">
        <v>689</v>
      </c>
      <c r="E1238" s="2872" t="s">
        <v>580</v>
      </c>
      <c r="F1238" s="2873"/>
      <c r="G1238" s="2873"/>
      <c r="H1238" s="2873"/>
      <c r="I1238" s="2873"/>
      <c r="J1238" s="2873"/>
      <c r="K1238" s="2873"/>
    </row>
    <row r="1239" spans="2:11">
      <c r="B1239" s="2890" t="s">
        <v>726</v>
      </c>
      <c r="C1239" s="2891"/>
      <c r="D1239" s="1892" t="s">
        <v>688</v>
      </c>
      <c r="E1239" s="2872" t="s">
        <v>580</v>
      </c>
      <c r="F1239" s="2873"/>
      <c r="G1239" s="2873"/>
      <c r="H1239" s="2873"/>
      <c r="I1239" s="2873"/>
      <c r="J1239" s="2873"/>
      <c r="K1239" s="2873"/>
    </row>
    <row r="1240" spans="2:11" ht="13.8" thickBot="1">
      <c r="B1240" s="2888"/>
      <c r="C1240" s="2889"/>
      <c r="D1240" s="1891" t="s">
        <v>689</v>
      </c>
      <c r="E1240" s="2872" t="s">
        <v>580</v>
      </c>
      <c r="F1240" s="2873"/>
      <c r="G1240" s="2873"/>
      <c r="H1240" s="2873"/>
      <c r="I1240" s="2873"/>
      <c r="J1240" s="2873"/>
      <c r="K1240" s="2873"/>
    </row>
    <row r="1241" spans="2:11">
      <c r="B1241" s="2874" t="s">
        <v>727</v>
      </c>
      <c r="C1241" s="2875"/>
      <c r="D1241" s="2876"/>
      <c r="E1241" s="2872" t="s">
        <v>287</v>
      </c>
      <c r="F1241" s="2873"/>
      <c r="G1241" s="2873"/>
      <c r="H1241" s="2873"/>
      <c r="I1241" s="2873"/>
      <c r="J1241" s="2873"/>
      <c r="K1241" s="2873"/>
    </row>
    <row r="1242" spans="2:11">
      <c r="B1242" s="2874" t="s">
        <v>690</v>
      </c>
      <c r="C1242" s="2875"/>
      <c r="D1242" s="2876"/>
      <c r="E1242" s="2872" t="s">
        <v>691</v>
      </c>
      <c r="F1242" s="2873"/>
      <c r="G1242" s="2873"/>
      <c r="H1242" s="2873"/>
      <c r="I1242" s="2873"/>
      <c r="J1242" s="2873"/>
      <c r="K1242" s="2873"/>
    </row>
    <row r="1243" spans="2:11">
      <c r="B1243" s="2874" t="s">
        <v>692</v>
      </c>
      <c r="C1243" s="2875"/>
      <c r="D1243" s="2876"/>
      <c r="E1243" s="2872" t="s">
        <v>691</v>
      </c>
      <c r="F1243" s="2873"/>
      <c r="G1243" s="2873"/>
      <c r="H1243" s="2873"/>
      <c r="I1243" s="2873"/>
      <c r="J1243" s="2873"/>
      <c r="K1243" s="2873"/>
    </row>
    <row r="1244" spans="2:11">
      <c r="B1244" s="2874" t="s">
        <v>693</v>
      </c>
      <c r="C1244" s="2875"/>
      <c r="D1244" s="2876"/>
      <c r="E1244" s="2872" t="s">
        <v>694</v>
      </c>
      <c r="F1244" s="2873"/>
      <c r="G1244" s="2873"/>
      <c r="H1244" s="2873"/>
      <c r="I1244" s="2873"/>
      <c r="J1244" s="2873"/>
      <c r="K1244" s="2873"/>
    </row>
    <row r="1245" spans="2:11">
      <c r="B1245" s="2874" t="s">
        <v>695</v>
      </c>
      <c r="C1245" s="2875"/>
      <c r="D1245" s="2876"/>
      <c r="E1245" s="2872" t="s">
        <v>694</v>
      </c>
      <c r="F1245" s="2873"/>
      <c r="G1245" s="2873"/>
      <c r="H1245" s="2873"/>
      <c r="I1245" s="2873"/>
      <c r="J1245" s="2873"/>
      <c r="K1245" s="2873"/>
    </row>
    <row r="1246" spans="2:11">
      <c r="B1246" s="2874" t="s">
        <v>696</v>
      </c>
      <c r="C1246" s="2875"/>
      <c r="D1246" s="2876"/>
      <c r="E1246" s="2872" t="s">
        <v>697</v>
      </c>
      <c r="F1246" s="2873"/>
      <c r="G1246" s="2873"/>
      <c r="H1246" s="2873"/>
      <c r="I1246" s="2873"/>
      <c r="J1246" s="2873"/>
      <c r="K1246" s="2873"/>
    </row>
    <row r="1247" spans="2:11">
      <c r="B1247" s="2874" t="s">
        <v>698</v>
      </c>
      <c r="C1247" s="2875"/>
      <c r="D1247" s="2876"/>
      <c r="E1247" s="2872" t="s">
        <v>697</v>
      </c>
      <c r="F1247" s="2873"/>
      <c r="G1247" s="2873"/>
      <c r="H1247" s="2873"/>
      <c r="I1247" s="2873"/>
      <c r="J1247" s="2873"/>
      <c r="K1247" s="2873"/>
    </row>
    <row r="1248" spans="2:11">
      <c r="B1248" s="2874" t="s">
        <v>699</v>
      </c>
      <c r="C1248" s="2875"/>
      <c r="D1248" s="2876"/>
      <c r="E1248" s="2872" t="s">
        <v>700</v>
      </c>
      <c r="F1248" s="2873"/>
      <c r="G1248" s="2873"/>
      <c r="H1248" s="2873"/>
      <c r="I1248" s="2873"/>
      <c r="J1248" s="2873"/>
      <c r="K1248" s="2873"/>
    </row>
    <row r="1249" spans="2:11">
      <c r="B1249" s="2874" t="s">
        <v>701</v>
      </c>
      <c r="C1249" s="2875"/>
      <c r="D1249" s="2876"/>
      <c r="E1249" s="2872" t="s">
        <v>697</v>
      </c>
      <c r="F1249" s="2873"/>
      <c r="G1249" s="2873"/>
      <c r="H1249" s="2873"/>
      <c r="I1249" s="2873"/>
      <c r="J1249" s="2873"/>
      <c r="K1249" s="2873"/>
    </row>
    <row r="1250" spans="2:11">
      <c r="B1250" s="2874" t="s">
        <v>702</v>
      </c>
      <c r="C1250" s="2875"/>
      <c r="D1250" s="2876"/>
      <c r="E1250" s="2872" t="s">
        <v>697</v>
      </c>
      <c r="F1250" s="2873"/>
      <c r="G1250" s="2873"/>
      <c r="H1250" s="2873"/>
      <c r="I1250" s="2873"/>
      <c r="J1250" s="2873"/>
      <c r="K1250" s="2873"/>
    </row>
    <row r="1251" spans="2:11">
      <c r="B1251" s="2874" t="s">
        <v>703</v>
      </c>
      <c r="C1251" s="2875"/>
      <c r="D1251" s="2876"/>
      <c r="E1251" s="2872" t="s">
        <v>704</v>
      </c>
      <c r="F1251" s="2873"/>
      <c r="G1251" s="2873"/>
      <c r="H1251" s="2873"/>
      <c r="I1251" s="2873"/>
      <c r="J1251" s="2873"/>
      <c r="K1251" s="2873"/>
    </row>
    <row r="1252" spans="2:11">
      <c r="B1252" s="2874" t="s">
        <v>705</v>
      </c>
      <c r="C1252" s="2875"/>
      <c r="D1252" s="2876"/>
      <c r="E1252" s="2872" t="s">
        <v>697</v>
      </c>
      <c r="F1252" s="2873"/>
      <c r="G1252" s="2873"/>
      <c r="H1252" s="2873"/>
      <c r="I1252" s="2873"/>
      <c r="J1252" s="2873"/>
      <c r="K1252" s="2873"/>
    </row>
    <row r="1253" spans="2:11" ht="13.8" thickBot="1">
      <c r="B1253" s="2869" t="s">
        <v>480</v>
      </c>
      <c r="C1253" s="2870"/>
      <c r="D1253" s="2871"/>
      <c r="E1253" s="2872" t="s">
        <v>697</v>
      </c>
      <c r="F1253" s="2873"/>
      <c r="G1253" s="2873"/>
      <c r="H1253" s="2873"/>
      <c r="I1253" s="2873"/>
      <c r="J1253" s="2873"/>
      <c r="K1253" s="2873"/>
    </row>
    <row r="1254" spans="2:11">
      <c r="B1254" s="1885"/>
      <c r="C1254"/>
      <c r="D1254"/>
      <c r="E1254"/>
      <c r="F1254"/>
      <c r="G1254"/>
      <c r="H1254"/>
      <c r="I1254"/>
      <c r="J1254"/>
      <c r="K1254"/>
    </row>
  </sheetData>
  <dataConsolidate/>
  <mergeCells count="1041">
    <mergeCell ref="D87:F87"/>
    <mergeCell ref="D118:F118"/>
    <mergeCell ref="D38:E38"/>
    <mergeCell ref="D39:E39"/>
    <mergeCell ref="E928:H928"/>
    <mergeCell ref="E929:H929"/>
    <mergeCell ref="E932:H932"/>
    <mergeCell ref="E933:H933"/>
    <mergeCell ref="E698:G698"/>
    <mergeCell ref="E712:G712"/>
    <mergeCell ref="E713:G713"/>
    <mergeCell ref="D687:E687"/>
    <mergeCell ref="E783:G783"/>
    <mergeCell ref="D786:D787"/>
    <mergeCell ref="D781:D785"/>
    <mergeCell ref="E981:H981"/>
    <mergeCell ref="F690:G690"/>
    <mergeCell ref="D690:E690"/>
    <mergeCell ref="E773:G773"/>
    <mergeCell ref="D760:G760"/>
    <mergeCell ref="F729:G729"/>
    <mergeCell ref="E784:G784"/>
    <mergeCell ref="E775:G775"/>
    <mergeCell ref="E776:G776"/>
    <mergeCell ref="E777:G777"/>
    <mergeCell ref="E778:G778"/>
    <mergeCell ref="E779:G779"/>
    <mergeCell ref="E780:G780"/>
    <mergeCell ref="E830:G830"/>
    <mergeCell ref="E809:G809"/>
    <mergeCell ref="E816:G816"/>
    <mergeCell ref="E699:G699"/>
    <mergeCell ref="E700:G700"/>
    <mergeCell ref="E701:G701"/>
    <mergeCell ref="E788:G788"/>
    <mergeCell ref="E789:G789"/>
    <mergeCell ref="F765:G765"/>
    <mergeCell ref="D766:D767"/>
    <mergeCell ref="E766:E767"/>
    <mergeCell ref="E768:G768"/>
    <mergeCell ref="E771:G771"/>
    <mergeCell ref="E795:G795"/>
    <mergeCell ref="E796:G796"/>
    <mergeCell ref="E797:G797"/>
    <mergeCell ref="E798:G798"/>
    <mergeCell ref="E799:G799"/>
    <mergeCell ref="E724:G724"/>
    <mergeCell ref="E725:G725"/>
    <mergeCell ref="E714:G714"/>
    <mergeCell ref="E715:G715"/>
    <mergeCell ref="E716:G716"/>
    <mergeCell ref="E792:G792"/>
    <mergeCell ref="E793:G793"/>
    <mergeCell ref="E717:G717"/>
    <mergeCell ref="E774:G774"/>
    <mergeCell ref="E718:G718"/>
    <mergeCell ref="E708:G708"/>
    <mergeCell ref="E709:G709"/>
    <mergeCell ref="E710:G710"/>
    <mergeCell ref="E711:G711"/>
    <mergeCell ref="D796:D798"/>
    <mergeCell ref="D790:D795"/>
    <mergeCell ref="E794:G794"/>
    <mergeCell ref="E931:H931"/>
    <mergeCell ref="E924:H924"/>
    <mergeCell ref="E985:H985"/>
    <mergeCell ref="E722:G722"/>
    <mergeCell ref="E723:G723"/>
    <mergeCell ref="E969:H969"/>
    <mergeCell ref="E820:G820"/>
    <mergeCell ref="E821:G821"/>
    <mergeCell ref="E822:G822"/>
    <mergeCell ref="E823:G823"/>
    <mergeCell ref="E824:G824"/>
    <mergeCell ref="D469:G469"/>
    <mergeCell ref="D461:G461"/>
    <mergeCell ref="F668:G668"/>
    <mergeCell ref="E1013:H1013"/>
    <mergeCell ref="E1008:H1008"/>
    <mergeCell ref="E980:H980"/>
    <mergeCell ref="E987:H987"/>
    <mergeCell ref="E994:H994"/>
    <mergeCell ref="E1001:H1001"/>
    <mergeCell ref="E973:H973"/>
    <mergeCell ref="E966:H966"/>
    <mergeCell ref="E999:H999"/>
    <mergeCell ref="E1002:H1002"/>
    <mergeCell ref="E1003:H1003"/>
    <mergeCell ref="E1004:H1004"/>
    <mergeCell ref="E1005:H1005"/>
    <mergeCell ref="E1006:H1006"/>
    <mergeCell ref="E1009:H1009"/>
    <mergeCell ref="E1010:H1010"/>
    <mergeCell ref="E975:H975"/>
    <mergeCell ref="D916:H916"/>
    <mergeCell ref="E941:H941"/>
    <mergeCell ref="E1012:H1012"/>
    <mergeCell ref="E948:H948"/>
    <mergeCell ref="E949:H949"/>
    <mergeCell ref="E950:H950"/>
    <mergeCell ref="E953:H953"/>
    <mergeCell ref="E954:H954"/>
    <mergeCell ref="E955:H955"/>
    <mergeCell ref="E956:H956"/>
    <mergeCell ref="E957:H957"/>
    <mergeCell ref="E961:H961"/>
    <mergeCell ref="E959:H959"/>
    <mergeCell ref="E952:H952"/>
    <mergeCell ref="E960:H960"/>
    <mergeCell ref="E962:H962"/>
    <mergeCell ref="E963:H963"/>
    <mergeCell ref="E964:H964"/>
    <mergeCell ref="E967:H967"/>
    <mergeCell ref="E968:H968"/>
    <mergeCell ref="E1011:H1011"/>
    <mergeCell ref="E976:H976"/>
    <mergeCell ref="E977:H977"/>
    <mergeCell ref="E978:H978"/>
    <mergeCell ref="E988:H988"/>
    <mergeCell ref="E989:H989"/>
    <mergeCell ref="E990:H990"/>
    <mergeCell ref="E991:H991"/>
    <mergeCell ref="E992:H992"/>
    <mergeCell ref="E995:H995"/>
    <mergeCell ref="E982:H982"/>
    <mergeCell ref="E983:H983"/>
    <mergeCell ref="E984:H984"/>
    <mergeCell ref="D605:F605"/>
    <mergeCell ref="D463:G463"/>
    <mergeCell ref="D485:G485"/>
    <mergeCell ref="D487:G487"/>
    <mergeCell ref="E970:H970"/>
    <mergeCell ref="E971:H971"/>
    <mergeCell ref="E974:H974"/>
    <mergeCell ref="E996:H996"/>
    <mergeCell ref="E997:H997"/>
    <mergeCell ref="E998:H998"/>
    <mergeCell ref="E947:H947"/>
    <mergeCell ref="D483:G483"/>
    <mergeCell ref="E21:G22"/>
    <mergeCell ref="D21:D22"/>
    <mergeCell ref="D133:E133"/>
    <mergeCell ref="D134:E134"/>
    <mergeCell ref="D762:G762"/>
    <mergeCell ref="D688:G688"/>
    <mergeCell ref="D518:G518"/>
    <mergeCell ref="D215:G215"/>
    <mergeCell ref="D216:G216"/>
    <mergeCell ref="D217:G217"/>
    <mergeCell ref="D218:G218"/>
    <mergeCell ref="D208:G208"/>
    <mergeCell ref="D209:G209"/>
    <mergeCell ref="D210:G210"/>
    <mergeCell ref="D211:G211"/>
    <mergeCell ref="G556:H556"/>
    <mergeCell ref="D501:G501"/>
    <mergeCell ref="D610:G610"/>
    <mergeCell ref="D614:G614"/>
    <mergeCell ref="D571:D573"/>
    <mergeCell ref="D644:E644"/>
    <mergeCell ref="D656:E656"/>
    <mergeCell ref="E671:G671"/>
    <mergeCell ref="D536:G536"/>
    <mergeCell ref="E403:F403"/>
    <mergeCell ref="E917:H917"/>
    <mergeCell ref="D694:G694"/>
    <mergeCell ref="F649:G649"/>
    <mergeCell ref="E720:G720"/>
    <mergeCell ref="E721:G721"/>
    <mergeCell ref="E942:H942"/>
    <mergeCell ref="E943:H943"/>
    <mergeCell ref="E946:H946"/>
    <mergeCell ref="E934:H934"/>
    <mergeCell ref="E935:H935"/>
    <mergeCell ref="E936:H936"/>
    <mergeCell ref="E939:H939"/>
    <mergeCell ref="E940:H940"/>
    <mergeCell ref="E945:H945"/>
    <mergeCell ref="E938:H938"/>
    <mergeCell ref="E918:H918"/>
    <mergeCell ref="E919:H919"/>
    <mergeCell ref="E920:H920"/>
    <mergeCell ref="E921:H921"/>
    <mergeCell ref="E922:H922"/>
    <mergeCell ref="E925:H925"/>
    <mergeCell ref="E926:H926"/>
    <mergeCell ref="E927:H927"/>
    <mergeCell ref="D673:E673"/>
    <mergeCell ref="D531:G531"/>
    <mergeCell ref="D533:G533"/>
    <mergeCell ref="D591:F591"/>
    <mergeCell ref="G561:H561"/>
    <mergeCell ref="E571:E573"/>
    <mergeCell ref="D534:G534"/>
    <mergeCell ref="D646:E646"/>
    <mergeCell ref="D521:G521"/>
    <mergeCell ref="D522:G522"/>
    <mergeCell ref="D606:G606"/>
    <mergeCell ref="D608:G608"/>
    <mergeCell ref="D659:E659"/>
    <mergeCell ref="D662:E662"/>
    <mergeCell ref="D665:E665"/>
    <mergeCell ref="D668:E668"/>
    <mergeCell ref="D670:E670"/>
    <mergeCell ref="D672:E672"/>
    <mergeCell ref="F647:G647"/>
    <mergeCell ref="D622:G622"/>
    <mergeCell ref="F659:G659"/>
    <mergeCell ref="F662:G662"/>
    <mergeCell ref="F665:G665"/>
    <mergeCell ref="F661:G661"/>
    <mergeCell ref="D617:G617"/>
    <mergeCell ref="D615:G615"/>
    <mergeCell ref="D609:G609"/>
    <mergeCell ref="D587:F587"/>
    <mergeCell ref="D588:F588"/>
    <mergeCell ref="D589:F589"/>
    <mergeCell ref="D592:F592"/>
    <mergeCell ref="D593:F593"/>
    <mergeCell ref="D586:F586"/>
    <mergeCell ref="G563:H563"/>
    <mergeCell ref="D545:G545"/>
    <mergeCell ref="D539:G539"/>
    <mergeCell ref="D513:G513"/>
    <mergeCell ref="D515:G515"/>
    <mergeCell ref="D517:G517"/>
    <mergeCell ref="D457:G457"/>
    <mergeCell ref="D441:G441"/>
    <mergeCell ref="D612:G612"/>
    <mergeCell ref="D495:G495"/>
    <mergeCell ref="D500:G500"/>
    <mergeCell ref="D503:G503"/>
    <mergeCell ref="D505:G505"/>
    <mergeCell ref="D507:G507"/>
    <mergeCell ref="D509:G509"/>
    <mergeCell ref="D497:G497"/>
    <mergeCell ref="D498:G498"/>
    <mergeCell ref="D446:F446"/>
    <mergeCell ref="D477:G477"/>
    <mergeCell ref="D479:G479"/>
    <mergeCell ref="D481:G481"/>
    <mergeCell ref="D471:G471"/>
    <mergeCell ref="D475:G475"/>
    <mergeCell ref="D473:G473"/>
    <mergeCell ref="D459:G459"/>
    <mergeCell ref="D465:G465"/>
    <mergeCell ref="D467:G467"/>
    <mergeCell ref="D450:F450"/>
    <mergeCell ref="D451:F451"/>
    <mergeCell ref="D448:F448"/>
    <mergeCell ref="D489:G489"/>
    <mergeCell ref="D491:G491"/>
    <mergeCell ref="D493:G493"/>
    <mergeCell ref="D511:G511"/>
    <mergeCell ref="D519:G519"/>
    <mergeCell ref="D384:G384"/>
    <mergeCell ref="D434:G434"/>
    <mergeCell ref="D436:G436"/>
    <mergeCell ref="D438:G438"/>
    <mergeCell ref="D439:G439"/>
    <mergeCell ref="D440:G440"/>
    <mergeCell ref="D416:G416"/>
    <mergeCell ref="D442:G442"/>
    <mergeCell ref="D408:G408"/>
    <mergeCell ref="D428:G428"/>
    <mergeCell ref="D420:G420"/>
    <mergeCell ref="D422:G422"/>
    <mergeCell ref="D432:G432"/>
    <mergeCell ref="D418:G418"/>
    <mergeCell ref="D407:G407"/>
    <mergeCell ref="D410:G410"/>
    <mergeCell ref="D412:G412"/>
    <mergeCell ref="D414:G414"/>
    <mergeCell ref="E390:G390"/>
    <mergeCell ref="E385:G385"/>
    <mergeCell ref="D395:E395"/>
    <mergeCell ref="D430:G430"/>
    <mergeCell ref="E391:G391"/>
    <mergeCell ref="D396:E396"/>
    <mergeCell ref="M114:N114"/>
    <mergeCell ref="D116:F116"/>
    <mergeCell ref="D112:F112"/>
    <mergeCell ref="D105:E105"/>
    <mergeCell ref="D132:E132"/>
    <mergeCell ref="D155:F155"/>
    <mergeCell ref="D137:G137"/>
    <mergeCell ref="D140:F140"/>
    <mergeCell ref="D146:F146"/>
    <mergeCell ref="D147:F147"/>
    <mergeCell ref="M120:N120"/>
    <mergeCell ref="D149:F149"/>
    <mergeCell ref="D138:E138"/>
    <mergeCell ref="D145:E145"/>
    <mergeCell ref="M119:N119"/>
    <mergeCell ref="D129:E129"/>
    <mergeCell ref="D110:F110"/>
    <mergeCell ref="D121:F121"/>
    <mergeCell ref="D122:F122"/>
    <mergeCell ref="D128:E128"/>
    <mergeCell ref="D101:F101"/>
    <mergeCell ref="F33:G33"/>
    <mergeCell ref="K11:L11"/>
    <mergeCell ref="F34:G34"/>
    <mergeCell ref="H48:K49"/>
    <mergeCell ref="E17:G17"/>
    <mergeCell ref="O21:P21"/>
    <mergeCell ref="D20:G20"/>
    <mergeCell ref="E50:G52"/>
    <mergeCell ref="D73:F73"/>
    <mergeCell ref="D168:F168"/>
    <mergeCell ref="E252:G252"/>
    <mergeCell ref="D190:G190"/>
    <mergeCell ref="D188:G188"/>
    <mergeCell ref="D95:F95"/>
    <mergeCell ref="D96:F96"/>
    <mergeCell ref="D97:F97"/>
    <mergeCell ref="D98:F98"/>
    <mergeCell ref="D99:F99"/>
    <mergeCell ref="D114:F114"/>
    <mergeCell ref="D115:F115"/>
    <mergeCell ref="D148:F148"/>
    <mergeCell ref="E239:G239"/>
    <mergeCell ref="E240:G240"/>
    <mergeCell ref="E241:G241"/>
    <mergeCell ref="E242:G242"/>
    <mergeCell ref="E243:G243"/>
    <mergeCell ref="E244:G244"/>
    <mergeCell ref="E245:G245"/>
    <mergeCell ref="E247:G247"/>
    <mergeCell ref="E248:G248"/>
    <mergeCell ref="M117:N117"/>
    <mergeCell ref="E18:G18"/>
    <mergeCell ref="D42:G42"/>
    <mergeCell ref="N3:V3"/>
    <mergeCell ref="E12:G12"/>
    <mergeCell ref="E53:G53"/>
    <mergeCell ref="D78:F78"/>
    <mergeCell ref="D69:G69"/>
    <mergeCell ref="D67:G67"/>
    <mergeCell ref="E48:G48"/>
    <mergeCell ref="F47:G47"/>
    <mergeCell ref="D59:D60"/>
    <mergeCell ref="D68:F68"/>
    <mergeCell ref="D70:F70"/>
    <mergeCell ref="D71:F71"/>
    <mergeCell ref="D72:F72"/>
    <mergeCell ref="D74:F74"/>
    <mergeCell ref="D75:F75"/>
    <mergeCell ref="D76:F76"/>
    <mergeCell ref="D77:F77"/>
    <mergeCell ref="F30:G30"/>
    <mergeCell ref="F31:G31"/>
    <mergeCell ref="F32:G32"/>
    <mergeCell ref="H25:K25"/>
    <mergeCell ref="D3:G3"/>
    <mergeCell ref="M522:V522"/>
    <mergeCell ref="F648:G648"/>
    <mergeCell ref="F653:G653"/>
    <mergeCell ref="D643:E643"/>
    <mergeCell ref="M618:V618"/>
    <mergeCell ref="M612:V612"/>
    <mergeCell ref="M607:V607"/>
    <mergeCell ref="M616:V616"/>
    <mergeCell ref="M610:V610"/>
    <mergeCell ref="M523:V523"/>
    <mergeCell ref="D526:G526"/>
    <mergeCell ref="L533:N533"/>
    <mergeCell ref="D542:G542"/>
    <mergeCell ref="D543:G543"/>
    <mergeCell ref="D603:F604"/>
    <mergeCell ref="D575:F575"/>
    <mergeCell ref="D576:F576"/>
    <mergeCell ref="D577:F577"/>
    <mergeCell ref="D540:G540"/>
    <mergeCell ref="D541:G541"/>
    <mergeCell ref="M524:V524"/>
    <mergeCell ref="D619:G619"/>
    <mergeCell ref="D621:G621"/>
    <mergeCell ref="D645:E645"/>
    <mergeCell ref="M617:V617"/>
    <mergeCell ref="D524:G524"/>
    <mergeCell ref="F640:G640"/>
    <mergeCell ref="F641:G641"/>
    <mergeCell ref="H558:K558"/>
    <mergeCell ref="H559:K559"/>
    <mergeCell ref="D601:F601"/>
    <mergeCell ref="D537:G537"/>
    <mergeCell ref="E60:F60"/>
    <mergeCell ref="E320:G320"/>
    <mergeCell ref="E323:G323"/>
    <mergeCell ref="E324:G324"/>
    <mergeCell ref="E325:G325"/>
    <mergeCell ref="D198:G198"/>
    <mergeCell ref="E230:G230"/>
    <mergeCell ref="E249:G249"/>
    <mergeCell ref="E234:G234"/>
    <mergeCell ref="E288:G288"/>
    <mergeCell ref="E232:G232"/>
    <mergeCell ref="E289:G289"/>
    <mergeCell ref="E259:G259"/>
    <mergeCell ref="E260:G260"/>
    <mergeCell ref="E226:G226"/>
    <mergeCell ref="E255:G255"/>
    <mergeCell ref="E284:G284"/>
    <mergeCell ref="E285:G285"/>
    <mergeCell ref="E286:G286"/>
    <mergeCell ref="E287:G287"/>
    <mergeCell ref="E280:G280"/>
    <mergeCell ref="E283:G283"/>
    <mergeCell ref="E264:G264"/>
    <mergeCell ref="D131:E131"/>
    <mergeCell ref="E222:G222"/>
    <mergeCell ref="D200:G200"/>
    <mergeCell ref="D201:G201"/>
    <mergeCell ref="E251:G251"/>
    <mergeCell ref="E236:G236"/>
    <mergeCell ref="D202:G202"/>
    <mergeCell ref="E250:G250"/>
    <mergeCell ref="E238:G238"/>
    <mergeCell ref="D37:E37"/>
    <mergeCell ref="D94:F94"/>
    <mergeCell ref="D79:F79"/>
    <mergeCell ref="D80:F80"/>
    <mergeCell ref="D81:F81"/>
    <mergeCell ref="D124:F124"/>
    <mergeCell ref="D125:F125"/>
    <mergeCell ref="D111:G111"/>
    <mergeCell ref="D113:F113"/>
    <mergeCell ref="D123:F123"/>
    <mergeCell ref="D82:F82"/>
    <mergeCell ref="D83:F83"/>
    <mergeCell ref="D84:F84"/>
    <mergeCell ref="D85:F85"/>
    <mergeCell ref="D86:F86"/>
    <mergeCell ref="D88:F88"/>
    <mergeCell ref="D119:F119"/>
    <mergeCell ref="D93:F93"/>
    <mergeCell ref="D100:F100"/>
    <mergeCell ref="D92:F92"/>
    <mergeCell ref="D45:E45"/>
    <mergeCell ref="D56:E56"/>
    <mergeCell ref="D102:F102"/>
    <mergeCell ref="D103:F103"/>
    <mergeCell ref="D104:F104"/>
    <mergeCell ref="D106:F106"/>
    <mergeCell ref="D117:F117"/>
    <mergeCell ref="D108:F108"/>
    <mergeCell ref="D109:F109"/>
    <mergeCell ref="D107:F107"/>
    <mergeCell ref="E54:G54"/>
    <mergeCell ref="E59:F59"/>
    <mergeCell ref="E855:G855"/>
    <mergeCell ref="E817:G817"/>
    <mergeCell ref="E818:G818"/>
    <mergeCell ref="D685:E685"/>
    <mergeCell ref="D686:E686"/>
    <mergeCell ref="F674:G674"/>
    <mergeCell ref="F691:G691"/>
    <mergeCell ref="F673:G673"/>
    <mergeCell ref="F692:G692"/>
    <mergeCell ref="E290:G290"/>
    <mergeCell ref="D648:E648"/>
    <mergeCell ref="E293:G293"/>
    <mergeCell ref="E294:G294"/>
    <mergeCell ref="E295:G295"/>
    <mergeCell ref="E296:G296"/>
    <mergeCell ref="E297:G297"/>
    <mergeCell ref="E298:G298"/>
    <mergeCell ref="E307:G307"/>
    <mergeCell ref="E303:G303"/>
    <mergeCell ref="E304:G304"/>
    <mergeCell ref="E299:G299"/>
    <mergeCell ref="E300:G300"/>
    <mergeCell ref="D364:G364"/>
    <mergeCell ref="E308:G308"/>
    <mergeCell ref="E309:G309"/>
    <mergeCell ref="E310:G310"/>
    <mergeCell ref="E810:G810"/>
    <mergeCell ref="E811:G811"/>
    <mergeCell ref="E313:G313"/>
    <mergeCell ref="F345:G345"/>
    <mergeCell ref="D548:E548"/>
    <mergeCell ref="D551:E551"/>
    <mergeCell ref="E812:G812"/>
    <mergeCell ref="E813:G813"/>
    <mergeCell ref="E319:G319"/>
    <mergeCell ref="D689:E689"/>
    <mergeCell ref="E326:G326"/>
    <mergeCell ref="E847:G847"/>
    <mergeCell ref="E848:G848"/>
    <mergeCell ref="E849:G849"/>
    <mergeCell ref="E850:G850"/>
    <mergeCell ref="E851:G851"/>
    <mergeCell ref="E852:G852"/>
    <mergeCell ref="E853:G853"/>
    <mergeCell ref="E386:G386"/>
    <mergeCell ref="E803:G803"/>
    <mergeCell ref="E804:G804"/>
    <mergeCell ref="E801:G801"/>
    <mergeCell ref="E702:G702"/>
    <mergeCell ref="E703:G703"/>
    <mergeCell ref="F685:G685"/>
    <mergeCell ref="E726:G726"/>
    <mergeCell ref="E705:G705"/>
    <mergeCell ref="E706:G706"/>
    <mergeCell ref="E707:G707"/>
    <mergeCell ref="E696:G696"/>
    <mergeCell ref="E697:G697"/>
    <mergeCell ref="F693:G693"/>
    <mergeCell ref="D677:E677"/>
    <mergeCell ref="E680:F680"/>
    <mergeCell ref="D365:G365"/>
    <mergeCell ref="D366:G366"/>
    <mergeCell ref="D367:G367"/>
    <mergeCell ref="E790:G790"/>
    <mergeCell ref="E854:G854"/>
    <mergeCell ref="E825:G825"/>
    <mergeCell ref="E826:G826"/>
    <mergeCell ref="E827:G827"/>
    <mergeCell ref="E828:G828"/>
    <mergeCell ref="E829:G829"/>
    <mergeCell ref="E832:G832"/>
    <mergeCell ref="E833:G833"/>
    <mergeCell ref="E834:G834"/>
    <mergeCell ref="E835:G835"/>
    <mergeCell ref="E836:G836"/>
    <mergeCell ref="E831:G831"/>
    <mergeCell ref="E888:G888"/>
    <mergeCell ref="E814:G814"/>
    <mergeCell ref="E815:G815"/>
    <mergeCell ref="E819:G819"/>
    <mergeCell ref="E889:G889"/>
    <mergeCell ref="E856:G856"/>
    <mergeCell ref="E857:G857"/>
    <mergeCell ref="E858:G858"/>
    <mergeCell ref="E841:G841"/>
    <mergeCell ref="E842:G842"/>
    <mergeCell ref="E843:G843"/>
    <mergeCell ref="E844:G844"/>
    <mergeCell ref="E845:G845"/>
    <mergeCell ref="E846:G846"/>
    <mergeCell ref="E860:G860"/>
    <mergeCell ref="E861:G861"/>
    <mergeCell ref="E862:G862"/>
    <mergeCell ref="E863:G863"/>
    <mergeCell ref="E864:G864"/>
    <mergeCell ref="E865:G865"/>
    <mergeCell ref="E866:G866"/>
    <mergeCell ref="E867:G867"/>
    <mergeCell ref="E869:G869"/>
    <mergeCell ref="E870:G870"/>
    <mergeCell ref="E871:G871"/>
    <mergeCell ref="E872:G872"/>
    <mergeCell ref="E873:G873"/>
    <mergeCell ref="E874:G874"/>
    <mergeCell ref="E875:G875"/>
    <mergeCell ref="E876:G876"/>
    <mergeCell ref="E877:G877"/>
    <mergeCell ref="E912:G912"/>
    <mergeCell ref="E913:G913"/>
    <mergeCell ref="E914:G914"/>
    <mergeCell ref="D910:D914"/>
    <mergeCell ref="D901:D909"/>
    <mergeCell ref="E901:G901"/>
    <mergeCell ref="E902:G902"/>
    <mergeCell ref="E903:G903"/>
    <mergeCell ref="E904:G904"/>
    <mergeCell ref="E905:G905"/>
    <mergeCell ref="E906:G906"/>
    <mergeCell ref="E907:G907"/>
    <mergeCell ref="E878:G878"/>
    <mergeCell ref="E879:G879"/>
    <mergeCell ref="E899:G899"/>
    <mergeCell ref="E900:G900"/>
    <mergeCell ref="E893:G893"/>
    <mergeCell ref="E894:G894"/>
    <mergeCell ref="E895:G895"/>
    <mergeCell ref="E896:G896"/>
    <mergeCell ref="E897:G897"/>
    <mergeCell ref="E898:G898"/>
    <mergeCell ref="E885:G885"/>
    <mergeCell ref="E891:G891"/>
    <mergeCell ref="E890:G890"/>
    <mergeCell ref="E277:G277"/>
    <mergeCell ref="E278:G278"/>
    <mergeCell ref="E279:G279"/>
    <mergeCell ref="E263:G263"/>
    <mergeCell ref="D898:D900"/>
    <mergeCell ref="D884:D897"/>
    <mergeCell ref="E880:G880"/>
    <mergeCell ref="E881:G881"/>
    <mergeCell ref="E882:G882"/>
    <mergeCell ref="E883:G883"/>
    <mergeCell ref="E884:G884"/>
    <mergeCell ref="E868:G868"/>
    <mergeCell ref="D528:G528"/>
    <mergeCell ref="D679:G679"/>
    <mergeCell ref="D649:E649"/>
    <mergeCell ref="D653:E653"/>
    <mergeCell ref="D849:D854"/>
    <mergeCell ref="D844:D848"/>
    <mergeCell ref="D842:D843"/>
    <mergeCell ref="D835:D839"/>
    <mergeCell ref="D830:D832"/>
    <mergeCell ref="D824:D829"/>
    <mergeCell ref="D817:D823"/>
    <mergeCell ref="E886:G886"/>
    <mergeCell ref="E887:G887"/>
    <mergeCell ref="D855:D857"/>
    <mergeCell ref="D684:G684"/>
    <mergeCell ref="E682:G682"/>
    <mergeCell ref="E859:G859"/>
    <mergeCell ref="E837:G837"/>
    <mergeCell ref="E838:G838"/>
    <mergeCell ref="E316:G316"/>
    <mergeCell ref="E317:G317"/>
    <mergeCell ref="E318:G318"/>
    <mergeCell ref="D203:G203"/>
    <mergeCell ref="D139:F139"/>
    <mergeCell ref="D189:G189"/>
    <mergeCell ref="E227:G227"/>
    <mergeCell ref="E228:G228"/>
    <mergeCell ref="E223:G223"/>
    <mergeCell ref="D204:G204"/>
    <mergeCell ref="D206:G206"/>
    <mergeCell ref="D207:G207"/>
    <mergeCell ref="E229:G229"/>
    <mergeCell ref="E253:G253"/>
    <mergeCell ref="E254:G254"/>
    <mergeCell ref="E306:G306"/>
    <mergeCell ref="D205:G205"/>
    <mergeCell ref="E224:G224"/>
    <mergeCell ref="E225:G225"/>
    <mergeCell ref="D213:G213"/>
    <mergeCell ref="D214:G214"/>
    <mergeCell ref="E256:G256"/>
    <mergeCell ref="E257:G257"/>
    <mergeCell ref="D212:G212"/>
    <mergeCell ref="E267:G267"/>
    <mergeCell ref="E268:G268"/>
    <mergeCell ref="E269:G269"/>
    <mergeCell ref="E270:G270"/>
    <mergeCell ref="E273:G273"/>
    <mergeCell ref="D127:E127"/>
    <mergeCell ref="D185:G186"/>
    <mergeCell ref="D181:F181"/>
    <mergeCell ref="D182:F182"/>
    <mergeCell ref="D183:F183"/>
    <mergeCell ref="D157:F157"/>
    <mergeCell ref="D158:F158"/>
    <mergeCell ref="D180:E180"/>
    <mergeCell ref="D159:F159"/>
    <mergeCell ref="D160:F160"/>
    <mergeCell ref="D175:F175"/>
    <mergeCell ref="D199:G199"/>
    <mergeCell ref="D156:F156"/>
    <mergeCell ref="D141:F141"/>
    <mergeCell ref="D172:F172"/>
    <mergeCell ref="D197:G197"/>
    <mergeCell ref="D191:G191"/>
    <mergeCell ref="D195:G195"/>
    <mergeCell ref="D196:G196"/>
    <mergeCell ref="D173:F173"/>
    <mergeCell ref="E356:G356"/>
    <mergeCell ref="E359:G359"/>
    <mergeCell ref="E372:G372"/>
    <mergeCell ref="E374:G374"/>
    <mergeCell ref="D382:E382"/>
    <mergeCell ref="E274:G274"/>
    <mergeCell ref="E275:G275"/>
    <mergeCell ref="E276:G276"/>
    <mergeCell ref="D692:E692"/>
    <mergeCell ref="D693:E693"/>
    <mergeCell ref="E719:G719"/>
    <mergeCell ref="H560:K560"/>
    <mergeCell ref="D529:G529"/>
    <mergeCell ref="D193:G193"/>
    <mergeCell ref="D194:G194"/>
    <mergeCell ref="E235:G235"/>
    <mergeCell ref="E233:G233"/>
    <mergeCell ref="D344:F344"/>
    <mergeCell ref="E265:G265"/>
    <mergeCell ref="E266:G266"/>
    <mergeCell ref="E258:G258"/>
    <mergeCell ref="E328:G328"/>
    <mergeCell ref="E329:G329"/>
    <mergeCell ref="E330:G330"/>
    <mergeCell ref="E305:G305"/>
    <mergeCell ref="D363:G363"/>
    <mergeCell ref="E387:G387"/>
    <mergeCell ref="E388:G388"/>
    <mergeCell ref="E389:G389"/>
    <mergeCell ref="F398:K398"/>
    <mergeCell ref="E347:G347"/>
    <mergeCell ref="F686:G686"/>
    <mergeCell ref="E805:G805"/>
    <mergeCell ref="E806:G806"/>
    <mergeCell ref="E807:G807"/>
    <mergeCell ref="E808:G808"/>
    <mergeCell ref="E800:G800"/>
    <mergeCell ref="D174:F174"/>
    <mergeCell ref="D192:G192"/>
    <mergeCell ref="D130:E130"/>
    <mergeCell ref="B594:C594"/>
    <mergeCell ref="D579:F579"/>
    <mergeCell ref="D578:F578"/>
    <mergeCell ref="D580:F580"/>
    <mergeCell ref="D581:F581"/>
    <mergeCell ref="D582:F582"/>
    <mergeCell ref="D583:F583"/>
    <mergeCell ref="D584:F584"/>
    <mergeCell ref="D585:F585"/>
    <mergeCell ref="E348:G348"/>
    <mergeCell ref="D447:F447"/>
    <mergeCell ref="E349:G349"/>
    <mergeCell ref="E350:G350"/>
    <mergeCell ref="E351:G351"/>
    <mergeCell ref="E378:G378"/>
    <mergeCell ref="D376:F376"/>
    <mergeCell ref="D377:F377"/>
    <mergeCell ref="D380:F380"/>
    <mergeCell ref="D397:E397"/>
    <mergeCell ref="F399:K399"/>
    <mergeCell ref="D393:E393"/>
    <mergeCell ref="E353:G353"/>
    <mergeCell ref="E354:G354"/>
    <mergeCell ref="E355:G355"/>
    <mergeCell ref="D167:E167"/>
    <mergeCell ref="H138:H144"/>
    <mergeCell ref="H145:H153"/>
    <mergeCell ref="H154:H162"/>
    <mergeCell ref="D169:F169"/>
    <mergeCell ref="E791:G791"/>
    <mergeCell ref="E785:G785"/>
    <mergeCell ref="E786:G786"/>
    <mergeCell ref="E787:G787"/>
    <mergeCell ref="E237:G237"/>
    <mergeCell ref="D860:D865"/>
    <mergeCell ref="D858:D859"/>
    <mergeCell ref="E314:G314"/>
    <mergeCell ref="E315:G315"/>
    <mergeCell ref="F687:G687"/>
    <mergeCell ref="F664:G664"/>
    <mergeCell ref="F667:G667"/>
    <mergeCell ref="F652:G652"/>
    <mergeCell ref="F655:G655"/>
    <mergeCell ref="F658:G658"/>
    <mergeCell ref="F656:G656"/>
    <mergeCell ref="D394:E394"/>
    <mergeCell ref="D444:G444"/>
    <mergeCell ref="D455:G455"/>
    <mergeCell ref="E333:G333"/>
    <mergeCell ref="E343:G343"/>
    <mergeCell ref="D815:D816"/>
    <mergeCell ref="E327:G327"/>
    <mergeCell ref="D809:D813"/>
    <mergeCell ref="D678:E678"/>
    <mergeCell ref="E781:G781"/>
    <mergeCell ref="E782:G782"/>
    <mergeCell ref="D1022:G1022"/>
    <mergeCell ref="D674:E674"/>
    <mergeCell ref="D691:E691"/>
    <mergeCell ref="H428:K428"/>
    <mergeCell ref="E802:G802"/>
    <mergeCell ref="D799:D804"/>
    <mergeCell ref="E334:G334"/>
    <mergeCell ref="E335:G335"/>
    <mergeCell ref="E336:G336"/>
    <mergeCell ref="H163:H166"/>
    <mergeCell ref="H167:H179"/>
    <mergeCell ref="H180:H183"/>
    <mergeCell ref="D166:F166"/>
    <mergeCell ref="D177:F177"/>
    <mergeCell ref="D178:F178"/>
    <mergeCell ref="D179:F179"/>
    <mergeCell ref="D142:F142"/>
    <mergeCell ref="D143:F143"/>
    <mergeCell ref="D144:F144"/>
    <mergeCell ref="D151:F151"/>
    <mergeCell ref="D152:F152"/>
    <mergeCell ref="D153:F153"/>
    <mergeCell ref="D161:F161"/>
    <mergeCell ref="D162:F162"/>
    <mergeCell ref="D165:F165"/>
    <mergeCell ref="D170:F170"/>
    <mergeCell ref="D171:F171"/>
    <mergeCell ref="D176:F176"/>
    <mergeCell ref="D150:F150"/>
    <mergeCell ref="D164:F164"/>
    <mergeCell ref="D154:E154"/>
    <mergeCell ref="D163:E163"/>
    <mergeCell ref="E1130:K1130"/>
    <mergeCell ref="B1132:D1132"/>
    <mergeCell ref="E1132:K1132"/>
    <mergeCell ref="B1133:D1133"/>
    <mergeCell ref="E1133:K1133"/>
    <mergeCell ref="E337:G337"/>
    <mergeCell ref="E338:G338"/>
    <mergeCell ref="E339:G339"/>
    <mergeCell ref="E340:G340"/>
    <mergeCell ref="B1121:K1122"/>
    <mergeCell ref="B1123:D1123"/>
    <mergeCell ref="E1123:K1123"/>
    <mergeCell ref="K638:K641"/>
    <mergeCell ref="D595:F595"/>
    <mergeCell ref="D597:F597"/>
    <mergeCell ref="D598:F598"/>
    <mergeCell ref="D599:F599"/>
    <mergeCell ref="D600:F600"/>
    <mergeCell ref="H447:K453"/>
    <mergeCell ref="E704:G704"/>
    <mergeCell ref="D675:E675"/>
    <mergeCell ref="D676:E676"/>
    <mergeCell ref="B574:C574"/>
    <mergeCell ref="B590:C590"/>
    <mergeCell ref="H347:K356"/>
    <mergeCell ref="D368:G368"/>
    <mergeCell ref="D369:G369"/>
    <mergeCell ref="D424:G424"/>
    <mergeCell ref="D426:G426"/>
    <mergeCell ref="E352:G352"/>
    <mergeCell ref="D1020:G1020"/>
    <mergeCell ref="D1021:G1021"/>
    <mergeCell ref="E892:G892"/>
    <mergeCell ref="E839:G839"/>
    <mergeCell ref="E840:G840"/>
    <mergeCell ref="D881:D882"/>
    <mergeCell ref="D873:D880"/>
    <mergeCell ref="D869:D871"/>
    <mergeCell ref="D866:D868"/>
    <mergeCell ref="E908:G908"/>
    <mergeCell ref="E909:G909"/>
    <mergeCell ref="E910:G910"/>
    <mergeCell ref="E911:G911"/>
    <mergeCell ref="B1144:D1144"/>
    <mergeCell ref="E1144:K1144"/>
    <mergeCell ref="B1147:D1147"/>
    <mergeCell ref="E1147:K1147"/>
    <mergeCell ref="B1149:D1149"/>
    <mergeCell ref="E1149:K1149"/>
    <mergeCell ref="B1134:D1134"/>
    <mergeCell ref="E1134:K1134"/>
    <mergeCell ref="B1135:D1135"/>
    <mergeCell ref="E1135:K1135"/>
    <mergeCell ref="B1136:D1136"/>
    <mergeCell ref="E1136:K1136"/>
    <mergeCell ref="B1137:D1137"/>
    <mergeCell ref="E1137:K1137"/>
    <mergeCell ref="B1138:D1138"/>
    <mergeCell ref="E1138:K1138"/>
    <mergeCell ref="B1125:D1127"/>
    <mergeCell ref="E1125:K1127"/>
    <mergeCell ref="B1128:D1129"/>
    <mergeCell ref="E1128:K1129"/>
    <mergeCell ref="B1130:D1130"/>
    <mergeCell ref="B1150:D1150"/>
    <mergeCell ref="E1150:K1150"/>
    <mergeCell ref="B1151:D1151"/>
    <mergeCell ref="E1151:K1151"/>
    <mergeCell ref="B1139:D1139"/>
    <mergeCell ref="E1139:K1139"/>
    <mergeCell ref="B1140:D1140"/>
    <mergeCell ref="E1140:K1140"/>
    <mergeCell ref="B1141:D1141"/>
    <mergeCell ref="E1141:K1141"/>
    <mergeCell ref="B1142:D1142"/>
    <mergeCell ref="E1142:K1142"/>
    <mergeCell ref="B1143:D1143"/>
    <mergeCell ref="E1143:K1143"/>
    <mergeCell ref="B1157:D1157"/>
    <mergeCell ref="E1157:K1157"/>
    <mergeCell ref="B1158:D1158"/>
    <mergeCell ref="E1158:K1158"/>
    <mergeCell ref="B1159:D1159"/>
    <mergeCell ref="E1159:K1159"/>
    <mergeCell ref="B1161:D1161"/>
    <mergeCell ref="E1161:K1161"/>
    <mergeCell ref="B1163:D1163"/>
    <mergeCell ref="E1163:K1163"/>
    <mergeCell ref="B1152:D1152"/>
    <mergeCell ref="E1152:K1152"/>
    <mergeCell ref="B1153:D1153"/>
    <mergeCell ref="E1153:K1153"/>
    <mergeCell ref="B1154:D1154"/>
    <mergeCell ref="E1154:K1154"/>
    <mergeCell ref="B1155:D1155"/>
    <mergeCell ref="E1155:K1155"/>
    <mergeCell ref="B1156:D1156"/>
    <mergeCell ref="E1156:K1156"/>
    <mergeCell ref="B1169:D1169"/>
    <mergeCell ref="E1169:K1169"/>
    <mergeCell ref="B1170:D1170"/>
    <mergeCell ref="E1170:K1170"/>
    <mergeCell ref="B1171:D1171"/>
    <mergeCell ref="E1171:K1171"/>
    <mergeCell ref="B1172:D1172"/>
    <mergeCell ref="E1172:K1172"/>
    <mergeCell ref="B1173:D1173"/>
    <mergeCell ref="E1173:K1173"/>
    <mergeCell ref="B1164:D1164"/>
    <mergeCell ref="E1164:K1164"/>
    <mergeCell ref="B1165:D1165"/>
    <mergeCell ref="E1165:K1165"/>
    <mergeCell ref="B1166:D1166"/>
    <mergeCell ref="E1166:K1166"/>
    <mergeCell ref="B1167:D1167"/>
    <mergeCell ref="E1167:K1167"/>
    <mergeCell ref="B1168:D1168"/>
    <mergeCell ref="E1168:K1168"/>
    <mergeCell ref="B1182:D1182"/>
    <mergeCell ref="E1182:K1182"/>
    <mergeCell ref="B1183:D1183"/>
    <mergeCell ref="E1183:K1183"/>
    <mergeCell ref="B1184:D1184"/>
    <mergeCell ref="E1184:K1184"/>
    <mergeCell ref="B1185:D1185"/>
    <mergeCell ref="E1185:K1185"/>
    <mergeCell ref="B1186:D1186"/>
    <mergeCell ref="E1186:K1186"/>
    <mergeCell ref="B1174:D1174"/>
    <mergeCell ref="E1174:K1174"/>
    <mergeCell ref="B1177:D1177"/>
    <mergeCell ref="E1177:K1177"/>
    <mergeCell ref="B1179:D1179"/>
    <mergeCell ref="E1179:K1179"/>
    <mergeCell ref="B1180:D1180"/>
    <mergeCell ref="E1180:K1180"/>
    <mergeCell ref="B1181:D1181"/>
    <mergeCell ref="E1181:K1181"/>
    <mergeCell ref="B1195:D1195"/>
    <mergeCell ref="E1195:K1195"/>
    <mergeCell ref="B1196:D1196"/>
    <mergeCell ref="E1196:K1196"/>
    <mergeCell ref="B1197:D1197"/>
    <mergeCell ref="E1197:K1197"/>
    <mergeCell ref="B1198:D1198"/>
    <mergeCell ref="E1198:K1198"/>
    <mergeCell ref="B1199:D1199"/>
    <mergeCell ref="E1199:K1199"/>
    <mergeCell ref="B1187:D1187"/>
    <mergeCell ref="E1187:K1187"/>
    <mergeCell ref="B1188:D1188"/>
    <mergeCell ref="E1188:K1188"/>
    <mergeCell ref="B1189:D1189"/>
    <mergeCell ref="E1189:K1189"/>
    <mergeCell ref="B1192:D1192"/>
    <mergeCell ref="E1192:K1192"/>
    <mergeCell ref="B1194:D1194"/>
    <mergeCell ref="E1194:K1194"/>
    <mergeCell ref="B1208:D1208"/>
    <mergeCell ref="E1208:K1208"/>
    <mergeCell ref="B1209:D1209"/>
    <mergeCell ref="E1209:K1209"/>
    <mergeCell ref="B1210:D1210"/>
    <mergeCell ref="E1210:K1210"/>
    <mergeCell ref="B1211:D1211"/>
    <mergeCell ref="E1211:K1211"/>
    <mergeCell ref="B1212:D1212"/>
    <mergeCell ref="E1212:K1212"/>
    <mergeCell ref="B1200:D1200"/>
    <mergeCell ref="E1200:K1200"/>
    <mergeCell ref="B1201:D1201"/>
    <mergeCell ref="E1201:K1201"/>
    <mergeCell ref="B1202:D1202"/>
    <mergeCell ref="E1202:K1202"/>
    <mergeCell ref="B1205:D1205"/>
    <mergeCell ref="E1205:K1205"/>
    <mergeCell ref="B1207:D1207"/>
    <mergeCell ref="E1207:K1207"/>
    <mergeCell ref="B1218:D1218"/>
    <mergeCell ref="E1218:K1218"/>
    <mergeCell ref="B1219:D1219"/>
    <mergeCell ref="E1219:K1219"/>
    <mergeCell ref="B1220:D1220"/>
    <mergeCell ref="E1220:K1220"/>
    <mergeCell ref="B1221:D1221"/>
    <mergeCell ref="E1221:K1221"/>
    <mergeCell ref="B1222:D1222"/>
    <mergeCell ref="E1222:K1222"/>
    <mergeCell ref="B1213:D1213"/>
    <mergeCell ref="E1213:K1213"/>
    <mergeCell ref="B1214:D1214"/>
    <mergeCell ref="E1214:K1214"/>
    <mergeCell ref="B1215:D1215"/>
    <mergeCell ref="E1215:K1215"/>
    <mergeCell ref="B1216:D1216"/>
    <mergeCell ref="E1216:K1216"/>
    <mergeCell ref="B1217:D1217"/>
    <mergeCell ref="E1217:K1217"/>
    <mergeCell ref="E1240:K1240"/>
    <mergeCell ref="E1241:K1241"/>
    <mergeCell ref="B1242:D1242"/>
    <mergeCell ref="E1242:K1242"/>
    <mergeCell ref="B1228:D1228"/>
    <mergeCell ref="E1228:K1228"/>
    <mergeCell ref="B1229:D1229"/>
    <mergeCell ref="E1229:K1229"/>
    <mergeCell ref="B1233:D1233"/>
    <mergeCell ref="E1233:K1233"/>
    <mergeCell ref="B1235:D1235"/>
    <mergeCell ref="E1235:K1235"/>
    <mergeCell ref="B1236:D1236"/>
    <mergeCell ref="E1236:K1236"/>
    <mergeCell ref="B1223:D1223"/>
    <mergeCell ref="E1223:K1223"/>
    <mergeCell ref="B1224:D1224"/>
    <mergeCell ref="E1224:K1224"/>
    <mergeCell ref="B1225:D1225"/>
    <mergeCell ref="E1225:K1225"/>
    <mergeCell ref="B1226:D1226"/>
    <mergeCell ref="E1226:K1226"/>
    <mergeCell ref="B1227:D1227"/>
    <mergeCell ref="E1227:K1227"/>
    <mergeCell ref="B1237:C1238"/>
    <mergeCell ref="E1237:K1237"/>
    <mergeCell ref="E1238:K1238"/>
    <mergeCell ref="B1239:C1240"/>
    <mergeCell ref="E1239:K1239"/>
    <mergeCell ref="B1253:D1253"/>
    <mergeCell ref="E1253:K1253"/>
    <mergeCell ref="B1241:D1241"/>
    <mergeCell ref="B1248:D1248"/>
    <mergeCell ref="E1248:K1248"/>
    <mergeCell ref="B1249:D1249"/>
    <mergeCell ref="E1249:K1249"/>
    <mergeCell ref="B1250:D1250"/>
    <mergeCell ref="E1250:K1250"/>
    <mergeCell ref="B1251:D1251"/>
    <mergeCell ref="E1251:K1251"/>
    <mergeCell ref="B1252:D1252"/>
    <mergeCell ref="E1252:K1252"/>
    <mergeCell ref="B1243:D1243"/>
    <mergeCell ref="E1243:K1243"/>
    <mergeCell ref="B1244:D1244"/>
    <mergeCell ref="E1244:K1244"/>
    <mergeCell ref="B1245:D1245"/>
    <mergeCell ref="E1245:K1245"/>
    <mergeCell ref="B1246:D1246"/>
    <mergeCell ref="E1246:K1246"/>
    <mergeCell ref="B1247:D1247"/>
    <mergeCell ref="E1247:K1247"/>
  </mergeCells>
  <phoneticPr fontId="34" type="noConversion"/>
  <conditionalFormatting sqref="G59:G60">
    <cfRule type="duplicateValues" dxfId="15" priority="1"/>
  </conditionalFormatting>
  <dataValidations xWindow="1558" yWindow="543" count="157">
    <dataValidation allowBlank="1" showInputMessage="1" showErrorMessage="1" promptTitle="No. Of Pages" prompt="Type in the No. of Pages in this document" sqref="F184 F187 G93:G110 F127:F137" xr:uid="{00000000-0002-0000-0300-000000000000}"/>
    <dataValidation type="whole" allowBlank="1" showInputMessage="1" showErrorMessage="1" errorTitle="Incorrect Option Selected" error="Select either Yes or No from the list provided." promptTitle="Lateral Support Insurance" prompt="Select either yes or no from the drop down list provided" sqref="F689" xr:uid="{00000000-0002-0000-0300-000001000000}">
      <formula1>1</formula1>
      <formula2>2</formula2>
    </dataValidation>
    <dataValidation type="whole" allowBlank="1" showInputMessage="1" showErrorMessage="1" errorTitle="Incorrect selection" error="Select either yes or no from the list provided.  Please try again." promptTitle="Payments for Goods" prompt="Select either Yes or No from the list provided." sqref="F643" xr:uid="{00000000-0002-0000-0300-000002000000}">
      <formula1>1</formula1>
      <formula2>2</formula2>
    </dataValidation>
    <dataValidation type="whole" allowBlank="1" showInputMessage="1" showErrorMessage="1" errorTitle="Incorrect Selection" error="Please select either Yes or No from the list provided." promptTitle="Dispute Resolution by Litigation" prompt="Select either Yes or No from the list provided." sqref="F644" xr:uid="{00000000-0002-0000-0300-000003000000}">
      <formula1>1</formula1>
      <formula2>2</formula2>
    </dataValidation>
    <dataValidation type="whole" allowBlank="1" showInputMessage="1" showErrorMessage="1" errorTitle="Incorrect option " error="Please try again.  Select an option from the drop down list provided." promptTitle="Insurance by contractor" prompt="Please select an option from the list provided." sqref="E680" xr:uid="{00000000-0002-0000-0300-000004000000}">
      <formula1>1</formula1>
      <formula2>2</formula2>
    </dataValidation>
    <dataValidation type="whole" allowBlank="1" showInputMessage="1" showErrorMessage="1" errorTitle="Incorrect option" error="Please try again.  Select an option from the list provided." promptTitle="Public Liability Insurance" prompt="Please select an option from the drop down list provided." sqref="F685" xr:uid="{00000000-0002-0000-0300-000005000000}">
      <formula1>1</formula1>
      <formula2>2</formula2>
    </dataValidation>
    <dataValidation type="textLength" allowBlank="1" showInputMessage="1" showErrorMessage="1" promptTitle="Annexures" prompt="Describe any Documents that might be benificial to the Tenderer in pricing this document" sqref="H730" xr:uid="{00000000-0002-0000-0300-000006000000}">
      <formula1>H730</formula1>
      <formula2>H730</formula2>
    </dataValidation>
    <dataValidation allowBlank="1" showInputMessage="1" showErrorMessage="1" promptTitle="Geotechnical Report" prompt="If not applicable or not investigated please indicate &quot;N/A&quot; here." sqref="D612:D613" xr:uid="{00000000-0002-0000-0300-000007000000}"/>
    <dataValidation allowBlank="1" showInputMessage="1" showErrorMessage="1" promptTitle="Site Description" prompt="Any additional site information such as location, improvements on site, adjacent buildings, environmental issues, etc. must be described in detail herein." sqref="D611" xr:uid="{00000000-0002-0000-0300-000008000000}"/>
    <dataValidation allowBlank="1" showInputMessage="1" showErrorMessage="1" promptTitle="Project Title" prompt="Please type in the Long description of the Project here in Capital Letters.  EG:  INGWABUMA: EMPANGENI:  CONSTRUCTION OF A NEW FIVE STOREY HOSPITAL INCLUDING OUTPATIENTS, ADMINISTRATION, THEATRES AND SITE WORKS AND COMPLETE MECHANICAL AND ELECTRICAL WORK." sqref="L410" xr:uid="{00000000-0002-0000-0300-000009000000}"/>
    <dataValidation type="whole" allowBlank="1" showInputMessage="1" showErrorMessage="1" errorTitle="Incorrect selection" error="Please try again.  You have to select an option off the list." promptTitle="Site Inspection" prompt="Select an option from the drop down list.  " sqref="E47" xr:uid="{00000000-0002-0000-0300-00000A000000}">
      <formula1>1</formula1>
      <formula2>2</formula2>
    </dataValidation>
    <dataValidation allowBlank="1" showInputMessage="1" showErrorMessage="1" promptTitle="Site Inspection Meeting Location" prompt="Please type in the Site Inspection Meeting Location.  The full address is required." sqref="E50" xr:uid="{00000000-0002-0000-0300-00000B000000}"/>
    <dataValidation type="custom" allowBlank="1" showInputMessage="1" showErrorMessage="1" sqref="I68:K68 I70:I88 K70:K88" xr:uid="{00000000-0002-0000-0300-00000C000000}">
      <formula1>"true,false"</formula1>
    </dataValidation>
    <dataValidation allowBlank="1" showInputMessage="1" showErrorMessage="1" promptTitle="Employers Postal Address" prompt="This is usually Private Bag X42.  If not, please type in relevant Postal Address for Employer." sqref="E226" xr:uid="{00000000-0002-0000-0300-00000D000000}"/>
    <dataValidation allowBlank="1" showInputMessage="1" showErrorMessage="1" promptTitle="Employers Postal Code" prompt="This is usually Pietermaritzburgs Postal Code:  3200.  If not, please type in relevant postal code." sqref="E225 E228" xr:uid="{00000000-0002-0000-0300-00000E000000}"/>
    <dataValidation allowBlank="1" showInputMessage="1" showErrorMessage="1" promptTitle="Employers Town" prompt="This is usually Pietermaritzburg.  If not, please type in relevant Town for Employer." sqref="E224 E227" xr:uid="{00000000-0002-0000-0300-00000F000000}"/>
    <dataValidation allowBlank="1" showInputMessage="1" showErrorMessage="1" promptTitle="Physical Address of Employer" prompt="This is usually 191 Prince Alfred Street.  If not, please type in relevant Street Address for Employer." sqref="E223" xr:uid="{00000000-0002-0000-0300-000010000000}"/>
    <dataValidation allowBlank="1" showInputMessage="1" showErrorMessage="1" promptTitle="Name of Employer" prompt="This is usually:  Head: Works (Department of Works: Province of KwaZulu-Natal).  If not, please type in Employers name here." sqref="E222" xr:uid="{00000000-0002-0000-0300-000011000000}"/>
    <dataValidation allowBlank="1" showInputMessage="1" showErrorMessage="1" promptTitle="Principal Agent: Cell Number" prompt="Type in a relevant Cell phone number for the Principal Agent here." sqref="E243" xr:uid="{00000000-0002-0000-0300-000012000000}"/>
    <dataValidation allowBlank="1" showInputMessage="1" showErrorMessage="1" promptTitle="Principal Agent:  Postal Code" prompt="Type in the Postal Code for the Principal Agent here." sqref="E239:G239" xr:uid="{00000000-0002-0000-0300-000013000000}"/>
    <dataValidation type="whole" allowBlank="1" showInputMessage="1" showErrorMessage="1" errorTitle="Capacity" error="Incorrect Capacity selected.  Please try again." promptTitle="Capacity" prompt="Please select an item from the drop down list provided.  " sqref="E234" xr:uid="{00000000-0002-0000-0300-000014000000}">
      <formula1>1</formula1>
      <formula2>2</formula2>
    </dataValidation>
    <dataValidation allowBlank="1" showInputMessage="1" showErrorMessage="1" promptTitle="Additional Respons. Criteria" prompt="Insert Additional Responsiveness Criteria here." sqref="F180 D137:D183 F138 F145 F154 F163 E167:F167" xr:uid="{00000000-0002-0000-0300-000015000000}"/>
    <dataValidation type="whole" allowBlank="1" showInputMessage="1" showErrorMessage="1" errorTitle="Incorrect Selection" error="Choose an option from the drop down list.  Please try again." promptTitle="Bill of Quantity \ Lump Sum" prompt="Select either option from the drop down list provided." sqref="E401" xr:uid="{00000000-0002-0000-0300-000016000000}">
      <formula1>1</formula1>
      <formula2>2</formula2>
    </dataValidation>
    <dataValidation type="whole" allowBlank="1" showInputMessage="1" showErrorMessage="1" errorTitle="Incorrect Selection" error="Please select an option from the drop down list provided._x000a_" promptTitle="Method of Measurement" prompt="Select a Method of Measurement from the list provided." sqref="E402" xr:uid="{00000000-0002-0000-0300-000017000000}">
      <formula1>1</formula1>
      <formula2>4</formula2>
    </dataValidation>
    <dataValidation type="whole" allowBlank="1" showInputMessage="1" showErrorMessage="1" errorTitle="Incorrect CPAP Selected" error="Please select yes or no from the drop down list provided.  " promptTitle="CPAP" prompt="Please select Yes or No from the list provided." sqref="E404" xr:uid="{00000000-0002-0000-0300-000018000000}">
      <formula1>1</formula1>
      <formula2>2</formula2>
    </dataValidation>
    <dataValidation allowBlank="1" showInputMessage="1" showErrorMessage="1" promptTitle="Extent of Work" prompt="Provide a brief outline of the scope of work. Example: The works include:_x000a_a)  The construction of..._x000a_b)  The supply and installation of....._x000a_c)  The erection of...._x000a_d)  The demolition of ...._x000a_" sqref="D414" xr:uid="{00000000-0002-0000-0300-000019000000}"/>
    <dataValidation allowBlank="1" showInputMessage="1" showErrorMessage="1" promptTitle="Location of Works" prompt="State the place where the works are to be provided and provide numbers of drawings that describe the location of the works." sqref="D416" xr:uid="{00000000-0002-0000-0300-00001A000000}"/>
    <dataValidation allowBlank="1" showInputMessage="1" showErrorMessage="1" promptTitle="Temporary Works" prompt="Briefly describe the temporary works, as relevant, i.e. what they are and where they are located, and how they are to be dealt with upon completion._x000a_If nothing just state &quot;Not Applicable&quot;" sqref="D418" xr:uid="{00000000-0002-0000-0300-00001B000000}"/>
    <dataValidation allowBlank="1" showInputMessage="1" showErrorMessage="1" promptTitle="Employers Design" prompt="Describe, as necessary, the extent of the employer's design. If nothing just not &quot;Not Applicable&quot;" sqref="D427" xr:uid="{00000000-0002-0000-0300-00001C000000}"/>
    <dataValidation allowBlank="1" showInputMessage="1" showErrorMessage="1" promptTitle="Site Description" prompt="Describe nature of ground, surface conditions, water table as visible in test holes, and other indisputable facts that may affect construction. Provide available data and information." sqref="D608" xr:uid="{00000000-0002-0000-0300-00001D000000}"/>
    <dataValidation allowBlank="1" showInputMessage="1" showErrorMessage="1" promptTitle="Employer's Objective" prompt="Describe the employer's objectives for the delivered end product or the project." sqref="D410" xr:uid="{00000000-0002-0000-0300-00001E000000}"/>
    <dataValidation allowBlank="1" showInputMessage="1" showErrorMessage="1" promptTitle="Overview of the Works" prompt="Provide a short description of the works, the purpose of the works, etc. including all necessary temporary works in addition to those designed by the employer." sqref="D412" xr:uid="{00000000-0002-0000-0300-00001F000000}"/>
    <dataValidation allowBlank="1" showInputMessage="1" showErrorMessage="1" promptTitle="Design Brief" prompt="See SANS 1921 page 20 for a explanation." sqref="D422" xr:uid="{00000000-0002-0000-0300-000020000000}"/>
    <dataValidation allowBlank="1" showInputMessage="1" showErrorMessage="1" promptTitle="Drawings" prompt="See list of drawings/annexures." sqref="D424" xr:uid="{00000000-0002-0000-0300-000021000000}"/>
    <dataValidation allowBlank="1" showInputMessage="1" showErrorMessage="1" promptTitle="Design Procedures" prompt="See SANS 1921 page 20 for explanation._x000a_" sqref="D426" xr:uid="{00000000-0002-0000-0300-000022000000}"/>
    <dataValidation type="list" allowBlank="1" showInputMessage="1" showErrorMessage="1" promptTitle="Design Strategy" prompt="Strategy A - Design by Employer, Strategy B - Develop &amp; Construct, Strategy C - Design &amp; Build" sqref="D489" xr:uid="{00000000-0002-0000-0300-000023000000}">
      <formula1>"Strategy A, Strategy B, Strategy C"</formula1>
    </dataValidation>
    <dataValidation allowBlank="1" showInputMessage="1" showErrorMessage="1" promptTitle="Telephone for Inspector" prompt="Put &quot;N/A&quot; if not required" sqref="D509" xr:uid="{00000000-0002-0000-0300-000024000000}"/>
    <dataValidation allowBlank="1" showInputMessage="1" showErrorMessage="1" promptTitle="Specific Goal " prompt="Insert Specific Goal" sqref="E59:E60" xr:uid="{00000000-0002-0000-0300-000025000000}"/>
    <dataValidation type="whole" allowBlank="1" showInputMessage="1" showErrorMessage="1" errorTitle="Incorrect option selected" error="Select either Yes or No from the drop down list provided." promptTitle="Alternative Offer permitted?" prompt="Use the Drop down list to select Yes or No.  You may only select an item on this list." sqref="I56" xr:uid="{00000000-0002-0000-0300-000026000000}">
      <formula1>1</formula1>
      <formula2>2</formula2>
    </dataValidation>
    <dataValidation type="whole" allowBlank="1" showInputMessage="1" showErrorMessage="1" errorTitle="Incorrect Evaluation Method" error="Select an option from the drop down list provided." promptTitle="Evaluation Method" prompt="Use the Drop down list to select an Evaluation Method.  You may only select an item on this list." sqref="D56" xr:uid="{00000000-0002-0000-0300-000027000000}">
      <formula1>1</formula1>
      <formula2>4</formula2>
    </dataValidation>
    <dataValidation type="whole" allowBlank="1" showInputMessage="1" showErrorMessage="1" errorTitle="Incorrect Location" error="Please select a location of opening of tender from the drop down list provided." promptTitle="Select Loc of Opening Tender" prompt="Use the Drop down list to select a Location of opening of tender.  You may only select an item on this list." sqref="E54" xr:uid="{00000000-0002-0000-0300-000028000000}">
      <formula1>1</formula1>
      <formula2>4</formula2>
    </dataValidation>
    <dataValidation type="whole" allowBlank="1" showInputMessage="1" showErrorMessage="1" errorTitle="Incorrect Location" error="Please select a location from the drop down list." promptTitle="Loc. of collection of Tender" prompt="Use the Drop down list to select an item.  You may only select an item on this list." sqref="E53" xr:uid="{00000000-0002-0000-0300-000029000000}">
      <formula1>1</formula1>
      <formula2>4</formula2>
    </dataValidation>
    <dataValidation type="whole" allowBlank="1" showInputMessage="1" showErrorMessage="1" errorTitle="Tenderers may offer tenders for:" error="Incorrect option selected.  Please try again." promptTitle="Tenderers may offer tenders for:" prompt="Select an option off the drop down list provided." sqref="F43" xr:uid="{00000000-0002-0000-0300-00002A000000}">
      <formula1>1</formula1>
      <formula2>3</formula2>
    </dataValidation>
    <dataValidation type="whole" allowBlank="1" showInputMessage="1" showErrorMessage="1" errorTitle="Incorrect No. of Days" error="Select the correct no. of days from the list provided.  " promptTitle="No. of Days to submit BOQ" prompt="Select the number of days you have available to submit the prices Bill of Quantities from the drop down list provided." sqref="F44:F45" xr:uid="{00000000-0002-0000-0300-00002B000000}">
      <formula1>1</formula1>
      <formula2>4</formula2>
    </dataValidation>
    <dataValidation type="time" operator="greaterThanOrEqual" allowBlank="1" showInputMessage="1" showErrorMessage="1" errorTitle="Incorrect Time" error="You must type in a legitimate time.  Please try again." promptTitle="Closing Time" prompt="Please type in the closing time.  EG: 11:30" sqref="G24:H24" xr:uid="{00000000-0002-0000-0300-00002C000000}">
      <formula1>0</formula1>
    </dataValidation>
    <dataValidation allowBlank="1" showInputMessage="1" showErrorMessage="1" promptTitle="WIMS No." prompt="Please type in the Wims No. here." sqref="H13" xr:uid="{00000000-0002-0000-0300-00002D000000}"/>
    <dataValidation allowBlank="1" showInputMessage="1" showErrorMessage="1" promptTitle="Tender No." prompt="Please type in the Bid No. here including the ZNT prefix." sqref="E13" xr:uid="{00000000-0002-0000-0300-00002E000000}"/>
    <dataValidation allowBlank="1" showInputMessage="1" showErrorMessage="1" promptTitle="Project Title" prompt="Please type in the Long description of the Project here in Capital Letters.  EG:  [DISTRICT]: [NEAREST TOWN]: [PROJECT DESCRIPTION]" sqref="E18" xr:uid="{00000000-0002-0000-0300-00002F000000}"/>
    <dataValidation type="decimal" allowBlank="1" showInputMessage="1" showErrorMessage="1" errorTitle="Wrong Percentage" error="Please type in a percentage between 1 and 100." sqref="L56:L57" xr:uid="{00000000-0002-0000-0300-000030000000}">
      <formula1>0</formula1>
      <formula2>100</formula2>
    </dataValidation>
    <dataValidation allowBlank="1" showInputMessage="1" showErrorMessage="1" promptTitle="Site Description" prompt="Specific requirements must be described." sqref="D609:H609" xr:uid="{00000000-0002-0000-0300-000031000000}"/>
    <dataValidation allowBlank="1" showInputMessage="1" showErrorMessage="1" promptTitle="Site Description" prompt="Any additional site information such as location, improvements on site, adjacent buildings, environmental issues, etc. must be described in detail herein. If project is phased indicat the phased work procedure with a colour coded site plan/graphical keys." sqref="D610:H610" xr:uid="{00000000-0002-0000-0300-000032000000}"/>
    <dataValidation allowBlank="1" showInputMessage="1" showErrorMessage="1" errorTitle="Incorrect Price Preference" error="Please select an option from those provided in this cell." promptTitle="Price Preference Ratio" prompt="Select either &gt;1,000,000 = 90 OR &lt;1,000,000 = 80" sqref="E61:H61" xr:uid="{00000000-0002-0000-0300-000033000000}"/>
    <dataValidation allowBlank="1" showInputMessage="1" showErrorMessage="1" promptTitle="Other Systems" prompt="If you did not chose &quot;others&quot; put &quot;N/A&quot; in here._x000a_Otherwise, write the other system here." sqref="E403 G403" xr:uid="{00000000-0002-0000-0300-000034000000}"/>
    <dataValidation allowBlank="1" showInputMessage="1" showErrorMessage="1" promptTitle="CPAP Base Month" prompt="If you did not chose &quot;CPAP&quot; put &quot;N/A&quot; in here._x000a_Otherwise, write the base date here." sqref="E405" xr:uid="{00000000-0002-0000-0300-000035000000}"/>
    <dataValidation allowBlank="1" showInputMessage="1" showErrorMessage="1" promptTitle="Quality Criteria" prompt="Obtain Quality Criteria from DOPW and insert here." sqref="D185:G186" xr:uid="{00000000-0002-0000-0300-000036000000}"/>
    <dataValidation allowBlank="1" showInputMessage="1" showErrorMessage="1" promptTitle="Annexure's" prompt="Describe any Documents that might be benificial to the Tenderer in pricing this document." sqref="D729:G729" xr:uid="{00000000-0002-0000-0300-000037000000}"/>
    <dataValidation type="textLength" allowBlank="1" showInputMessage="1" showErrorMessage="1" promptTitle="Annexures" prompt="Describe any Documents that might be benificial to the Tenderer in pricing this document." sqref="D730:G730" xr:uid="{00000000-0002-0000-0300-000038000000}">
      <formula1>D730</formula1>
      <formula2>D730</formula2>
    </dataValidation>
    <dataValidation allowBlank="1" showInputMessage="1" showErrorMessage="1" promptTitle="Drawing numbers" prompt="Record the drawing numbers here." sqref="D697" xr:uid="{00000000-0002-0000-0300-000039000000}"/>
    <dataValidation allowBlank="1" showInputMessage="1" showErrorMessage="1" promptTitle="Description" prompt="Record the description on the drawing here." sqref="E697:G697" xr:uid="{00000000-0002-0000-0300-00003A000000}"/>
    <dataValidation type="whole" allowBlank="1" showInputMessage="1" showErrorMessage="1" errorTitle="Incorrect Selection" error="Please try again.  Select an option off the list provided." promptTitle="General Conditions Included" prompt="Please select an option off the list." sqref="E695" xr:uid="{00000000-0002-0000-0300-00003B000000}">
      <formula1>1</formula1>
      <formula2>2</formula2>
    </dataValidation>
    <dataValidation allowBlank="1" showInputMessage="1" showErrorMessage="1" promptTitle="Rain days" prompt="Indicate nr of rain days bidder must allow for per month." sqref="E638" xr:uid="{00000000-0002-0000-0300-00003C000000}"/>
    <dataValidation allowBlank="1" showInputMessage="1" showErrorMessage="1" promptTitle="Minimum Rainfall" prompt="Minimum rainfall to count as a rain day." sqref="E639" xr:uid="{00000000-0002-0000-0300-00003D000000}"/>
    <dataValidation allowBlank="1" showInputMessage="1" showErrorMessage="1" promptTitle="Employer's Design" prompt="See SANS 1921 page 20 for a explanation." sqref="D420:G420" xr:uid="{00000000-0002-0000-0300-00003E000000}"/>
    <dataValidation operator="greaterThanOrEqual" allowBlank="1" showInputMessage="1" showErrorMessage="1" errorTitle="Incorrect Date" error="Incorrect Date, please try again." promptTitle="Practical Completion Date" prompt="Please type in the ESTIMATED Practical Completion Date here. this is just for planning estimated commencement date and not the contractual completion date." sqref="F646" xr:uid="{00000000-0002-0000-0300-00003F000000}"/>
    <dataValidation operator="greaterThanOrEqual" allowBlank="1" showInputMessage="1" showErrorMessage="1" errorTitle="Incorrect Date" error="Incorrect Date, please try again." promptTitle="Practical Completion Date" prompt="Please type in the Practical Completion Date here once established." sqref="F647:G647" xr:uid="{00000000-0002-0000-0300-000040000000}"/>
    <dataValidation allowBlank="1" showInputMessage="1" showErrorMessage="1" promptTitle="Client Name" prompt="Type in the Clients name here" sqref="E12:G12" xr:uid="{00000000-0002-0000-0300-000041000000}"/>
    <dataValidation allowBlank="1" showInputMessage="1" showErrorMessage="1" promptTitle="Site:" prompt="Type in the Property title deed description:  Region: District Municipality: Local Municipality: Ward Nr.: Cluster Nr x:" sqref="E21:G22" xr:uid="{00000000-0002-0000-0300-000042000000}"/>
    <dataValidation allowBlank="1" showInputMessage="1" showErrorMessage="1" promptTitle="Validation Period" prompt="Type in the Validity period of the advertisement in days." sqref="G25" xr:uid="{00000000-0002-0000-0300-000043000000}"/>
    <dataValidation allowBlank="1" showErrorMessage="1" promptTitle="Additional Respons. Criteria" prompt="Insert Additional Responsiveness Criteria here." sqref="D77:F80" xr:uid="{00000000-0002-0000-0300-000044000000}"/>
    <dataValidation allowBlank="1" showInputMessage="1" showErrorMessage="1" promptTitle="No. of Pages" prompt="Type in the number of pages in this document." sqref="G92 G68 G70:G88" xr:uid="{00000000-0002-0000-0300-000045000000}"/>
    <dataValidation allowBlank="1" showInputMessage="1" showErrorMessage="1" promptTitle="Standard Procurement Procedure:" prompt="Select the Standard Procurement Procedure from the drop down list." sqref="D63" xr:uid="{00000000-0002-0000-0300-000046000000}"/>
    <dataValidation allowBlank="1" showInputMessage="1" showErrorMessage="1" promptTitle="Type of Procedures:" prompt="Select the type of Procedures from the drop down list provided." sqref="D64" xr:uid="{00000000-0002-0000-0300-000047000000}"/>
    <dataValidation allowBlank="1" showInputMessage="1" showErrorMessage="1" promptTitle="Type of Procurement:" prompt="Select the Type of Procurement from the drop down list provided." sqref="D65" xr:uid="{00000000-0002-0000-0300-000048000000}"/>
    <dataValidation allowBlank="1" showInputMessage="1" showErrorMessage="1" promptTitle="No. of Pages:" prompt="Type in the number of pages that are in this document." sqref="G112:G119" xr:uid="{00000000-0002-0000-0300-000049000000}"/>
    <dataValidation allowBlank="1" showInputMessage="1" showErrorMessage="1" promptTitle="No. of Pages:" prompt="Type in the number of pages in this document." sqref="G121:G125" xr:uid="{00000000-0002-0000-0300-00004A000000}"/>
    <dataValidation allowBlank="1" showErrorMessage="1" promptTitle="Document Name" prompt="Insert document name." sqref="D115:F116 O1:Q17 L18 P18 P20 M535:N1048576 M1:N532 Q18:Q1048576 O19:O1048576 P22:P1048576" xr:uid="{00000000-0002-0000-0300-00004B000000}"/>
    <dataValidation allowBlank="1" showErrorMessage="1" sqref="D114:F114 E247:G257 A1:A1048576" xr:uid="{00000000-0002-0000-0300-00004C000000}"/>
    <dataValidation allowBlank="1" showInputMessage="1" showErrorMessage="1" promptTitle="Engineer / Principal Agent:" prompt="Identify the company or person who will be the Engineer or Principal Agent." sqref="E233:G233" xr:uid="{00000000-0002-0000-0300-00004D000000}"/>
    <dataValidation allowBlank="1" showInputMessage="1" showErrorMessage="1" promptTitle="Postal Address:" prompt="Type in the postal address of the Engineer/Principal Agent." sqref="E235:G235" xr:uid="{00000000-0002-0000-0300-00004E000000}"/>
    <dataValidation allowBlank="1" showInputMessage="1" showErrorMessage="1" promptTitle="Town:" prompt="Type in the Town of the Engineer/Principal address." sqref="E236:G236" xr:uid="{00000000-0002-0000-0300-00004F000000}"/>
    <dataValidation allowBlank="1" showInputMessage="1" showErrorMessage="1" promptTitle="City: Principal Agent" prompt="Type in the City for the Principal Agent here." sqref="E237:G237" xr:uid="{00000000-0002-0000-0300-000050000000}"/>
    <dataValidation allowBlank="1" showInputMessage="1" showErrorMessage="1" promptTitle="Principal Agent Postal Code:" prompt="Type in the Postal Code for the Principal Agent here." sqref="E238:G238" xr:uid="{00000000-0002-0000-0300-000051000000}"/>
    <dataValidation allowBlank="1" showInputMessage="1" showErrorMessage="1" promptTitle="Principal Agent Physical Address" prompt="Type in the name of the Town for the Principal Agent here." sqref="E240:G240" xr:uid="{00000000-0002-0000-0300-000052000000}"/>
    <dataValidation allowBlank="1" showInputMessage="1" showErrorMessage="1" promptTitle="Principal Agent Physical Address" prompt="Type in the Postal code for the Principal Agent here." sqref="E241:G241" xr:uid="{00000000-0002-0000-0300-000053000000}"/>
    <dataValidation allowBlank="1" showInputMessage="1" showErrorMessage="1" promptTitle="Principal Agent Telephone No:" prompt="Type in the Telephone Number including Area Code" sqref="E242:G242" xr:uid="{00000000-0002-0000-0300-000054000000}"/>
    <dataValidation allowBlank="1" showInputMessage="1" showErrorMessage="1" promptTitle="Principal Agent Fax No." prompt="Type in the Principal Agents Fax no including the area code here." sqref="E244:G244" xr:uid="{00000000-0002-0000-0300-000055000000}"/>
    <dataValidation allowBlank="1" showInputMessage="1" showErrorMessage="1" promptTitle="Principal Agent Email Address" prompt="Type in a legitimate email address for the Principal Agent here." sqref="E245:G245" xr:uid="{00000000-0002-0000-0300-000056000000}"/>
    <dataValidation allowBlank="1" showInputMessage="1" showErrorMessage="1" promptTitle="Practical Completion date:" prompt="A time measured from the Commencement date." sqref="E343:G343" xr:uid="{00000000-0002-0000-0300-000057000000}"/>
    <dataValidation allowBlank="1" showInputMessage="1" showErrorMessage="1" promptTitle="Waiver of Lien:" prompt="This is a requirement of the DOPW and must remain &quot;Yes&quot;" sqref="G344" xr:uid="{00000000-0002-0000-0300-000058000000}"/>
    <dataValidation allowBlank="1" showInputMessage="1" showErrorMessage="1" promptTitle="Non-working days:" prompt="Which days are non-working days (usually Sundays)." sqref="E347:G347" xr:uid="{00000000-0002-0000-0300-000059000000}"/>
    <dataValidation allowBlank="1" showInputMessage="1" showErrorMessage="1" promptTitle="Special Non-Working Days:" prompt="Usually All Nationally Recognized Public Holidays and the year end break." sqref="E348:G348" xr:uid="{00000000-0002-0000-0300-00005A000000}"/>
    <dataValidation allowBlank="1" showInputMessage="1" showErrorMessage="1" promptTitle="Non-Working days:" prompt="Type in the relevant dates here." sqref="E349:G356" xr:uid="{00000000-0002-0000-0300-00005B000000}"/>
    <dataValidation allowBlank="1" showInputMessage="1" showErrorMessage="1" promptTitle="Delivery of Guarantee:" prompt="Prior to site hand over in terms of clause 5.3.1 and 5.3.2." sqref="E359:G359" xr:uid="{00000000-0002-0000-0300-00005C000000}"/>
    <dataValidation allowBlank="1" showInputMessage="1" showErrorMessage="1" promptTitle="Gaurantee sum:" prompt="Type in the % value that the Guarantee will be for here." sqref="E360:E362 E365:E370" xr:uid="{00000000-0002-0000-0300-00005D000000}"/>
    <dataValidation allowBlank="1" showInputMessage="1" showErrorMessage="1" promptTitle="Commencement of work:" prompt="Type in when the contractor will commence work.  Usually within 7 calendar days from the Commencement Date." sqref="E372:G372" xr:uid="{00000000-0002-0000-0300-00005E000000}"/>
    <dataValidation allowBlank="1" showInputMessage="1" showErrorMessage="1" promptTitle="Programme of Work:" prompt="The Contractor shall deliver his programme of work within 10 calendar days after notice from Engineer, prior to the Commencement Date." sqref="E374:G374" xr:uid="{00000000-0002-0000-0300-00005F000000}"/>
    <dataValidation allowBlank="1" showInputMessage="1" showErrorMessage="1" promptTitle="Insruance limit for indemnity:" prompt="This is usually unlimited." sqref="E378:G378" xr:uid="{00000000-0002-0000-0300-000060000000}"/>
    <dataValidation allowBlank="1" showInputMessage="1" showErrorMessage="1" promptTitle="Health &amp; Safety Plan:" prompt="The Contractor shall deliver his Health and Safety Plan of the Works within 10 calendar days after notice from Engineer, prior to the Commencement Date." sqref="E385:G385" xr:uid="{00000000-0002-0000-0300-000061000000}"/>
    <dataValidation allowBlank="1" showInputMessage="1" showErrorMessage="1" promptTitle="Guarantee chosen by Contractor:" prompt="The Contractor shall deliver his chosen Guarantee (security) for this Works within 10 calendar days after notice from Engineer, prior to the Commencement Date." sqref="E386:G386" xr:uid="{00000000-0002-0000-0300-000062000000}"/>
    <dataValidation allowBlank="1" showInputMessage="1" showErrorMessage="1" promptTitle="Insurances:" prompt="The Contractor shall deliver his insurance for the Works within 10 calendar days after notice from Engineer, prior to the Commencement Date." sqref="E387:G387" xr:uid="{00000000-0002-0000-0300-000063000000}"/>
    <dataValidation allowBlank="1" showInputMessage="1" showErrorMessage="1" promptTitle="Priced Bill of Quantity:" prompt="The Contractor shall deliver his Priced Bill of Quantity within 10 calendar days after notice from Engineer, prior to the Commencement Date." sqref="E388:G388" xr:uid="{00000000-0002-0000-0300-000064000000}"/>
    <dataValidation allowBlank="1" showInputMessage="1" showErrorMessage="1" promptTitle="Cashflow of Project:" prompt="The Contractor shall deliver his Cashflow for the Works within 10 calendar days after notice from Engineer, prior to the Commencement Date." sqref="E389:G389" xr:uid="{00000000-0002-0000-0300-000065000000}"/>
    <dataValidation allowBlank="1" showInputMessage="1" showErrorMessage="1" promptTitle="Works completion:" prompt="The whole of the works will be completed in how many Calendar months?" sqref="F645" xr:uid="{00000000-0002-0000-0300-000066000000}"/>
    <dataValidation allowBlank="1" showInputMessage="1" showErrorMessage="1" promptTitle="Penatly (R per Calendar days):" prompt="0.04% of the Contract Price, rounded to the nearest R10" sqref="F668:G668 F648:G648 F653:G653 F656:G656 F659:G659 F662:G662 F665:G665" xr:uid="{00000000-0002-0000-0300-000067000000}"/>
    <dataValidation allowBlank="1" showInputMessage="1" showErrorMessage="1" promptTitle="Extend Defects period:" prompt="Type in the elements (eg: Electrical and Mechanical) for which to Extend the Defects Liability Period." sqref="F649:G649" xr:uid="{00000000-0002-0000-0300-000068000000}"/>
    <dataValidation allowBlank="1" showInputMessage="1" showErrorMessage="1" promptTitle="Preferential Procurement Proc.:" prompt="This bid will be subject to the implementation of the Pref. Procurement Reg., 2011 pertaining to the Pref. Procurement Policy Framework Act, Act no. 5 of 2000 and the relevant SCM Legislation and the KZN SCM Policy Framework published by the Treasury. " sqref="D428:K428" xr:uid="{00000000-0002-0000-0300-000069000000}"/>
    <dataValidation allowBlank="1" showInputMessage="1" showErrorMessage="1" promptTitle="Particular/Generic Specs:" prompt="Specifications for HIV/AIDS awareness (CIDB)" sqref="D447:F447" xr:uid="{00000000-0002-0000-0300-00006A000000}"/>
    <dataValidation allowBlank="1" showInputMessage="1" showErrorMessage="1" promptTitle="Particular/Generic Specs:" prompt="Specific Construction, Safety, Health and Environmental Plan" sqref="D448:F448" xr:uid="{00000000-0002-0000-0300-00006B000000}"/>
    <dataValidation allowBlank="1" showInputMessage="1" showErrorMessage="1" promptTitle="Particular/Generic Specs:" prompt="Select an option from the list.  Standard Preambles for all Trades - DOH or Model Preambles for all Trades." sqref="D449" xr:uid="{00000000-0002-0000-0300-00006C000000}"/>
    <dataValidation allowBlank="1" showInputMessage="1" showErrorMessage="1" promptTitle="Particular/Generic Specs:" prompt="General Electrical Specification" sqref="D450:F450" xr:uid="{00000000-0002-0000-0300-00006D000000}"/>
    <dataValidation allowBlank="1" showInputMessage="1" showErrorMessage="1" promptTitle="Particular/Generic Specs:" prompt="Lightning Protection Installation" sqref="D451:F451" xr:uid="{00000000-0002-0000-0300-00006E000000}"/>
    <dataValidation allowBlank="1" showInputMessage="1" showErrorMessage="1" promptTitle="Certified by Recognized Bodies:" prompt="Only Contractors registered with the Electrical Contracting Board of SA will be accepted and permitted to do work under this contract." sqref="D455:G455" xr:uid="{00000000-0002-0000-0300-00006F000000}"/>
    <dataValidation allowBlank="1" showInputMessage="1" showErrorMessage="1" promptTitle="Applicable SANS Standards:" prompt="See SECTION 2: Specification data associated with SANS 1921-1 in this document." sqref="D465:G465" xr:uid="{00000000-0002-0000-0300-000070000000}"/>
    <dataValidation allowBlank="1" showInputMessage="1" showErrorMessage="1" promptTitle="Forms for Contract Admin:" prompt="The Employer shall provide all necssary forms." sqref="D471:G471" xr:uid="{00000000-0002-0000-0300-000071000000}"/>
    <dataValidation allowBlank="1" showInputMessage="1" showErrorMessage="1" promptTitle="Electronic Payments:" prompt="The Contractor shall provide all required information to the Employer to facilitate electronic payments upon request." sqref="D473:G473" xr:uid="{00000000-0002-0000-0300-000072000000}"/>
    <dataValidation allowBlank="1" showInputMessage="1" showErrorMessage="1" promptTitle="Daily Records:" prompt="The Contractor shall keep daily records of people and equipment._x000a_At the end of each week the contractor shall provide the Princ. Agent with a written record." sqref="D475:G475" xr:uid="{00000000-0002-0000-0300-000073000000}"/>
    <dataValidation allowBlank="1" showInputMessage="1" showErrorMessage="1" promptTitle="Bonds and Guarantees:" prompt="The Contractor shall arrange the delivery of any bonds, guarantees, proof of insurance and any other documentation to be provided in terms of the conditions of contract identified in the contract data." sqref="D477:G477" xr:uid="{00000000-0002-0000-0300-000074000000}"/>
    <dataValidation allowBlank="1" showInputMessage="1" showErrorMessage="1" promptTitle="Payment Certificates:" prompt="Requirements will be in accordance with the employers prescritpions" sqref="D479:G479" xr:uid="{00000000-0002-0000-0300-000075000000}"/>
    <dataValidation allowBlank="1" showInputMessage="1" showErrorMessage="1" promptTitle="Permits:" prompt="Type in the permits the Contract is advised to get." sqref="D481:G481" xr:uid="{00000000-0002-0000-0300-000076000000}"/>
    <dataValidation allowBlank="1" showInputMessage="1" showErrorMessage="1" promptTitle="Proof of Compliance:" prompt="The following Certificates must be provided before first delivery is taken." sqref="D483:G483" xr:uid="{00000000-0002-0000-0300-000077000000}"/>
    <dataValidation allowBlank="1" showInputMessage="1" showErrorMessage="1" promptTitle="Insurance provided by Employer:" prompt="Is any insurance provided by the Employer?" sqref="D485:G485" xr:uid="{00000000-0002-0000-0300-000078000000}"/>
    <dataValidation allowBlank="1" showInputMessage="1" showErrorMessage="1" prompt="Type in the requirements for drawings, information and calculations for which the Contractor is responsible." sqref="D487:G487" xr:uid="{00000000-0002-0000-0300-000079000000}"/>
    <dataValidation allowBlank="1" showInputMessage="1" showErrorMessage="1" promptTitle="The Structural Engineer:" prompt="Type in the name of the Structural Engineers." sqref="D491:G491" xr:uid="{00000000-0002-0000-0300-00007A000000}"/>
    <dataValidation allowBlank="1" showInputMessage="1" showErrorMessage="1" promptTitle="Drawings &amp; Other:" prompt="Type in the drawings and other information to be submitted in accordance with the contractors programme." sqref="D493:G493" xr:uid="{00000000-0002-0000-0300-00007B000000}"/>
    <dataValidation allowBlank="1" showInputMessage="1" showErrorMessage="1" promptTitle="Bills of Quantities:" prompt="The BOQ document forms part of and must be read and priced with all the other docs forming part of the contract, the Standard Conditions of Bid, and all other documentation." sqref="D617:G617" xr:uid="{00000000-0002-0000-0300-00007C000000}"/>
    <dataValidation allowBlank="1" showInputMessage="1" showErrorMessage="1" promptTitle="Value Added Tax:" prompt="The bid price must include for Value Added Tax (VAT). All rates, provisional sums, etc. in the Bills of Quantities must however be net (exclusive of VAT) with VAT calculated and added to the Total Value thereof in the Final Summary._x000a_" sqref="D619:G619" xr:uid="{00000000-0002-0000-0300-00007D000000}"/>
    <dataValidation allowBlank="1" showInputMessage="1" showErrorMessage="1" promptTitle="Fixed Price:" prompt="Should this be a fixed price contract Bidders are to note that contract price adjustments are Not Applicable and should make provision for this in the contract sum._x000a_" sqref="D621:G621" xr:uid="{00000000-0002-0000-0300-00007E000000}"/>
    <dataValidation allowBlank="1" showInputMessage="1" showErrorMessage="1" promptTitle="% Advance on Materials:" prompt="Type in the percentage advance on materials not yet built into the Permanent Works." sqref="F670" xr:uid="{00000000-0002-0000-0300-00007F000000}"/>
    <dataValidation allowBlank="1" showInputMessage="1" showErrorMessage="1" promptTitle="Maximum Retention is:" prompt="  %" sqref="F672" xr:uid="{00000000-0002-0000-0300-000080000000}"/>
    <dataValidation allowBlank="1" showInputMessage="1" showErrorMessage="1" promptTitle="Latent Defect Period is:" prompt="5 years after the Final Approval Certificate" sqref="F673:G673" xr:uid="{00000000-0002-0000-0300-000081000000}"/>
    <dataValidation allowBlank="1" showInputMessage="1" showErrorMessage="1" promptTitle="Defects Liability Period:" prompt="A time measured from the date of the Certificate of Completion." sqref="F674:G674" xr:uid="{00000000-0002-0000-0300-000082000000}"/>
    <dataValidation allowBlank="1" showInputMessage="1" showErrorMessage="1" promptTitle="Electrical Defects Liability:" prompt="Usually a period of 12 Months" sqref="F675" xr:uid="{00000000-0002-0000-0300-000083000000}"/>
    <dataValidation allowBlank="1" showInputMessage="1" showErrorMessage="1" promptTitle="Building Defects Liability:" prompt="Usually a period of 3 months." sqref="F676" xr:uid="{00000000-0002-0000-0300-000084000000}"/>
    <dataValidation allowBlank="1" showInputMessage="1" showErrorMessage="1" promptTitle="Determination of disputes by:" prompt="When shall the determinations of disputes be done by?" sqref="F677" xr:uid="{00000000-0002-0000-0300-000085000000}"/>
    <dataValidation allowBlank="1" showInputMessage="1" showErrorMessage="1" promptTitle="Amount in Words:" prompt="Please type in the amount in words here." sqref="E682:G682" xr:uid="{00000000-0002-0000-0300-000086000000}"/>
    <dataValidation allowBlank="1" showInputMessage="1" showErrorMessage="1" promptTitle="Supplementary Insurance required" prompt="Please select yes or no from the list provided." sqref="E683" xr:uid="{00000000-0002-0000-0300-000087000000}"/>
    <dataValidation allowBlank="1" showInputMessage="1" showErrorMessage="1" promptTitle="Time to submit documentation:" prompt="The no. of days you have to submit the documentation required before the commencement of work." sqref="F382" xr:uid="{00000000-0002-0000-0300-000088000000}"/>
    <dataValidation allowBlank="1" showInputMessage="1" showErrorMessage="1" promptTitle="Recording of Weather:" prompt="The Contractor shall keep record of abnormal climatic conditions to facilitate the adjudication of claims for extension of the contract period." sqref="D467:G467" xr:uid="{00000000-0002-0000-0300-000089000000}"/>
    <dataValidation allowBlank="1" showInputMessage="1" showErrorMessage="1" promptTitle="Management Meetings:" prompt="The employer will call for regular meetings to be held on the site, at which a senior memeber of the Contracting firm and General Foreman of the Works will always be required to be present. In addition to the above, other persons will have to attend._x000a_" sqref="D469:G469" xr:uid="{00000000-0002-0000-0300-00008A000000}"/>
    <dataValidation allowBlank="1" showInputMessage="1" showErrorMessage="1" promptTitle="Samples of Materials:" prompt="The samples of materials, workmanship and finishes that the Contractor is to provide and deliver to the employer are:" sqref="D497:G497" xr:uid="{00000000-0002-0000-0300-00008B000000}"/>
    <dataValidation allowBlank="1" showInputMessage="1" showErrorMessage="1" promptTitle="Office for Foreman:" prompt="Provide, erect, maintain and remove at completion a suitable temporary office for the Contractor or his Foreman, perfectly secured, lighted and ventilated and having a desk with drawers." sqref="D503:G503" xr:uid="{00000000-0002-0000-0300-00008C000000}"/>
    <dataValidation allowBlank="1" showInputMessage="1" showErrorMessage="1" promptTitle="Telephone:" prompt="The contractor shall provide a telephone on the site for the use of the Contractor and all Sub-Contractors for the durantion of the contract." sqref="D505:G505" xr:uid="{00000000-0002-0000-0300-00008D000000}"/>
    <dataValidation allowBlank="1" showInputMessage="1" showErrorMessage="1" promptTitle="Work by selected contractors:" prompt="Provide a list of applicable contractors" sqref="D524:G524" xr:uid="{00000000-0002-0000-0300-00008E000000}"/>
    <dataValidation allowBlank="1" showInputMessage="1" showErrorMessage="1" promptTitle="No. of adjud. board members:" prompt="Select a number from the list." sqref="F678" xr:uid="{00000000-0002-0000-0300-00008F000000}"/>
    <dataValidation allowBlank="1" showInputMessage="1" showErrorMessage="1" promptTitle="Public Liability Sum:" prompt="Type in the amount." sqref="F686:G686" xr:uid="{00000000-0002-0000-0300-000090000000}"/>
    <dataValidation allowBlank="1" showInputMessage="1" showErrorMessage="1" prompt="Type in the amount above in words." sqref="F687:G687" xr:uid="{00000000-0002-0000-0300-000091000000}"/>
    <dataValidation allowBlank="1" showInputMessage="1" showErrorMessage="1" promptTitle="Date for Practical Completion" prompt="The compiler cannot insert a date here because the Commencement date is not known at this stage. The compiler must therefore put the contract period in here in days, weeks or months." sqref="F652:G652" xr:uid="{00000000-0002-0000-0300-000092000000}"/>
    <dataValidation allowBlank="1" showInputMessage="1" showErrorMessage="1" promptTitle="Professional Fees Insurance:" prompt="30% of the Contract Price" sqref="G377" xr:uid="{00000000-0002-0000-0300-000093000000}"/>
    <dataValidation allowBlank="1" showInputMessage="1" showErrorMessage="1" promptTitle="Valuations of Variations:" prompt="The percentage allowance to cover overhead charges for contractor and subcontractors, is usually 33.3%" sqref="G380" xr:uid="{00000000-0002-0000-0300-000094000000}"/>
    <dataValidation operator="greaterThanOrEqual" showInputMessage="1" showErrorMessage="1" errorTitle="Incorrect Date" error="The date you typed in is not a legitimate date.  Please try again." promptTitle="Site Inspection Time" prompt="Type in the Site Inspection Time. If the site inspection is NON COMPULSORY just ignore the time in this field. The programme will ignore it on the Tender invitation." sqref="E49:G49" xr:uid="{00000000-0002-0000-0300-000095000000}"/>
    <dataValidation operator="greaterThanOrEqual" showInputMessage="1" showErrorMessage="1" errorTitle="Incorrect Date" error="The date you typed in is not a legitimate date.  Please try again." promptTitle="Site Inspection Date" prompt="Type in the Site Inspection Date. If the site inspection is NON COMPULSORY just ignore the date in this field. The programme will ignore it on the Tender invitation." sqref="E48:G48" xr:uid="{00000000-0002-0000-0300-000096000000}"/>
    <dataValidation allowBlank="1" showInputMessage="1" showErrorMessage="1" promptTitle="Employers Fax No." prompt="Please type in Employers Fax number including the area code here." sqref="E229:E230" xr:uid="{00000000-0002-0000-0300-000097000000}"/>
    <dataValidation allowBlank="1" showInputMessage="1" showErrorMessage="1" promptTitle="Estimated Commencement Month" prompt="This date is the estimated site hand over date you inputed in the beginning. Choose the month in the pull down menu on the left." sqref="F640" xr:uid="{00000000-0002-0000-0300-000098000000}"/>
    <dataValidation allowBlank="1" showInputMessage="1" showErrorMessage="1" promptTitle="Check" prompt="This date and the date above must correspond. This is just a check." sqref="F641" xr:uid="{00000000-0002-0000-0300-000099000000}"/>
    <dataValidation allowBlank="1" showInputMessage="1" showErrorMessage="1" promptTitle="Additional Documents" prompt="Additional documentation required can be inserted here. Make sure cell is blank if not required." sqref="D213:G213" xr:uid="{00000000-0002-0000-0300-00009A000000}"/>
    <dataValidation allowBlank="1" showInputMessage="1" showErrorMessage="1" promptTitle="Project Code." prompt="Please type in the Project Code here." sqref="G13" xr:uid="{00000000-0002-0000-0300-00009B000000}"/>
    <dataValidation type="whole" allowBlank="1" showInputMessage="1" showErrorMessage="1" sqref="E19" xr:uid="{00000000-0002-0000-0300-00009C000000}">
      <formula1>20000000</formula1>
      <formula2>1E+31</formula2>
    </dataValidation>
  </dataValidations>
  <hyperlinks>
    <hyperlink ref="E260" r:id="rId1" xr:uid="{00000000-0004-0000-0300-000000000000}"/>
  </hyperlinks>
  <printOptions headings="1"/>
  <pageMargins left="0.19685039370078741" right="0.19685039370078741" top="0.35433070866141736" bottom="0.35433070866141736" header="0.51181102362204722" footer="0.23622047244094491"/>
  <pageSetup paperSize="9" scale="85" fitToHeight="2" orientation="portrait" r:id="rId2"/>
  <headerFooter alignWithMargins="0"/>
  <rowBreaks count="7" manualBreakCount="7">
    <brk id="370" min="2" max="6" man="1"/>
    <brk id="406" min="2" max="6" man="1"/>
    <brk id="434" min="2" max="6" man="1"/>
    <brk id="481" min="2" max="6" man="1"/>
    <brk id="615" min="2" max="6" man="1"/>
    <brk id="657" min="2" max="6" man="1"/>
    <brk id="695" min="2" max="6" man="1"/>
  </rowBreaks>
  <drawing r:id="rId3"/>
  <legacyDrawing r:id="rId4"/>
  <mc:AlternateContent xmlns:mc="http://schemas.openxmlformats.org/markup-compatibility/2006">
    <mc:Choice Requires="x14">
      <controls>
        <mc:AlternateContent xmlns:mc="http://schemas.openxmlformats.org/markup-compatibility/2006">
          <mc:Choice Requires="x14">
            <control shapeId="1054" r:id="rId5" name="Drop Down 30">
              <controlPr defaultSize="0" autoLine="0" autoPict="0">
                <anchor moveWithCells="1">
                  <from>
                    <xdr:col>4</xdr:col>
                    <xdr:colOff>0</xdr:colOff>
                    <xdr:row>682</xdr:row>
                    <xdr:rowOff>7620</xdr:rowOff>
                  </from>
                  <to>
                    <xdr:col>4</xdr:col>
                    <xdr:colOff>731520</xdr:colOff>
                    <xdr:row>682</xdr:row>
                    <xdr:rowOff>182880</xdr:rowOff>
                  </to>
                </anchor>
              </controlPr>
            </control>
          </mc:Choice>
        </mc:AlternateContent>
        <mc:AlternateContent xmlns:mc="http://schemas.openxmlformats.org/markup-compatibility/2006">
          <mc:Choice Requires="x14">
            <control shapeId="1026" r:id="rId6" name="Drop Down 2">
              <controlPr defaultSize="0" autoLine="0" autoPict="0">
                <anchor moveWithCells="1">
                  <from>
                    <xdr:col>4</xdr:col>
                    <xdr:colOff>0</xdr:colOff>
                    <xdr:row>401</xdr:row>
                    <xdr:rowOff>7620</xdr:rowOff>
                  </from>
                  <to>
                    <xdr:col>6</xdr:col>
                    <xdr:colOff>0</xdr:colOff>
                    <xdr:row>402</xdr:row>
                    <xdr:rowOff>0</xdr:rowOff>
                  </to>
                </anchor>
              </controlPr>
            </control>
          </mc:Choice>
        </mc:AlternateContent>
        <mc:AlternateContent xmlns:mc="http://schemas.openxmlformats.org/markup-compatibility/2006">
          <mc:Choice Requires="x14">
            <control shapeId="1029" r:id="rId7" name="Drop Down 5">
              <controlPr defaultSize="0" autoLine="0" autoPict="0">
                <anchor moveWithCells="1">
                  <from>
                    <xdr:col>4</xdr:col>
                    <xdr:colOff>0</xdr:colOff>
                    <xdr:row>400</xdr:row>
                    <xdr:rowOff>22860</xdr:rowOff>
                  </from>
                  <to>
                    <xdr:col>6</xdr:col>
                    <xdr:colOff>0</xdr:colOff>
                    <xdr:row>401</xdr:row>
                    <xdr:rowOff>0</xdr:rowOff>
                  </to>
                </anchor>
              </controlPr>
            </control>
          </mc:Choice>
        </mc:AlternateContent>
        <mc:AlternateContent xmlns:mc="http://schemas.openxmlformats.org/markup-compatibility/2006">
          <mc:Choice Requires="x14">
            <control shapeId="1048" r:id="rId8" name="Drop Down 24">
              <controlPr defaultSize="0" autoLine="0" autoPict="0">
                <anchor moveWithCells="1">
                  <from>
                    <xdr:col>4</xdr:col>
                    <xdr:colOff>7620</xdr:colOff>
                    <xdr:row>403</xdr:row>
                    <xdr:rowOff>0</xdr:rowOff>
                  </from>
                  <to>
                    <xdr:col>5</xdr:col>
                    <xdr:colOff>0</xdr:colOff>
                    <xdr:row>404</xdr:row>
                    <xdr:rowOff>0</xdr:rowOff>
                  </to>
                </anchor>
              </controlPr>
            </control>
          </mc:Choice>
        </mc:AlternateContent>
        <mc:AlternateContent xmlns:mc="http://schemas.openxmlformats.org/markup-compatibility/2006">
          <mc:Choice Requires="x14">
            <control shapeId="1049" r:id="rId9" name="Drop Down 25">
              <controlPr defaultSize="0" autoLine="0" autoPict="0">
                <anchor moveWithCells="1">
                  <from>
                    <xdr:col>5</xdr:col>
                    <xdr:colOff>0</xdr:colOff>
                    <xdr:row>688</xdr:row>
                    <xdr:rowOff>0</xdr:rowOff>
                  </from>
                  <to>
                    <xdr:col>5</xdr:col>
                    <xdr:colOff>1074420</xdr:colOff>
                    <xdr:row>688</xdr:row>
                    <xdr:rowOff>198120</xdr:rowOff>
                  </to>
                </anchor>
              </controlPr>
            </control>
          </mc:Choice>
        </mc:AlternateContent>
        <mc:AlternateContent xmlns:mc="http://schemas.openxmlformats.org/markup-compatibility/2006">
          <mc:Choice Requires="x14">
            <control shapeId="1050" r:id="rId10" name="Drop Down 26">
              <controlPr defaultSize="0" autoLine="0" autoPict="0">
                <anchor moveWithCells="1">
                  <from>
                    <xdr:col>5</xdr:col>
                    <xdr:colOff>0</xdr:colOff>
                    <xdr:row>642</xdr:row>
                    <xdr:rowOff>7620</xdr:rowOff>
                  </from>
                  <to>
                    <xdr:col>5</xdr:col>
                    <xdr:colOff>1356360</xdr:colOff>
                    <xdr:row>643</xdr:row>
                    <xdr:rowOff>0</xdr:rowOff>
                  </to>
                </anchor>
              </controlPr>
            </control>
          </mc:Choice>
        </mc:AlternateContent>
        <mc:AlternateContent xmlns:mc="http://schemas.openxmlformats.org/markup-compatibility/2006">
          <mc:Choice Requires="x14">
            <control shapeId="1051" r:id="rId11" name="Drop Down 27">
              <controlPr defaultSize="0" autoLine="0" autoPict="0">
                <anchor moveWithCells="1">
                  <from>
                    <xdr:col>5</xdr:col>
                    <xdr:colOff>0</xdr:colOff>
                    <xdr:row>643</xdr:row>
                    <xdr:rowOff>7620</xdr:rowOff>
                  </from>
                  <to>
                    <xdr:col>5</xdr:col>
                    <xdr:colOff>1356360</xdr:colOff>
                    <xdr:row>644</xdr:row>
                    <xdr:rowOff>0</xdr:rowOff>
                  </to>
                </anchor>
              </controlPr>
            </control>
          </mc:Choice>
        </mc:AlternateContent>
        <mc:AlternateContent xmlns:mc="http://schemas.openxmlformats.org/markup-compatibility/2006">
          <mc:Choice Requires="x14">
            <control shapeId="1055" r:id="rId12" name="Drop Down 31">
              <controlPr defaultSize="0" autoLine="0" autoPict="0">
                <anchor moveWithCells="1">
                  <from>
                    <xdr:col>5</xdr:col>
                    <xdr:colOff>7620</xdr:colOff>
                    <xdr:row>684</xdr:row>
                    <xdr:rowOff>0</xdr:rowOff>
                  </from>
                  <to>
                    <xdr:col>6</xdr:col>
                    <xdr:colOff>266700</xdr:colOff>
                    <xdr:row>685</xdr:row>
                    <xdr:rowOff>0</xdr:rowOff>
                  </to>
                </anchor>
              </controlPr>
            </control>
          </mc:Choice>
        </mc:AlternateContent>
        <mc:AlternateContent xmlns:mc="http://schemas.openxmlformats.org/markup-compatibility/2006">
          <mc:Choice Requires="x14">
            <control shapeId="1056" r:id="rId13" name="Drop Down 32">
              <controlPr defaultSize="0" autoLine="0" autoPict="0">
                <anchor moveWithCells="1">
                  <from>
                    <xdr:col>4</xdr:col>
                    <xdr:colOff>7620</xdr:colOff>
                    <xdr:row>679</xdr:row>
                    <xdr:rowOff>0</xdr:rowOff>
                  </from>
                  <to>
                    <xdr:col>5</xdr:col>
                    <xdr:colOff>1325880</xdr:colOff>
                    <xdr:row>680</xdr:row>
                    <xdr:rowOff>0</xdr:rowOff>
                  </to>
                </anchor>
              </controlPr>
            </control>
          </mc:Choice>
        </mc:AlternateContent>
        <mc:AlternateContent xmlns:mc="http://schemas.openxmlformats.org/markup-compatibility/2006">
          <mc:Choice Requires="x14">
            <control shapeId="1059" r:id="rId14" name="Drop Down 35">
              <controlPr defaultSize="0" autoLine="0" autoPict="0">
                <anchor moveWithCells="1">
                  <from>
                    <xdr:col>6</xdr:col>
                    <xdr:colOff>762000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060" r:id="rId15" name="Drop Down 36">
              <controlPr defaultSize="0" autoLine="0" autoPict="0">
                <anchor moveWithCells="1">
                  <from>
                    <xdr:col>4</xdr:col>
                    <xdr:colOff>7620</xdr:colOff>
                    <xdr:row>233</xdr:row>
                    <xdr:rowOff>7620</xdr:rowOff>
                  </from>
                  <to>
                    <xdr:col>5</xdr:col>
                    <xdr:colOff>388620</xdr:colOff>
                    <xdr:row>234</xdr:row>
                    <xdr:rowOff>0</xdr:rowOff>
                  </to>
                </anchor>
              </controlPr>
            </control>
          </mc:Choice>
        </mc:AlternateContent>
        <mc:AlternateContent xmlns:mc="http://schemas.openxmlformats.org/markup-compatibility/2006">
          <mc:Choice Requires="x14">
            <control shapeId="1087" r:id="rId16" name="Check Box 63">
              <controlPr defaultSize="0" autoFill="0" autoLine="0" autoPict="0">
                <anchor moveWithCells="1">
                  <from>
                    <xdr:col>6</xdr:col>
                    <xdr:colOff>30480</xdr:colOff>
                    <xdr:row>67</xdr:row>
                    <xdr:rowOff>228600</xdr:rowOff>
                  </from>
                  <to>
                    <xdr:col>6</xdr:col>
                    <xdr:colOff>495300</xdr:colOff>
                    <xdr:row>67</xdr:row>
                    <xdr:rowOff>533400</xdr:rowOff>
                  </to>
                </anchor>
              </controlPr>
            </control>
          </mc:Choice>
        </mc:AlternateContent>
        <mc:AlternateContent xmlns:mc="http://schemas.openxmlformats.org/markup-compatibility/2006">
          <mc:Choice Requires="x14">
            <control shapeId="1088" r:id="rId17" name="Check Box 64">
              <controlPr defaultSize="0" autoFill="0" autoLine="0" autoPict="0">
                <anchor moveWithCells="1">
                  <from>
                    <xdr:col>6</xdr:col>
                    <xdr:colOff>30480</xdr:colOff>
                    <xdr:row>69</xdr:row>
                    <xdr:rowOff>83820</xdr:rowOff>
                  </from>
                  <to>
                    <xdr:col>6</xdr:col>
                    <xdr:colOff>495300</xdr:colOff>
                    <xdr:row>69</xdr:row>
                    <xdr:rowOff>388620</xdr:rowOff>
                  </to>
                </anchor>
              </controlPr>
            </control>
          </mc:Choice>
        </mc:AlternateContent>
        <mc:AlternateContent xmlns:mc="http://schemas.openxmlformats.org/markup-compatibility/2006">
          <mc:Choice Requires="x14">
            <control shapeId="1089" r:id="rId18" name="Check Box 65">
              <controlPr defaultSize="0" autoFill="0" autoLine="0" autoPict="0">
                <anchor moveWithCells="1">
                  <from>
                    <xdr:col>6</xdr:col>
                    <xdr:colOff>30480</xdr:colOff>
                    <xdr:row>70</xdr:row>
                    <xdr:rowOff>144780</xdr:rowOff>
                  </from>
                  <to>
                    <xdr:col>6</xdr:col>
                    <xdr:colOff>495300</xdr:colOff>
                    <xdr:row>70</xdr:row>
                    <xdr:rowOff>449580</xdr:rowOff>
                  </to>
                </anchor>
              </controlPr>
            </control>
          </mc:Choice>
        </mc:AlternateContent>
        <mc:AlternateContent xmlns:mc="http://schemas.openxmlformats.org/markup-compatibility/2006">
          <mc:Choice Requires="x14">
            <control shapeId="1090" r:id="rId19" name="Check Box 66">
              <controlPr defaultSize="0" autoFill="0" autoLine="0" autoPict="0">
                <anchor moveWithCells="1">
                  <from>
                    <xdr:col>6</xdr:col>
                    <xdr:colOff>30480</xdr:colOff>
                    <xdr:row>71</xdr:row>
                    <xdr:rowOff>45720</xdr:rowOff>
                  </from>
                  <to>
                    <xdr:col>6</xdr:col>
                    <xdr:colOff>495300</xdr:colOff>
                    <xdr:row>72</xdr:row>
                    <xdr:rowOff>0</xdr:rowOff>
                  </to>
                </anchor>
              </controlPr>
            </control>
          </mc:Choice>
        </mc:AlternateContent>
        <mc:AlternateContent xmlns:mc="http://schemas.openxmlformats.org/markup-compatibility/2006">
          <mc:Choice Requires="x14">
            <control shapeId="1091" r:id="rId20" name="Check Box 67">
              <controlPr defaultSize="0" autoFill="0" autoLine="0" autoPict="0">
                <anchor moveWithCells="1">
                  <from>
                    <xdr:col>6</xdr:col>
                    <xdr:colOff>30480</xdr:colOff>
                    <xdr:row>72</xdr:row>
                    <xdr:rowOff>38100</xdr:rowOff>
                  </from>
                  <to>
                    <xdr:col>6</xdr:col>
                    <xdr:colOff>495300</xdr:colOff>
                    <xdr:row>73</xdr:row>
                    <xdr:rowOff>0</xdr:rowOff>
                  </to>
                </anchor>
              </controlPr>
            </control>
          </mc:Choice>
        </mc:AlternateContent>
        <mc:AlternateContent xmlns:mc="http://schemas.openxmlformats.org/markup-compatibility/2006">
          <mc:Choice Requires="x14">
            <control shapeId="1092" r:id="rId21" name="Check Box 68">
              <controlPr defaultSize="0" autoFill="0" autoLine="0" autoPict="0">
                <anchor moveWithCells="1">
                  <from>
                    <xdr:col>6</xdr:col>
                    <xdr:colOff>30480</xdr:colOff>
                    <xdr:row>73</xdr:row>
                    <xdr:rowOff>38100</xdr:rowOff>
                  </from>
                  <to>
                    <xdr:col>6</xdr:col>
                    <xdr:colOff>495300</xdr:colOff>
                    <xdr:row>73</xdr:row>
                    <xdr:rowOff>251460</xdr:rowOff>
                  </to>
                </anchor>
              </controlPr>
            </control>
          </mc:Choice>
        </mc:AlternateContent>
        <mc:AlternateContent xmlns:mc="http://schemas.openxmlformats.org/markup-compatibility/2006">
          <mc:Choice Requires="x14">
            <control shapeId="1093" r:id="rId22" name="Check Box 69">
              <controlPr defaultSize="0" autoFill="0" autoLine="0" autoPict="0">
                <anchor moveWithCells="1">
                  <from>
                    <xdr:col>6</xdr:col>
                    <xdr:colOff>30480</xdr:colOff>
                    <xdr:row>74</xdr:row>
                    <xdr:rowOff>30480</xdr:rowOff>
                  </from>
                  <to>
                    <xdr:col>6</xdr:col>
                    <xdr:colOff>495300</xdr:colOff>
                    <xdr:row>75</xdr:row>
                    <xdr:rowOff>0</xdr:rowOff>
                  </to>
                </anchor>
              </controlPr>
            </control>
          </mc:Choice>
        </mc:AlternateContent>
        <mc:AlternateContent xmlns:mc="http://schemas.openxmlformats.org/markup-compatibility/2006">
          <mc:Choice Requires="x14">
            <control shapeId="1094" r:id="rId23" name="Check Box 70">
              <controlPr defaultSize="0" autoFill="0" autoLine="0" autoPict="0">
                <anchor moveWithCells="1">
                  <from>
                    <xdr:col>6</xdr:col>
                    <xdr:colOff>30480</xdr:colOff>
                    <xdr:row>80</xdr:row>
                    <xdr:rowOff>30480</xdr:rowOff>
                  </from>
                  <to>
                    <xdr:col>6</xdr:col>
                    <xdr:colOff>495300</xdr:colOff>
                    <xdr:row>81</xdr:row>
                    <xdr:rowOff>0</xdr:rowOff>
                  </to>
                </anchor>
              </controlPr>
            </control>
          </mc:Choice>
        </mc:AlternateContent>
        <mc:AlternateContent xmlns:mc="http://schemas.openxmlformats.org/markup-compatibility/2006">
          <mc:Choice Requires="x14">
            <control shapeId="1095" r:id="rId24" name="Check Box 71">
              <controlPr defaultSize="0" autoFill="0" autoLine="0" autoPict="0">
                <anchor moveWithCells="1">
                  <from>
                    <xdr:col>6</xdr:col>
                    <xdr:colOff>30480</xdr:colOff>
                    <xdr:row>75</xdr:row>
                    <xdr:rowOff>38100</xdr:rowOff>
                  </from>
                  <to>
                    <xdr:col>6</xdr:col>
                    <xdr:colOff>495300</xdr:colOff>
                    <xdr:row>76</xdr:row>
                    <xdr:rowOff>0</xdr:rowOff>
                  </to>
                </anchor>
              </controlPr>
            </control>
          </mc:Choice>
        </mc:AlternateContent>
        <mc:AlternateContent xmlns:mc="http://schemas.openxmlformats.org/markup-compatibility/2006">
          <mc:Choice Requires="x14">
            <control shapeId="1096" r:id="rId25" name="Check Box 72">
              <controlPr defaultSize="0" autoFill="0" autoLine="0" autoPict="0">
                <anchor moveWithCells="1">
                  <from>
                    <xdr:col>6</xdr:col>
                    <xdr:colOff>38100</xdr:colOff>
                    <xdr:row>76</xdr:row>
                    <xdr:rowOff>30480</xdr:rowOff>
                  </from>
                  <to>
                    <xdr:col>6</xdr:col>
                    <xdr:colOff>502920</xdr:colOff>
                    <xdr:row>77</xdr:row>
                    <xdr:rowOff>0</xdr:rowOff>
                  </to>
                </anchor>
              </controlPr>
            </control>
          </mc:Choice>
        </mc:AlternateContent>
        <mc:AlternateContent xmlns:mc="http://schemas.openxmlformats.org/markup-compatibility/2006">
          <mc:Choice Requires="x14">
            <control shapeId="1098" r:id="rId26" name="Check Box 74">
              <controlPr defaultSize="0" autoFill="0" autoLine="0" autoPict="0">
                <anchor moveWithCells="1">
                  <from>
                    <xdr:col>6</xdr:col>
                    <xdr:colOff>30480</xdr:colOff>
                    <xdr:row>78</xdr:row>
                    <xdr:rowOff>38100</xdr:rowOff>
                  </from>
                  <to>
                    <xdr:col>6</xdr:col>
                    <xdr:colOff>495300</xdr:colOff>
                    <xdr:row>79</xdr:row>
                    <xdr:rowOff>0</xdr:rowOff>
                  </to>
                </anchor>
              </controlPr>
            </control>
          </mc:Choice>
        </mc:AlternateContent>
        <mc:AlternateContent xmlns:mc="http://schemas.openxmlformats.org/markup-compatibility/2006">
          <mc:Choice Requires="x14">
            <control shapeId="1126" r:id="rId27" name="Check Box 102">
              <controlPr defaultSize="0" autoFill="0" autoLine="0" autoPict="0">
                <anchor moveWithCells="1">
                  <from>
                    <xdr:col>6</xdr:col>
                    <xdr:colOff>22860</xdr:colOff>
                    <xdr:row>91</xdr:row>
                    <xdr:rowOff>7620</xdr:rowOff>
                  </from>
                  <to>
                    <xdr:col>6</xdr:col>
                    <xdr:colOff>594360</xdr:colOff>
                    <xdr:row>92</xdr:row>
                    <xdr:rowOff>0</xdr:rowOff>
                  </to>
                </anchor>
              </controlPr>
            </control>
          </mc:Choice>
        </mc:AlternateContent>
        <mc:AlternateContent xmlns:mc="http://schemas.openxmlformats.org/markup-compatibility/2006">
          <mc:Choice Requires="x14">
            <control shapeId="1127" r:id="rId28" name="Check Box 103">
              <controlPr defaultSize="0" autoFill="0" autoLine="0" autoPict="0">
                <anchor moveWithCells="1">
                  <from>
                    <xdr:col>6</xdr:col>
                    <xdr:colOff>7620</xdr:colOff>
                    <xdr:row>92</xdr:row>
                    <xdr:rowOff>22860</xdr:rowOff>
                  </from>
                  <to>
                    <xdr:col>6</xdr:col>
                    <xdr:colOff>594360</xdr:colOff>
                    <xdr:row>93</xdr:row>
                    <xdr:rowOff>0</xdr:rowOff>
                  </to>
                </anchor>
              </controlPr>
            </control>
          </mc:Choice>
        </mc:AlternateContent>
        <mc:AlternateContent xmlns:mc="http://schemas.openxmlformats.org/markup-compatibility/2006">
          <mc:Choice Requires="x14">
            <control shapeId="1128" r:id="rId29" name="Check Box 104">
              <controlPr defaultSize="0" autoFill="0" autoLine="0" autoPict="0">
                <anchor moveWithCells="1">
                  <from>
                    <xdr:col>6</xdr:col>
                    <xdr:colOff>22860</xdr:colOff>
                    <xdr:row>93</xdr:row>
                    <xdr:rowOff>7620</xdr:rowOff>
                  </from>
                  <to>
                    <xdr:col>6</xdr:col>
                    <xdr:colOff>601980</xdr:colOff>
                    <xdr:row>94</xdr:row>
                    <xdr:rowOff>0</xdr:rowOff>
                  </to>
                </anchor>
              </controlPr>
            </control>
          </mc:Choice>
        </mc:AlternateContent>
        <mc:AlternateContent xmlns:mc="http://schemas.openxmlformats.org/markup-compatibility/2006">
          <mc:Choice Requires="x14">
            <control shapeId="1129" r:id="rId30" name="Check Box 105">
              <controlPr defaultSize="0" autoFill="0" autoLine="0" autoPict="0">
                <anchor moveWithCells="1">
                  <from>
                    <xdr:col>6</xdr:col>
                    <xdr:colOff>22860</xdr:colOff>
                    <xdr:row>94</xdr:row>
                    <xdr:rowOff>7620</xdr:rowOff>
                  </from>
                  <to>
                    <xdr:col>6</xdr:col>
                    <xdr:colOff>601980</xdr:colOff>
                    <xdr:row>95</xdr:row>
                    <xdr:rowOff>0</xdr:rowOff>
                  </to>
                </anchor>
              </controlPr>
            </control>
          </mc:Choice>
        </mc:AlternateContent>
        <mc:AlternateContent xmlns:mc="http://schemas.openxmlformats.org/markup-compatibility/2006">
          <mc:Choice Requires="x14">
            <control shapeId="1130" r:id="rId31" name="Check Box 106">
              <controlPr defaultSize="0" autoFill="0" autoLine="0" autoPict="0">
                <anchor moveWithCells="1">
                  <from>
                    <xdr:col>6</xdr:col>
                    <xdr:colOff>22860</xdr:colOff>
                    <xdr:row>95</xdr:row>
                    <xdr:rowOff>7620</xdr:rowOff>
                  </from>
                  <to>
                    <xdr:col>6</xdr:col>
                    <xdr:colOff>601980</xdr:colOff>
                    <xdr:row>96</xdr:row>
                    <xdr:rowOff>0</xdr:rowOff>
                  </to>
                </anchor>
              </controlPr>
            </control>
          </mc:Choice>
        </mc:AlternateContent>
        <mc:AlternateContent xmlns:mc="http://schemas.openxmlformats.org/markup-compatibility/2006">
          <mc:Choice Requires="x14">
            <control shapeId="1131" r:id="rId32" name="Check Box 107">
              <controlPr defaultSize="0" autoFill="0" autoLine="0" autoPict="0">
                <anchor moveWithCells="1">
                  <from>
                    <xdr:col>6</xdr:col>
                    <xdr:colOff>22860</xdr:colOff>
                    <xdr:row>97</xdr:row>
                    <xdr:rowOff>7620</xdr:rowOff>
                  </from>
                  <to>
                    <xdr:col>6</xdr:col>
                    <xdr:colOff>601980</xdr:colOff>
                    <xdr:row>98</xdr:row>
                    <xdr:rowOff>0</xdr:rowOff>
                  </to>
                </anchor>
              </controlPr>
            </control>
          </mc:Choice>
        </mc:AlternateContent>
        <mc:AlternateContent xmlns:mc="http://schemas.openxmlformats.org/markup-compatibility/2006">
          <mc:Choice Requires="x14">
            <control shapeId="1132" r:id="rId33" name="Check Box 108">
              <controlPr defaultSize="0" autoFill="0" autoLine="0" autoPict="0">
                <anchor moveWithCells="1">
                  <from>
                    <xdr:col>6</xdr:col>
                    <xdr:colOff>22860</xdr:colOff>
                    <xdr:row>98</xdr:row>
                    <xdr:rowOff>7620</xdr:rowOff>
                  </from>
                  <to>
                    <xdr:col>6</xdr:col>
                    <xdr:colOff>601980</xdr:colOff>
                    <xdr:row>99</xdr:row>
                    <xdr:rowOff>0</xdr:rowOff>
                  </to>
                </anchor>
              </controlPr>
            </control>
          </mc:Choice>
        </mc:AlternateContent>
        <mc:AlternateContent xmlns:mc="http://schemas.openxmlformats.org/markup-compatibility/2006">
          <mc:Choice Requires="x14">
            <control shapeId="1133" r:id="rId34" name="Check Box 109">
              <controlPr defaultSize="0" autoFill="0" autoLine="0" autoPict="0">
                <anchor moveWithCells="1">
                  <from>
                    <xdr:col>6</xdr:col>
                    <xdr:colOff>22860</xdr:colOff>
                    <xdr:row>101</xdr:row>
                    <xdr:rowOff>22860</xdr:rowOff>
                  </from>
                  <to>
                    <xdr:col>6</xdr:col>
                    <xdr:colOff>601980</xdr:colOff>
                    <xdr:row>101</xdr:row>
                    <xdr:rowOff>213360</xdr:rowOff>
                  </to>
                </anchor>
              </controlPr>
            </control>
          </mc:Choice>
        </mc:AlternateContent>
        <mc:AlternateContent xmlns:mc="http://schemas.openxmlformats.org/markup-compatibility/2006">
          <mc:Choice Requires="x14">
            <control shapeId="1134" r:id="rId35" name="Check Box 110">
              <controlPr defaultSize="0" autoFill="0" autoLine="0" autoPict="0">
                <anchor moveWithCells="1">
                  <from>
                    <xdr:col>6</xdr:col>
                    <xdr:colOff>22860</xdr:colOff>
                    <xdr:row>103</xdr:row>
                    <xdr:rowOff>7620</xdr:rowOff>
                  </from>
                  <to>
                    <xdr:col>6</xdr:col>
                    <xdr:colOff>601980</xdr:colOff>
                    <xdr:row>104</xdr:row>
                    <xdr:rowOff>0</xdr:rowOff>
                  </to>
                </anchor>
              </controlPr>
            </control>
          </mc:Choice>
        </mc:AlternateContent>
        <mc:AlternateContent xmlns:mc="http://schemas.openxmlformats.org/markup-compatibility/2006">
          <mc:Choice Requires="x14">
            <control shapeId="1136" r:id="rId36" name="Check Box 112">
              <controlPr defaultSize="0" autoFill="0" autoLine="0" autoPict="0">
                <anchor moveWithCells="1">
                  <from>
                    <xdr:col>6</xdr:col>
                    <xdr:colOff>7620</xdr:colOff>
                    <xdr:row>111</xdr:row>
                    <xdr:rowOff>76200</xdr:rowOff>
                  </from>
                  <to>
                    <xdr:col>6</xdr:col>
                    <xdr:colOff>594360</xdr:colOff>
                    <xdr:row>112</xdr:row>
                    <xdr:rowOff>0</xdr:rowOff>
                  </to>
                </anchor>
              </controlPr>
            </control>
          </mc:Choice>
        </mc:AlternateContent>
        <mc:AlternateContent xmlns:mc="http://schemas.openxmlformats.org/markup-compatibility/2006">
          <mc:Choice Requires="x14">
            <control shapeId="1137" r:id="rId37" name="Check Box 113">
              <controlPr defaultSize="0" autoFill="0" autoLine="0" autoPict="0">
                <anchor moveWithCells="1">
                  <from>
                    <xdr:col>6</xdr:col>
                    <xdr:colOff>7620</xdr:colOff>
                    <xdr:row>112</xdr:row>
                    <xdr:rowOff>7620</xdr:rowOff>
                  </from>
                  <to>
                    <xdr:col>6</xdr:col>
                    <xdr:colOff>594360</xdr:colOff>
                    <xdr:row>113</xdr:row>
                    <xdr:rowOff>7620</xdr:rowOff>
                  </to>
                </anchor>
              </controlPr>
            </control>
          </mc:Choice>
        </mc:AlternateContent>
        <mc:AlternateContent xmlns:mc="http://schemas.openxmlformats.org/markup-compatibility/2006">
          <mc:Choice Requires="x14">
            <control shapeId="1138" r:id="rId38" name="Check Box 114">
              <controlPr defaultSize="0" autoFill="0" autoLine="0" autoPict="0">
                <anchor moveWithCells="1">
                  <from>
                    <xdr:col>6</xdr:col>
                    <xdr:colOff>7620</xdr:colOff>
                    <xdr:row>113</xdr:row>
                    <xdr:rowOff>7620</xdr:rowOff>
                  </from>
                  <to>
                    <xdr:col>6</xdr:col>
                    <xdr:colOff>594360</xdr:colOff>
                    <xdr:row>114</xdr:row>
                    <xdr:rowOff>7620</xdr:rowOff>
                  </to>
                </anchor>
              </controlPr>
            </control>
          </mc:Choice>
        </mc:AlternateContent>
        <mc:AlternateContent xmlns:mc="http://schemas.openxmlformats.org/markup-compatibility/2006">
          <mc:Choice Requires="x14">
            <control shapeId="1143" r:id="rId39" name="Check Box 119">
              <controlPr defaultSize="0" autoFill="0" autoLine="0" autoPict="0">
                <anchor moveWithCells="1">
                  <from>
                    <xdr:col>6</xdr:col>
                    <xdr:colOff>22860</xdr:colOff>
                    <xdr:row>120</xdr:row>
                    <xdr:rowOff>22860</xdr:rowOff>
                  </from>
                  <to>
                    <xdr:col>6</xdr:col>
                    <xdr:colOff>579120</xdr:colOff>
                    <xdr:row>121</xdr:row>
                    <xdr:rowOff>0</xdr:rowOff>
                  </to>
                </anchor>
              </controlPr>
            </control>
          </mc:Choice>
        </mc:AlternateContent>
        <mc:AlternateContent xmlns:mc="http://schemas.openxmlformats.org/markup-compatibility/2006">
          <mc:Choice Requires="x14">
            <control shapeId="1144" r:id="rId40" name="Check Box 120">
              <controlPr defaultSize="0" autoFill="0" autoLine="0" autoPict="0">
                <anchor moveWithCells="1">
                  <from>
                    <xdr:col>6</xdr:col>
                    <xdr:colOff>22860</xdr:colOff>
                    <xdr:row>121</xdr:row>
                    <xdr:rowOff>30480</xdr:rowOff>
                  </from>
                  <to>
                    <xdr:col>6</xdr:col>
                    <xdr:colOff>579120</xdr:colOff>
                    <xdr:row>122</xdr:row>
                    <xdr:rowOff>7620</xdr:rowOff>
                  </to>
                </anchor>
              </controlPr>
            </control>
          </mc:Choice>
        </mc:AlternateContent>
        <mc:AlternateContent xmlns:mc="http://schemas.openxmlformats.org/markup-compatibility/2006">
          <mc:Choice Requires="x14">
            <control shapeId="1145" r:id="rId41" name="Check Box 121">
              <controlPr defaultSize="0" autoFill="0" autoLine="0" autoPict="0">
                <anchor moveWithCells="1">
                  <from>
                    <xdr:col>6</xdr:col>
                    <xdr:colOff>22860</xdr:colOff>
                    <xdr:row>122</xdr:row>
                    <xdr:rowOff>30480</xdr:rowOff>
                  </from>
                  <to>
                    <xdr:col>6</xdr:col>
                    <xdr:colOff>579120</xdr:colOff>
                    <xdr:row>123</xdr:row>
                    <xdr:rowOff>0</xdr:rowOff>
                  </to>
                </anchor>
              </controlPr>
            </control>
          </mc:Choice>
        </mc:AlternateContent>
        <mc:AlternateContent xmlns:mc="http://schemas.openxmlformats.org/markup-compatibility/2006">
          <mc:Choice Requires="x14">
            <control shapeId="1146" r:id="rId42" name="Check Box 122">
              <controlPr defaultSize="0" autoFill="0" autoLine="0" autoPict="0">
                <anchor moveWithCells="1">
                  <from>
                    <xdr:col>6</xdr:col>
                    <xdr:colOff>22860</xdr:colOff>
                    <xdr:row>123</xdr:row>
                    <xdr:rowOff>7620</xdr:rowOff>
                  </from>
                  <to>
                    <xdr:col>6</xdr:col>
                    <xdr:colOff>579120</xdr:colOff>
                    <xdr:row>124</xdr:row>
                    <xdr:rowOff>0</xdr:rowOff>
                  </to>
                </anchor>
              </controlPr>
            </control>
          </mc:Choice>
        </mc:AlternateContent>
        <mc:AlternateContent xmlns:mc="http://schemas.openxmlformats.org/markup-compatibility/2006">
          <mc:Choice Requires="x14">
            <control shapeId="1147" r:id="rId43" name="Check Box 123">
              <controlPr defaultSize="0" autoFill="0" autoLine="0" autoPict="0">
                <anchor moveWithCells="1">
                  <from>
                    <xdr:col>6</xdr:col>
                    <xdr:colOff>685800</xdr:colOff>
                    <xdr:row>126</xdr:row>
                    <xdr:rowOff>22860</xdr:rowOff>
                  </from>
                  <to>
                    <xdr:col>6</xdr:col>
                    <xdr:colOff>1264920</xdr:colOff>
                    <xdr:row>127</xdr:row>
                    <xdr:rowOff>0</xdr:rowOff>
                  </to>
                </anchor>
              </controlPr>
            </control>
          </mc:Choice>
        </mc:AlternateContent>
        <mc:AlternateContent xmlns:mc="http://schemas.openxmlformats.org/markup-compatibility/2006">
          <mc:Choice Requires="x14">
            <control shapeId="1155" r:id="rId44" name="Drop Down 131">
              <controlPr defaultSize="0" autoLine="0" autoPict="0">
                <anchor moveWithCells="1">
                  <from>
                    <xdr:col>4</xdr:col>
                    <xdr:colOff>7620</xdr:colOff>
                    <xdr:row>46</xdr:row>
                    <xdr:rowOff>0</xdr:rowOff>
                  </from>
                  <to>
                    <xdr:col>5</xdr:col>
                    <xdr:colOff>160020</xdr:colOff>
                    <xdr:row>47</xdr:row>
                    <xdr:rowOff>0</xdr:rowOff>
                  </to>
                </anchor>
              </controlPr>
            </control>
          </mc:Choice>
        </mc:AlternateContent>
        <mc:AlternateContent xmlns:mc="http://schemas.openxmlformats.org/markup-compatibility/2006">
          <mc:Choice Requires="x14">
            <control shapeId="1157" r:id="rId45" name="Check Box 133">
              <controlPr defaultSize="0" autoFill="0" autoLine="0" autoPict="0">
                <anchor moveWithCells="1">
                  <from>
                    <xdr:col>6</xdr:col>
                    <xdr:colOff>22860</xdr:colOff>
                    <xdr:row>99</xdr:row>
                    <xdr:rowOff>7620</xdr:rowOff>
                  </from>
                  <to>
                    <xdr:col>6</xdr:col>
                    <xdr:colOff>601980</xdr:colOff>
                    <xdr:row>100</xdr:row>
                    <xdr:rowOff>0</xdr:rowOff>
                  </to>
                </anchor>
              </controlPr>
            </control>
          </mc:Choice>
        </mc:AlternateContent>
        <mc:AlternateContent xmlns:mc="http://schemas.openxmlformats.org/markup-compatibility/2006">
          <mc:Choice Requires="x14">
            <control shapeId="1158" r:id="rId46" name="Check Box 134">
              <controlPr defaultSize="0" autoFill="0" autoLine="0" autoPict="0">
                <anchor moveWithCells="1">
                  <from>
                    <xdr:col>6</xdr:col>
                    <xdr:colOff>22860</xdr:colOff>
                    <xdr:row>100</xdr:row>
                    <xdr:rowOff>7620</xdr:rowOff>
                  </from>
                  <to>
                    <xdr:col>6</xdr:col>
                    <xdr:colOff>601980</xdr:colOff>
                    <xdr:row>101</xdr:row>
                    <xdr:rowOff>0</xdr:rowOff>
                  </to>
                </anchor>
              </controlPr>
            </control>
          </mc:Choice>
        </mc:AlternateContent>
        <mc:AlternateContent xmlns:mc="http://schemas.openxmlformats.org/markup-compatibility/2006">
          <mc:Choice Requires="x14">
            <control shapeId="1168" r:id="rId47" name="Drop Down 144">
              <controlPr defaultSize="0" autoLine="0" autoPict="0">
                <anchor moveWithCells="1">
                  <from>
                    <xdr:col>5</xdr:col>
                    <xdr:colOff>0</xdr:colOff>
                    <xdr:row>42</xdr:row>
                    <xdr:rowOff>7620</xdr:rowOff>
                  </from>
                  <to>
                    <xdr:col>6</xdr:col>
                    <xdr:colOff>1325880</xdr:colOff>
                    <xdr:row>43</xdr:row>
                    <xdr:rowOff>0</xdr:rowOff>
                  </to>
                </anchor>
              </controlPr>
            </control>
          </mc:Choice>
        </mc:AlternateContent>
        <mc:AlternateContent xmlns:mc="http://schemas.openxmlformats.org/markup-compatibility/2006">
          <mc:Choice Requires="x14">
            <control shapeId="1169" r:id="rId48" name="Drop Down 145">
              <controlPr defaultSize="0" autoLine="0" autoPict="0">
                <anchor moveWithCells="1">
                  <from>
                    <xdr:col>5</xdr:col>
                    <xdr:colOff>7620</xdr:colOff>
                    <xdr:row>43</xdr:row>
                    <xdr:rowOff>0</xdr:rowOff>
                  </from>
                  <to>
                    <xdr:col>5</xdr:col>
                    <xdr:colOff>982980</xdr:colOff>
                    <xdr:row>44</xdr:row>
                    <xdr:rowOff>0</xdr:rowOff>
                  </to>
                </anchor>
              </controlPr>
            </control>
          </mc:Choice>
        </mc:AlternateContent>
        <mc:AlternateContent xmlns:mc="http://schemas.openxmlformats.org/markup-compatibility/2006">
          <mc:Choice Requires="x14">
            <control shapeId="1172" r:id="rId49" name="Drop Down 148">
              <controlPr defaultSize="0" autoLine="0" autoPict="0">
                <anchor moveWithCells="1">
                  <from>
                    <xdr:col>4</xdr:col>
                    <xdr:colOff>7620</xdr:colOff>
                    <xdr:row>53</xdr:row>
                    <xdr:rowOff>0</xdr:rowOff>
                  </from>
                  <to>
                    <xdr:col>7</xdr:col>
                    <xdr:colOff>0</xdr:colOff>
                    <xdr:row>54</xdr:row>
                    <xdr:rowOff>7620</xdr:rowOff>
                  </to>
                </anchor>
              </controlPr>
            </control>
          </mc:Choice>
        </mc:AlternateContent>
        <mc:AlternateContent xmlns:mc="http://schemas.openxmlformats.org/markup-compatibility/2006">
          <mc:Choice Requires="x14">
            <control shapeId="1173" r:id="rId50" name="Check Box 149">
              <controlPr defaultSize="0" autoFill="0" autoLine="0" autoPict="0">
                <anchor moveWithCells="1">
                  <from>
                    <xdr:col>6</xdr:col>
                    <xdr:colOff>22860</xdr:colOff>
                    <xdr:row>96</xdr:row>
                    <xdr:rowOff>7620</xdr:rowOff>
                  </from>
                  <to>
                    <xdr:col>6</xdr:col>
                    <xdr:colOff>601980</xdr:colOff>
                    <xdr:row>97</xdr:row>
                    <xdr:rowOff>0</xdr:rowOff>
                  </to>
                </anchor>
              </controlPr>
            </control>
          </mc:Choice>
        </mc:AlternateContent>
        <mc:AlternateContent xmlns:mc="http://schemas.openxmlformats.org/markup-compatibility/2006">
          <mc:Choice Requires="x14">
            <control shapeId="1174" r:id="rId51" name="Check Box 150">
              <controlPr defaultSize="0" autoFill="0" autoLine="0" autoPict="0">
                <anchor moveWithCells="1">
                  <from>
                    <xdr:col>6</xdr:col>
                    <xdr:colOff>22860</xdr:colOff>
                    <xdr:row>102</xdr:row>
                    <xdr:rowOff>22860</xdr:rowOff>
                  </from>
                  <to>
                    <xdr:col>6</xdr:col>
                    <xdr:colOff>601980</xdr:colOff>
                    <xdr:row>103</xdr:row>
                    <xdr:rowOff>0</xdr:rowOff>
                  </to>
                </anchor>
              </controlPr>
            </control>
          </mc:Choice>
        </mc:AlternateContent>
        <mc:AlternateContent xmlns:mc="http://schemas.openxmlformats.org/markup-compatibility/2006">
          <mc:Choice Requires="x14">
            <control shapeId="1194" r:id="rId52" name="Drop Down 170">
              <controlPr locked="0" defaultSize="0" autoLine="0" autoPict="0">
                <anchor moveWithCells="1">
                  <from>
                    <xdr:col>4</xdr:col>
                    <xdr:colOff>0</xdr:colOff>
                    <xdr:row>52</xdr:row>
                    <xdr:rowOff>0</xdr:rowOff>
                  </from>
                  <to>
                    <xdr:col>4</xdr:col>
                    <xdr:colOff>1592580</xdr:colOff>
                    <xdr:row>53</xdr:row>
                    <xdr:rowOff>0</xdr:rowOff>
                  </to>
                </anchor>
              </controlPr>
            </control>
          </mc:Choice>
        </mc:AlternateContent>
        <mc:AlternateContent xmlns:mc="http://schemas.openxmlformats.org/markup-compatibility/2006">
          <mc:Choice Requires="x14">
            <control shapeId="1199" r:id="rId53" name="Check Box 175">
              <controlPr defaultSize="0" autoFill="0" autoLine="0" autoPict="0">
                <anchor moveWithCells="1">
                  <from>
                    <xdr:col>6</xdr:col>
                    <xdr:colOff>30480</xdr:colOff>
                    <xdr:row>77</xdr:row>
                    <xdr:rowOff>30480</xdr:rowOff>
                  </from>
                  <to>
                    <xdr:col>6</xdr:col>
                    <xdr:colOff>495300</xdr:colOff>
                    <xdr:row>78</xdr:row>
                    <xdr:rowOff>0</xdr:rowOff>
                  </to>
                </anchor>
              </controlPr>
            </control>
          </mc:Choice>
        </mc:AlternateContent>
        <mc:AlternateContent xmlns:mc="http://schemas.openxmlformats.org/markup-compatibility/2006">
          <mc:Choice Requires="x14">
            <control shapeId="1201" r:id="rId54" name="Check Box 177">
              <controlPr defaultSize="0" autoFill="0" autoLine="0" autoPict="0">
                <anchor moveWithCells="1">
                  <from>
                    <xdr:col>6</xdr:col>
                    <xdr:colOff>30480</xdr:colOff>
                    <xdr:row>79</xdr:row>
                    <xdr:rowOff>38100</xdr:rowOff>
                  </from>
                  <to>
                    <xdr:col>6</xdr:col>
                    <xdr:colOff>495300</xdr:colOff>
                    <xdr:row>80</xdr:row>
                    <xdr:rowOff>0</xdr:rowOff>
                  </to>
                </anchor>
              </controlPr>
            </control>
          </mc:Choice>
        </mc:AlternateContent>
        <mc:AlternateContent xmlns:mc="http://schemas.openxmlformats.org/markup-compatibility/2006">
          <mc:Choice Requires="x14">
            <control shapeId="1202" r:id="rId55" name="Check Box 178">
              <controlPr defaultSize="0" autoFill="0" autoLine="0" autoPict="0">
                <anchor moveWithCells="1">
                  <from>
                    <xdr:col>6</xdr:col>
                    <xdr:colOff>7620</xdr:colOff>
                    <xdr:row>114</xdr:row>
                    <xdr:rowOff>7620</xdr:rowOff>
                  </from>
                  <to>
                    <xdr:col>6</xdr:col>
                    <xdr:colOff>594360</xdr:colOff>
                    <xdr:row>115</xdr:row>
                    <xdr:rowOff>7620</xdr:rowOff>
                  </to>
                </anchor>
              </controlPr>
            </control>
          </mc:Choice>
        </mc:AlternateContent>
        <mc:AlternateContent xmlns:mc="http://schemas.openxmlformats.org/markup-compatibility/2006">
          <mc:Choice Requires="x14">
            <control shapeId="1203" r:id="rId56" name="Check Box 179">
              <controlPr defaultSize="0" autoFill="0" autoLine="0" autoPict="0">
                <anchor moveWithCells="1">
                  <from>
                    <xdr:col>6</xdr:col>
                    <xdr:colOff>7620</xdr:colOff>
                    <xdr:row>115</xdr:row>
                    <xdr:rowOff>7620</xdr:rowOff>
                  </from>
                  <to>
                    <xdr:col>6</xdr:col>
                    <xdr:colOff>594360</xdr:colOff>
                    <xdr:row>116</xdr:row>
                    <xdr:rowOff>0</xdr:rowOff>
                  </to>
                </anchor>
              </controlPr>
            </control>
          </mc:Choice>
        </mc:AlternateContent>
        <mc:AlternateContent xmlns:mc="http://schemas.openxmlformats.org/markup-compatibility/2006">
          <mc:Choice Requires="x14">
            <control shapeId="1204" r:id="rId57" name="Check Box 180">
              <controlPr defaultSize="0" autoFill="0" autoLine="0" autoPict="0">
                <anchor moveWithCells="1">
                  <from>
                    <xdr:col>6</xdr:col>
                    <xdr:colOff>7620</xdr:colOff>
                    <xdr:row>116</xdr:row>
                    <xdr:rowOff>22860</xdr:rowOff>
                  </from>
                  <to>
                    <xdr:col>6</xdr:col>
                    <xdr:colOff>594360</xdr:colOff>
                    <xdr:row>117</xdr:row>
                    <xdr:rowOff>7620</xdr:rowOff>
                  </to>
                </anchor>
              </controlPr>
            </control>
          </mc:Choice>
        </mc:AlternateContent>
        <mc:AlternateContent xmlns:mc="http://schemas.openxmlformats.org/markup-compatibility/2006">
          <mc:Choice Requires="x14">
            <control shapeId="1205" r:id="rId58" name="Check Box 181">
              <controlPr defaultSize="0" autoFill="0" autoLine="0" autoPict="0">
                <anchor moveWithCells="1">
                  <from>
                    <xdr:col>6</xdr:col>
                    <xdr:colOff>7620</xdr:colOff>
                    <xdr:row>118</xdr:row>
                    <xdr:rowOff>30480</xdr:rowOff>
                  </from>
                  <to>
                    <xdr:col>6</xdr:col>
                    <xdr:colOff>594360</xdr:colOff>
                    <xdr:row>119</xdr:row>
                    <xdr:rowOff>0</xdr:rowOff>
                  </to>
                </anchor>
              </controlPr>
            </control>
          </mc:Choice>
        </mc:AlternateContent>
        <mc:AlternateContent xmlns:mc="http://schemas.openxmlformats.org/markup-compatibility/2006">
          <mc:Choice Requires="x14">
            <control shapeId="1232" r:id="rId59" name="Button 208">
              <controlPr defaultSize="0" print="0" autoFill="0" autoPict="0" macro="[0]!ToPG022">
                <anchor moveWithCells="1" sizeWithCells="1">
                  <from>
                    <xdr:col>11</xdr:col>
                    <xdr:colOff>60960</xdr:colOff>
                    <xdr:row>616</xdr:row>
                    <xdr:rowOff>22860</xdr:rowOff>
                  </from>
                  <to>
                    <xdr:col>11</xdr:col>
                    <xdr:colOff>1638300</xdr:colOff>
                    <xdr:row>616</xdr:row>
                    <xdr:rowOff>495300</xdr:rowOff>
                  </to>
                </anchor>
              </controlPr>
            </control>
          </mc:Choice>
        </mc:AlternateContent>
        <mc:AlternateContent xmlns:mc="http://schemas.openxmlformats.org/markup-compatibility/2006">
          <mc:Choice Requires="x14">
            <control shapeId="1250" r:id="rId60" name="Check Box 226">
              <controlPr defaultSize="0" autoFill="0" autoLine="0" autoPict="0">
                <anchor moveWithCells="1">
                  <from>
                    <xdr:col>6</xdr:col>
                    <xdr:colOff>22860</xdr:colOff>
                    <xdr:row>104</xdr:row>
                    <xdr:rowOff>7620</xdr:rowOff>
                  </from>
                  <to>
                    <xdr:col>6</xdr:col>
                    <xdr:colOff>601980</xdr:colOff>
                    <xdr:row>104</xdr:row>
                    <xdr:rowOff>266700</xdr:rowOff>
                  </to>
                </anchor>
              </controlPr>
            </control>
          </mc:Choice>
        </mc:AlternateContent>
        <mc:AlternateContent xmlns:mc="http://schemas.openxmlformats.org/markup-compatibility/2006">
          <mc:Choice Requires="x14">
            <control shapeId="980348" r:id="rId61" name="Check Box 2428">
              <controlPr defaultSize="0" autoFill="0" autoLine="0" autoPict="0">
                <anchor moveWithCells="1">
                  <from>
                    <xdr:col>6</xdr:col>
                    <xdr:colOff>22860</xdr:colOff>
                    <xdr:row>124</xdr:row>
                    <xdr:rowOff>7620</xdr:rowOff>
                  </from>
                  <to>
                    <xdr:col>6</xdr:col>
                    <xdr:colOff>579120</xdr:colOff>
                    <xdr:row>125</xdr:row>
                    <xdr:rowOff>0</xdr:rowOff>
                  </to>
                </anchor>
              </controlPr>
            </control>
          </mc:Choice>
        </mc:AlternateContent>
        <mc:AlternateContent xmlns:mc="http://schemas.openxmlformats.org/markup-compatibility/2006">
          <mc:Choice Requires="x14">
            <control shapeId="1008900" r:id="rId62" name="Button 3332">
              <controlPr defaultSize="0" print="0" autoFill="0" autoPict="0" macro="[0]!Clasdropdown">
                <anchor moveWithCells="1" sizeWithCells="1">
                  <from>
                    <xdr:col>4</xdr:col>
                    <xdr:colOff>22860</xdr:colOff>
                    <xdr:row>13</xdr:row>
                    <xdr:rowOff>22860</xdr:rowOff>
                  </from>
                  <to>
                    <xdr:col>5</xdr:col>
                    <xdr:colOff>0</xdr:colOff>
                    <xdr:row>14</xdr:row>
                    <xdr:rowOff>0</xdr:rowOff>
                  </to>
                </anchor>
              </controlPr>
            </control>
          </mc:Choice>
        </mc:AlternateContent>
        <mc:AlternateContent xmlns:mc="http://schemas.openxmlformats.org/markup-compatibility/2006">
          <mc:Choice Requires="x14">
            <control shapeId="1009024" r:id="rId63" name="Check Box 3456">
              <controlPr defaultSize="0" autoFill="0" autoLine="0" autoPict="0">
                <anchor moveWithCells="1">
                  <from>
                    <xdr:col>6</xdr:col>
                    <xdr:colOff>22860</xdr:colOff>
                    <xdr:row>105</xdr:row>
                    <xdr:rowOff>0</xdr:rowOff>
                  </from>
                  <to>
                    <xdr:col>6</xdr:col>
                    <xdr:colOff>601980</xdr:colOff>
                    <xdr:row>105</xdr:row>
                    <xdr:rowOff>251460</xdr:rowOff>
                  </to>
                </anchor>
              </controlPr>
            </control>
          </mc:Choice>
        </mc:AlternateContent>
        <mc:AlternateContent xmlns:mc="http://schemas.openxmlformats.org/markup-compatibility/2006">
          <mc:Choice Requires="x14">
            <control shapeId="1009025" r:id="rId64" name="Check Box 3457">
              <controlPr defaultSize="0" autoFill="0" autoLine="0" autoPict="0">
                <anchor moveWithCells="1">
                  <from>
                    <xdr:col>6</xdr:col>
                    <xdr:colOff>22860</xdr:colOff>
                    <xdr:row>105</xdr:row>
                    <xdr:rowOff>22860</xdr:rowOff>
                  </from>
                  <to>
                    <xdr:col>6</xdr:col>
                    <xdr:colOff>601980</xdr:colOff>
                    <xdr:row>106</xdr:row>
                    <xdr:rowOff>0</xdr:rowOff>
                  </to>
                </anchor>
              </controlPr>
            </control>
          </mc:Choice>
        </mc:AlternateContent>
        <mc:AlternateContent xmlns:mc="http://schemas.openxmlformats.org/markup-compatibility/2006">
          <mc:Choice Requires="x14">
            <control shapeId="1009026" r:id="rId65" name="Check Box 3458">
              <controlPr defaultSize="0" autoFill="0" autoLine="0" autoPict="0">
                <anchor moveWithCells="1">
                  <from>
                    <xdr:col>6</xdr:col>
                    <xdr:colOff>22860</xdr:colOff>
                    <xdr:row>106</xdr:row>
                    <xdr:rowOff>0</xdr:rowOff>
                  </from>
                  <to>
                    <xdr:col>6</xdr:col>
                    <xdr:colOff>601980</xdr:colOff>
                    <xdr:row>107</xdr:row>
                    <xdr:rowOff>0</xdr:rowOff>
                  </to>
                </anchor>
              </controlPr>
            </control>
          </mc:Choice>
        </mc:AlternateContent>
        <mc:AlternateContent xmlns:mc="http://schemas.openxmlformats.org/markup-compatibility/2006">
          <mc:Choice Requires="x14">
            <control shapeId="1009027" r:id="rId66" name="Check Box 3459">
              <controlPr defaultSize="0" autoFill="0" autoLine="0" autoPict="0">
                <anchor moveWithCells="1">
                  <from>
                    <xdr:col>6</xdr:col>
                    <xdr:colOff>22860</xdr:colOff>
                    <xdr:row>107</xdr:row>
                    <xdr:rowOff>7620</xdr:rowOff>
                  </from>
                  <to>
                    <xdr:col>6</xdr:col>
                    <xdr:colOff>601980</xdr:colOff>
                    <xdr:row>108</xdr:row>
                    <xdr:rowOff>7620</xdr:rowOff>
                  </to>
                </anchor>
              </controlPr>
            </control>
          </mc:Choice>
        </mc:AlternateContent>
        <mc:AlternateContent xmlns:mc="http://schemas.openxmlformats.org/markup-compatibility/2006">
          <mc:Choice Requires="x14">
            <control shapeId="1009043" r:id="rId67" name="Check Box 3475">
              <controlPr defaultSize="0" autoFill="0" autoLine="0" autoPict="0">
                <anchor moveWithCells="1">
                  <from>
                    <xdr:col>6</xdr:col>
                    <xdr:colOff>22860</xdr:colOff>
                    <xdr:row>109</xdr:row>
                    <xdr:rowOff>0</xdr:rowOff>
                  </from>
                  <to>
                    <xdr:col>6</xdr:col>
                    <xdr:colOff>601980</xdr:colOff>
                    <xdr:row>110</xdr:row>
                    <xdr:rowOff>0</xdr:rowOff>
                  </to>
                </anchor>
              </controlPr>
            </control>
          </mc:Choice>
        </mc:AlternateContent>
        <mc:AlternateContent xmlns:mc="http://schemas.openxmlformats.org/markup-compatibility/2006">
          <mc:Choice Requires="x14">
            <control shapeId="1009051" r:id="rId68" name="Check Box 3483">
              <controlPr defaultSize="0" autoFill="0" autoLine="0" autoPict="0">
                <anchor moveWithCells="1">
                  <from>
                    <xdr:col>6</xdr:col>
                    <xdr:colOff>22860</xdr:colOff>
                    <xdr:row>102</xdr:row>
                    <xdr:rowOff>0</xdr:rowOff>
                  </from>
                  <to>
                    <xdr:col>6</xdr:col>
                    <xdr:colOff>601980</xdr:colOff>
                    <xdr:row>102</xdr:row>
                    <xdr:rowOff>251460</xdr:rowOff>
                  </to>
                </anchor>
              </controlPr>
            </control>
          </mc:Choice>
        </mc:AlternateContent>
        <mc:AlternateContent xmlns:mc="http://schemas.openxmlformats.org/markup-compatibility/2006">
          <mc:Choice Requires="x14">
            <control shapeId="1085679" r:id="rId69" name="Drop Down 4335">
              <controlPr defaultSize="0" autoLine="0" autoPict="0">
                <anchor moveWithCells="1">
                  <from>
                    <xdr:col>5</xdr:col>
                    <xdr:colOff>0</xdr:colOff>
                    <xdr:row>677</xdr:row>
                    <xdr:rowOff>7620</xdr:rowOff>
                  </from>
                  <to>
                    <xdr:col>6</xdr:col>
                    <xdr:colOff>22860</xdr:colOff>
                    <xdr:row>677</xdr:row>
                    <xdr:rowOff>175260</xdr:rowOff>
                  </to>
                </anchor>
              </controlPr>
            </control>
          </mc:Choice>
        </mc:AlternateContent>
        <mc:AlternateContent xmlns:mc="http://schemas.openxmlformats.org/markup-compatibility/2006">
          <mc:Choice Requires="x14">
            <control shapeId="1085932" r:id="rId70" name="Drop Down 4588">
              <controlPr defaultSize="0" autoLine="0" autoPict="0" macro="[0]!DropDown4588_Change">
                <anchor moveWithCells="1">
                  <from>
                    <xdr:col>4</xdr:col>
                    <xdr:colOff>7620</xdr:colOff>
                    <xdr:row>62</xdr:row>
                    <xdr:rowOff>7620</xdr:rowOff>
                  </from>
                  <to>
                    <xdr:col>6</xdr:col>
                    <xdr:colOff>0</xdr:colOff>
                    <xdr:row>63</xdr:row>
                    <xdr:rowOff>0</xdr:rowOff>
                  </to>
                </anchor>
              </controlPr>
            </control>
          </mc:Choice>
        </mc:AlternateContent>
        <mc:AlternateContent xmlns:mc="http://schemas.openxmlformats.org/markup-compatibility/2006">
          <mc:Choice Requires="x14">
            <control shapeId="1085951" r:id="rId71" name="Drop Down 4607">
              <controlPr defaultSize="0" autoLine="0" autoPict="0" macro="[0]!DropDown4607_Change">
                <anchor moveWithCells="1">
                  <from>
                    <xdr:col>4</xdr:col>
                    <xdr:colOff>7620</xdr:colOff>
                    <xdr:row>64</xdr:row>
                    <xdr:rowOff>0</xdr:rowOff>
                  </from>
                  <to>
                    <xdr:col>6</xdr:col>
                    <xdr:colOff>0</xdr:colOff>
                    <xdr:row>65</xdr:row>
                    <xdr:rowOff>0</xdr:rowOff>
                  </to>
                </anchor>
              </controlPr>
            </control>
          </mc:Choice>
        </mc:AlternateContent>
        <mc:AlternateContent xmlns:mc="http://schemas.openxmlformats.org/markup-compatibility/2006">
          <mc:Choice Requires="x14">
            <control shapeId="1086270" r:id="rId72" name="Check Box 4926">
              <controlPr defaultSize="0" autoFill="0" autoLine="0" autoPict="0">
                <anchor moveWithCells="1">
                  <from>
                    <xdr:col>6</xdr:col>
                    <xdr:colOff>685800</xdr:colOff>
                    <xdr:row>127</xdr:row>
                    <xdr:rowOff>0</xdr:rowOff>
                  </from>
                  <to>
                    <xdr:col>6</xdr:col>
                    <xdr:colOff>1264920</xdr:colOff>
                    <xdr:row>128</xdr:row>
                    <xdr:rowOff>0</xdr:rowOff>
                  </to>
                </anchor>
              </controlPr>
            </control>
          </mc:Choice>
        </mc:AlternateContent>
        <mc:AlternateContent xmlns:mc="http://schemas.openxmlformats.org/markup-compatibility/2006">
          <mc:Choice Requires="x14">
            <control shapeId="1086271" r:id="rId73" name="Check Box 4927">
              <controlPr defaultSize="0" autoFill="0" autoLine="0" autoPict="0">
                <anchor moveWithCells="1">
                  <from>
                    <xdr:col>6</xdr:col>
                    <xdr:colOff>685800</xdr:colOff>
                    <xdr:row>127</xdr:row>
                    <xdr:rowOff>22860</xdr:rowOff>
                  </from>
                  <to>
                    <xdr:col>6</xdr:col>
                    <xdr:colOff>1264920</xdr:colOff>
                    <xdr:row>128</xdr:row>
                    <xdr:rowOff>0</xdr:rowOff>
                  </to>
                </anchor>
              </controlPr>
            </control>
          </mc:Choice>
        </mc:AlternateContent>
        <mc:AlternateContent xmlns:mc="http://schemas.openxmlformats.org/markup-compatibility/2006">
          <mc:Choice Requires="x14">
            <control shapeId="1086272" r:id="rId74" name="Check Box 4928">
              <controlPr defaultSize="0" autoFill="0" autoLine="0" autoPict="0">
                <anchor moveWithCells="1">
                  <from>
                    <xdr:col>6</xdr:col>
                    <xdr:colOff>685800</xdr:colOff>
                    <xdr:row>128</xdr:row>
                    <xdr:rowOff>22860</xdr:rowOff>
                  </from>
                  <to>
                    <xdr:col>6</xdr:col>
                    <xdr:colOff>1264920</xdr:colOff>
                    <xdr:row>129</xdr:row>
                    <xdr:rowOff>0</xdr:rowOff>
                  </to>
                </anchor>
              </controlPr>
            </control>
          </mc:Choice>
        </mc:AlternateContent>
        <mc:AlternateContent xmlns:mc="http://schemas.openxmlformats.org/markup-compatibility/2006">
          <mc:Choice Requires="x14">
            <control shapeId="1086273" r:id="rId75" name="Check Box 4929">
              <controlPr defaultSize="0" autoFill="0" autoLine="0" autoPict="0">
                <anchor moveWithCells="1">
                  <from>
                    <xdr:col>6</xdr:col>
                    <xdr:colOff>685800</xdr:colOff>
                    <xdr:row>129</xdr:row>
                    <xdr:rowOff>22860</xdr:rowOff>
                  </from>
                  <to>
                    <xdr:col>6</xdr:col>
                    <xdr:colOff>1264920</xdr:colOff>
                    <xdr:row>130</xdr:row>
                    <xdr:rowOff>0</xdr:rowOff>
                  </to>
                </anchor>
              </controlPr>
            </control>
          </mc:Choice>
        </mc:AlternateContent>
        <mc:AlternateContent xmlns:mc="http://schemas.openxmlformats.org/markup-compatibility/2006">
          <mc:Choice Requires="x14">
            <control shapeId="1086274" r:id="rId76" name="Check Box 4930">
              <controlPr defaultSize="0" autoFill="0" autoLine="0" autoPict="0">
                <anchor moveWithCells="1">
                  <from>
                    <xdr:col>6</xdr:col>
                    <xdr:colOff>685800</xdr:colOff>
                    <xdr:row>130</xdr:row>
                    <xdr:rowOff>22860</xdr:rowOff>
                  </from>
                  <to>
                    <xdr:col>6</xdr:col>
                    <xdr:colOff>1264920</xdr:colOff>
                    <xdr:row>131</xdr:row>
                    <xdr:rowOff>0</xdr:rowOff>
                  </to>
                </anchor>
              </controlPr>
            </control>
          </mc:Choice>
        </mc:AlternateContent>
        <mc:AlternateContent xmlns:mc="http://schemas.openxmlformats.org/markup-compatibility/2006">
          <mc:Choice Requires="x14">
            <control shapeId="1086275" r:id="rId77" name="Check Box 4931">
              <controlPr defaultSize="0" autoFill="0" autoLine="0" autoPict="0">
                <anchor moveWithCells="1">
                  <from>
                    <xdr:col>6</xdr:col>
                    <xdr:colOff>685800</xdr:colOff>
                    <xdr:row>131</xdr:row>
                    <xdr:rowOff>22860</xdr:rowOff>
                  </from>
                  <to>
                    <xdr:col>6</xdr:col>
                    <xdr:colOff>1264920</xdr:colOff>
                    <xdr:row>132</xdr:row>
                    <xdr:rowOff>0</xdr:rowOff>
                  </to>
                </anchor>
              </controlPr>
            </control>
          </mc:Choice>
        </mc:AlternateContent>
        <mc:AlternateContent xmlns:mc="http://schemas.openxmlformats.org/markup-compatibility/2006">
          <mc:Choice Requires="x14">
            <control shapeId="1086344" r:id="rId78" name="Check Box 5000">
              <controlPr defaultSize="0" autoFill="0" autoLine="0" autoPict="0">
                <anchor moveWithCells="1">
                  <from>
                    <xdr:col>6</xdr:col>
                    <xdr:colOff>22860</xdr:colOff>
                    <xdr:row>108</xdr:row>
                    <xdr:rowOff>0</xdr:rowOff>
                  </from>
                  <to>
                    <xdr:col>6</xdr:col>
                    <xdr:colOff>601980</xdr:colOff>
                    <xdr:row>109</xdr:row>
                    <xdr:rowOff>0</xdr:rowOff>
                  </to>
                </anchor>
              </controlPr>
            </control>
          </mc:Choice>
        </mc:AlternateContent>
        <mc:AlternateContent xmlns:mc="http://schemas.openxmlformats.org/markup-compatibility/2006">
          <mc:Choice Requires="x14">
            <control shapeId="1086345" r:id="rId79" name="Check Box 5001">
              <controlPr defaultSize="0" autoFill="0" autoLine="0" autoPict="0">
                <anchor moveWithCells="1">
                  <from>
                    <xdr:col>6</xdr:col>
                    <xdr:colOff>30480</xdr:colOff>
                    <xdr:row>81</xdr:row>
                    <xdr:rowOff>45720</xdr:rowOff>
                  </from>
                  <to>
                    <xdr:col>6</xdr:col>
                    <xdr:colOff>495300</xdr:colOff>
                    <xdr:row>81</xdr:row>
                    <xdr:rowOff>342900</xdr:rowOff>
                  </to>
                </anchor>
              </controlPr>
            </control>
          </mc:Choice>
        </mc:AlternateContent>
        <mc:AlternateContent xmlns:mc="http://schemas.openxmlformats.org/markup-compatibility/2006">
          <mc:Choice Requires="x14">
            <control shapeId="1086346" r:id="rId80" name="Check Box 5002">
              <controlPr defaultSize="0" autoFill="0" autoLine="0" autoPict="0">
                <anchor moveWithCells="1">
                  <from>
                    <xdr:col>6</xdr:col>
                    <xdr:colOff>30480</xdr:colOff>
                    <xdr:row>82</xdr:row>
                    <xdr:rowOff>30480</xdr:rowOff>
                  </from>
                  <to>
                    <xdr:col>6</xdr:col>
                    <xdr:colOff>495300</xdr:colOff>
                    <xdr:row>83</xdr:row>
                    <xdr:rowOff>0</xdr:rowOff>
                  </to>
                </anchor>
              </controlPr>
            </control>
          </mc:Choice>
        </mc:AlternateContent>
        <mc:AlternateContent xmlns:mc="http://schemas.openxmlformats.org/markup-compatibility/2006">
          <mc:Choice Requires="x14">
            <control shapeId="1086347" r:id="rId81" name="Check Box 5003">
              <controlPr defaultSize="0" autoFill="0" autoLine="0" autoPict="0">
                <anchor moveWithCells="1">
                  <from>
                    <xdr:col>6</xdr:col>
                    <xdr:colOff>30480</xdr:colOff>
                    <xdr:row>83</xdr:row>
                    <xdr:rowOff>30480</xdr:rowOff>
                  </from>
                  <to>
                    <xdr:col>6</xdr:col>
                    <xdr:colOff>495300</xdr:colOff>
                    <xdr:row>84</xdr:row>
                    <xdr:rowOff>0</xdr:rowOff>
                  </to>
                </anchor>
              </controlPr>
            </control>
          </mc:Choice>
        </mc:AlternateContent>
        <mc:AlternateContent xmlns:mc="http://schemas.openxmlformats.org/markup-compatibility/2006">
          <mc:Choice Requires="x14">
            <control shapeId="1086348" r:id="rId82" name="Check Box 5004">
              <controlPr defaultSize="0" autoFill="0" autoLine="0" autoPict="0">
                <anchor moveWithCells="1">
                  <from>
                    <xdr:col>6</xdr:col>
                    <xdr:colOff>30480</xdr:colOff>
                    <xdr:row>84</xdr:row>
                    <xdr:rowOff>30480</xdr:rowOff>
                  </from>
                  <to>
                    <xdr:col>6</xdr:col>
                    <xdr:colOff>495300</xdr:colOff>
                    <xdr:row>85</xdr:row>
                    <xdr:rowOff>0</xdr:rowOff>
                  </to>
                </anchor>
              </controlPr>
            </control>
          </mc:Choice>
        </mc:AlternateContent>
        <mc:AlternateContent xmlns:mc="http://schemas.openxmlformats.org/markup-compatibility/2006">
          <mc:Choice Requires="x14">
            <control shapeId="1086349" r:id="rId83" name="Check Box 5005">
              <controlPr defaultSize="0" autoFill="0" autoLine="0" autoPict="0">
                <anchor moveWithCells="1">
                  <from>
                    <xdr:col>6</xdr:col>
                    <xdr:colOff>30480</xdr:colOff>
                    <xdr:row>85</xdr:row>
                    <xdr:rowOff>30480</xdr:rowOff>
                  </from>
                  <to>
                    <xdr:col>6</xdr:col>
                    <xdr:colOff>495300</xdr:colOff>
                    <xdr:row>86</xdr:row>
                    <xdr:rowOff>0</xdr:rowOff>
                  </to>
                </anchor>
              </controlPr>
            </control>
          </mc:Choice>
        </mc:AlternateContent>
        <mc:AlternateContent xmlns:mc="http://schemas.openxmlformats.org/markup-compatibility/2006">
          <mc:Choice Requires="x14">
            <control shapeId="1086350" r:id="rId84" name="Check Box 5006">
              <controlPr defaultSize="0" autoFill="0" autoLine="0" autoPict="0">
                <anchor moveWithCells="1">
                  <from>
                    <xdr:col>6</xdr:col>
                    <xdr:colOff>30480</xdr:colOff>
                    <xdr:row>87</xdr:row>
                    <xdr:rowOff>22860</xdr:rowOff>
                  </from>
                  <to>
                    <xdr:col>6</xdr:col>
                    <xdr:colOff>495300</xdr:colOff>
                    <xdr:row>88</xdr:row>
                    <xdr:rowOff>0</xdr:rowOff>
                  </to>
                </anchor>
              </controlPr>
            </control>
          </mc:Choice>
        </mc:AlternateContent>
        <mc:AlternateContent xmlns:mc="http://schemas.openxmlformats.org/markup-compatibility/2006">
          <mc:Choice Requires="x14">
            <control shapeId="1086351" r:id="rId85" name="Button 5007">
              <controlPr defaultSize="0" print="0" autoFill="0" autoPict="0" macro="[0]!ToMainMenu">
                <anchor moveWithCells="1">
                  <from>
                    <xdr:col>11</xdr:col>
                    <xdr:colOff>99060</xdr:colOff>
                    <xdr:row>0</xdr:row>
                    <xdr:rowOff>266700</xdr:rowOff>
                  </from>
                  <to>
                    <xdr:col>12</xdr:col>
                    <xdr:colOff>0</xdr:colOff>
                    <xdr:row>1</xdr:row>
                    <xdr:rowOff>160020</xdr:rowOff>
                  </to>
                </anchor>
              </controlPr>
            </control>
          </mc:Choice>
        </mc:AlternateContent>
        <mc:AlternateContent xmlns:mc="http://schemas.openxmlformats.org/markup-compatibility/2006">
          <mc:Choice Requires="x14">
            <control shapeId="1086352" r:id="rId86" name="Button 5008">
              <controlPr defaultSize="0" print="0" autoFill="0" autoPict="0" macro="[0]!ToGoToPg">
                <anchor moveWithCells="1">
                  <from>
                    <xdr:col>11</xdr:col>
                    <xdr:colOff>99060</xdr:colOff>
                    <xdr:row>2</xdr:row>
                    <xdr:rowOff>76200</xdr:rowOff>
                  </from>
                  <to>
                    <xdr:col>12</xdr:col>
                    <xdr:colOff>0</xdr:colOff>
                    <xdr:row>2</xdr:row>
                    <xdr:rowOff>419100</xdr:rowOff>
                  </to>
                </anchor>
              </controlPr>
            </control>
          </mc:Choice>
        </mc:AlternateContent>
        <mc:AlternateContent xmlns:mc="http://schemas.openxmlformats.org/markup-compatibility/2006">
          <mc:Choice Requires="x14">
            <control shapeId="1086353" r:id="rId87" name="Drop Down 5009">
              <controlPr defaultSize="0" autoLine="0" autoPict="0" macro="[0]!DropDown5009_Change">
                <anchor moveWithCells="1">
                  <from>
                    <xdr:col>4</xdr:col>
                    <xdr:colOff>30480</xdr:colOff>
                    <xdr:row>63</xdr:row>
                    <xdr:rowOff>7620</xdr:rowOff>
                  </from>
                  <to>
                    <xdr:col>6</xdr:col>
                    <xdr:colOff>0</xdr:colOff>
                    <xdr:row>64</xdr:row>
                    <xdr:rowOff>0</xdr:rowOff>
                  </to>
                </anchor>
              </controlPr>
            </control>
          </mc:Choice>
        </mc:AlternateContent>
        <mc:AlternateContent xmlns:mc="http://schemas.openxmlformats.org/markup-compatibility/2006">
          <mc:Choice Requires="x14">
            <control shapeId="1086354" r:id="rId88" name="Drop Down 5010">
              <controlPr defaultSize="0" autoLine="0" autoPict="0">
                <anchor moveWithCells="1">
                  <from>
                    <xdr:col>4</xdr:col>
                    <xdr:colOff>0</xdr:colOff>
                    <xdr:row>639</xdr:row>
                    <xdr:rowOff>0</xdr:rowOff>
                  </from>
                  <to>
                    <xdr:col>4</xdr:col>
                    <xdr:colOff>1668780</xdr:colOff>
                    <xdr:row>640</xdr:row>
                    <xdr:rowOff>30480</xdr:rowOff>
                  </to>
                </anchor>
              </controlPr>
            </control>
          </mc:Choice>
        </mc:AlternateContent>
        <mc:AlternateContent xmlns:mc="http://schemas.openxmlformats.org/markup-compatibility/2006">
          <mc:Choice Requires="x14">
            <control shapeId="1086355" r:id="rId89" name="Check Box 5011">
              <controlPr defaultSize="0" autoFill="0" autoLine="0" autoPict="0">
                <anchor moveWithCells="1">
                  <from>
                    <xdr:col>7</xdr:col>
                    <xdr:colOff>137160</xdr:colOff>
                    <xdr:row>188</xdr:row>
                    <xdr:rowOff>99060</xdr:rowOff>
                  </from>
                  <to>
                    <xdr:col>7</xdr:col>
                    <xdr:colOff>655320</xdr:colOff>
                    <xdr:row>188</xdr:row>
                    <xdr:rowOff>297180</xdr:rowOff>
                  </to>
                </anchor>
              </controlPr>
            </control>
          </mc:Choice>
        </mc:AlternateContent>
        <mc:AlternateContent xmlns:mc="http://schemas.openxmlformats.org/markup-compatibility/2006">
          <mc:Choice Requires="x14">
            <control shapeId="1086356" r:id="rId90" name="Check Box 5012">
              <controlPr defaultSize="0" autoFill="0" autoLine="0" autoPict="0">
                <anchor moveWithCells="1">
                  <from>
                    <xdr:col>7</xdr:col>
                    <xdr:colOff>137160</xdr:colOff>
                    <xdr:row>189</xdr:row>
                    <xdr:rowOff>99060</xdr:rowOff>
                  </from>
                  <to>
                    <xdr:col>7</xdr:col>
                    <xdr:colOff>655320</xdr:colOff>
                    <xdr:row>189</xdr:row>
                    <xdr:rowOff>289560</xdr:rowOff>
                  </to>
                </anchor>
              </controlPr>
            </control>
          </mc:Choice>
        </mc:AlternateContent>
        <mc:AlternateContent xmlns:mc="http://schemas.openxmlformats.org/markup-compatibility/2006">
          <mc:Choice Requires="x14">
            <control shapeId="1086357" r:id="rId91" name="Check Box 5013">
              <controlPr defaultSize="0" autoFill="0" autoLine="0" autoPict="0">
                <anchor moveWithCells="1">
                  <from>
                    <xdr:col>7</xdr:col>
                    <xdr:colOff>137160</xdr:colOff>
                    <xdr:row>190</xdr:row>
                    <xdr:rowOff>99060</xdr:rowOff>
                  </from>
                  <to>
                    <xdr:col>7</xdr:col>
                    <xdr:colOff>655320</xdr:colOff>
                    <xdr:row>190</xdr:row>
                    <xdr:rowOff>289560</xdr:rowOff>
                  </to>
                </anchor>
              </controlPr>
            </control>
          </mc:Choice>
        </mc:AlternateContent>
        <mc:AlternateContent xmlns:mc="http://schemas.openxmlformats.org/markup-compatibility/2006">
          <mc:Choice Requires="x14">
            <control shapeId="1086358" r:id="rId92" name="Check Box 5014">
              <controlPr defaultSize="0" autoFill="0" autoLine="0" autoPict="0">
                <anchor moveWithCells="1">
                  <from>
                    <xdr:col>7</xdr:col>
                    <xdr:colOff>137160</xdr:colOff>
                    <xdr:row>191</xdr:row>
                    <xdr:rowOff>99060</xdr:rowOff>
                  </from>
                  <to>
                    <xdr:col>7</xdr:col>
                    <xdr:colOff>655320</xdr:colOff>
                    <xdr:row>191</xdr:row>
                    <xdr:rowOff>297180</xdr:rowOff>
                  </to>
                </anchor>
              </controlPr>
            </control>
          </mc:Choice>
        </mc:AlternateContent>
        <mc:AlternateContent xmlns:mc="http://schemas.openxmlformats.org/markup-compatibility/2006">
          <mc:Choice Requires="x14">
            <control shapeId="1086359" r:id="rId93" name="Check Box 5015">
              <controlPr defaultSize="0" autoFill="0" autoLine="0" autoPict="0">
                <anchor moveWithCells="1">
                  <from>
                    <xdr:col>7</xdr:col>
                    <xdr:colOff>137160</xdr:colOff>
                    <xdr:row>192</xdr:row>
                    <xdr:rowOff>99060</xdr:rowOff>
                  </from>
                  <to>
                    <xdr:col>7</xdr:col>
                    <xdr:colOff>655320</xdr:colOff>
                    <xdr:row>192</xdr:row>
                    <xdr:rowOff>297180</xdr:rowOff>
                  </to>
                </anchor>
              </controlPr>
            </control>
          </mc:Choice>
        </mc:AlternateContent>
        <mc:AlternateContent xmlns:mc="http://schemas.openxmlformats.org/markup-compatibility/2006">
          <mc:Choice Requires="x14">
            <control shapeId="1086360" r:id="rId94" name="Check Box 5016">
              <controlPr defaultSize="0" autoFill="0" autoLine="0" autoPict="0">
                <anchor moveWithCells="1">
                  <from>
                    <xdr:col>7</xdr:col>
                    <xdr:colOff>137160</xdr:colOff>
                    <xdr:row>193</xdr:row>
                    <xdr:rowOff>99060</xdr:rowOff>
                  </from>
                  <to>
                    <xdr:col>7</xdr:col>
                    <xdr:colOff>655320</xdr:colOff>
                    <xdr:row>193</xdr:row>
                    <xdr:rowOff>297180</xdr:rowOff>
                  </to>
                </anchor>
              </controlPr>
            </control>
          </mc:Choice>
        </mc:AlternateContent>
        <mc:AlternateContent xmlns:mc="http://schemas.openxmlformats.org/markup-compatibility/2006">
          <mc:Choice Requires="x14">
            <control shapeId="1086361" r:id="rId95" name="Check Box 5017">
              <controlPr defaultSize="0" autoFill="0" autoLine="0" autoPict="0">
                <anchor moveWithCells="1">
                  <from>
                    <xdr:col>7</xdr:col>
                    <xdr:colOff>137160</xdr:colOff>
                    <xdr:row>194</xdr:row>
                    <xdr:rowOff>99060</xdr:rowOff>
                  </from>
                  <to>
                    <xdr:col>7</xdr:col>
                    <xdr:colOff>655320</xdr:colOff>
                    <xdr:row>194</xdr:row>
                    <xdr:rowOff>297180</xdr:rowOff>
                  </to>
                </anchor>
              </controlPr>
            </control>
          </mc:Choice>
        </mc:AlternateContent>
        <mc:AlternateContent xmlns:mc="http://schemas.openxmlformats.org/markup-compatibility/2006">
          <mc:Choice Requires="x14">
            <control shapeId="1086362" r:id="rId96" name="Check Box 5018">
              <controlPr defaultSize="0" autoFill="0" autoLine="0" autoPict="0">
                <anchor moveWithCells="1">
                  <from>
                    <xdr:col>7</xdr:col>
                    <xdr:colOff>137160</xdr:colOff>
                    <xdr:row>195</xdr:row>
                    <xdr:rowOff>99060</xdr:rowOff>
                  </from>
                  <to>
                    <xdr:col>7</xdr:col>
                    <xdr:colOff>655320</xdr:colOff>
                    <xdr:row>195</xdr:row>
                    <xdr:rowOff>289560</xdr:rowOff>
                  </to>
                </anchor>
              </controlPr>
            </control>
          </mc:Choice>
        </mc:AlternateContent>
        <mc:AlternateContent xmlns:mc="http://schemas.openxmlformats.org/markup-compatibility/2006">
          <mc:Choice Requires="x14">
            <control shapeId="1086363" r:id="rId97" name="Check Box 5019">
              <controlPr defaultSize="0" autoFill="0" autoLine="0" autoPict="0">
                <anchor moveWithCells="1">
                  <from>
                    <xdr:col>7</xdr:col>
                    <xdr:colOff>137160</xdr:colOff>
                    <xdr:row>196</xdr:row>
                    <xdr:rowOff>99060</xdr:rowOff>
                  </from>
                  <to>
                    <xdr:col>7</xdr:col>
                    <xdr:colOff>655320</xdr:colOff>
                    <xdr:row>196</xdr:row>
                    <xdr:rowOff>289560</xdr:rowOff>
                  </to>
                </anchor>
              </controlPr>
            </control>
          </mc:Choice>
        </mc:AlternateContent>
        <mc:AlternateContent xmlns:mc="http://schemas.openxmlformats.org/markup-compatibility/2006">
          <mc:Choice Requires="x14">
            <control shapeId="1086364" r:id="rId98" name="Check Box 5020">
              <controlPr defaultSize="0" autoFill="0" autoLine="0" autoPict="0">
                <anchor moveWithCells="1">
                  <from>
                    <xdr:col>7</xdr:col>
                    <xdr:colOff>137160</xdr:colOff>
                    <xdr:row>197</xdr:row>
                    <xdr:rowOff>106680</xdr:rowOff>
                  </from>
                  <to>
                    <xdr:col>7</xdr:col>
                    <xdr:colOff>655320</xdr:colOff>
                    <xdr:row>198</xdr:row>
                    <xdr:rowOff>0</xdr:rowOff>
                  </to>
                </anchor>
              </controlPr>
            </control>
          </mc:Choice>
        </mc:AlternateContent>
        <mc:AlternateContent xmlns:mc="http://schemas.openxmlformats.org/markup-compatibility/2006">
          <mc:Choice Requires="x14">
            <control shapeId="1086365" r:id="rId99" name="Check Box 5021">
              <controlPr defaultSize="0" autoFill="0" autoLine="0" autoPict="0">
                <anchor moveWithCells="1">
                  <from>
                    <xdr:col>7</xdr:col>
                    <xdr:colOff>137160</xdr:colOff>
                    <xdr:row>198</xdr:row>
                    <xdr:rowOff>106680</xdr:rowOff>
                  </from>
                  <to>
                    <xdr:col>7</xdr:col>
                    <xdr:colOff>655320</xdr:colOff>
                    <xdr:row>199</xdr:row>
                    <xdr:rowOff>0</xdr:rowOff>
                  </to>
                </anchor>
              </controlPr>
            </control>
          </mc:Choice>
        </mc:AlternateContent>
        <mc:AlternateContent xmlns:mc="http://schemas.openxmlformats.org/markup-compatibility/2006">
          <mc:Choice Requires="x14">
            <control shapeId="1086366" r:id="rId100" name="Check Box 5022">
              <controlPr defaultSize="0" autoFill="0" autoLine="0" autoPict="0">
                <anchor moveWithCells="1">
                  <from>
                    <xdr:col>7</xdr:col>
                    <xdr:colOff>137160</xdr:colOff>
                    <xdr:row>199</xdr:row>
                    <xdr:rowOff>106680</xdr:rowOff>
                  </from>
                  <to>
                    <xdr:col>7</xdr:col>
                    <xdr:colOff>655320</xdr:colOff>
                    <xdr:row>200</xdr:row>
                    <xdr:rowOff>0</xdr:rowOff>
                  </to>
                </anchor>
              </controlPr>
            </control>
          </mc:Choice>
        </mc:AlternateContent>
        <mc:AlternateContent xmlns:mc="http://schemas.openxmlformats.org/markup-compatibility/2006">
          <mc:Choice Requires="x14">
            <control shapeId="1086367" r:id="rId101" name="Check Box 5023">
              <controlPr defaultSize="0" autoFill="0" autoLine="0" autoPict="0">
                <anchor moveWithCells="1">
                  <from>
                    <xdr:col>7</xdr:col>
                    <xdr:colOff>137160</xdr:colOff>
                    <xdr:row>200</xdr:row>
                    <xdr:rowOff>106680</xdr:rowOff>
                  </from>
                  <to>
                    <xdr:col>7</xdr:col>
                    <xdr:colOff>655320</xdr:colOff>
                    <xdr:row>201</xdr:row>
                    <xdr:rowOff>0</xdr:rowOff>
                  </to>
                </anchor>
              </controlPr>
            </control>
          </mc:Choice>
        </mc:AlternateContent>
        <mc:AlternateContent xmlns:mc="http://schemas.openxmlformats.org/markup-compatibility/2006">
          <mc:Choice Requires="x14">
            <control shapeId="1086368" r:id="rId102" name="Check Box 5024">
              <controlPr defaultSize="0" autoFill="0" autoLine="0" autoPict="0">
                <anchor moveWithCells="1">
                  <from>
                    <xdr:col>7</xdr:col>
                    <xdr:colOff>137160</xdr:colOff>
                    <xdr:row>201</xdr:row>
                    <xdr:rowOff>106680</xdr:rowOff>
                  </from>
                  <to>
                    <xdr:col>7</xdr:col>
                    <xdr:colOff>655320</xdr:colOff>
                    <xdr:row>202</xdr:row>
                    <xdr:rowOff>0</xdr:rowOff>
                  </to>
                </anchor>
              </controlPr>
            </control>
          </mc:Choice>
        </mc:AlternateContent>
        <mc:AlternateContent xmlns:mc="http://schemas.openxmlformats.org/markup-compatibility/2006">
          <mc:Choice Requires="x14">
            <control shapeId="1086369" r:id="rId103" name="Check Box 5025">
              <controlPr defaultSize="0" autoFill="0" autoLine="0" autoPict="0">
                <anchor moveWithCells="1">
                  <from>
                    <xdr:col>7</xdr:col>
                    <xdr:colOff>137160</xdr:colOff>
                    <xdr:row>202</xdr:row>
                    <xdr:rowOff>106680</xdr:rowOff>
                  </from>
                  <to>
                    <xdr:col>7</xdr:col>
                    <xdr:colOff>655320</xdr:colOff>
                    <xdr:row>203</xdr:row>
                    <xdr:rowOff>0</xdr:rowOff>
                  </to>
                </anchor>
              </controlPr>
            </control>
          </mc:Choice>
        </mc:AlternateContent>
        <mc:AlternateContent xmlns:mc="http://schemas.openxmlformats.org/markup-compatibility/2006">
          <mc:Choice Requires="x14">
            <control shapeId="1086370" r:id="rId104" name="Check Box 5026">
              <controlPr defaultSize="0" autoFill="0" autoLine="0" autoPict="0">
                <anchor moveWithCells="1">
                  <from>
                    <xdr:col>7</xdr:col>
                    <xdr:colOff>137160</xdr:colOff>
                    <xdr:row>203</xdr:row>
                    <xdr:rowOff>99060</xdr:rowOff>
                  </from>
                  <to>
                    <xdr:col>7</xdr:col>
                    <xdr:colOff>655320</xdr:colOff>
                    <xdr:row>203</xdr:row>
                    <xdr:rowOff>297180</xdr:rowOff>
                  </to>
                </anchor>
              </controlPr>
            </control>
          </mc:Choice>
        </mc:AlternateContent>
        <mc:AlternateContent xmlns:mc="http://schemas.openxmlformats.org/markup-compatibility/2006">
          <mc:Choice Requires="x14">
            <control shapeId="1086371" r:id="rId105" name="Check Box 5027">
              <controlPr defaultSize="0" autoFill="0" autoLine="0" autoPict="0">
                <anchor moveWithCells="1">
                  <from>
                    <xdr:col>7</xdr:col>
                    <xdr:colOff>137160</xdr:colOff>
                    <xdr:row>204</xdr:row>
                    <xdr:rowOff>99060</xdr:rowOff>
                  </from>
                  <to>
                    <xdr:col>7</xdr:col>
                    <xdr:colOff>655320</xdr:colOff>
                    <xdr:row>204</xdr:row>
                    <xdr:rowOff>297180</xdr:rowOff>
                  </to>
                </anchor>
              </controlPr>
            </control>
          </mc:Choice>
        </mc:AlternateContent>
        <mc:AlternateContent xmlns:mc="http://schemas.openxmlformats.org/markup-compatibility/2006">
          <mc:Choice Requires="x14">
            <control shapeId="1086372" r:id="rId106" name="Check Box 5028">
              <controlPr defaultSize="0" autoFill="0" autoLine="0" autoPict="0">
                <anchor moveWithCells="1">
                  <from>
                    <xdr:col>7</xdr:col>
                    <xdr:colOff>137160</xdr:colOff>
                    <xdr:row>205</xdr:row>
                    <xdr:rowOff>99060</xdr:rowOff>
                  </from>
                  <to>
                    <xdr:col>7</xdr:col>
                    <xdr:colOff>655320</xdr:colOff>
                    <xdr:row>205</xdr:row>
                    <xdr:rowOff>297180</xdr:rowOff>
                  </to>
                </anchor>
              </controlPr>
            </control>
          </mc:Choice>
        </mc:AlternateContent>
        <mc:AlternateContent xmlns:mc="http://schemas.openxmlformats.org/markup-compatibility/2006">
          <mc:Choice Requires="x14">
            <control shapeId="1086373" r:id="rId107" name="Check Box 5029">
              <controlPr defaultSize="0" autoFill="0" autoLine="0" autoPict="0">
                <anchor moveWithCells="1">
                  <from>
                    <xdr:col>7</xdr:col>
                    <xdr:colOff>137160</xdr:colOff>
                    <xdr:row>206</xdr:row>
                    <xdr:rowOff>99060</xdr:rowOff>
                  </from>
                  <to>
                    <xdr:col>7</xdr:col>
                    <xdr:colOff>655320</xdr:colOff>
                    <xdr:row>206</xdr:row>
                    <xdr:rowOff>297180</xdr:rowOff>
                  </to>
                </anchor>
              </controlPr>
            </control>
          </mc:Choice>
        </mc:AlternateContent>
        <mc:AlternateContent xmlns:mc="http://schemas.openxmlformats.org/markup-compatibility/2006">
          <mc:Choice Requires="x14">
            <control shapeId="1086374" r:id="rId108" name="Check Box 5030">
              <controlPr defaultSize="0" autoFill="0" autoLine="0" autoPict="0">
                <anchor moveWithCells="1">
                  <from>
                    <xdr:col>7</xdr:col>
                    <xdr:colOff>137160</xdr:colOff>
                    <xdr:row>207</xdr:row>
                    <xdr:rowOff>106680</xdr:rowOff>
                  </from>
                  <to>
                    <xdr:col>7</xdr:col>
                    <xdr:colOff>655320</xdr:colOff>
                    <xdr:row>208</xdr:row>
                    <xdr:rowOff>0</xdr:rowOff>
                  </to>
                </anchor>
              </controlPr>
            </control>
          </mc:Choice>
        </mc:AlternateContent>
        <mc:AlternateContent xmlns:mc="http://schemas.openxmlformats.org/markup-compatibility/2006">
          <mc:Choice Requires="x14">
            <control shapeId="1086375" r:id="rId109" name="Check Box 5031">
              <controlPr defaultSize="0" autoFill="0" autoLine="0" autoPict="0">
                <anchor moveWithCells="1">
                  <from>
                    <xdr:col>7</xdr:col>
                    <xdr:colOff>137160</xdr:colOff>
                    <xdr:row>208</xdr:row>
                    <xdr:rowOff>106680</xdr:rowOff>
                  </from>
                  <to>
                    <xdr:col>7</xdr:col>
                    <xdr:colOff>655320</xdr:colOff>
                    <xdr:row>209</xdr:row>
                    <xdr:rowOff>0</xdr:rowOff>
                  </to>
                </anchor>
              </controlPr>
            </control>
          </mc:Choice>
        </mc:AlternateContent>
        <mc:AlternateContent xmlns:mc="http://schemas.openxmlformats.org/markup-compatibility/2006">
          <mc:Choice Requires="x14">
            <control shapeId="1086376" r:id="rId110" name="Check Box 5032">
              <controlPr defaultSize="0" autoFill="0" autoLine="0" autoPict="0">
                <anchor moveWithCells="1">
                  <from>
                    <xdr:col>7</xdr:col>
                    <xdr:colOff>137160</xdr:colOff>
                    <xdr:row>209</xdr:row>
                    <xdr:rowOff>106680</xdr:rowOff>
                  </from>
                  <to>
                    <xdr:col>7</xdr:col>
                    <xdr:colOff>655320</xdr:colOff>
                    <xdr:row>210</xdr:row>
                    <xdr:rowOff>0</xdr:rowOff>
                  </to>
                </anchor>
              </controlPr>
            </control>
          </mc:Choice>
        </mc:AlternateContent>
        <mc:AlternateContent xmlns:mc="http://schemas.openxmlformats.org/markup-compatibility/2006">
          <mc:Choice Requires="x14">
            <control shapeId="1086377" r:id="rId111" name="Check Box 5033">
              <controlPr defaultSize="0" autoFill="0" autoLine="0" autoPict="0">
                <anchor moveWithCells="1">
                  <from>
                    <xdr:col>7</xdr:col>
                    <xdr:colOff>137160</xdr:colOff>
                    <xdr:row>210</xdr:row>
                    <xdr:rowOff>106680</xdr:rowOff>
                  </from>
                  <to>
                    <xdr:col>7</xdr:col>
                    <xdr:colOff>655320</xdr:colOff>
                    <xdr:row>211</xdr:row>
                    <xdr:rowOff>0</xdr:rowOff>
                  </to>
                </anchor>
              </controlPr>
            </control>
          </mc:Choice>
        </mc:AlternateContent>
        <mc:AlternateContent xmlns:mc="http://schemas.openxmlformats.org/markup-compatibility/2006">
          <mc:Choice Requires="x14">
            <control shapeId="1086378" r:id="rId112" name="Check Box 5034">
              <controlPr defaultSize="0" autoFill="0" autoLine="0" autoPict="0">
                <anchor moveWithCells="1">
                  <from>
                    <xdr:col>7</xdr:col>
                    <xdr:colOff>137160</xdr:colOff>
                    <xdr:row>211</xdr:row>
                    <xdr:rowOff>99060</xdr:rowOff>
                  </from>
                  <to>
                    <xdr:col>7</xdr:col>
                    <xdr:colOff>655320</xdr:colOff>
                    <xdr:row>211</xdr:row>
                    <xdr:rowOff>297180</xdr:rowOff>
                  </to>
                </anchor>
              </controlPr>
            </control>
          </mc:Choice>
        </mc:AlternateContent>
        <mc:AlternateContent xmlns:mc="http://schemas.openxmlformats.org/markup-compatibility/2006">
          <mc:Choice Requires="x14">
            <control shapeId="1086379" r:id="rId113" name="Check Box 5035">
              <controlPr defaultSize="0" autoFill="0" autoLine="0" autoPict="0">
                <anchor moveWithCells="1">
                  <from>
                    <xdr:col>7</xdr:col>
                    <xdr:colOff>137160</xdr:colOff>
                    <xdr:row>212</xdr:row>
                    <xdr:rowOff>83820</xdr:rowOff>
                  </from>
                  <to>
                    <xdr:col>7</xdr:col>
                    <xdr:colOff>655320</xdr:colOff>
                    <xdr:row>212</xdr:row>
                    <xdr:rowOff>289560</xdr:rowOff>
                  </to>
                </anchor>
              </controlPr>
            </control>
          </mc:Choice>
        </mc:AlternateContent>
        <mc:AlternateContent xmlns:mc="http://schemas.openxmlformats.org/markup-compatibility/2006">
          <mc:Choice Requires="x14">
            <control shapeId="1086380" r:id="rId114" name="Check Box 5036">
              <controlPr defaultSize="0" autoFill="0" autoLine="0" autoPict="0">
                <anchor moveWithCells="1">
                  <from>
                    <xdr:col>7</xdr:col>
                    <xdr:colOff>137160</xdr:colOff>
                    <xdr:row>213</xdr:row>
                    <xdr:rowOff>106680</xdr:rowOff>
                  </from>
                  <to>
                    <xdr:col>7</xdr:col>
                    <xdr:colOff>655320</xdr:colOff>
                    <xdr:row>214</xdr:row>
                    <xdr:rowOff>0</xdr:rowOff>
                  </to>
                </anchor>
              </controlPr>
            </control>
          </mc:Choice>
        </mc:AlternateContent>
        <mc:AlternateContent xmlns:mc="http://schemas.openxmlformats.org/markup-compatibility/2006">
          <mc:Choice Requires="x14">
            <control shapeId="1086381" r:id="rId115" name="Check Box 5037">
              <controlPr defaultSize="0" autoFill="0" autoLine="0" autoPict="0">
                <anchor moveWithCells="1">
                  <from>
                    <xdr:col>7</xdr:col>
                    <xdr:colOff>137160</xdr:colOff>
                    <xdr:row>214</xdr:row>
                    <xdr:rowOff>99060</xdr:rowOff>
                  </from>
                  <to>
                    <xdr:col>7</xdr:col>
                    <xdr:colOff>655320</xdr:colOff>
                    <xdr:row>214</xdr:row>
                    <xdr:rowOff>289560</xdr:rowOff>
                  </to>
                </anchor>
              </controlPr>
            </control>
          </mc:Choice>
        </mc:AlternateContent>
        <mc:AlternateContent xmlns:mc="http://schemas.openxmlformats.org/markup-compatibility/2006">
          <mc:Choice Requires="x14">
            <control shapeId="1086382" r:id="rId116" name="Check Box 5038">
              <controlPr defaultSize="0" autoFill="0" autoLine="0" autoPict="0">
                <anchor moveWithCells="1">
                  <from>
                    <xdr:col>7</xdr:col>
                    <xdr:colOff>137160</xdr:colOff>
                    <xdr:row>215</xdr:row>
                    <xdr:rowOff>99060</xdr:rowOff>
                  </from>
                  <to>
                    <xdr:col>7</xdr:col>
                    <xdr:colOff>655320</xdr:colOff>
                    <xdr:row>215</xdr:row>
                    <xdr:rowOff>289560</xdr:rowOff>
                  </to>
                </anchor>
              </controlPr>
            </control>
          </mc:Choice>
        </mc:AlternateContent>
        <mc:AlternateContent xmlns:mc="http://schemas.openxmlformats.org/markup-compatibility/2006">
          <mc:Choice Requires="x14">
            <control shapeId="1086383" r:id="rId117" name="Check Box 5039">
              <controlPr defaultSize="0" autoFill="0" autoLine="0" autoPict="0">
                <anchor moveWithCells="1">
                  <from>
                    <xdr:col>7</xdr:col>
                    <xdr:colOff>137160</xdr:colOff>
                    <xdr:row>216</xdr:row>
                    <xdr:rowOff>99060</xdr:rowOff>
                  </from>
                  <to>
                    <xdr:col>7</xdr:col>
                    <xdr:colOff>655320</xdr:colOff>
                    <xdr:row>216</xdr:row>
                    <xdr:rowOff>289560</xdr:rowOff>
                  </to>
                </anchor>
              </controlPr>
            </control>
          </mc:Choice>
        </mc:AlternateContent>
        <mc:AlternateContent xmlns:mc="http://schemas.openxmlformats.org/markup-compatibility/2006">
          <mc:Choice Requires="x14">
            <control shapeId="1086384" r:id="rId118" name="Check Box 5040">
              <controlPr defaultSize="0" autoFill="0" autoLine="0" autoPict="0">
                <anchor moveWithCells="1">
                  <from>
                    <xdr:col>7</xdr:col>
                    <xdr:colOff>137160</xdr:colOff>
                    <xdr:row>217</xdr:row>
                    <xdr:rowOff>99060</xdr:rowOff>
                  </from>
                  <to>
                    <xdr:col>7</xdr:col>
                    <xdr:colOff>655320</xdr:colOff>
                    <xdr:row>217</xdr:row>
                    <xdr:rowOff>289560</xdr:rowOff>
                  </to>
                </anchor>
              </controlPr>
            </control>
          </mc:Choice>
        </mc:AlternateContent>
        <mc:AlternateContent xmlns:mc="http://schemas.openxmlformats.org/markup-compatibility/2006">
          <mc:Choice Requires="x14">
            <control shapeId="1086386" r:id="rId119" name="Drop Down 5042">
              <controlPr defaultSize="0" autoLine="0" autoPict="0">
                <anchor moveWithCells="1">
                  <from>
                    <xdr:col>5</xdr:col>
                    <xdr:colOff>22860</xdr:colOff>
                    <xdr:row>396</xdr:row>
                    <xdr:rowOff>0</xdr:rowOff>
                  </from>
                  <to>
                    <xdr:col>6</xdr:col>
                    <xdr:colOff>0</xdr:colOff>
                    <xdr:row>397</xdr:row>
                    <xdr:rowOff>7620</xdr:rowOff>
                  </to>
                </anchor>
              </controlPr>
            </control>
          </mc:Choice>
        </mc:AlternateContent>
        <mc:AlternateContent xmlns:mc="http://schemas.openxmlformats.org/markup-compatibility/2006">
          <mc:Choice Requires="x14">
            <control shapeId="1086387" r:id="rId120" name="Check Box 5043">
              <controlPr defaultSize="0" autoFill="0" autoLine="0" autoPict="0">
                <anchor moveWithCells="1">
                  <from>
                    <xdr:col>6</xdr:col>
                    <xdr:colOff>685800</xdr:colOff>
                    <xdr:row>132</xdr:row>
                    <xdr:rowOff>22860</xdr:rowOff>
                  </from>
                  <to>
                    <xdr:col>6</xdr:col>
                    <xdr:colOff>1264920</xdr:colOff>
                    <xdr:row>132</xdr:row>
                    <xdr:rowOff>213360</xdr:rowOff>
                  </to>
                </anchor>
              </controlPr>
            </control>
          </mc:Choice>
        </mc:AlternateContent>
        <mc:AlternateContent xmlns:mc="http://schemas.openxmlformats.org/markup-compatibility/2006">
          <mc:Choice Requires="x14">
            <control shapeId="1086388" r:id="rId121" name="Check Box 5044">
              <controlPr defaultSize="0" autoFill="0" autoLine="0" autoPict="0">
                <anchor moveWithCells="1">
                  <from>
                    <xdr:col>6</xdr:col>
                    <xdr:colOff>685800</xdr:colOff>
                    <xdr:row>133</xdr:row>
                    <xdr:rowOff>22860</xdr:rowOff>
                  </from>
                  <to>
                    <xdr:col>6</xdr:col>
                    <xdr:colOff>1264920</xdr:colOff>
                    <xdr:row>134</xdr:row>
                    <xdr:rowOff>0</xdr:rowOff>
                  </to>
                </anchor>
              </controlPr>
            </control>
          </mc:Choice>
        </mc:AlternateContent>
        <mc:AlternateContent xmlns:mc="http://schemas.openxmlformats.org/markup-compatibility/2006">
          <mc:Choice Requires="x14">
            <control shapeId="1086389" r:id="rId122" name="Check Box 5045">
              <controlPr defaultSize="0" autoFill="0" autoLine="0" autoPict="0">
                <anchor moveWithCells="1">
                  <from>
                    <xdr:col>6</xdr:col>
                    <xdr:colOff>685800</xdr:colOff>
                    <xdr:row>134</xdr:row>
                    <xdr:rowOff>0</xdr:rowOff>
                  </from>
                  <to>
                    <xdr:col>6</xdr:col>
                    <xdr:colOff>1264920</xdr:colOff>
                    <xdr:row>134</xdr:row>
                    <xdr:rowOff>251460</xdr:rowOff>
                  </to>
                </anchor>
              </controlPr>
            </control>
          </mc:Choice>
        </mc:AlternateContent>
        <mc:AlternateContent xmlns:mc="http://schemas.openxmlformats.org/markup-compatibility/2006">
          <mc:Choice Requires="x14">
            <control shapeId="1086390" r:id="rId123" name="Drop Down 5046">
              <controlPr defaultSize="0" autoLine="0" autoPict="0">
                <anchor moveWithCells="1">
                  <from>
                    <xdr:col>3</xdr:col>
                    <xdr:colOff>0</xdr:colOff>
                    <xdr:row>448</xdr:row>
                    <xdr:rowOff>0</xdr:rowOff>
                  </from>
                  <to>
                    <xdr:col>5</xdr:col>
                    <xdr:colOff>1226820</xdr:colOff>
                    <xdr:row>449</xdr:row>
                    <xdr:rowOff>0</xdr:rowOff>
                  </to>
                </anchor>
              </controlPr>
            </control>
          </mc:Choice>
        </mc:AlternateContent>
        <mc:AlternateContent xmlns:mc="http://schemas.openxmlformats.org/markup-compatibility/2006">
          <mc:Choice Requires="x14">
            <control shapeId="1086392" r:id="rId124" name="Drop Down 5048">
              <controlPr defaultSize="0" autoLine="0" autoPict="0">
                <anchor moveWithCells="1">
                  <from>
                    <xdr:col>4</xdr:col>
                    <xdr:colOff>0</xdr:colOff>
                    <xdr:row>14</xdr:row>
                    <xdr:rowOff>7620</xdr:rowOff>
                  </from>
                  <to>
                    <xdr:col>5</xdr:col>
                    <xdr:colOff>0</xdr:colOff>
                    <xdr:row>14</xdr:row>
                    <xdr:rowOff>198120</xdr:rowOff>
                  </to>
                </anchor>
              </controlPr>
            </control>
          </mc:Choice>
        </mc:AlternateContent>
        <mc:AlternateContent xmlns:mc="http://schemas.openxmlformats.org/markup-compatibility/2006">
          <mc:Choice Requires="x14">
            <control shapeId="1086393" r:id="rId125" name="Drop Down 5049">
              <controlPr defaultSize="0" autoLine="0" autoPict="0">
                <anchor moveWithCells="1">
                  <from>
                    <xdr:col>5</xdr:col>
                    <xdr:colOff>7620</xdr:colOff>
                    <xdr:row>44</xdr:row>
                    <xdr:rowOff>7620</xdr:rowOff>
                  </from>
                  <to>
                    <xdr:col>5</xdr:col>
                    <xdr:colOff>982980</xdr:colOff>
                    <xdr:row>44</xdr:row>
                    <xdr:rowOff>198120</xdr:rowOff>
                  </to>
                </anchor>
              </controlPr>
            </control>
          </mc:Choice>
        </mc:AlternateContent>
        <mc:AlternateContent xmlns:mc="http://schemas.openxmlformats.org/markup-compatibility/2006">
          <mc:Choice Requires="x14">
            <control shapeId="1086400" r:id="rId126" name="Check Box 5056">
              <controlPr defaultSize="0" autoFill="0" autoLine="0" autoPict="0">
                <anchor moveWithCells="1">
                  <from>
                    <xdr:col>6</xdr:col>
                    <xdr:colOff>30480</xdr:colOff>
                    <xdr:row>86</xdr:row>
                    <xdr:rowOff>30480</xdr:rowOff>
                  </from>
                  <to>
                    <xdr:col>6</xdr:col>
                    <xdr:colOff>495300</xdr:colOff>
                    <xdr:row>87</xdr:row>
                    <xdr:rowOff>0</xdr:rowOff>
                  </to>
                </anchor>
              </controlPr>
            </control>
          </mc:Choice>
        </mc:AlternateContent>
        <mc:AlternateContent xmlns:mc="http://schemas.openxmlformats.org/markup-compatibility/2006">
          <mc:Choice Requires="x14">
            <control shapeId="1086401" r:id="rId127" name="Check Box 5057">
              <controlPr defaultSize="0" autoFill="0" autoLine="0" autoPict="0">
                <anchor moveWithCells="1">
                  <from>
                    <xdr:col>6</xdr:col>
                    <xdr:colOff>7620</xdr:colOff>
                    <xdr:row>117</xdr:row>
                    <xdr:rowOff>22860</xdr:rowOff>
                  </from>
                  <to>
                    <xdr:col>6</xdr:col>
                    <xdr:colOff>594360</xdr:colOff>
                    <xdr:row>118</xdr:row>
                    <xdr:rowOff>7620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558" yWindow="543" count="1">
        <x14:dataValidation type="list" allowBlank="1" showInputMessage="1" showErrorMessage="1" xr:uid="{CE6D0BE6-87B3-4B37-8CD7-4CC9EA2EABC8}">
          <x14:formula1>
            <xm:f>'BUILD Sheet'!$A$1:$A$2</xm:f>
          </x14:formula1>
          <xm:sqref>G59:G60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tabColor indexed="51"/>
  </sheetPr>
  <dimension ref="A1:L32"/>
  <sheetViews>
    <sheetView showGridLines="0" zoomScaleNormal="100" workbookViewId="0">
      <selection activeCell="V14" sqref="V14"/>
    </sheetView>
  </sheetViews>
  <sheetFormatPr defaultRowHeight="13.2" outlineLevelRow="1"/>
  <cols>
    <col min="1" max="1" width="3.109375" customWidth="1"/>
    <col min="2" max="2" width="12.5546875" customWidth="1"/>
    <col min="3" max="3" width="10.88671875" customWidth="1"/>
    <col min="4" max="4" width="5.109375" customWidth="1"/>
    <col min="5" max="5" width="2.6640625" customWidth="1"/>
    <col min="6" max="6" width="2.5546875" customWidth="1"/>
    <col min="7" max="7" width="3.33203125" customWidth="1"/>
    <col min="8" max="8" width="7.33203125" customWidth="1"/>
    <col min="9" max="9" width="4.33203125" customWidth="1"/>
    <col min="10" max="10" width="5.6640625" customWidth="1"/>
    <col min="11" max="11" width="14.5546875" customWidth="1"/>
    <col min="12" max="12" width="23" customWidth="1"/>
  </cols>
  <sheetData>
    <row r="1" spans="1:12" ht="17.399999999999999" customHeight="1">
      <c r="A1" s="4129" t="s">
        <v>4275</v>
      </c>
      <c r="B1" s="4130"/>
      <c r="C1" s="4130"/>
      <c r="D1" s="4130"/>
      <c r="E1" s="4130"/>
      <c r="F1" s="4130"/>
      <c r="G1" s="4130"/>
      <c r="H1" s="4130"/>
      <c r="I1" s="4130"/>
      <c r="J1" s="4130"/>
      <c r="K1" s="4130"/>
      <c r="L1" s="4131"/>
    </row>
    <row r="2" spans="1:12">
      <c r="A2" s="4132"/>
      <c r="B2" s="3972"/>
      <c r="C2" s="3972"/>
      <c r="D2" s="3972"/>
      <c r="E2" s="3972"/>
      <c r="F2" s="3972"/>
      <c r="G2" s="3972"/>
      <c r="H2" s="3972"/>
      <c r="I2" s="3972"/>
      <c r="J2" s="3972"/>
      <c r="K2" s="3972"/>
      <c r="L2" s="4133"/>
    </row>
    <row r="3" spans="1:12" ht="89.25" customHeight="1">
      <c r="A3" s="3557" t="s">
        <v>415</v>
      </c>
      <c r="B3" s="3559"/>
      <c r="C3" s="3830" t="str">
        <f>+'Master Data'!E18</f>
        <v>KZN Public Works: 191 Prince Alfred Street</v>
      </c>
      <c r="D3" s="3840"/>
      <c r="E3" s="3840"/>
      <c r="F3" s="3840"/>
      <c r="G3" s="3840"/>
      <c r="H3" s="3840"/>
      <c r="I3" s="3840"/>
      <c r="J3" s="3840"/>
      <c r="K3" s="3840"/>
      <c r="L3" s="3831"/>
    </row>
    <row r="4" spans="1:12" ht="32.25" customHeight="1">
      <c r="A4" s="3557" t="s">
        <v>4543</v>
      </c>
      <c r="B4" s="3558"/>
      <c r="C4" s="3830" t="str">
        <f>+'Master Data'!E13</f>
        <v>ZNTM012345W</v>
      </c>
      <c r="D4" s="3840"/>
      <c r="E4" s="3840"/>
      <c r="F4" s="3840"/>
      <c r="G4" s="3840"/>
      <c r="H4" s="3840"/>
      <c r="I4" s="3840"/>
      <c r="J4" s="3831"/>
      <c r="K4" s="278" t="s">
        <v>4004</v>
      </c>
      <c r="L4" s="275" t="str">
        <f>+'Master Data'!G13</f>
        <v>012345</v>
      </c>
    </row>
    <row r="5" spans="1:12">
      <c r="A5" s="4215" t="s">
        <v>4276</v>
      </c>
      <c r="B5" s="4215"/>
      <c r="C5" s="4215"/>
      <c r="D5" s="4215"/>
      <c r="E5" s="4215"/>
      <c r="F5" s="4215"/>
      <c r="G5" s="4215"/>
      <c r="H5" s="4215"/>
      <c r="I5" s="4215"/>
      <c r="J5" s="4215"/>
      <c r="K5" s="4215"/>
      <c r="L5" s="4215"/>
    </row>
    <row r="6" spans="1:12" ht="34.5" customHeight="1">
      <c r="A6" s="4216"/>
      <c r="B6" s="4216"/>
      <c r="C6" s="4216"/>
      <c r="D6" s="4216"/>
      <c r="E6" s="4216"/>
      <c r="F6" s="4216"/>
      <c r="G6" s="4216"/>
      <c r="H6" s="4216"/>
      <c r="I6" s="4216"/>
      <c r="J6" s="4216"/>
      <c r="K6" s="4216"/>
      <c r="L6" s="4216"/>
    </row>
    <row r="7" spans="1:12" ht="7.5" customHeight="1">
      <c r="B7" s="17"/>
    </row>
    <row r="8" spans="1:12" ht="14.25" customHeight="1">
      <c r="A8" s="279"/>
      <c r="B8" s="63" t="s">
        <v>370</v>
      </c>
      <c r="C8" s="4166" t="s">
        <v>958</v>
      </c>
      <c r="D8" s="4167"/>
      <c r="E8" s="4167"/>
      <c r="F8" s="4167"/>
      <c r="G8" s="4167"/>
      <c r="H8" s="4167"/>
      <c r="I8" s="4167"/>
      <c r="J8" s="4167"/>
      <c r="K8" s="4167"/>
      <c r="L8" s="349" t="s">
        <v>1225</v>
      </c>
    </row>
    <row r="9" spans="1:12" ht="21" customHeight="1">
      <c r="A9" s="277">
        <v>1</v>
      </c>
      <c r="B9" s="279"/>
      <c r="C9" s="4166"/>
      <c r="D9" s="4167"/>
      <c r="E9" s="4167"/>
      <c r="F9" s="4167"/>
      <c r="G9" s="4167"/>
      <c r="H9" s="4167"/>
      <c r="I9" s="4167"/>
      <c r="J9" s="4167"/>
      <c r="K9" s="4167"/>
      <c r="L9" s="349"/>
    </row>
    <row r="10" spans="1:12" ht="21" customHeight="1">
      <c r="A10" s="277">
        <v>2</v>
      </c>
      <c r="B10" s="279"/>
      <c r="C10" s="4166"/>
      <c r="D10" s="4167"/>
      <c r="E10" s="4167"/>
      <c r="F10" s="4167"/>
      <c r="G10" s="4167"/>
      <c r="H10" s="4167"/>
      <c r="I10" s="4167"/>
      <c r="J10" s="4167"/>
      <c r="K10" s="4167"/>
      <c r="L10" s="349"/>
    </row>
    <row r="11" spans="1:12" ht="21" customHeight="1">
      <c r="A11" s="277">
        <v>3</v>
      </c>
      <c r="B11" s="279"/>
      <c r="C11" s="4166"/>
      <c r="D11" s="4167"/>
      <c r="E11" s="4167"/>
      <c r="F11" s="4167"/>
      <c r="G11" s="4167"/>
      <c r="H11" s="4167"/>
      <c r="I11" s="4167"/>
      <c r="J11" s="4167"/>
      <c r="K11" s="4167"/>
      <c r="L11" s="349"/>
    </row>
    <row r="12" spans="1:12" ht="21" customHeight="1">
      <c r="A12" s="277">
        <v>4</v>
      </c>
      <c r="B12" s="279"/>
      <c r="C12" s="4166"/>
      <c r="D12" s="4167"/>
      <c r="E12" s="4167"/>
      <c r="F12" s="4167"/>
      <c r="G12" s="4167"/>
      <c r="H12" s="4167"/>
      <c r="I12" s="4167"/>
      <c r="J12" s="4167"/>
      <c r="K12" s="4167"/>
      <c r="L12" s="349"/>
    </row>
    <row r="13" spans="1:12" ht="21" customHeight="1">
      <c r="A13" s="277">
        <v>5</v>
      </c>
      <c r="B13" s="279"/>
      <c r="C13" s="4166"/>
      <c r="D13" s="4167"/>
      <c r="E13" s="4167"/>
      <c r="F13" s="4167"/>
      <c r="G13" s="4167"/>
      <c r="H13" s="4167"/>
      <c r="I13" s="4167"/>
      <c r="J13" s="4167"/>
      <c r="K13" s="4167"/>
      <c r="L13" s="349"/>
    </row>
    <row r="14" spans="1:12" ht="21" customHeight="1">
      <c r="A14" s="277">
        <v>6</v>
      </c>
      <c r="B14" s="279"/>
      <c r="C14" s="4166"/>
      <c r="D14" s="4167"/>
      <c r="E14" s="4167"/>
      <c r="F14" s="4167"/>
      <c r="G14" s="4167"/>
      <c r="H14" s="4167"/>
      <c r="I14" s="4167"/>
      <c r="J14" s="4167"/>
      <c r="K14" s="4167"/>
      <c r="L14" s="349"/>
    </row>
    <row r="15" spans="1:12" ht="21" customHeight="1">
      <c r="A15" s="277">
        <v>7</v>
      </c>
      <c r="B15" s="279"/>
      <c r="C15" s="4166"/>
      <c r="D15" s="4167"/>
      <c r="E15" s="4167"/>
      <c r="F15" s="4167"/>
      <c r="G15" s="4167"/>
      <c r="H15" s="4167"/>
      <c r="I15" s="4167"/>
      <c r="J15" s="4167"/>
      <c r="K15" s="4167"/>
      <c r="L15" s="349"/>
    </row>
    <row r="16" spans="1:12" ht="21" customHeight="1">
      <c r="A16" s="277">
        <v>8</v>
      </c>
      <c r="B16" s="279"/>
      <c r="C16" s="4166"/>
      <c r="D16" s="4167"/>
      <c r="E16" s="4167"/>
      <c r="F16" s="4167"/>
      <c r="G16" s="4167"/>
      <c r="H16" s="4167"/>
      <c r="I16" s="4167"/>
      <c r="J16" s="4167"/>
      <c r="K16" s="4167"/>
      <c r="L16" s="349"/>
    </row>
    <row r="17" spans="1:12" ht="21" customHeight="1">
      <c r="A17" s="277">
        <v>9</v>
      </c>
      <c r="B17" s="279"/>
      <c r="C17" s="4166"/>
      <c r="D17" s="4167"/>
      <c r="E17" s="4167"/>
      <c r="F17" s="4167"/>
      <c r="G17" s="4167"/>
      <c r="H17" s="4167"/>
      <c r="I17" s="4167"/>
      <c r="J17" s="4167"/>
      <c r="K17" s="4167"/>
      <c r="L17" s="349"/>
    </row>
    <row r="18" spans="1:12" ht="21" customHeight="1">
      <c r="A18" s="277">
        <v>10</v>
      </c>
      <c r="B18" s="279"/>
      <c r="C18" s="4166"/>
      <c r="D18" s="4167"/>
      <c r="E18" s="4167"/>
      <c r="F18" s="4167"/>
      <c r="G18" s="4167"/>
      <c r="H18" s="4167"/>
      <c r="I18" s="4167"/>
      <c r="J18" s="4167"/>
      <c r="K18" s="4167"/>
      <c r="L18" s="349"/>
    </row>
    <row r="19" spans="1:12" ht="21" customHeight="1">
      <c r="A19" s="277">
        <v>11</v>
      </c>
      <c r="B19" s="279"/>
      <c r="C19" s="4166"/>
      <c r="D19" s="4167"/>
      <c r="E19" s="4167"/>
      <c r="F19" s="4167"/>
      <c r="G19" s="4167"/>
      <c r="H19" s="4167"/>
      <c r="I19" s="4167"/>
      <c r="J19" s="4167"/>
      <c r="K19" s="4167"/>
      <c r="L19" s="349"/>
    </row>
    <row r="20" spans="1:12" ht="21" customHeight="1">
      <c r="A20" s="277">
        <v>12</v>
      </c>
      <c r="B20" s="279"/>
      <c r="C20" s="4166"/>
      <c r="D20" s="4167"/>
      <c r="E20" s="4167"/>
      <c r="F20" s="4167"/>
      <c r="G20" s="4167"/>
      <c r="H20" s="4167"/>
      <c r="I20" s="4167"/>
      <c r="J20" s="4167"/>
      <c r="K20" s="4167"/>
      <c r="L20" s="349"/>
    </row>
    <row r="21" spans="1:12" ht="21" customHeight="1">
      <c r="A21" s="277">
        <v>13</v>
      </c>
      <c r="B21" s="279"/>
      <c r="C21" s="4166"/>
      <c r="D21" s="4167"/>
      <c r="E21" s="4167"/>
      <c r="F21" s="4167"/>
      <c r="G21" s="4167"/>
      <c r="H21" s="4167"/>
      <c r="I21" s="4167"/>
      <c r="J21" s="4167"/>
      <c r="K21" s="4167"/>
      <c r="L21" s="349"/>
    </row>
    <row r="22" spans="1:12" ht="20.25" customHeight="1">
      <c r="A22" s="4168" t="s">
        <v>4277</v>
      </c>
      <c r="B22" s="4169"/>
      <c r="C22" s="4169"/>
      <c r="D22" s="4169"/>
      <c r="E22" s="4169"/>
      <c r="F22" s="4169"/>
      <c r="G22" s="4169"/>
      <c r="H22" s="4169"/>
      <c r="I22" s="4169"/>
      <c r="J22" s="4169"/>
      <c r="K22" s="4169"/>
      <c r="L22" s="4170"/>
    </row>
    <row r="23" spans="1:12" ht="27.75" customHeight="1">
      <c r="A23" s="4189" t="s">
        <v>4436</v>
      </c>
      <c r="B23" s="4190"/>
      <c r="C23" s="4190"/>
      <c r="D23" s="4190"/>
      <c r="E23" s="4190"/>
      <c r="F23" s="4190"/>
      <c r="G23" s="4190"/>
      <c r="H23" s="4190"/>
      <c r="I23" s="4190"/>
      <c r="J23" s="4190"/>
      <c r="K23" s="4190"/>
      <c r="L23" s="4191"/>
    </row>
    <row r="24" spans="1:12" ht="36" customHeight="1">
      <c r="A24" s="4171" t="s">
        <v>4278</v>
      </c>
      <c r="B24" s="4172"/>
      <c r="C24" s="4175"/>
      <c r="D24" s="4176"/>
      <c r="E24" s="4176"/>
      <c r="F24" s="4176"/>
      <c r="G24" s="4176"/>
      <c r="H24" s="4177"/>
      <c r="I24" s="4181" t="s">
        <v>370</v>
      </c>
      <c r="J24" s="4182"/>
      <c r="K24" s="4183"/>
      <c r="L24" s="4187"/>
    </row>
    <row r="25" spans="1:12" ht="13.5" customHeight="1">
      <c r="A25" s="4171"/>
      <c r="B25" s="4172"/>
      <c r="C25" s="4175"/>
      <c r="D25" s="4176"/>
      <c r="E25" s="4176"/>
      <c r="F25" s="4176"/>
      <c r="G25" s="4176"/>
      <c r="H25" s="4177"/>
      <c r="I25" s="4181"/>
      <c r="J25" s="4182"/>
      <c r="K25" s="4183"/>
      <c r="L25" s="4187"/>
    </row>
    <row r="26" spans="1:12" ht="9.75" customHeight="1" thickBot="1">
      <c r="A26" s="4173"/>
      <c r="B26" s="4174"/>
      <c r="C26" s="4178"/>
      <c r="D26" s="4179"/>
      <c r="E26" s="4179"/>
      <c r="F26" s="4179"/>
      <c r="G26" s="4179"/>
      <c r="H26" s="4180"/>
      <c r="I26" s="4184"/>
      <c r="J26" s="4185"/>
      <c r="K26" s="4186"/>
      <c r="L26" s="4188"/>
    </row>
    <row r="27" spans="1:12" ht="27" customHeight="1" thickTop="1">
      <c r="A27" s="4193" t="s">
        <v>542</v>
      </c>
      <c r="B27" s="4194"/>
      <c r="C27" s="4197"/>
      <c r="D27" s="4198"/>
      <c r="E27" s="4198"/>
      <c r="F27" s="4198"/>
      <c r="G27" s="4198"/>
      <c r="H27" s="4199"/>
      <c r="I27" s="4203" t="s">
        <v>780</v>
      </c>
      <c r="J27" s="4205"/>
      <c r="K27" s="4204"/>
      <c r="L27" s="4213"/>
    </row>
    <row r="28" spans="1:12" ht="24" customHeight="1" thickBot="1">
      <c r="A28" s="4195"/>
      <c r="B28" s="4196"/>
      <c r="C28" s="4200"/>
      <c r="D28" s="4201"/>
      <c r="E28" s="4201"/>
      <c r="F28" s="4201"/>
      <c r="G28" s="4201"/>
      <c r="H28" s="4202"/>
      <c r="I28" s="4173"/>
      <c r="J28" s="4206"/>
      <c r="K28" s="4174"/>
      <c r="L28" s="4214"/>
    </row>
    <row r="29" spans="1:12" ht="36" customHeight="1" thickTop="1">
      <c r="A29" s="4203" t="s">
        <v>4279</v>
      </c>
      <c r="B29" s="4204"/>
      <c r="C29" s="4207"/>
      <c r="D29" s="4208"/>
      <c r="E29" s="4208"/>
      <c r="F29" s="4208"/>
      <c r="G29" s="4208"/>
      <c r="H29" s="4208"/>
      <c r="I29" s="4208"/>
      <c r="J29" s="4208"/>
      <c r="K29" s="4208"/>
      <c r="L29" s="4209"/>
    </row>
    <row r="30" spans="1:12" ht="13.5" customHeight="1" thickBot="1">
      <c r="A30" s="4173"/>
      <c r="B30" s="4174"/>
      <c r="C30" s="4210"/>
      <c r="D30" s="4211"/>
      <c r="E30" s="4211"/>
      <c r="F30" s="4211"/>
      <c r="G30" s="4211"/>
      <c r="H30" s="4211"/>
      <c r="I30" s="4211"/>
      <c r="J30" s="4211"/>
      <c r="K30" s="4211"/>
      <c r="L30" s="4212"/>
    </row>
    <row r="31" spans="1:12" ht="28.5" hidden="1" customHeight="1" outlineLevel="1">
      <c r="A31" s="4192" t="s">
        <v>815</v>
      </c>
      <c r="B31" s="4192"/>
      <c r="C31" s="4192"/>
      <c r="D31" s="4192"/>
      <c r="E31" s="4192"/>
      <c r="F31" s="4192"/>
      <c r="G31" s="4192"/>
      <c r="H31" s="4192"/>
      <c r="I31" s="4192"/>
      <c r="J31" s="4192"/>
      <c r="K31" s="4192"/>
      <c r="L31" s="4192"/>
    </row>
    <row r="32" spans="1:12" ht="13.8" collapsed="1" thickTop="1"/>
  </sheetData>
  <sheetProtection formatRows="0" selectLockedCells="1"/>
  <mergeCells count="33">
    <mergeCell ref="C11:K11"/>
    <mergeCell ref="C10:K10"/>
    <mergeCell ref="C12:K12"/>
    <mergeCell ref="C13:K13"/>
    <mergeCell ref="A5:L6"/>
    <mergeCell ref="A1:L2"/>
    <mergeCell ref="C3:L3"/>
    <mergeCell ref="C8:K8"/>
    <mergeCell ref="C9:K9"/>
    <mergeCell ref="A3:B3"/>
    <mergeCell ref="A4:B4"/>
    <mergeCell ref="C4:J4"/>
    <mergeCell ref="A31:L31"/>
    <mergeCell ref="A27:B28"/>
    <mergeCell ref="C27:H28"/>
    <mergeCell ref="A29:B30"/>
    <mergeCell ref="I27:K28"/>
    <mergeCell ref="C29:L30"/>
    <mergeCell ref="L27:L28"/>
    <mergeCell ref="C19:K19"/>
    <mergeCell ref="C20:K20"/>
    <mergeCell ref="C21:K21"/>
    <mergeCell ref="A22:L22"/>
    <mergeCell ref="A24:B26"/>
    <mergeCell ref="C24:H26"/>
    <mergeCell ref="I24:K26"/>
    <mergeCell ref="L24:L26"/>
    <mergeCell ref="A23:L23"/>
    <mergeCell ref="C14:K14"/>
    <mergeCell ref="C16:K16"/>
    <mergeCell ref="C17:K17"/>
    <mergeCell ref="C15:K15"/>
    <mergeCell ref="C18:K18"/>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876" r:id="rId4" name="Button 4">
              <controlPr defaultSize="0" print="0" autoFill="0" autoPict="0" macro="[0]!ToMainMenu">
                <anchor>
                  <from>
                    <xdr:col>12</xdr:col>
                    <xdr:colOff>304800</xdr:colOff>
                    <xdr:row>0</xdr:row>
                    <xdr:rowOff>152400</xdr:rowOff>
                  </from>
                  <to>
                    <xdr:col>15</xdr:col>
                    <xdr:colOff>45720</xdr:colOff>
                    <xdr:row>2</xdr:row>
                    <xdr:rowOff>99060</xdr:rowOff>
                  </to>
                </anchor>
              </controlPr>
            </control>
          </mc:Choice>
        </mc:AlternateContent>
        <mc:AlternateContent xmlns:mc="http://schemas.openxmlformats.org/markup-compatibility/2006">
          <mc:Choice Requires="x14">
            <control shapeId="79877" r:id="rId5" name="Button 5">
              <controlPr defaultSize="0" print="0" autoFill="0" autoPict="0" macro="[0]!PrintCoverPGSec1">
                <anchor>
                  <from>
                    <xdr:col>12</xdr:col>
                    <xdr:colOff>304800</xdr:colOff>
                    <xdr:row>2</xdr:row>
                    <xdr:rowOff>792480</xdr:rowOff>
                  </from>
                  <to>
                    <xdr:col>15</xdr:col>
                    <xdr:colOff>45720</xdr:colOff>
                    <xdr:row>2</xdr:row>
                    <xdr:rowOff>1112520</xdr:rowOff>
                  </to>
                </anchor>
              </controlPr>
            </control>
          </mc:Choice>
        </mc:AlternateContent>
        <mc:AlternateContent xmlns:mc="http://schemas.openxmlformats.org/markup-compatibility/2006">
          <mc:Choice Requires="x14">
            <control shapeId="79878" r:id="rId6" name="Button 6">
              <controlPr defaultSize="0" print="0" autoFill="0" autoPict="0" macro="[0]!PrintPreview">
                <anchor>
                  <from>
                    <xdr:col>12</xdr:col>
                    <xdr:colOff>304800</xdr:colOff>
                    <xdr:row>2</xdr:row>
                    <xdr:rowOff>114300</xdr:rowOff>
                  </from>
                  <to>
                    <xdr:col>15</xdr:col>
                    <xdr:colOff>45720</xdr:colOff>
                    <xdr:row>2</xdr:row>
                    <xdr:rowOff>441960</xdr:rowOff>
                  </to>
                </anchor>
              </controlPr>
            </control>
          </mc:Choice>
        </mc:AlternateContent>
        <mc:AlternateContent xmlns:mc="http://schemas.openxmlformats.org/markup-compatibility/2006">
          <mc:Choice Requires="x14">
            <control shapeId="79946" r:id="rId7" name="Button 74">
              <controlPr defaultSize="0" print="0" autoFill="0" autoPict="0" macro="[0]!ToDataEntry">
                <anchor>
                  <from>
                    <xdr:col>12</xdr:col>
                    <xdr:colOff>304800</xdr:colOff>
                    <xdr:row>3</xdr:row>
                    <xdr:rowOff>0</xdr:rowOff>
                  </from>
                  <to>
                    <xdr:col>15</xdr:col>
                    <xdr:colOff>45720</xdr:colOff>
                    <xdr:row>3</xdr:row>
                    <xdr:rowOff>327660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indexed="51"/>
  </sheetPr>
  <dimension ref="A1:K24"/>
  <sheetViews>
    <sheetView showGridLines="0" zoomScaleNormal="100" workbookViewId="0">
      <selection activeCell="V14" sqref="V14"/>
    </sheetView>
  </sheetViews>
  <sheetFormatPr defaultRowHeight="13.2"/>
  <cols>
    <col min="2" max="2" width="6.6640625" customWidth="1"/>
    <col min="4" max="4" width="7" customWidth="1"/>
    <col min="5" max="5" width="2.5546875" customWidth="1"/>
    <col min="6" max="6" width="18.44140625" customWidth="1"/>
    <col min="8" max="8" width="7.5546875" customWidth="1"/>
    <col min="11" max="11" width="4.88671875" customWidth="1"/>
  </cols>
  <sheetData>
    <row r="1" spans="1:11" ht="17.399999999999999" customHeight="1">
      <c r="A1" s="4129" t="s">
        <v>1413</v>
      </c>
      <c r="B1" s="4130"/>
      <c r="C1" s="4130"/>
      <c r="D1" s="4130"/>
      <c r="E1" s="4130"/>
      <c r="F1" s="4130"/>
      <c r="G1" s="4130"/>
      <c r="H1" s="4130"/>
      <c r="I1" s="4130"/>
      <c r="J1" s="4130"/>
      <c r="K1" s="4131"/>
    </row>
    <row r="2" spans="1:11" ht="3.75" customHeight="1">
      <c r="A2" s="4132"/>
      <c r="B2" s="3972"/>
      <c r="C2" s="3972"/>
      <c r="D2" s="3972"/>
      <c r="E2" s="3972"/>
      <c r="F2" s="3972"/>
      <c r="G2" s="3972"/>
      <c r="H2" s="3972"/>
      <c r="I2" s="3972"/>
      <c r="J2" s="3972"/>
      <c r="K2" s="4133"/>
    </row>
    <row r="3" spans="1:11" ht="62.25" customHeight="1">
      <c r="A3" s="3829" t="s">
        <v>415</v>
      </c>
      <c r="B3" s="3829"/>
      <c r="C3" s="3830" t="str">
        <f>+ 'Master Data'!E18</f>
        <v>KZN Public Works: 191 Prince Alfred Street</v>
      </c>
      <c r="D3" s="3840"/>
      <c r="E3" s="3840"/>
      <c r="F3" s="3840"/>
      <c r="G3" s="3840"/>
      <c r="H3" s="3840"/>
      <c r="I3" s="3840"/>
      <c r="J3" s="3840"/>
      <c r="K3" s="3831"/>
    </row>
    <row r="4" spans="1:11" ht="31.5" customHeight="1">
      <c r="A4" s="3829" t="s">
        <v>4543</v>
      </c>
      <c r="B4" s="3829"/>
      <c r="C4" s="4141" t="str">
        <f>+'Master Data'!E13</f>
        <v>ZNTM012345W</v>
      </c>
      <c r="D4" s="4141"/>
      <c r="E4" s="4141"/>
      <c r="F4" s="4141"/>
      <c r="G4" s="4141" t="s">
        <v>4004</v>
      </c>
      <c r="H4" s="4141"/>
      <c r="I4" s="4227" t="str">
        <f>+'Master Data'!G13</f>
        <v>012345</v>
      </c>
      <c r="J4" s="4227"/>
      <c r="K4" s="4227"/>
    </row>
    <row r="5" spans="1:11" ht="27.75" customHeight="1">
      <c r="A5" s="1"/>
    </row>
    <row r="6" spans="1:11" ht="30" customHeight="1">
      <c r="A6" s="3732" t="s">
        <v>379</v>
      </c>
      <c r="B6" s="3732"/>
      <c r="C6" s="3732"/>
      <c r="D6" s="3732"/>
      <c r="E6" s="3732"/>
      <c r="F6" s="4217" t="s">
        <v>754</v>
      </c>
      <c r="G6" s="4217"/>
      <c r="H6" s="4217"/>
      <c r="I6" s="4217"/>
      <c r="J6" s="4217"/>
      <c r="K6" s="4217"/>
    </row>
    <row r="7" spans="1:11" ht="30" customHeight="1">
      <c r="A7" s="3732" t="s">
        <v>507</v>
      </c>
      <c r="B7" s="3732"/>
      <c r="C7" s="125"/>
      <c r="D7" s="125"/>
      <c r="E7" s="125"/>
      <c r="F7" s="4217" t="s">
        <v>754</v>
      </c>
      <c r="G7" s="4217"/>
      <c r="H7" s="4217"/>
      <c r="I7" s="4217"/>
      <c r="J7" s="4217"/>
      <c r="K7" s="4217"/>
    </row>
    <row r="8" spans="1:11" ht="30" customHeight="1">
      <c r="A8" s="125"/>
      <c r="B8" s="125"/>
      <c r="C8" s="125"/>
      <c r="D8" s="125"/>
      <c r="E8" s="125"/>
      <c r="F8" s="4217" t="s">
        <v>754</v>
      </c>
      <c r="G8" s="4217"/>
      <c r="H8" s="4217"/>
      <c r="I8" s="4217"/>
      <c r="J8" s="4217"/>
      <c r="K8" s="4217"/>
    </row>
    <row r="9" spans="1:11" ht="30" customHeight="1">
      <c r="A9" s="125"/>
      <c r="B9" s="125"/>
      <c r="C9" s="125"/>
      <c r="D9" s="125"/>
      <c r="E9" s="125"/>
      <c r="F9" s="4217" t="s">
        <v>754</v>
      </c>
      <c r="G9" s="4217"/>
      <c r="H9" s="4217"/>
      <c r="I9" s="4217"/>
      <c r="J9" s="4217"/>
      <c r="K9" s="4217"/>
    </row>
    <row r="10" spans="1:11" ht="30" customHeight="1">
      <c r="A10" s="125"/>
      <c r="B10" s="125"/>
      <c r="C10" s="125"/>
      <c r="D10" s="125"/>
      <c r="E10" s="125"/>
      <c r="F10" s="4217" t="s">
        <v>754</v>
      </c>
      <c r="G10" s="4217"/>
      <c r="H10" s="4217"/>
      <c r="I10" s="4217"/>
      <c r="J10" s="4217"/>
      <c r="K10" s="4217"/>
    </row>
    <row r="11" spans="1:11" ht="30" customHeight="1">
      <c r="A11" s="3732" t="s">
        <v>816</v>
      </c>
      <c r="B11" s="3732"/>
      <c r="C11" s="3732"/>
      <c r="D11" s="3732"/>
      <c r="E11" s="3732"/>
      <c r="F11" s="4217" t="s">
        <v>754</v>
      </c>
      <c r="G11" s="4217"/>
      <c r="H11" s="4217"/>
      <c r="I11" s="4217"/>
      <c r="J11" s="4217"/>
      <c r="K11" s="4217"/>
    </row>
    <row r="12" spans="1:11" ht="9.75" customHeight="1">
      <c r="A12" s="70"/>
      <c r="B12" s="70"/>
      <c r="C12" s="70"/>
      <c r="D12" s="70"/>
      <c r="E12" s="70"/>
      <c r="F12" s="4220" t="s">
        <v>477</v>
      </c>
      <c r="G12" s="4221"/>
      <c r="H12" s="4221"/>
      <c r="I12" s="4221"/>
      <c r="J12" s="4221"/>
      <c r="K12" s="4221"/>
    </row>
    <row r="13" spans="1:11" ht="30" customHeight="1">
      <c r="A13" s="3732" t="s">
        <v>817</v>
      </c>
      <c r="B13" s="3732"/>
      <c r="C13" s="3732"/>
      <c r="D13" s="3732"/>
      <c r="E13" s="3732"/>
      <c r="F13" s="4217" t="s">
        <v>754</v>
      </c>
      <c r="G13" s="4217"/>
      <c r="H13" s="4217"/>
      <c r="I13" s="4217"/>
      <c r="J13" s="4217"/>
      <c r="K13" s="4217"/>
    </row>
    <row r="14" spans="1:11" ht="9.75" customHeight="1">
      <c r="A14" s="70"/>
      <c r="B14" s="70"/>
      <c r="C14" s="70"/>
      <c r="D14" s="70"/>
      <c r="E14" s="70"/>
      <c r="F14" s="4220" t="s">
        <v>477</v>
      </c>
      <c r="G14" s="4221"/>
      <c r="H14" s="4221"/>
      <c r="I14" s="4221"/>
      <c r="J14" s="4221"/>
      <c r="K14" s="4221"/>
    </row>
    <row r="15" spans="1:11" ht="27.75" customHeight="1">
      <c r="A15" s="70"/>
      <c r="B15" s="70"/>
      <c r="C15" s="70"/>
      <c r="D15" s="70"/>
      <c r="E15" s="70"/>
      <c r="F15" s="280"/>
      <c r="G15" s="281"/>
      <c r="H15" s="281"/>
      <c r="I15" s="281"/>
      <c r="J15" s="281"/>
      <c r="K15" s="281"/>
    </row>
    <row r="16" spans="1:11" ht="30" customHeight="1">
      <c r="A16" s="4218" t="s">
        <v>4947</v>
      </c>
      <c r="B16" s="4218"/>
      <c r="C16" s="4218"/>
      <c r="D16" s="4218"/>
      <c r="E16" s="4218"/>
      <c r="F16" s="3613" t="s">
        <v>754</v>
      </c>
      <c r="G16" s="3613"/>
      <c r="H16" s="3613"/>
      <c r="I16" s="3613"/>
      <c r="J16" s="3613"/>
      <c r="K16" s="3613"/>
    </row>
    <row r="17" spans="1:11">
      <c r="A17" s="17"/>
    </row>
    <row r="18" spans="1:11" ht="51.75" customHeight="1">
      <c r="A18" s="1"/>
    </row>
    <row r="19" spans="1:11" ht="51.75" customHeight="1">
      <c r="A19" s="1"/>
    </row>
    <row r="20" spans="1:11" ht="42" customHeight="1">
      <c r="A20" s="3902" t="s">
        <v>754</v>
      </c>
      <c r="B20" s="3902"/>
      <c r="C20" s="3902"/>
      <c r="D20" s="3902"/>
      <c r="E20" s="4225" t="s">
        <v>754</v>
      </c>
      <c r="F20" s="3982"/>
      <c r="G20" s="3982"/>
      <c r="H20" s="4226"/>
      <c r="I20" s="4225"/>
      <c r="J20" s="3982"/>
      <c r="K20" s="4226"/>
    </row>
    <row r="21" spans="1:11" ht="19.5" customHeight="1">
      <c r="A21" s="4219" t="s">
        <v>423</v>
      </c>
      <c r="B21" s="4219"/>
      <c r="C21" s="4219"/>
      <c r="D21" s="4219"/>
      <c r="E21" s="4222" t="s">
        <v>369</v>
      </c>
      <c r="F21" s="4223"/>
      <c r="G21" s="4223"/>
      <c r="H21" s="4224"/>
      <c r="I21" s="4222" t="s">
        <v>370</v>
      </c>
      <c r="J21" s="4223"/>
      <c r="K21" s="4224"/>
    </row>
    <row r="22" spans="1:11" ht="15">
      <c r="A22" s="1"/>
    </row>
    <row r="23" spans="1:11" ht="15">
      <c r="A23" s="1"/>
    </row>
    <row r="24" spans="1:11" ht="15">
      <c r="A24" s="1"/>
    </row>
  </sheetData>
  <sheetProtection formatRows="0" selectLockedCells="1"/>
  <mergeCells count="28">
    <mergeCell ref="A21:D21"/>
    <mergeCell ref="A3:B3"/>
    <mergeCell ref="C3:K3"/>
    <mergeCell ref="F11:K11"/>
    <mergeCell ref="F13:K13"/>
    <mergeCell ref="F12:K12"/>
    <mergeCell ref="F14:K14"/>
    <mergeCell ref="E21:H21"/>
    <mergeCell ref="I21:K21"/>
    <mergeCell ref="E20:H20"/>
    <mergeCell ref="I20:K20"/>
    <mergeCell ref="I4:K4"/>
    <mergeCell ref="G4:H4"/>
    <mergeCell ref="A4:B4"/>
    <mergeCell ref="C4:F4"/>
    <mergeCell ref="A20:D20"/>
    <mergeCell ref="F6:K6"/>
    <mergeCell ref="F7:K7"/>
    <mergeCell ref="A6:E6"/>
    <mergeCell ref="A1:K2"/>
    <mergeCell ref="A7:B7"/>
    <mergeCell ref="F8:K8"/>
    <mergeCell ref="F9:K9"/>
    <mergeCell ref="A16:E16"/>
    <mergeCell ref="F10:K10"/>
    <mergeCell ref="F16:K16"/>
    <mergeCell ref="A11:E11"/>
    <mergeCell ref="A13:E13"/>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2" r:id="rId4" name="Button 4">
              <controlPr defaultSize="0" print="0" autoFill="0" autoPict="0" macro="[0]!ToMainMenu">
                <anchor>
                  <from>
                    <xdr:col>11</xdr:col>
                    <xdr:colOff>373380</xdr:colOff>
                    <xdr:row>1</xdr:row>
                    <xdr:rowOff>0</xdr:rowOff>
                  </from>
                  <to>
                    <xdr:col>13</xdr:col>
                    <xdr:colOff>449580</xdr:colOff>
                    <xdr:row>2</xdr:row>
                    <xdr:rowOff>236220</xdr:rowOff>
                  </to>
                </anchor>
              </controlPr>
            </control>
          </mc:Choice>
        </mc:AlternateContent>
        <mc:AlternateContent xmlns:mc="http://schemas.openxmlformats.org/markup-compatibility/2006">
          <mc:Choice Requires="x14">
            <control shapeId="78853" r:id="rId5" name="Button 5">
              <controlPr defaultSize="0" print="0" autoFill="0" autoPict="0" macro="[0]!PrintCoverPGSec1">
                <anchor>
                  <from>
                    <xdr:col>11</xdr:col>
                    <xdr:colOff>373380</xdr:colOff>
                    <xdr:row>3</xdr:row>
                    <xdr:rowOff>160020</xdr:rowOff>
                  </from>
                  <to>
                    <xdr:col>13</xdr:col>
                    <xdr:colOff>449580</xdr:colOff>
                    <xdr:row>4</xdr:row>
                    <xdr:rowOff>45720</xdr:rowOff>
                  </to>
                </anchor>
              </controlPr>
            </control>
          </mc:Choice>
        </mc:AlternateContent>
        <mc:AlternateContent xmlns:mc="http://schemas.openxmlformats.org/markup-compatibility/2006">
          <mc:Choice Requires="x14">
            <control shapeId="78854" r:id="rId6" name="Button 6">
              <controlPr defaultSize="0" print="0" autoFill="0" autoPict="0" macro="[0]!PrintPreview">
                <anchor>
                  <from>
                    <xdr:col>11</xdr:col>
                    <xdr:colOff>373380</xdr:colOff>
                    <xdr:row>2</xdr:row>
                    <xdr:rowOff>274320</xdr:rowOff>
                  </from>
                  <to>
                    <xdr:col>13</xdr:col>
                    <xdr:colOff>449580</xdr:colOff>
                    <xdr:row>2</xdr:row>
                    <xdr:rowOff>563880</xdr:rowOff>
                  </to>
                </anchor>
              </controlPr>
            </control>
          </mc:Choice>
        </mc:AlternateContent>
        <mc:AlternateContent xmlns:mc="http://schemas.openxmlformats.org/markup-compatibility/2006">
          <mc:Choice Requires="x14">
            <control shapeId="78922" r:id="rId7" name="Button 74">
              <controlPr defaultSize="0" print="0" autoFill="0" autoPict="0" macro="[0]!ToDataEntry">
                <anchor>
                  <from>
                    <xdr:col>11</xdr:col>
                    <xdr:colOff>373380</xdr:colOff>
                    <xdr:row>4</xdr:row>
                    <xdr:rowOff>99060</xdr:rowOff>
                  </from>
                  <to>
                    <xdr:col>13</xdr:col>
                    <xdr:colOff>449580</xdr:colOff>
                    <xdr:row>5</xdr:row>
                    <xdr:rowOff>30480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indexed="51"/>
  </sheetPr>
  <dimension ref="A1:K40"/>
  <sheetViews>
    <sheetView showGridLines="0" showRowColHeaders="0" zoomScaleNormal="100" workbookViewId="0">
      <selection activeCell="V14" sqref="V14"/>
    </sheetView>
  </sheetViews>
  <sheetFormatPr defaultColWidth="9.109375" defaultRowHeight="13.2"/>
  <cols>
    <col min="1" max="1" width="5" style="8" customWidth="1"/>
    <col min="2" max="2" width="8.88671875" style="8" customWidth="1"/>
    <col min="3" max="3" width="9.109375" style="8"/>
    <col min="4" max="4" width="10" style="8" customWidth="1"/>
    <col min="5" max="5" width="7" style="8" customWidth="1"/>
    <col min="6" max="8" width="9.109375" style="8"/>
    <col min="9" max="9" width="4.109375" style="8" customWidth="1"/>
    <col min="10" max="10" width="13.5546875" style="8" customWidth="1"/>
    <col min="11" max="11" width="11.33203125" style="8" customWidth="1"/>
    <col min="12" max="16384" width="9.109375" style="8"/>
  </cols>
  <sheetData>
    <row r="1" spans="1:11" ht="39" customHeight="1">
      <c r="A1" s="3783" t="s">
        <v>1414</v>
      </c>
      <c r="B1" s="3784"/>
      <c r="C1" s="3784"/>
      <c r="D1" s="3784"/>
      <c r="E1" s="3784"/>
      <c r="F1" s="3784"/>
      <c r="G1" s="3784"/>
      <c r="H1" s="3784"/>
      <c r="I1" s="3784"/>
      <c r="J1" s="3784"/>
      <c r="K1" s="3785"/>
    </row>
    <row r="2" spans="1:11" ht="15.6">
      <c r="A2" s="80"/>
    </row>
    <row r="3" spans="1:11" ht="65.25" customHeight="1">
      <c r="A3" s="3829" t="s">
        <v>415</v>
      </c>
      <c r="B3" s="3829"/>
      <c r="C3" s="3830" t="str">
        <f>+'Master Data'!E18</f>
        <v>KZN Public Works: 191 Prince Alfred Street</v>
      </c>
      <c r="D3" s="3840"/>
      <c r="E3" s="3840"/>
      <c r="F3" s="3840"/>
      <c r="G3" s="3840"/>
      <c r="H3" s="3840"/>
      <c r="I3" s="3840"/>
      <c r="J3" s="3840"/>
      <c r="K3" s="3831"/>
    </row>
    <row r="4" spans="1:11" ht="27.75" customHeight="1">
      <c r="A4" s="3829" t="s">
        <v>4543</v>
      </c>
      <c r="B4" s="3829"/>
      <c r="C4" s="4141" t="str">
        <f>+'Master Data'!E13</f>
        <v>ZNTM012345W</v>
      </c>
      <c r="D4" s="4141"/>
      <c r="E4" s="4141"/>
      <c r="F4" s="4141"/>
      <c r="G4" s="3829" t="s">
        <v>4004</v>
      </c>
      <c r="H4" s="3829"/>
      <c r="I4" s="4141" t="str">
        <f>+'Master Data'!G13</f>
        <v>012345</v>
      </c>
      <c r="J4" s="4141"/>
      <c r="K4" s="4141"/>
    </row>
    <row r="5" spans="1:11" ht="9" customHeight="1">
      <c r="A5" s="80"/>
    </row>
    <row r="6" spans="1:11" ht="13.8">
      <c r="A6" s="4228" t="s">
        <v>4563</v>
      </c>
      <c r="B6" s="4228"/>
      <c r="C6" s="4228"/>
      <c r="D6" s="4228"/>
      <c r="E6" s="4228"/>
      <c r="F6" s="4228"/>
      <c r="G6" s="4228"/>
      <c r="H6" s="4228"/>
      <c r="I6" s="4228"/>
      <c r="J6" s="4228"/>
      <c r="K6" s="4228"/>
    </row>
    <row r="7" spans="1:11" ht="9.75" customHeight="1">
      <c r="A7" s="10"/>
    </row>
    <row r="8" spans="1:11" ht="31.5" customHeight="1">
      <c r="A8" s="262" t="s">
        <v>396</v>
      </c>
      <c r="B8" s="3742" t="s">
        <v>380</v>
      </c>
      <c r="C8" s="3742"/>
      <c r="D8" s="3742"/>
      <c r="E8" s="3742"/>
      <c r="F8" s="3742"/>
      <c r="G8" s="3742"/>
      <c r="H8" s="3742"/>
      <c r="I8" s="4235" t="s">
        <v>478</v>
      </c>
      <c r="J8" s="4235"/>
      <c r="K8" s="4235"/>
    </row>
    <row r="9" spans="1:11" ht="17.25" customHeight="1">
      <c r="A9" s="68">
        <v>1</v>
      </c>
      <c r="B9" s="4234"/>
      <c r="C9" s="4234"/>
      <c r="D9" s="4234"/>
      <c r="E9" s="4234"/>
      <c r="F9" s="4234"/>
      <c r="G9" s="4234"/>
      <c r="H9" s="3622"/>
      <c r="I9" s="282" t="s">
        <v>1094</v>
      </c>
      <c r="J9" s="4236"/>
      <c r="K9" s="4237"/>
    </row>
    <row r="10" spans="1:11" ht="17.25" customHeight="1">
      <c r="A10" s="68">
        <v>2</v>
      </c>
      <c r="B10" s="4234"/>
      <c r="C10" s="4234"/>
      <c r="D10" s="4234"/>
      <c r="E10" s="4234"/>
      <c r="F10" s="4234"/>
      <c r="G10" s="4234"/>
      <c r="H10" s="3622"/>
      <c r="I10" s="282" t="s">
        <v>1094</v>
      </c>
      <c r="J10" s="4236"/>
      <c r="K10" s="4237"/>
    </row>
    <row r="11" spans="1:11" ht="17.25" customHeight="1">
      <c r="A11" s="68">
        <v>3</v>
      </c>
      <c r="B11" s="4234"/>
      <c r="C11" s="4234"/>
      <c r="D11" s="4234"/>
      <c r="E11" s="4234"/>
      <c r="F11" s="4234"/>
      <c r="G11" s="4234"/>
      <c r="H11" s="3622"/>
      <c r="I11" s="282" t="s">
        <v>1094</v>
      </c>
      <c r="J11" s="4236"/>
      <c r="K11" s="4237"/>
    </row>
    <row r="12" spans="1:11" ht="17.25" customHeight="1">
      <c r="A12" s="68">
        <v>4</v>
      </c>
      <c r="B12" s="4234"/>
      <c r="C12" s="4234"/>
      <c r="D12" s="4234"/>
      <c r="E12" s="4234"/>
      <c r="F12" s="4234"/>
      <c r="G12" s="4234"/>
      <c r="H12" s="3622"/>
      <c r="I12" s="282" t="s">
        <v>1094</v>
      </c>
      <c r="J12" s="4236"/>
      <c r="K12" s="4237"/>
    </row>
    <row r="13" spans="1:11" ht="17.25" customHeight="1">
      <c r="A13" s="68">
        <v>5</v>
      </c>
      <c r="B13" s="4234"/>
      <c r="C13" s="4234"/>
      <c r="D13" s="4234"/>
      <c r="E13" s="4234"/>
      <c r="F13" s="4234"/>
      <c r="G13" s="4234"/>
      <c r="H13" s="3622"/>
      <c r="I13" s="282" t="s">
        <v>1094</v>
      </c>
      <c r="J13" s="4236"/>
      <c r="K13" s="4237"/>
    </row>
    <row r="14" spans="1:11" ht="17.25" customHeight="1">
      <c r="A14" s="68">
        <v>6</v>
      </c>
      <c r="B14" s="4234"/>
      <c r="C14" s="4234"/>
      <c r="D14" s="4234"/>
      <c r="E14" s="4234"/>
      <c r="F14" s="4234"/>
      <c r="G14" s="4234"/>
      <c r="H14" s="3622"/>
      <c r="I14" s="276" t="s">
        <v>1094</v>
      </c>
      <c r="J14" s="3623"/>
      <c r="K14" s="3624"/>
    </row>
    <row r="15" spans="1:11" ht="10.5" customHeight="1">
      <c r="A15" s="79"/>
      <c r="B15" s="9"/>
      <c r="C15" s="9"/>
      <c r="D15" s="9"/>
      <c r="E15" s="9"/>
      <c r="F15" s="9"/>
      <c r="G15" s="9"/>
      <c r="H15" s="9"/>
      <c r="I15" s="9"/>
      <c r="J15" s="9"/>
      <c r="K15" s="9"/>
    </row>
    <row r="16" spans="1:11" ht="133.19999999999999" customHeight="1">
      <c r="A16" s="4233" t="s">
        <v>3938</v>
      </c>
      <c r="B16" s="4233"/>
      <c r="C16" s="4233"/>
      <c r="D16" s="4233"/>
      <c r="E16" s="4233"/>
      <c r="F16" s="4233"/>
      <c r="G16" s="4233"/>
      <c r="H16" s="4233"/>
      <c r="I16" s="4233"/>
      <c r="J16" s="4233"/>
      <c r="K16" s="4233"/>
    </row>
    <row r="17" spans="1:11" ht="0.75" customHeight="1">
      <c r="A17" s="10"/>
    </row>
    <row r="18" spans="1:11" ht="15" customHeight="1">
      <c r="A18" s="4228" t="s">
        <v>530</v>
      </c>
      <c r="B18" s="4228"/>
      <c r="C18" s="4228"/>
      <c r="D18" s="4228"/>
      <c r="E18" s="4228"/>
      <c r="F18" s="4228"/>
      <c r="G18" s="4228"/>
      <c r="H18" s="4228"/>
      <c r="I18" s="4230" t="s">
        <v>3305</v>
      </c>
      <c r="J18" s="4230"/>
      <c r="K18" s="4230"/>
    </row>
    <row r="19" spans="1:11" ht="15" customHeight="1">
      <c r="A19" s="55"/>
      <c r="B19" s="55"/>
      <c r="C19" s="55"/>
      <c r="D19" s="55"/>
      <c r="E19" s="55"/>
      <c r="F19" s="55"/>
      <c r="G19" s="55"/>
      <c r="H19" s="55"/>
      <c r="I19" s="4230"/>
      <c r="J19" s="4230"/>
      <c r="K19" s="4230"/>
    </row>
    <row r="20" spans="1:11" ht="15" customHeight="1">
      <c r="A20" s="4229" t="s">
        <v>531</v>
      </c>
      <c r="B20" s="4229"/>
      <c r="C20" s="4229"/>
      <c r="D20" s="4229"/>
      <c r="E20" s="4229"/>
      <c r="F20" s="4229"/>
      <c r="G20" s="4229"/>
      <c r="H20" s="4229"/>
      <c r="I20" s="4230"/>
      <c r="J20" s="4230"/>
      <c r="K20" s="4230"/>
    </row>
    <row r="21" spans="1:11" ht="12" customHeight="1">
      <c r="A21" s="55"/>
      <c r="B21" s="55"/>
      <c r="C21" s="55"/>
      <c r="D21" s="55"/>
      <c r="E21" s="55"/>
      <c r="F21" s="55"/>
      <c r="G21" s="55"/>
      <c r="H21" s="55"/>
      <c r="I21" s="4230"/>
      <c r="J21" s="4230"/>
      <c r="K21" s="4230"/>
    </row>
    <row r="22" spans="1:11" ht="15" customHeight="1">
      <c r="A22" s="4228" t="s">
        <v>532</v>
      </c>
      <c r="B22" s="4228"/>
      <c r="C22" s="4228"/>
      <c r="D22" s="4228"/>
      <c r="E22" s="4228"/>
      <c r="F22" s="4228"/>
      <c r="G22" s="4228"/>
      <c r="H22" s="4228"/>
      <c r="I22" s="4230"/>
      <c r="J22" s="4230"/>
      <c r="K22" s="4230"/>
    </row>
    <row r="23" spans="1:11" ht="12" customHeight="1">
      <c r="A23" s="55"/>
      <c r="B23" s="55"/>
      <c r="C23" s="55"/>
      <c r="D23" s="55"/>
      <c r="E23" s="55"/>
      <c r="F23" s="55"/>
      <c r="G23" s="55"/>
      <c r="H23" s="55"/>
      <c r="I23" s="4230"/>
      <c r="J23" s="4230"/>
      <c r="K23" s="4230"/>
    </row>
    <row r="24" spans="1:11" ht="15" customHeight="1">
      <c r="A24" s="4228" t="s">
        <v>1958</v>
      </c>
      <c r="B24" s="4228"/>
      <c r="C24" s="4228"/>
      <c r="D24" s="4228"/>
      <c r="E24" s="4228"/>
      <c r="F24" s="4228"/>
      <c r="G24" s="4228"/>
      <c r="H24" s="4228"/>
      <c r="I24" s="4230"/>
      <c r="J24" s="4230"/>
      <c r="K24" s="4230"/>
    </row>
    <row r="25" spans="1:11" ht="15" customHeight="1">
      <c r="A25" s="4228" t="s">
        <v>533</v>
      </c>
      <c r="B25" s="4228"/>
      <c r="C25" s="4228"/>
      <c r="D25" s="4228"/>
      <c r="E25" s="4228"/>
      <c r="F25" s="4228"/>
      <c r="G25" s="4228"/>
      <c r="H25" s="4228"/>
      <c r="I25" s="4230"/>
      <c r="J25" s="4230"/>
      <c r="K25" s="4230"/>
    </row>
    <row r="26" spans="1:11" ht="15" customHeight="1">
      <c r="A26" s="4228" t="s">
        <v>534</v>
      </c>
      <c r="B26" s="4228"/>
      <c r="C26" s="4228"/>
      <c r="D26" s="4228"/>
      <c r="E26" s="4228"/>
      <c r="F26" s="4228"/>
      <c r="G26" s="4228"/>
      <c r="H26" s="4228"/>
      <c r="I26" s="4230"/>
      <c r="J26" s="4230"/>
      <c r="K26" s="4230"/>
    </row>
    <row r="27" spans="1:11" ht="12" customHeight="1">
      <c r="A27" s="55"/>
      <c r="B27" s="55"/>
      <c r="C27" s="55"/>
      <c r="D27" s="55"/>
      <c r="E27" s="55"/>
      <c r="F27" s="55"/>
      <c r="G27" s="55"/>
      <c r="H27" s="55"/>
      <c r="I27" s="4230"/>
      <c r="J27" s="4230"/>
      <c r="K27" s="4230"/>
    </row>
    <row r="28" spans="1:11" ht="15" customHeight="1">
      <c r="A28" s="4228" t="s">
        <v>535</v>
      </c>
      <c r="B28" s="4228"/>
      <c r="C28" s="4228"/>
      <c r="D28" s="4228"/>
      <c r="E28" s="4228"/>
      <c r="F28" s="4228"/>
      <c r="G28" s="4228"/>
      <c r="H28" s="4228"/>
      <c r="I28" s="4230"/>
      <c r="J28" s="4230"/>
      <c r="K28" s="4230"/>
    </row>
    <row r="29" spans="1:11" ht="12" customHeight="1">
      <c r="A29" s="55"/>
      <c r="B29" s="55"/>
      <c r="C29" s="55"/>
      <c r="D29" s="55"/>
      <c r="E29" s="55"/>
      <c r="F29" s="55"/>
      <c r="G29" s="55"/>
      <c r="H29" s="55"/>
      <c r="I29" s="4230"/>
      <c r="J29" s="4230"/>
      <c r="K29" s="4230"/>
    </row>
    <row r="30" spans="1:11" ht="15" customHeight="1">
      <c r="A30" s="4228" t="s">
        <v>1927</v>
      </c>
      <c r="B30" s="4228"/>
      <c r="C30" s="4228"/>
      <c r="D30" s="4228"/>
      <c r="E30" s="4228"/>
      <c r="F30" s="4228"/>
      <c r="G30" s="4228"/>
      <c r="H30" s="4228"/>
      <c r="I30" s="4230"/>
      <c r="J30" s="4230"/>
      <c r="K30" s="4230"/>
    </row>
    <row r="31" spans="1:11" ht="12" customHeight="1">
      <c r="A31" s="662"/>
      <c r="B31" s="662"/>
      <c r="C31" s="662"/>
      <c r="D31" s="662"/>
      <c r="E31" s="662"/>
      <c r="F31" s="662"/>
      <c r="G31" s="662"/>
      <c r="H31" s="662"/>
      <c r="I31" s="4230"/>
      <c r="J31" s="4230"/>
      <c r="K31" s="4230"/>
    </row>
    <row r="32" spans="1:11" ht="15" customHeight="1">
      <c r="A32" s="4228" t="s">
        <v>2478</v>
      </c>
      <c r="B32" s="4228"/>
      <c r="C32" s="4228"/>
      <c r="D32" s="4228"/>
      <c r="E32" s="4228"/>
      <c r="F32" s="4228"/>
      <c r="G32" s="4228"/>
      <c r="H32" s="4228"/>
      <c r="I32" s="4230"/>
      <c r="J32" s="4230"/>
      <c r="K32" s="4230"/>
    </row>
    <row r="33" spans="1:11" ht="7.5" customHeight="1">
      <c r="A33" s="10"/>
      <c r="I33" s="4230"/>
      <c r="J33" s="4230"/>
      <c r="K33" s="4230"/>
    </row>
    <row r="34" spans="1:11" ht="8.25" customHeight="1">
      <c r="A34" s="10"/>
    </row>
    <row r="35" spans="1:11" ht="36.75" customHeight="1">
      <c r="A35" s="3902" t="s">
        <v>754</v>
      </c>
      <c r="B35" s="3902"/>
      <c r="C35" s="3902"/>
      <c r="D35" s="3902"/>
      <c r="E35" s="3902"/>
      <c r="F35" s="3902"/>
      <c r="G35" s="3902"/>
      <c r="H35" s="3902"/>
      <c r="I35" s="3902" t="s">
        <v>754</v>
      </c>
      <c r="J35" s="3902"/>
      <c r="K35" s="3902"/>
    </row>
    <row r="36" spans="1:11" ht="18.75" customHeight="1">
      <c r="A36" s="4232" t="s">
        <v>423</v>
      </c>
      <c r="B36" s="4232"/>
      <c r="C36" s="4232"/>
      <c r="D36" s="4232"/>
      <c r="E36" s="4232" t="s">
        <v>369</v>
      </c>
      <c r="F36" s="4232"/>
      <c r="G36" s="4232"/>
      <c r="H36" s="4232"/>
      <c r="I36" s="4232" t="s">
        <v>370</v>
      </c>
      <c r="J36" s="4232"/>
      <c r="K36" s="4232"/>
    </row>
    <row r="37" spans="1:11" ht="15">
      <c r="A37" s="10"/>
    </row>
    <row r="38" spans="1:11" ht="56.4" customHeight="1">
      <c r="A38" s="4231"/>
      <c r="B38" s="4231"/>
      <c r="C38" s="4231"/>
      <c r="D38" s="4231"/>
      <c r="E38" s="4231"/>
      <c r="F38" s="4231"/>
      <c r="G38" s="4231"/>
      <c r="H38" s="4231"/>
      <c r="I38" s="4231"/>
      <c r="J38" s="4231"/>
      <c r="K38" s="4231"/>
    </row>
    <row r="39" spans="1:11" ht="15">
      <c r="A39" s="10"/>
    </row>
    <row r="40" spans="1:11">
      <c r="B40" s="694" t="s">
        <v>580</v>
      </c>
    </row>
  </sheetData>
  <sheetProtection formatRows="0" selectLockedCells="1"/>
  <mergeCells count="40">
    <mergeCell ref="B9:H9"/>
    <mergeCell ref="B10:H10"/>
    <mergeCell ref="B11:H11"/>
    <mergeCell ref="B13:H13"/>
    <mergeCell ref="J12:K12"/>
    <mergeCell ref="J13:K13"/>
    <mergeCell ref="J11:K11"/>
    <mergeCell ref="A16:K16"/>
    <mergeCell ref="J14:K14"/>
    <mergeCell ref="B14:H14"/>
    <mergeCell ref="A1:K1"/>
    <mergeCell ref="G4:H4"/>
    <mergeCell ref="A4:B4"/>
    <mergeCell ref="C4:F4"/>
    <mergeCell ref="I4:K4"/>
    <mergeCell ref="C3:K3"/>
    <mergeCell ref="A3:B3"/>
    <mergeCell ref="A6:K6"/>
    <mergeCell ref="I8:K8"/>
    <mergeCell ref="J9:K9"/>
    <mergeCell ref="J10:K10"/>
    <mergeCell ref="B12:H12"/>
    <mergeCell ref="B8:H8"/>
    <mergeCell ref="A38:K38"/>
    <mergeCell ref="I36:K36"/>
    <mergeCell ref="E35:H35"/>
    <mergeCell ref="E36:H36"/>
    <mergeCell ref="A35:D35"/>
    <mergeCell ref="A36:D36"/>
    <mergeCell ref="I35:K35"/>
    <mergeCell ref="A22:H22"/>
    <mergeCell ref="A20:H20"/>
    <mergeCell ref="A18:H18"/>
    <mergeCell ref="I18:K33"/>
    <mergeCell ref="A32:H32"/>
    <mergeCell ref="A25:H25"/>
    <mergeCell ref="A24:H24"/>
    <mergeCell ref="A26:H26"/>
    <mergeCell ref="A28:H28"/>
    <mergeCell ref="A30:H30"/>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7" r:id="rId4" name="Button 3">
              <controlPr defaultSize="0" print="0" autoFill="0" autoPict="0" macro="[0]!ToMainMenu">
                <anchor>
                  <from>
                    <xdr:col>11</xdr:col>
                    <xdr:colOff>144780</xdr:colOff>
                    <xdr:row>0</xdr:row>
                    <xdr:rowOff>175260</xdr:rowOff>
                  </from>
                  <to>
                    <xdr:col>13</xdr:col>
                    <xdr:colOff>220980</xdr:colOff>
                    <xdr:row>0</xdr:row>
                    <xdr:rowOff>457200</xdr:rowOff>
                  </to>
                </anchor>
              </controlPr>
            </control>
          </mc:Choice>
        </mc:AlternateContent>
        <mc:AlternateContent xmlns:mc="http://schemas.openxmlformats.org/markup-compatibility/2006">
          <mc:Choice Requires="x14">
            <control shapeId="77828" r:id="rId5" name="Button 4">
              <controlPr defaultSize="0" print="0" autoFill="0" autoPict="0" macro="[0]!PrintCoverPGSec1">
                <anchor>
                  <from>
                    <xdr:col>11</xdr:col>
                    <xdr:colOff>175260</xdr:colOff>
                    <xdr:row>2</xdr:row>
                    <xdr:rowOff>457200</xdr:rowOff>
                  </from>
                  <to>
                    <xdr:col>13</xdr:col>
                    <xdr:colOff>251460</xdr:colOff>
                    <xdr:row>2</xdr:row>
                    <xdr:rowOff>746760</xdr:rowOff>
                  </to>
                </anchor>
              </controlPr>
            </control>
          </mc:Choice>
        </mc:AlternateContent>
        <mc:AlternateContent xmlns:mc="http://schemas.openxmlformats.org/markup-compatibility/2006">
          <mc:Choice Requires="x14">
            <control shapeId="77829" r:id="rId6" name="Button 5">
              <controlPr defaultSize="0" print="0" autoFill="0" autoPict="0" macro="[0]!PrintPreview">
                <anchor>
                  <from>
                    <xdr:col>11</xdr:col>
                    <xdr:colOff>144780</xdr:colOff>
                    <xdr:row>1</xdr:row>
                    <xdr:rowOff>0</xdr:rowOff>
                  </from>
                  <to>
                    <xdr:col>13</xdr:col>
                    <xdr:colOff>220980</xdr:colOff>
                    <xdr:row>2</xdr:row>
                    <xdr:rowOff>83820</xdr:rowOff>
                  </to>
                </anchor>
              </controlPr>
            </control>
          </mc:Choice>
        </mc:AlternateContent>
        <mc:AlternateContent xmlns:mc="http://schemas.openxmlformats.org/markup-compatibility/2006">
          <mc:Choice Requires="x14">
            <control shapeId="77897" r:id="rId7" name="Button 73">
              <controlPr defaultSize="0" print="0" autoFill="0" autoPict="0" macro="[0]!ToDataEntry">
                <anchor>
                  <from>
                    <xdr:col>11</xdr:col>
                    <xdr:colOff>175260</xdr:colOff>
                    <xdr:row>2</xdr:row>
                    <xdr:rowOff>784860</xdr:rowOff>
                  </from>
                  <to>
                    <xdr:col>13</xdr:col>
                    <xdr:colOff>251460</xdr:colOff>
                    <xdr:row>3</xdr:row>
                    <xdr:rowOff>236220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1">
    <tabColor theme="3" tint="-0.249977111117893"/>
  </sheetPr>
  <dimension ref="A1:W27"/>
  <sheetViews>
    <sheetView showGridLines="0" showRowColHeaders="0" zoomScaleNormal="100" zoomScaleSheetLayoutView="115" workbookViewId="0">
      <selection activeCell="V14" sqref="V14"/>
    </sheetView>
  </sheetViews>
  <sheetFormatPr defaultColWidth="8.88671875" defaultRowHeight="13.2"/>
  <cols>
    <col min="1" max="2" width="3.33203125" style="316" customWidth="1"/>
    <col min="3" max="3" width="15.5546875" style="316" customWidth="1"/>
    <col min="4" max="4" width="5.5546875" style="316" customWidth="1"/>
    <col min="5" max="5" width="8.88671875" style="316"/>
    <col min="6" max="8" width="2.88671875" style="316" customWidth="1"/>
    <col min="9" max="11" width="8.88671875" style="316"/>
    <col min="12" max="12" width="26.33203125" style="316" customWidth="1"/>
    <col min="13" max="16384" width="8.88671875" style="316"/>
  </cols>
  <sheetData>
    <row r="1" spans="1:23" ht="45.75" customHeight="1">
      <c r="A1" s="4255" t="s">
        <v>1888</v>
      </c>
      <c r="B1" s="4256"/>
      <c r="C1" s="4257"/>
      <c r="D1" s="4257"/>
      <c r="E1" s="4257"/>
      <c r="F1" s="4257"/>
      <c r="G1" s="4257"/>
      <c r="H1" s="4257"/>
      <c r="I1" s="4257"/>
      <c r="J1" s="4257"/>
      <c r="K1" s="4257"/>
      <c r="L1" s="4258"/>
      <c r="N1" s="544"/>
    </row>
    <row r="2" spans="1:23" ht="68.25" customHeight="1">
      <c r="A2" s="4259" t="s">
        <v>415</v>
      </c>
      <c r="B2" s="4260"/>
      <c r="C2" s="4261"/>
      <c r="D2" s="4262" t="str">
        <f>+'Master Data'!E18</f>
        <v>KZN Public Works: 191 Prince Alfred Street</v>
      </c>
      <c r="E2" s="4263"/>
      <c r="F2" s="4263"/>
      <c r="G2" s="4263"/>
      <c r="H2" s="4263"/>
      <c r="I2" s="4263"/>
      <c r="J2" s="4263"/>
      <c r="K2" s="4263"/>
      <c r="L2" s="4264"/>
      <c r="P2" s="545"/>
    </row>
    <row r="3" spans="1:23" ht="16.5" customHeight="1">
      <c r="A3" s="4265" t="s">
        <v>4543</v>
      </c>
      <c r="B3" s="4266"/>
      <c r="C3" s="4266"/>
      <c r="D3" s="4267" t="str">
        <f>+'Master Data'!E13</f>
        <v>ZNTM012345W</v>
      </c>
      <c r="E3" s="4268"/>
      <c r="F3" s="4268"/>
      <c r="G3" s="4268"/>
      <c r="H3" s="4268"/>
      <c r="I3" s="4269"/>
      <c r="J3" s="4265" t="s">
        <v>4004</v>
      </c>
      <c r="K3" s="4270"/>
      <c r="L3" s="546" t="str">
        <f>+'Master Data'!WimsNo</f>
        <v>012345</v>
      </c>
      <c r="M3" s="547"/>
      <c r="N3" s="548"/>
    </row>
    <row r="4" spans="1:23" ht="3.75" customHeight="1">
      <c r="A4" s="549"/>
      <c r="B4" s="550"/>
      <c r="C4" s="551"/>
      <c r="D4" s="551"/>
      <c r="E4" s="551"/>
      <c r="F4" s="551"/>
      <c r="G4" s="551"/>
      <c r="H4" s="551"/>
      <c r="I4" s="551"/>
      <c r="J4" s="551"/>
      <c r="K4" s="551"/>
      <c r="L4" s="552"/>
      <c r="N4" s="548"/>
    </row>
    <row r="5" spans="1:23" ht="29.25" customHeight="1">
      <c r="A5" s="553"/>
      <c r="L5" s="554"/>
      <c r="N5" s="548"/>
    </row>
    <row r="6" spans="1:23" ht="86.25" customHeight="1">
      <c r="A6" s="4271" t="s">
        <v>2032</v>
      </c>
      <c r="B6" s="4272"/>
      <c r="C6" s="4272"/>
      <c r="D6" s="4272"/>
      <c r="E6" s="4272"/>
      <c r="F6" s="4272"/>
      <c r="G6" s="4272"/>
      <c r="H6" s="4272"/>
      <c r="I6" s="4272"/>
      <c r="J6" s="4272"/>
      <c r="K6" s="4272"/>
      <c r="L6" s="4273"/>
      <c r="P6" s="847"/>
      <c r="Q6" s="847"/>
      <c r="R6" s="847"/>
      <c r="S6" s="847"/>
      <c r="T6" s="847"/>
      <c r="U6" s="847"/>
      <c r="V6" s="847"/>
      <c r="W6" s="847"/>
    </row>
    <row r="7" spans="1:23" ht="51" customHeight="1">
      <c r="A7" s="555"/>
      <c r="B7" s="556"/>
      <c r="D7" s="382"/>
      <c r="E7" s="382"/>
      <c r="F7" s="382"/>
      <c r="G7" s="382"/>
      <c r="H7" s="382"/>
      <c r="I7" s="382"/>
      <c r="J7" s="382"/>
      <c r="K7" s="382"/>
      <c r="L7" s="848"/>
      <c r="O7" s="847"/>
      <c r="P7" s="847"/>
      <c r="Q7" s="847"/>
      <c r="R7" s="847"/>
      <c r="S7" s="847"/>
      <c r="T7" s="847"/>
      <c r="U7" s="847"/>
      <c r="V7" s="847"/>
      <c r="W7" s="847"/>
    </row>
    <row r="8" spans="1:23" ht="30.75" customHeight="1">
      <c r="A8" s="4274" t="s">
        <v>1077</v>
      </c>
      <c r="B8" s="4275"/>
      <c r="C8" s="4275"/>
      <c r="D8" s="4275"/>
      <c r="E8" s="4275"/>
      <c r="F8" s="4275"/>
      <c r="G8" s="4275"/>
      <c r="H8" s="4275"/>
      <c r="I8" s="4275"/>
      <c r="J8" s="4275"/>
      <c r="K8" s="4275"/>
      <c r="L8" s="4276"/>
      <c r="O8" s="847"/>
      <c r="P8" s="847"/>
      <c r="Q8" s="847"/>
      <c r="R8" s="847"/>
      <c r="S8" s="847"/>
      <c r="T8" s="847"/>
      <c r="U8" s="847"/>
      <c r="V8" s="847"/>
      <c r="W8" s="847"/>
    </row>
    <row r="9" spans="1:23" ht="32.25" customHeight="1">
      <c r="A9" s="558"/>
      <c r="B9" s="556"/>
      <c r="D9" s="382"/>
      <c r="E9" s="382"/>
      <c r="F9" s="382"/>
      <c r="G9" s="382"/>
      <c r="H9" s="382"/>
      <c r="I9" s="382"/>
      <c r="J9" s="382"/>
      <c r="K9" s="382"/>
      <c r="L9" s="848"/>
      <c r="O9" s="847"/>
      <c r="P9" s="847"/>
      <c r="Q9" s="847"/>
      <c r="R9" s="847"/>
      <c r="S9" s="847"/>
      <c r="T9" s="847"/>
      <c r="U9" s="847"/>
      <c r="V9" s="847"/>
      <c r="W9" s="847"/>
    </row>
    <row r="10" spans="1:23" ht="33.6" customHeight="1">
      <c r="A10" s="4277" t="s">
        <v>2033</v>
      </c>
      <c r="B10" s="4278"/>
      <c r="C10" s="4278"/>
      <c r="D10" s="4278"/>
      <c r="E10" s="4278"/>
      <c r="F10" s="4278"/>
      <c r="G10" s="4278"/>
      <c r="H10" s="4278"/>
      <c r="I10" s="4278"/>
      <c r="J10" s="4278"/>
      <c r="K10" s="4278"/>
      <c r="L10" s="4279"/>
      <c r="P10" s="847"/>
      <c r="Q10" s="847"/>
      <c r="R10" s="847"/>
      <c r="S10" s="847"/>
      <c r="T10" s="847"/>
      <c r="U10" s="847"/>
      <c r="V10" s="847"/>
      <c r="W10" s="847"/>
    </row>
    <row r="11" spans="1:23" ht="15" customHeight="1">
      <c r="A11" s="553"/>
      <c r="B11" s="556"/>
      <c r="C11" s="4253"/>
      <c r="D11" s="4253"/>
      <c r="E11" s="4253"/>
      <c r="F11" s="4253"/>
      <c r="G11" s="4253"/>
      <c r="H11" s="4253"/>
      <c r="I11" s="4253"/>
      <c r="J11" s="4253"/>
      <c r="K11" s="4253"/>
      <c r="L11" s="4254"/>
      <c r="O11" s="847"/>
      <c r="P11" s="847"/>
      <c r="Q11" s="847"/>
      <c r="R11" s="847"/>
      <c r="S11" s="847"/>
      <c r="T11" s="847"/>
      <c r="U11" s="847"/>
      <c r="V11" s="847"/>
      <c r="W11" s="847"/>
    </row>
    <row r="12" spans="1:23" ht="42.75" customHeight="1">
      <c r="A12" s="557"/>
      <c r="B12" s="556"/>
      <c r="C12" s="4240"/>
      <c r="D12" s="4240"/>
      <c r="E12" s="4240"/>
      <c r="F12" s="4240"/>
      <c r="G12" s="4240"/>
      <c r="H12" s="4240"/>
      <c r="I12" s="4240"/>
      <c r="J12" s="4240"/>
      <c r="K12" s="4240"/>
      <c r="L12" s="4241"/>
      <c r="O12" s="847"/>
      <c r="P12" s="847"/>
      <c r="Q12" s="847"/>
      <c r="R12" s="847"/>
      <c r="S12" s="847"/>
      <c r="T12" s="847"/>
      <c r="U12" s="847"/>
      <c r="V12" s="847"/>
      <c r="W12" s="847"/>
    </row>
    <row r="13" spans="1:23" ht="15" customHeight="1">
      <c r="A13" s="553"/>
      <c r="L13" s="554"/>
      <c r="O13" s="847"/>
      <c r="P13" s="847"/>
      <c r="Q13" s="847"/>
      <c r="R13" s="847"/>
      <c r="S13" s="847"/>
      <c r="T13" s="847"/>
      <c r="U13" s="847"/>
      <c r="V13" s="847"/>
      <c r="W13" s="847"/>
    </row>
    <row r="14" spans="1:23" ht="15" customHeight="1">
      <c r="A14" s="4246"/>
      <c r="B14" s="4247"/>
      <c r="C14" s="4247"/>
      <c r="D14" s="4244"/>
      <c r="E14" s="4244"/>
      <c r="F14" s="4244"/>
      <c r="G14" s="4244"/>
      <c r="H14" s="4244"/>
      <c r="I14" s="4244"/>
      <c r="J14" s="4244"/>
      <c r="K14" s="4244"/>
      <c r="L14" s="4245"/>
      <c r="O14" s="383"/>
      <c r="P14" s="383"/>
      <c r="Q14" s="383"/>
      <c r="R14" s="383"/>
      <c r="S14" s="383"/>
      <c r="T14" s="379"/>
      <c r="U14" s="379"/>
      <c r="V14" s="379"/>
      <c r="W14" s="379"/>
    </row>
    <row r="15" spans="1:23" ht="15" customHeight="1">
      <c r="A15" s="4248"/>
      <c r="B15" s="4249"/>
      <c r="C15" s="4249"/>
      <c r="D15" s="4249"/>
      <c r="E15" s="4249"/>
      <c r="F15" s="4249"/>
      <c r="G15" s="4249"/>
      <c r="H15" s="4249"/>
      <c r="I15" s="4249"/>
      <c r="J15" s="4249"/>
      <c r="K15" s="4249"/>
      <c r="L15" s="4250"/>
      <c r="O15" s="4247"/>
      <c r="P15" s="4247"/>
      <c r="Q15" s="4247"/>
      <c r="R15" s="4247"/>
      <c r="S15" s="4247"/>
      <c r="T15" s="385"/>
      <c r="U15" s="385"/>
      <c r="V15" s="379"/>
      <c r="W15" s="379"/>
    </row>
    <row r="16" spans="1:23" ht="126.6" customHeight="1">
      <c r="A16" s="4251"/>
      <c r="B16" s="4240"/>
      <c r="C16" s="4240"/>
      <c r="D16" s="4240"/>
      <c r="E16" s="4240"/>
      <c r="F16" s="4240"/>
      <c r="G16" s="4240"/>
      <c r="H16" s="4240"/>
      <c r="I16" s="4240"/>
      <c r="J16" s="4240"/>
      <c r="K16" s="4240"/>
      <c r="L16" s="4241"/>
      <c r="O16" s="383"/>
      <c r="P16" s="383"/>
      <c r="Q16" s="383"/>
      <c r="R16" s="383"/>
      <c r="S16" s="383"/>
      <c r="T16" s="379"/>
      <c r="U16" s="379"/>
      <c r="V16" s="379"/>
      <c r="W16" s="379"/>
    </row>
    <row r="17" spans="1:23" ht="2.25" customHeight="1">
      <c r="A17" s="4280"/>
      <c r="B17" s="4253"/>
      <c r="C17" s="4253"/>
      <c r="D17" s="823"/>
      <c r="E17" s="823"/>
      <c r="F17" s="823"/>
      <c r="G17" s="823"/>
      <c r="H17" s="823"/>
      <c r="I17" s="823"/>
      <c r="J17" s="823"/>
      <c r="K17" s="823"/>
      <c r="L17" s="824"/>
      <c r="O17" s="4252"/>
      <c r="P17" s="4252"/>
      <c r="Q17" s="4252"/>
      <c r="R17" s="4252"/>
      <c r="S17" s="4252"/>
      <c r="T17" s="379"/>
      <c r="U17" s="379"/>
      <c r="V17" s="379"/>
      <c r="W17" s="379"/>
    </row>
    <row r="18" spans="1:23" ht="4.5" customHeight="1">
      <c r="A18" s="558"/>
      <c r="B18" s="382"/>
      <c r="C18" s="382"/>
      <c r="D18" s="823"/>
      <c r="E18" s="823"/>
      <c r="F18" s="823"/>
      <c r="G18" s="823"/>
      <c r="H18" s="823"/>
      <c r="I18" s="823"/>
      <c r="J18" s="823"/>
      <c r="K18" s="823"/>
      <c r="L18" s="824"/>
      <c r="O18" s="383"/>
      <c r="P18" s="383"/>
      <c r="Q18" s="383"/>
      <c r="R18" s="383"/>
      <c r="S18" s="383"/>
      <c r="T18" s="379"/>
      <c r="U18" s="379"/>
      <c r="V18" s="379"/>
      <c r="W18" s="379"/>
    </row>
    <row r="19" spans="1:23" ht="20.25" customHeight="1">
      <c r="A19" s="553"/>
      <c r="L19" s="554"/>
      <c r="P19" s="849"/>
      <c r="Q19" s="849"/>
      <c r="R19" s="849"/>
      <c r="S19" s="849"/>
      <c r="T19" s="849"/>
      <c r="U19" s="849"/>
      <c r="V19" s="849"/>
      <c r="W19" s="849"/>
    </row>
    <row r="20" spans="1:23" ht="44.25" customHeight="1">
      <c r="A20" s="553"/>
      <c r="L20" s="554"/>
      <c r="O20" s="383"/>
      <c r="P20" s="383"/>
      <c r="Q20" s="383"/>
      <c r="R20" s="383"/>
      <c r="S20" s="383"/>
      <c r="T20" s="379"/>
      <c r="U20" s="379"/>
      <c r="V20" s="379"/>
      <c r="W20" s="379"/>
    </row>
    <row r="21" spans="1:23" ht="12.75" customHeight="1">
      <c r="A21" s="4242" t="s">
        <v>1912</v>
      </c>
      <c r="B21" s="4243"/>
      <c r="C21" s="4244"/>
      <c r="D21" s="4244"/>
      <c r="E21" s="4244"/>
      <c r="F21" s="4244"/>
      <c r="G21" s="4244"/>
      <c r="H21" s="4244"/>
      <c r="I21" s="4244"/>
      <c r="J21" s="4244"/>
      <c r="K21" s="4244"/>
      <c r="L21" s="4245"/>
      <c r="P21" s="850"/>
      <c r="Q21" s="850"/>
      <c r="R21" s="850"/>
      <c r="S21" s="850"/>
      <c r="T21" s="850"/>
      <c r="U21" s="850"/>
      <c r="V21" s="850"/>
      <c r="W21" s="850"/>
    </row>
    <row r="22" spans="1:23" ht="13.5" customHeight="1">
      <c r="A22" s="553"/>
      <c r="L22" s="554"/>
      <c r="O22" s="850"/>
      <c r="P22" s="850"/>
      <c r="Q22" s="850"/>
      <c r="R22" s="850"/>
      <c r="S22" s="850"/>
      <c r="T22" s="850"/>
      <c r="U22" s="850"/>
      <c r="V22" s="850"/>
      <c r="W22" s="850"/>
    </row>
    <row r="23" spans="1:23" ht="15.75" customHeight="1">
      <c r="A23" s="559"/>
      <c r="B23" s="529"/>
      <c r="C23" s="529"/>
      <c r="D23" s="529"/>
      <c r="E23" s="529"/>
      <c r="F23" s="529"/>
      <c r="G23" s="529"/>
      <c r="H23" s="529"/>
      <c r="I23" s="529"/>
      <c r="J23" s="529"/>
      <c r="K23" s="529"/>
      <c r="L23" s="560"/>
    </row>
    <row r="24" spans="1:23">
      <c r="A24" s="4238"/>
      <c r="B24" s="4238"/>
      <c r="C24" s="4238"/>
      <c r="D24" s="4238"/>
      <c r="E24" s="4238"/>
      <c r="J24" s="4239"/>
      <c r="K24" s="4239"/>
      <c r="L24" s="4239"/>
    </row>
    <row r="26" spans="1:23">
      <c r="A26" s="355"/>
      <c r="B26" s="355"/>
    </row>
    <row r="27" spans="1:23">
      <c r="A27" s="355"/>
      <c r="B27" s="355"/>
    </row>
  </sheetData>
  <sheetProtection formatRows="0"/>
  <mergeCells count="21">
    <mergeCell ref="O15:S15"/>
    <mergeCell ref="O17:S17"/>
    <mergeCell ref="C11:L11"/>
    <mergeCell ref="A1:L1"/>
    <mergeCell ref="A2:C2"/>
    <mergeCell ref="D2:L2"/>
    <mergeCell ref="A3:C3"/>
    <mergeCell ref="D3:I3"/>
    <mergeCell ref="J3:K3"/>
    <mergeCell ref="A6:L6"/>
    <mergeCell ref="A8:L8"/>
    <mergeCell ref="A10:L10"/>
    <mergeCell ref="A17:C17"/>
    <mergeCell ref="A24:E24"/>
    <mergeCell ref="J24:L24"/>
    <mergeCell ref="C12:L12"/>
    <mergeCell ref="A21:L21"/>
    <mergeCell ref="A14:C14"/>
    <mergeCell ref="D14:L14"/>
    <mergeCell ref="A15:L15"/>
    <mergeCell ref="A16:L16"/>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39713" r:id="rId4" name="Button 1">
              <controlPr defaultSize="0" print="0" autoFill="0" autoPict="0" macro="[0]!ToMainMenu">
                <anchor>
                  <from>
                    <xdr:col>12</xdr:col>
                    <xdr:colOff>502920</xdr:colOff>
                    <xdr:row>0</xdr:row>
                    <xdr:rowOff>152400</xdr:rowOff>
                  </from>
                  <to>
                    <xdr:col>15</xdr:col>
                    <xdr:colOff>30480</xdr:colOff>
                    <xdr:row>0</xdr:row>
                    <xdr:rowOff>441960</xdr:rowOff>
                  </to>
                </anchor>
              </controlPr>
            </control>
          </mc:Choice>
        </mc:AlternateContent>
        <mc:AlternateContent xmlns:mc="http://schemas.openxmlformats.org/markup-compatibility/2006">
          <mc:Choice Requires="x14">
            <control shapeId="1139714" r:id="rId5" name="Button 2">
              <controlPr defaultSize="0" print="0" autoFill="0" autoPict="0" macro="[0]!Printsheet">
                <anchor>
                  <from>
                    <xdr:col>12</xdr:col>
                    <xdr:colOff>502920</xdr:colOff>
                    <xdr:row>1</xdr:row>
                    <xdr:rowOff>556260</xdr:rowOff>
                  </from>
                  <to>
                    <xdr:col>15</xdr:col>
                    <xdr:colOff>30480</xdr:colOff>
                    <xdr:row>1</xdr:row>
                    <xdr:rowOff>838200</xdr:rowOff>
                  </to>
                </anchor>
              </controlPr>
            </control>
          </mc:Choice>
        </mc:AlternateContent>
        <mc:AlternateContent xmlns:mc="http://schemas.openxmlformats.org/markup-compatibility/2006">
          <mc:Choice Requires="x14">
            <control shapeId="1139715" r:id="rId6" name="Button 3">
              <controlPr defaultSize="0" print="0" autoFill="0" autoPict="0" macro="[0]!PrintPreviewSheet">
                <anchor>
                  <from>
                    <xdr:col>12</xdr:col>
                    <xdr:colOff>502920</xdr:colOff>
                    <xdr:row>0</xdr:row>
                    <xdr:rowOff>480060</xdr:rowOff>
                  </from>
                  <to>
                    <xdr:col>15</xdr:col>
                    <xdr:colOff>30480</xdr:colOff>
                    <xdr:row>1</xdr:row>
                    <xdr:rowOff>182880</xdr:rowOff>
                  </to>
                </anchor>
              </controlPr>
            </control>
          </mc:Choice>
        </mc:AlternateContent>
        <mc:AlternateContent xmlns:mc="http://schemas.openxmlformats.org/markup-compatibility/2006">
          <mc:Choice Requires="x14">
            <control shapeId="1139716" r:id="rId7" name="Button 4">
              <controlPr defaultSize="0" print="0" autoFill="0" autoPict="0" macro="[0]!ToDataEntry">
                <anchor>
                  <from>
                    <xdr:col>12</xdr:col>
                    <xdr:colOff>502920</xdr:colOff>
                    <xdr:row>2</xdr:row>
                    <xdr:rowOff>30480</xdr:rowOff>
                  </from>
                  <to>
                    <xdr:col>15</xdr:col>
                    <xdr:colOff>30480</xdr:colOff>
                    <xdr:row>4</xdr:row>
                    <xdr:rowOff>60960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0">
    <tabColor rgb="FFFFC000"/>
  </sheetPr>
  <dimension ref="A1:K159"/>
  <sheetViews>
    <sheetView showGridLines="0" showRowColHeaders="0" zoomScaleNormal="100" workbookViewId="0">
      <selection activeCell="V14" sqref="V14"/>
    </sheetView>
  </sheetViews>
  <sheetFormatPr defaultRowHeight="13.2"/>
  <cols>
    <col min="1" max="1" width="19.5546875" customWidth="1"/>
    <col min="4" max="4" width="5.44140625" customWidth="1"/>
    <col min="5" max="5" width="4.6640625" customWidth="1"/>
    <col min="6" max="6" width="5.88671875" customWidth="1"/>
    <col min="7" max="7" width="5.5546875" customWidth="1"/>
    <col min="8" max="8" width="15.44140625" customWidth="1"/>
    <col min="9" max="9" width="6" customWidth="1"/>
    <col min="10" max="10" width="8.44140625" customWidth="1"/>
    <col min="11" max="11" width="6.6640625" customWidth="1"/>
  </cols>
  <sheetData>
    <row r="1" spans="1:11">
      <c r="A1" s="7"/>
    </row>
    <row r="2" spans="1:11" ht="21">
      <c r="A2" s="4335" t="s">
        <v>1415</v>
      </c>
      <c r="B2" s="4336"/>
      <c r="C2" s="4336"/>
      <c r="D2" s="4336"/>
      <c r="E2" s="4336"/>
      <c r="F2" s="4336"/>
      <c r="G2" s="4336"/>
      <c r="H2" s="4336"/>
      <c r="I2" s="4336"/>
      <c r="J2" s="4336"/>
      <c r="K2" s="4337"/>
    </row>
    <row r="3" spans="1:11" ht="67.5" customHeight="1">
      <c r="A3" s="90" t="s">
        <v>415</v>
      </c>
      <c r="B3" s="3830" t="str">
        <f>+'Master Data'!E18</f>
        <v>KZN Public Works: 191 Prince Alfred Street</v>
      </c>
      <c r="C3" s="3840"/>
      <c r="D3" s="3840"/>
      <c r="E3" s="3840"/>
      <c r="F3" s="3840"/>
      <c r="G3" s="3840"/>
      <c r="H3" s="3840"/>
      <c r="I3" s="3840"/>
      <c r="J3" s="3840"/>
      <c r="K3" s="3831"/>
    </row>
    <row r="4" spans="1:11" ht="18.75" customHeight="1">
      <c r="A4" s="51" t="s">
        <v>4564</v>
      </c>
      <c r="B4" s="4041" t="str">
        <f>+'Master Data'!E13</f>
        <v>ZNTM012345W</v>
      </c>
      <c r="C4" s="4042"/>
      <c r="D4" s="4042"/>
      <c r="E4" s="4042"/>
      <c r="F4" s="4043"/>
      <c r="G4" s="4141" t="s">
        <v>4004</v>
      </c>
      <c r="H4" s="4141"/>
      <c r="I4" s="3830" t="str">
        <f>+'Master Data'!G13</f>
        <v>012345</v>
      </c>
      <c r="J4" s="3840"/>
      <c r="K4" s="3831"/>
    </row>
    <row r="5" spans="1:11" ht="12.75" customHeight="1">
      <c r="A5" s="74"/>
      <c r="B5" s="74"/>
      <c r="C5" s="102"/>
      <c r="D5" s="102"/>
      <c r="E5" s="102"/>
      <c r="F5" s="102"/>
      <c r="G5" s="102"/>
      <c r="H5" s="102"/>
    </row>
    <row r="6" spans="1:11" ht="12.75" customHeight="1">
      <c r="A6" s="74"/>
      <c r="B6" s="74"/>
      <c r="C6" s="102"/>
      <c r="D6" s="102"/>
      <c r="E6" s="102"/>
      <c r="F6" s="102"/>
      <c r="G6" s="102"/>
      <c r="H6" s="102"/>
    </row>
    <row r="7" spans="1:11" ht="28.5" customHeight="1">
      <c r="A7" s="2810" t="s">
        <v>4565</v>
      </c>
      <c r="B7" s="3384"/>
      <c r="C7" s="3384"/>
      <c r="D7" s="3384"/>
      <c r="E7" s="3384"/>
      <c r="F7" s="3384"/>
      <c r="G7" s="3384"/>
      <c r="H7" s="3384"/>
      <c r="I7" s="3384"/>
      <c r="J7" s="3384"/>
      <c r="K7" s="3384"/>
    </row>
    <row r="8" spans="1:11">
      <c r="A8" s="6"/>
    </row>
    <row r="9" spans="1:11">
      <c r="A9" s="4" t="str">
        <f>+'Master Data'!B1123</f>
        <v xml:space="preserve">TECHNICAL DATA: </v>
      </c>
      <c r="B9" s="4281" t="str">
        <f>+'Master Data'!E1123</f>
        <v>STANDBY GENERATOR</v>
      </c>
      <c r="C9" s="4281"/>
      <c r="D9" s="4281"/>
      <c r="E9" s="4281"/>
      <c r="F9" s="4281"/>
      <c r="G9" s="4281"/>
      <c r="H9" s="4281"/>
      <c r="I9" s="4281"/>
      <c r="J9" s="4281"/>
      <c r="K9" s="4281"/>
    </row>
    <row r="10" spans="1:11" ht="13.8" thickBot="1">
      <c r="A10" s="4"/>
    </row>
    <row r="11" spans="1:11" ht="24" customHeight="1">
      <c r="A11" s="4338" t="str">
        <f>+'Master Data'!B1125</f>
        <v>Manufacturer:</v>
      </c>
      <c r="B11" s="4303" t="str">
        <f>+'Master Data'!E1125</f>
        <v xml:space="preserve"> </v>
      </c>
      <c r="C11" s="4304"/>
      <c r="D11" s="4304"/>
      <c r="E11" s="4304"/>
      <c r="F11" s="4304"/>
      <c r="G11" s="4304"/>
      <c r="H11" s="4304"/>
      <c r="I11" s="4304"/>
      <c r="J11" s="4304"/>
      <c r="K11" s="4305"/>
    </row>
    <row r="12" spans="1:11" ht="24" customHeight="1">
      <c r="A12" s="4339"/>
      <c r="B12" s="4341"/>
      <c r="C12" s="3366"/>
      <c r="D12" s="3366"/>
      <c r="E12" s="3366"/>
      <c r="F12" s="3366"/>
      <c r="G12" s="3366"/>
      <c r="H12" s="3366"/>
      <c r="I12" s="3366"/>
      <c r="J12" s="3366"/>
      <c r="K12" s="4328"/>
    </row>
    <row r="13" spans="1:11" ht="24" customHeight="1" thickBot="1">
      <c r="A13" s="4340"/>
      <c r="B13" s="4326"/>
      <c r="C13" s="4327"/>
      <c r="D13" s="4327"/>
      <c r="E13" s="4327"/>
      <c r="F13" s="4327"/>
      <c r="G13" s="4327"/>
      <c r="H13" s="4327"/>
      <c r="I13" s="4327"/>
      <c r="J13" s="4327"/>
      <c r="K13" s="4344"/>
    </row>
    <row r="14" spans="1:11" ht="24" customHeight="1">
      <c r="A14" s="4338" t="str">
        <f>+'Master Data'!B1128</f>
        <v>Model number:</v>
      </c>
      <c r="B14" s="4303" t="str">
        <f>+'Master Data'!E1128</f>
        <v xml:space="preserve"> </v>
      </c>
      <c r="C14" s="4304"/>
      <c r="D14" s="4304"/>
      <c r="E14" s="4304"/>
      <c r="F14" s="4304"/>
      <c r="G14" s="4304"/>
      <c r="H14" s="4304"/>
      <c r="I14" s="4304"/>
      <c r="J14" s="4304"/>
      <c r="K14" s="4305"/>
    </row>
    <row r="15" spans="1:11" ht="24" customHeight="1" thickBot="1">
      <c r="A15" s="4340"/>
      <c r="B15" s="4326"/>
      <c r="C15" s="4327"/>
      <c r="D15" s="4327"/>
      <c r="E15" s="4327"/>
      <c r="F15" s="4327"/>
      <c r="G15" s="4327"/>
      <c r="H15" s="4327"/>
      <c r="I15" s="4327"/>
      <c r="J15" s="4327"/>
      <c r="K15" s="4344"/>
    </row>
    <row r="16" spans="1:11" ht="24" customHeight="1">
      <c r="A16" s="4345" t="str">
        <f>+'Master Data'!B1130</f>
        <v>Serial number:</v>
      </c>
      <c r="B16" s="4303" t="str">
        <f>+'Master Data'!E1130</f>
        <v xml:space="preserve"> </v>
      </c>
      <c r="C16" s="4304"/>
      <c r="D16" s="4304"/>
      <c r="E16" s="4304"/>
      <c r="F16" s="4304"/>
      <c r="G16" s="4304"/>
      <c r="H16" s="4304"/>
      <c r="I16" s="4304"/>
      <c r="J16" s="4304"/>
      <c r="K16" s="4305"/>
    </row>
    <row r="17" spans="1:11" ht="24" customHeight="1">
      <c r="A17" s="4339"/>
      <c r="B17" s="4341"/>
      <c r="C17" s="3366"/>
      <c r="D17" s="3366"/>
      <c r="E17" s="3366"/>
      <c r="F17" s="3366"/>
      <c r="G17" s="3366"/>
      <c r="H17" s="3366"/>
      <c r="I17" s="3366"/>
      <c r="J17" s="3366"/>
      <c r="K17" s="4328"/>
    </row>
    <row r="18" spans="1:11" ht="24" customHeight="1" thickBot="1">
      <c r="A18" s="4340"/>
      <c r="B18" s="4326"/>
      <c r="C18" s="3366"/>
      <c r="D18" s="3366"/>
      <c r="E18" s="3366"/>
      <c r="F18" s="3366"/>
      <c r="G18" s="3366"/>
      <c r="H18" s="3366"/>
      <c r="I18" s="3366"/>
      <c r="J18" s="3366"/>
      <c r="K18" s="4328"/>
    </row>
    <row r="19" spans="1:11" ht="24" customHeight="1" thickBot="1">
      <c r="A19" s="4282" t="str">
        <f>+'Master Data'!B1132</f>
        <v>Voltage</v>
      </c>
      <c r="B19" s="4284"/>
      <c r="C19" s="4342" t="str">
        <f>+'Master Data'!E1132</f>
        <v xml:space="preserve"> </v>
      </c>
      <c r="D19" s="4343"/>
      <c r="E19" s="4343"/>
      <c r="F19" s="4343"/>
      <c r="G19" s="4343"/>
      <c r="H19" s="4343"/>
      <c r="I19" s="4343"/>
      <c r="J19" s="4343"/>
      <c r="K19" s="4343"/>
    </row>
    <row r="20" spans="1:11" ht="24" customHeight="1" thickBot="1">
      <c r="A20" s="4282" t="str">
        <f>+'Master Data'!B1133</f>
        <v>KVA</v>
      </c>
      <c r="B20" s="4284"/>
      <c r="C20" s="4342" t="str">
        <f>+'Master Data'!E1133</f>
        <v xml:space="preserve"> </v>
      </c>
      <c r="D20" s="4343"/>
      <c r="E20" s="4343"/>
      <c r="F20" s="4343"/>
      <c r="G20" s="4343"/>
      <c r="H20" s="4343"/>
      <c r="I20" s="4343"/>
      <c r="J20" s="4343"/>
      <c r="K20" s="4343"/>
    </row>
    <row r="21" spans="1:11" ht="24" customHeight="1" thickBot="1">
      <c r="A21" s="4282" t="str">
        <f>+'Master Data'!B1134</f>
        <v>Frequency</v>
      </c>
      <c r="B21" s="4284"/>
      <c r="C21" s="4342" t="str">
        <f>+'Master Data'!E1134</f>
        <v xml:space="preserve"> </v>
      </c>
      <c r="D21" s="4343"/>
      <c r="E21" s="4343"/>
      <c r="F21" s="4343"/>
      <c r="G21" s="4343"/>
      <c r="H21" s="4343"/>
      <c r="I21" s="4343"/>
      <c r="J21" s="4343"/>
      <c r="K21" s="4343"/>
    </row>
    <row r="22" spans="1:11" ht="24" customHeight="1" thickBot="1">
      <c r="A22" s="4282" t="str">
        <f>+'Master Data'!B1135</f>
        <v>RPM</v>
      </c>
      <c r="B22" s="4284"/>
      <c r="C22" s="4342" t="str">
        <f>+'Master Data'!E1135</f>
        <v xml:space="preserve"> </v>
      </c>
      <c r="D22" s="4343"/>
      <c r="E22" s="4343"/>
      <c r="F22" s="4343"/>
      <c r="G22" s="4343"/>
      <c r="H22" s="4343"/>
      <c r="I22" s="4343"/>
      <c r="J22" s="4343"/>
      <c r="K22" s="4343"/>
    </row>
    <row r="23" spans="1:11" ht="24" customHeight="1" thickBot="1">
      <c r="A23" s="4282" t="str">
        <f>+'Master Data'!B1136</f>
        <v>Cylinder/stroke</v>
      </c>
      <c r="B23" s="4284"/>
      <c r="C23" s="4342" t="str">
        <f>+'Master Data'!E1136</f>
        <v xml:space="preserve"> </v>
      </c>
      <c r="D23" s="4343"/>
      <c r="E23" s="4343"/>
      <c r="F23" s="4343"/>
      <c r="G23" s="4343"/>
      <c r="H23" s="4343"/>
      <c r="I23" s="4343"/>
      <c r="J23" s="4343"/>
      <c r="K23" s="4343"/>
    </row>
    <row r="24" spans="1:11" ht="24" customHeight="1" thickBot="1">
      <c r="A24" s="4282" t="str">
        <f>+'Master Data'!B1137</f>
        <v>Fuel capacity and consumption</v>
      </c>
      <c r="B24" s="4284"/>
      <c r="C24" s="4342" t="str">
        <f>+'Master Data'!E1137</f>
        <v xml:space="preserve"> </v>
      </c>
      <c r="D24" s="4343"/>
      <c r="E24" s="4343"/>
      <c r="F24" s="4343"/>
      <c r="G24" s="4343"/>
      <c r="H24" s="4343"/>
      <c r="I24" s="4343"/>
      <c r="J24" s="4343"/>
      <c r="K24" s="4343"/>
    </row>
    <row r="25" spans="1:11" ht="24" customHeight="1" thickBot="1">
      <c r="A25" s="4282" t="str">
        <f>+'Master Data'!B1138</f>
        <v>Sound pressure level</v>
      </c>
      <c r="B25" s="4284"/>
      <c r="C25" s="4342" t="str">
        <f>+'Master Data'!E1138</f>
        <v xml:space="preserve"> </v>
      </c>
      <c r="D25" s="4343"/>
      <c r="E25" s="4343"/>
      <c r="F25" s="4343"/>
      <c r="G25" s="4343"/>
      <c r="H25" s="4343"/>
      <c r="I25" s="4343"/>
      <c r="J25" s="4343"/>
      <c r="K25" s="4343"/>
    </row>
    <row r="26" spans="1:11" ht="24" customHeight="1" thickBot="1">
      <c r="A26" s="4282" t="str">
        <f>+'Master Data'!B1139</f>
        <v>Condenser air flow rate</v>
      </c>
      <c r="B26" s="4284"/>
      <c r="C26" s="4342" t="str">
        <f>+'Master Data'!E1139</f>
        <v xml:space="preserve"> </v>
      </c>
      <c r="D26" s="4343"/>
      <c r="E26" s="4343"/>
      <c r="F26" s="4343"/>
      <c r="G26" s="4343"/>
      <c r="H26" s="4343"/>
      <c r="I26" s="4343"/>
      <c r="J26" s="4343"/>
      <c r="K26" s="4343"/>
    </row>
    <row r="27" spans="1:11" ht="24" customHeight="1" thickBot="1">
      <c r="A27" s="4282" t="str">
        <f>+'Master Data'!B1140</f>
        <v>Attenuation type</v>
      </c>
      <c r="B27" s="4284"/>
      <c r="C27" s="4342" t="str">
        <f>+'Master Data'!E1140</f>
        <v xml:space="preserve"> </v>
      </c>
      <c r="D27" s="4343"/>
      <c r="E27" s="4343"/>
      <c r="F27" s="4343"/>
      <c r="G27" s="4343"/>
      <c r="H27" s="4343"/>
      <c r="I27" s="4343"/>
      <c r="J27" s="4343"/>
      <c r="K27" s="4343"/>
    </row>
    <row r="28" spans="1:11" ht="24" customHeight="1" thickBot="1">
      <c r="A28" s="4282" t="str">
        <f>+'Master Data'!B1141</f>
        <v>Battery Type</v>
      </c>
      <c r="B28" s="4284"/>
      <c r="C28" s="4342" t="str">
        <f>+'Master Data'!E1141</f>
        <v xml:space="preserve"> </v>
      </c>
      <c r="D28" s="4343"/>
      <c r="E28" s="4343"/>
      <c r="F28" s="4343"/>
      <c r="G28" s="4343"/>
      <c r="H28" s="4343"/>
      <c r="I28" s="4343"/>
      <c r="J28" s="4343"/>
      <c r="K28" s="4343"/>
    </row>
    <row r="29" spans="1:11" ht="24" customHeight="1" thickBot="1">
      <c r="A29" s="4282" t="str">
        <f>+'Master Data'!B1142</f>
        <v>AMF Change Over Panel Type</v>
      </c>
      <c r="B29" s="4284"/>
      <c r="C29" s="4342" t="str">
        <f>+'Master Data'!E1142</f>
        <v xml:space="preserve"> </v>
      </c>
      <c r="D29" s="4343"/>
      <c r="E29" s="4343"/>
      <c r="F29" s="4343"/>
      <c r="G29" s="4343"/>
      <c r="H29" s="4343"/>
      <c r="I29" s="4343"/>
      <c r="J29" s="4343"/>
      <c r="K29" s="4343"/>
    </row>
    <row r="30" spans="1:11" ht="24" customHeight="1" thickBot="1">
      <c r="A30" s="4282" t="str">
        <f>+'Master Data'!B1143</f>
        <v>Starter Motor Type and Voltage</v>
      </c>
      <c r="B30" s="4284"/>
      <c r="C30" s="4342" t="str">
        <f>+'Master Data'!E1143</f>
        <v xml:space="preserve"> </v>
      </c>
      <c r="D30" s="4343"/>
      <c r="E30" s="4343"/>
      <c r="F30" s="4343"/>
      <c r="G30" s="4343"/>
      <c r="H30" s="4343"/>
      <c r="I30" s="4343"/>
      <c r="J30" s="4343"/>
      <c r="K30" s="4343"/>
    </row>
    <row r="31" spans="1:11" ht="24" customHeight="1" thickBot="1">
      <c r="A31" s="4285" t="str">
        <f>+'Master Data'!B1144</f>
        <v>Standard  Compliance</v>
      </c>
      <c r="B31" s="4286"/>
      <c r="C31" s="4342" t="str">
        <f>+'Master Data'!E1144</f>
        <v xml:space="preserve"> </v>
      </c>
      <c r="D31" s="4343"/>
      <c r="E31" s="4343"/>
      <c r="F31" s="4343"/>
      <c r="G31" s="4343"/>
      <c r="H31" s="4343"/>
      <c r="I31" s="4343"/>
      <c r="J31" s="4343"/>
      <c r="K31" s="4343"/>
    </row>
    <row r="32" spans="1:11">
      <c r="A32" s="6"/>
    </row>
    <row r="33" spans="1:11">
      <c r="A33" s="67"/>
      <c r="B33" s="67"/>
      <c r="C33" s="67"/>
      <c r="D33" s="67"/>
      <c r="E33" s="67"/>
    </row>
    <row r="34" spans="1:11" ht="15.6">
      <c r="A34" s="103" t="s">
        <v>4004</v>
      </c>
      <c r="B34" s="4289" t="str">
        <f>+'Master Data'!G13</f>
        <v>012345</v>
      </c>
      <c r="C34" s="4289"/>
      <c r="D34" s="74"/>
    </row>
    <row r="35" spans="1:11">
      <c r="A35" s="15"/>
    </row>
    <row r="36" spans="1:11" ht="21">
      <c r="A36" s="3442" t="s">
        <v>723</v>
      </c>
      <c r="B36" s="3442"/>
      <c r="C36" s="3442"/>
      <c r="D36" s="3442"/>
      <c r="E36" s="3442"/>
      <c r="F36" s="3442"/>
      <c r="G36" s="3442"/>
      <c r="H36" s="3442"/>
      <c r="I36" s="3442"/>
      <c r="J36" s="3442"/>
      <c r="K36" s="3442"/>
    </row>
    <row r="37" spans="1:11">
      <c r="A37" s="15"/>
    </row>
    <row r="38" spans="1:11">
      <c r="A38" s="7"/>
    </row>
    <row r="39" spans="1:11">
      <c r="A39" s="4" t="str">
        <f>+'Master Data'!B1147</f>
        <v xml:space="preserve">TECHNICAL DATA:  </v>
      </c>
      <c r="B39" s="4281" t="str">
        <f>+'Master Data'!E1147</f>
        <v>UNINTERRUPTABLE POWER SUPPLY UPS</v>
      </c>
      <c r="C39" s="4281"/>
      <c r="D39" s="4281"/>
      <c r="E39" s="4281"/>
      <c r="F39" s="4281"/>
      <c r="G39" s="4281"/>
      <c r="H39" s="4281"/>
      <c r="I39" s="4281"/>
      <c r="J39" s="4281"/>
      <c r="K39" s="4281"/>
    </row>
    <row r="40" spans="1:11" ht="13.8" thickBot="1">
      <c r="A40" s="7"/>
    </row>
    <row r="41" spans="1:11" ht="24" customHeight="1" thickBot="1">
      <c r="A41" s="4282" t="str">
        <f>+'Master Data'!B1149</f>
        <v>Manufacturer</v>
      </c>
      <c r="B41" s="4283"/>
      <c r="C41" s="4284"/>
      <c r="D41" s="4287" t="str">
        <f>+'Master Data'!E1149</f>
        <v xml:space="preserve"> </v>
      </c>
      <c r="E41" s="4288"/>
      <c r="F41" s="4288"/>
      <c r="G41" s="4288"/>
      <c r="H41" s="4288"/>
      <c r="I41" s="4288"/>
      <c r="J41" s="4288"/>
      <c r="K41" s="4288"/>
    </row>
    <row r="42" spans="1:11" ht="24" customHeight="1" thickBot="1">
      <c r="A42" s="4282" t="str">
        <f>+'Master Data'!B1150</f>
        <v>Model</v>
      </c>
      <c r="B42" s="4283"/>
      <c r="C42" s="4284"/>
      <c r="D42" s="4287" t="str">
        <f>+'Master Data'!E1150</f>
        <v xml:space="preserve"> </v>
      </c>
      <c r="E42" s="4288"/>
      <c r="F42" s="4288"/>
      <c r="G42" s="4288"/>
      <c r="H42" s="4288"/>
      <c r="I42" s="4288"/>
      <c r="J42" s="4288"/>
      <c r="K42" s="4288"/>
    </row>
    <row r="43" spans="1:11" ht="24" customHeight="1" thickBot="1">
      <c r="A43" s="4282" t="str">
        <f>+'Master Data'!B1151</f>
        <v>Frequency</v>
      </c>
      <c r="B43" s="4283"/>
      <c r="C43" s="4284"/>
      <c r="D43" s="4287" t="str">
        <f>+'Master Data'!E1151</f>
        <v xml:space="preserve"> </v>
      </c>
      <c r="E43" s="4288"/>
      <c r="F43" s="4288"/>
      <c r="G43" s="4288"/>
      <c r="H43" s="4288"/>
      <c r="I43" s="4288"/>
      <c r="J43" s="4288"/>
      <c r="K43" s="4288"/>
    </row>
    <row r="44" spans="1:11" ht="24" customHeight="1" thickBot="1">
      <c r="A44" s="4282" t="str">
        <f>+'Master Data'!B1152</f>
        <v>Harmonic Distortion Reduction</v>
      </c>
      <c r="B44" s="4283"/>
      <c r="C44" s="4284"/>
      <c r="D44" s="4287" t="str">
        <f>+'Master Data'!E1152</f>
        <v xml:space="preserve"> </v>
      </c>
      <c r="E44" s="4288"/>
      <c r="F44" s="4288"/>
      <c r="G44" s="4288"/>
      <c r="H44" s="4288"/>
      <c r="I44" s="4288"/>
      <c r="J44" s="4288"/>
      <c r="K44" s="4288"/>
    </row>
    <row r="45" spans="1:11" ht="24" customHeight="1" thickBot="1">
      <c r="A45" s="4282" t="str">
        <f>+'Master Data'!B1153</f>
        <v>Operating Temperature</v>
      </c>
      <c r="B45" s="4283"/>
      <c r="C45" s="4284"/>
      <c r="D45" s="4287" t="str">
        <f>+'Master Data'!E1153</f>
        <v xml:space="preserve"> </v>
      </c>
      <c r="E45" s="4288"/>
      <c r="F45" s="4288"/>
      <c r="G45" s="4288"/>
      <c r="H45" s="4288"/>
      <c r="I45" s="4288"/>
      <c r="J45" s="4288"/>
      <c r="K45" s="4288"/>
    </row>
    <row r="46" spans="1:11" ht="24" customHeight="1" thickBot="1">
      <c r="A46" s="4282" t="str">
        <f>+'Master Data'!B1154</f>
        <v>Range of Protection – Lightning Strike</v>
      </c>
      <c r="B46" s="4283"/>
      <c r="C46" s="4284"/>
      <c r="D46" s="4287" t="str">
        <f>+'Master Data'!E1154</f>
        <v xml:space="preserve"> </v>
      </c>
      <c r="E46" s="4288"/>
      <c r="F46" s="4288"/>
      <c r="G46" s="4288"/>
      <c r="H46" s="4288"/>
      <c r="I46" s="4288"/>
      <c r="J46" s="4288"/>
      <c r="K46" s="4288"/>
    </row>
    <row r="47" spans="1:11" ht="24" customHeight="1" thickBot="1">
      <c r="A47" s="4282" t="str">
        <f>+'Master Data'!B1155</f>
        <v>KVA</v>
      </c>
      <c r="B47" s="4283"/>
      <c r="C47" s="4284"/>
      <c r="D47" s="4287" t="str">
        <f>+'Master Data'!E1155</f>
        <v xml:space="preserve"> </v>
      </c>
      <c r="E47" s="4288"/>
      <c r="F47" s="4288"/>
      <c r="G47" s="4288"/>
      <c r="H47" s="4288"/>
      <c r="I47" s="4288"/>
      <c r="J47" s="4288"/>
      <c r="K47" s="4288"/>
    </row>
    <row r="48" spans="1:11" ht="24" customHeight="1" thickBot="1">
      <c r="A48" s="4282" t="str">
        <f>+'Master Data'!B1156</f>
        <v>Maximum current, cooling mode</v>
      </c>
      <c r="B48" s="4283"/>
      <c r="C48" s="4284"/>
      <c r="D48" s="4287" t="str">
        <f>+'Master Data'!E1156</f>
        <v xml:space="preserve"> </v>
      </c>
      <c r="E48" s="4288"/>
      <c r="F48" s="4288"/>
      <c r="G48" s="4288"/>
      <c r="H48" s="4288"/>
      <c r="I48" s="4288"/>
      <c r="J48" s="4288"/>
      <c r="K48" s="4288"/>
    </row>
    <row r="49" spans="1:11" ht="24" customHeight="1" thickBot="1">
      <c r="A49" s="4282" t="str">
        <f>+'Master Data'!B1157</f>
        <v>Agent</v>
      </c>
      <c r="B49" s="4283"/>
      <c r="C49" s="4284"/>
      <c r="D49" s="4287" t="str">
        <f>+'Master Data'!E1157</f>
        <v xml:space="preserve"> </v>
      </c>
      <c r="E49" s="4288"/>
      <c r="F49" s="4288"/>
      <c r="G49" s="4288"/>
      <c r="H49" s="4288"/>
      <c r="I49" s="4288"/>
      <c r="J49" s="4288"/>
      <c r="K49" s="4288"/>
    </row>
    <row r="50" spans="1:11" ht="24" customHeight="1" thickBot="1">
      <c r="A50" s="4282" t="str">
        <f>+'Master Data'!B1158</f>
        <v>Telephone number of Agent</v>
      </c>
      <c r="B50" s="4283"/>
      <c r="C50" s="4284"/>
      <c r="D50" s="4287" t="str">
        <f>+'Master Data'!E1158</f>
        <v xml:space="preserve"> </v>
      </c>
      <c r="E50" s="4288"/>
      <c r="F50" s="4288"/>
      <c r="G50" s="4288"/>
      <c r="H50" s="4288"/>
      <c r="I50" s="4288"/>
      <c r="J50" s="4288"/>
      <c r="K50" s="4288"/>
    </row>
    <row r="51" spans="1:11" ht="24" customHeight="1" thickBot="1">
      <c r="A51" s="4285" t="str">
        <f>+'Master Data'!B1159</f>
        <v>Brochure enclosed</v>
      </c>
      <c r="B51" s="4290"/>
      <c r="C51" s="4286"/>
      <c r="D51" s="4287" t="str">
        <f>+'Master Data'!E1159</f>
        <v>Yes/No</v>
      </c>
      <c r="E51" s="4288"/>
      <c r="F51" s="4288"/>
      <c r="G51" s="4288"/>
      <c r="H51" s="4288"/>
      <c r="I51" s="4288"/>
      <c r="J51" s="4288"/>
      <c r="K51" s="4288"/>
    </row>
    <row r="52" spans="1:11">
      <c r="A52" s="7"/>
    </row>
    <row r="53" spans="1:11">
      <c r="A53" s="4" t="str">
        <f>+'Master Data'!B1161</f>
        <v xml:space="preserve">TECHNICAL DATA:  </v>
      </c>
      <c r="B53" s="4"/>
      <c r="C53" s="4281" t="str">
        <f>+'Master Data'!E1161</f>
        <v>PARCEL X-RAY UNITS</v>
      </c>
      <c r="D53" s="4281"/>
      <c r="E53" s="4281"/>
      <c r="F53" s="4281"/>
      <c r="G53" s="4281"/>
      <c r="H53" s="4281"/>
      <c r="I53" s="4281"/>
      <c r="J53" s="4281"/>
      <c r="K53" s="4281"/>
    </row>
    <row r="54" spans="1:11" ht="13.8" thickBot="1">
      <c r="A54" s="7"/>
    </row>
    <row r="55" spans="1:11" ht="24" customHeight="1" thickBot="1">
      <c r="A55" s="4282" t="str">
        <f>+'Master Data'!B1163</f>
        <v>Manufacturer</v>
      </c>
      <c r="B55" s="4283"/>
      <c r="C55" s="4284"/>
      <c r="D55" s="4287" t="str">
        <f>+'Master Data'!E1163</f>
        <v xml:space="preserve"> </v>
      </c>
      <c r="E55" s="4288"/>
      <c r="F55" s="4288"/>
      <c r="G55" s="4288"/>
      <c r="H55" s="4288"/>
      <c r="I55" s="4288"/>
      <c r="J55" s="4288"/>
      <c r="K55" s="4288"/>
    </row>
    <row r="56" spans="1:11" ht="24" customHeight="1" thickBot="1">
      <c r="A56" s="4282" t="str">
        <f>+'Master Data'!B1164</f>
        <v>Model</v>
      </c>
      <c r="B56" s="4283"/>
      <c r="C56" s="4284"/>
      <c r="D56" s="4287" t="str">
        <f>+'Master Data'!E1164</f>
        <v xml:space="preserve"> </v>
      </c>
      <c r="E56" s="4288"/>
      <c r="F56" s="4288"/>
      <c r="G56" s="4288"/>
      <c r="H56" s="4288"/>
      <c r="I56" s="4288"/>
      <c r="J56" s="4288"/>
      <c r="K56" s="4288"/>
    </row>
    <row r="57" spans="1:11" ht="24" customHeight="1" thickBot="1">
      <c r="A57" s="4282" t="str">
        <f>+'Master Data'!B1165</f>
        <v>Dimension /Size</v>
      </c>
      <c r="B57" s="4283"/>
      <c r="C57" s="4284"/>
      <c r="D57" s="4287" t="str">
        <f>+'Master Data'!E1165</f>
        <v xml:space="preserve"> </v>
      </c>
      <c r="E57" s="4288"/>
      <c r="F57" s="4288"/>
      <c r="G57" s="4288"/>
      <c r="H57" s="4288"/>
      <c r="I57" s="4288"/>
      <c r="J57" s="4288"/>
      <c r="K57" s="4288"/>
    </row>
    <row r="58" spans="1:11" ht="24" customHeight="1" thickBot="1">
      <c r="A58" s="4282" t="str">
        <f>+'Master Data'!B1166</f>
        <v>Resolution</v>
      </c>
      <c r="B58" s="4283"/>
      <c r="C58" s="4284"/>
      <c r="D58" s="4287" t="str">
        <f>+'Master Data'!E1166</f>
        <v xml:space="preserve"> </v>
      </c>
      <c r="E58" s="4288"/>
      <c r="F58" s="4288"/>
      <c r="G58" s="4288"/>
      <c r="H58" s="4288"/>
      <c r="I58" s="4288"/>
      <c r="J58" s="4288"/>
      <c r="K58" s="4288"/>
    </row>
    <row r="59" spans="1:11" ht="24" customHeight="1" thickBot="1">
      <c r="A59" s="4282" t="str">
        <f>+'Master Data'!B1167</f>
        <v>Zoom ranges</v>
      </c>
      <c r="B59" s="4283"/>
      <c r="C59" s="4284"/>
      <c r="D59" s="4287" t="str">
        <f>+'Master Data'!E1167</f>
        <v xml:space="preserve"> </v>
      </c>
      <c r="E59" s="4288"/>
      <c r="F59" s="4288"/>
      <c r="G59" s="4288"/>
      <c r="H59" s="4288"/>
      <c r="I59" s="4288"/>
      <c r="J59" s="4288"/>
      <c r="K59" s="4288"/>
    </row>
    <row r="60" spans="1:11" ht="24" customHeight="1" thickBot="1">
      <c r="A60" s="4282" t="str">
        <f>+'Master Data'!B1168</f>
        <v>External Radiation Levels</v>
      </c>
      <c r="B60" s="4283"/>
      <c r="C60" s="4284"/>
      <c r="D60" s="4287" t="str">
        <f>+'Master Data'!E1168</f>
        <v xml:space="preserve"> </v>
      </c>
      <c r="E60" s="4288"/>
      <c r="F60" s="4288"/>
      <c r="G60" s="4288"/>
      <c r="H60" s="4288"/>
      <c r="I60" s="4288"/>
      <c r="J60" s="4288"/>
      <c r="K60" s="4288"/>
    </row>
    <row r="61" spans="1:11" ht="24" customHeight="1" thickBot="1">
      <c r="A61" s="4282" t="str">
        <f>+'Master Data'!B1169</f>
        <v>Standard Compliance</v>
      </c>
      <c r="B61" s="4283"/>
      <c r="C61" s="4284"/>
      <c r="D61" s="4287" t="str">
        <f>+'Master Data'!E1169</f>
        <v xml:space="preserve"> </v>
      </c>
      <c r="E61" s="4288"/>
      <c r="F61" s="4288"/>
      <c r="G61" s="4288"/>
      <c r="H61" s="4288"/>
      <c r="I61" s="4288"/>
      <c r="J61" s="4288"/>
      <c r="K61" s="4288"/>
    </row>
    <row r="62" spans="1:11" ht="24" customHeight="1" thickBot="1">
      <c r="A62" s="4282" t="str">
        <f>+'Master Data'!B1170</f>
        <v>Electrical nominal voltage</v>
      </c>
      <c r="B62" s="4283"/>
      <c r="C62" s="4284"/>
      <c r="D62" s="4287" t="str">
        <f>+'Master Data'!E1170</f>
        <v>Volts</v>
      </c>
      <c r="E62" s="4288"/>
      <c r="F62" s="4288"/>
      <c r="G62" s="4288"/>
      <c r="H62" s="4288"/>
      <c r="I62" s="4288"/>
      <c r="J62" s="4288"/>
      <c r="K62" s="4288"/>
    </row>
    <row r="63" spans="1:11" ht="24" customHeight="1" thickBot="1">
      <c r="A63" s="4282" t="str">
        <f>+'Master Data'!B1171</f>
        <v>Monitor Type and size</v>
      </c>
      <c r="B63" s="4283"/>
      <c r="C63" s="4284"/>
      <c r="D63" s="4287" t="str">
        <f>+'Master Data'!E1171</f>
        <v xml:space="preserve"> </v>
      </c>
      <c r="E63" s="4288"/>
      <c r="F63" s="4288"/>
      <c r="G63" s="4288"/>
      <c r="H63" s="4288"/>
      <c r="I63" s="4288"/>
      <c r="J63" s="4288"/>
      <c r="K63" s="4288"/>
    </row>
    <row r="64" spans="1:11" ht="24" customHeight="1" thickBot="1">
      <c r="A64" s="4282" t="str">
        <f>+'Master Data'!B1172</f>
        <v>Agent</v>
      </c>
      <c r="B64" s="4283"/>
      <c r="C64" s="4284"/>
      <c r="D64" s="4287" t="str">
        <f>+'Master Data'!E1172</f>
        <v xml:space="preserve"> </v>
      </c>
      <c r="E64" s="4288"/>
      <c r="F64" s="4288"/>
      <c r="G64" s="4288"/>
      <c r="H64" s="4288"/>
      <c r="I64" s="4288"/>
      <c r="J64" s="4288"/>
      <c r="K64" s="4288"/>
    </row>
    <row r="65" spans="1:11" ht="24" customHeight="1" thickBot="1">
      <c r="A65" s="4282" t="str">
        <f>+'Master Data'!B1173</f>
        <v>Telephone no of Agent</v>
      </c>
      <c r="B65" s="4283"/>
      <c r="C65" s="4284"/>
      <c r="D65" s="4287" t="str">
        <f>+'Master Data'!E1173</f>
        <v xml:space="preserve"> </v>
      </c>
      <c r="E65" s="4288"/>
      <c r="F65" s="4288"/>
      <c r="G65" s="4288"/>
      <c r="H65" s="4288"/>
      <c r="I65" s="4288"/>
      <c r="J65" s="4288"/>
      <c r="K65" s="4288"/>
    </row>
    <row r="66" spans="1:11" ht="24" customHeight="1" thickBot="1">
      <c r="A66" s="4285" t="str">
        <f>+'Master Data'!B1174</f>
        <v>Brochure enclosed</v>
      </c>
      <c r="B66" s="4290"/>
      <c r="C66" s="4286"/>
      <c r="D66" s="4287" t="str">
        <f>+'Master Data'!E1174</f>
        <v>Yes/No</v>
      </c>
      <c r="E66" s="4288"/>
      <c r="F66" s="4288"/>
      <c r="G66" s="4288"/>
      <c r="H66" s="4288"/>
      <c r="I66" s="4288"/>
      <c r="J66" s="4288"/>
      <c r="K66" s="4288"/>
    </row>
    <row r="67" spans="1:11">
      <c r="A67" s="7"/>
    </row>
    <row r="68" spans="1:11">
      <c r="A68" s="7"/>
    </row>
    <row r="69" spans="1:11" ht="15.6">
      <c r="A69" s="103" t="s">
        <v>4004</v>
      </c>
      <c r="B69" s="4289" t="str">
        <f>+'Master Data'!G13</f>
        <v>012345</v>
      </c>
      <c r="C69" s="4289"/>
    </row>
    <row r="70" spans="1:11">
      <c r="A70" s="147"/>
    </row>
    <row r="71" spans="1:11" ht="21">
      <c r="A71" s="3442" t="s">
        <v>723</v>
      </c>
      <c r="B71" s="3442"/>
      <c r="C71" s="3442"/>
      <c r="D71" s="3442"/>
      <c r="E71" s="3442"/>
      <c r="F71" s="3442"/>
      <c r="G71" s="3442"/>
      <c r="H71" s="3442"/>
      <c r="I71" s="3442"/>
      <c r="J71" s="3442"/>
      <c r="K71" s="3442"/>
    </row>
    <row r="72" spans="1:11">
      <c r="A72" s="7"/>
    </row>
    <row r="73" spans="1:11">
      <c r="A73" s="4" t="str">
        <f>+'Master Data'!B1177</f>
        <v xml:space="preserve">TECHNICAL DATA:  </v>
      </c>
      <c r="B73" s="4"/>
      <c r="C73" s="4281" t="str">
        <f>+'Master Data'!E1177</f>
        <v>WALK THROUGH DETECTOR</v>
      </c>
      <c r="D73" s="4281"/>
      <c r="E73" s="4281"/>
      <c r="F73" s="4281"/>
      <c r="G73" s="4281"/>
      <c r="H73" s="4281"/>
      <c r="I73" s="4281"/>
      <c r="J73" s="4281"/>
      <c r="K73" s="4281"/>
    </row>
    <row r="74" spans="1:11" ht="13.8" thickBot="1">
      <c r="A74" s="7"/>
    </row>
    <row r="75" spans="1:11" ht="24" customHeight="1" thickBot="1">
      <c r="A75" s="4282" t="str">
        <f>+'Master Data'!B1179</f>
        <v>Manufacturer</v>
      </c>
      <c r="B75" s="4283"/>
      <c r="C75" s="4284"/>
      <c r="D75" s="4287" t="str">
        <f>+'Master Data'!E1179</f>
        <v xml:space="preserve"> </v>
      </c>
      <c r="E75" s="4288"/>
      <c r="F75" s="4288"/>
      <c r="G75" s="4288"/>
      <c r="H75" s="4288"/>
      <c r="I75" s="4288"/>
      <c r="J75" s="4288"/>
      <c r="K75" s="4288"/>
    </row>
    <row r="76" spans="1:11" ht="24" customHeight="1" thickBot="1">
      <c r="A76" s="4282" t="str">
        <f>+'Master Data'!B1180</f>
        <v>Model</v>
      </c>
      <c r="B76" s="4283"/>
      <c r="C76" s="4284"/>
      <c r="D76" s="4287" t="str">
        <f>+'Master Data'!E1180</f>
        <v xml:space="preserve"> </v>
      </c>
      <c r="E76" s="4288"/>
      <c r="F76" s="4288"/>
      <c r="G76" s="4288"/>
      <c r="H76" s="4288"/>
      <c r="I76" s="4288"/>
      <c r="J76" s="4288"/>
      <c r="K76" s="4288"/>
    </row>
    <row r="77" spans="1:11" ht="24" customHeight="1" thickBot="1">
      <c r="A77" s="4282" t="str">
        <f>+'Master Data'!B1181</f>
        <v>Timer mode</v>
      </c>
      <c r="B77" s="4283"/>
      <c r="C77" s="4284"/>
      <c r="D77" s="4287" t="str">
        <f>+'Master Data'!E1181</f>
        <v xml:space="preserve"> </v>
      </c>
      <c r="E77" s="4288"/>
      <c r="F77" s="4288"/>
      <c r="G77" s="4288"/>
      <c r="H77" s="4288"/>
      <c r="I77" s="4288"/>
      <c r="J77" s="4288"/>
      <c r="K77" s="4288"/>
    </row>
    <row r="78" spans="1:11" ht="24" customHeight="1" thickBot="1">
      <c r="A78" s="4282" t="str">
        <f>+'Master Data'!B1182</f>
        <v>No of sequential settings per time switch</v>
      </c>
      <c r="B78" s="4283"/>
      <c r="C78" s="4284"/>
      <c r="D78" s="4287" t="str">
        <f>+'Master Data'!E1182</f>
        <v xml:space="preserve"> </v>
      </c>
      <c r="E78" s="4288"/>
      <c r="F78" s="4288"/>
      <c r="G78" s="4288"/>
      <c r="H78" s="4288"/>
      <c r="I78" s="4288"/>
      <c r="J78" s="4288"/>
      <c r="K78" s="4288"/>
    </row>
    <row r="79" spans="1:11" ht="24" customHeight="1" thickBot="1">
      <c r="A79" s="4282" t="str">
        <f>+'Master Data'!B1183</f>
        <v>No of N/O and N/C contacts per setting</v>
      </c>
      <c r="B79" s="4283"/>
      <c r="C79" s="4284"/>
      <c r="D79" s="4287" t="str">
        <f>+'Master Data'!E1183</f>
        <v xml:space="preserve"> </v>
      </c>
      <c r="E79" s="4288"/>
      <c r="F79" s="4288"/>
      <c r="G79" s="4288"/>
      <c r="H79" s="4288"/>
      <c r="I79" s="4288"/>
      <c r="J79" s="4288"/>
      <c r="K79" s="4288"/>
    </row>
    <row r="80" spans="1:11" ht="24" customHeight="1" thickBot="1">
      <c r="A80" s="4282" t="str">
        <f>+'Master Data'!B1184</f>
        <v>Adjustable time lapse between settings</v>
      </c>
      <c r="B80" s="4283"/>
      <c r="C80" s="4284"/>
      <c r="D80" s="4287" t="str">
        <f>+'Master Data'!E1184</f>
        <v xml:space="preserve"> </v>
      </c>
      <c r="E80" s="4288"/>
      <c r="F80" s="4288"/>
      <c r="G80" s="4288"/>
      <c r="H80" s="4288"/>
      <c r="I80" s="4288"/>
      <c r="J80" s="4288"/>
      <c r="K80" s="4288"/>
    </row>
    <row r="81" spans="1:11" ht="24" customHeight="1" thickBot="1">
      <c r="A81" s="4282" t="str">
        <f>+'Master Data'!B1185</f>
        <v>Operating voltage</v>
      </c>
      <c r="B81" s="4283"/>
      <c r="C81" s="4284"/>
      <c r="D81" s="4287" t="str">
        <f>+'Master Data'!E1185</f>
        <v xml:space="preserve"> </v>
      </c>
      <c r="E81" s="4288"/>
      <c r="F81" s="4288"/>
      <c r="G81" s="4288"/>
      <c r="H81" s="4288"/>
      <c r="I81" s="4288"/>
      <c r="J81" s="4288"/>
      <c r="K81" s="4288"/>
    </row>
    <row r="82" spans="1:11" ht="24" customHeight="1" thickBot="1">
      <c r="A82" s="4282" t="str">
        <f>+'Master Data'!B1186</f>
        <v>Operating current</v>
      </c>
      <c r="B82" s="4283"/>
      <c r="C82" s="4284"/>
      <c r="D82" s="4287" t="str">
        <f>+'Master Data'!E1186</f>
        <v xml:space="preserve"> </v>
      </c>
      <c r="E82" s="4288"/>
      <c r="F82" s="4288"/>
      <c r="G82" s="4288"/>
      <c r="H82" s="4288"/>
      <c r="I82" s="4288"/>
      <c r="J82" s="4288"/>
      <c r="K82" s="4288"/>
    </row>
    <row r="83" spans="1:11" ht="24" customHeight="1" thickBot="1">
      <c r="A83" s="4282" t="str">
        <f>+'Master Data'!B1187</f>
        <v>Agent</v>
      </c>
      <c r="B83" s="4283"/>
      <c r="C83" s="4284"/>
      <c r="D83" s="4287" t="str">
        <f>+'Master Data'!E1187</f>
        <v xml:space="preserve"> </v>
      </c>
      <c r="E83" s="4288"/>
      <c r="F83" s="4288"/>
      <c r="G83" s="4288"/>
      <c r="H83" s="4288"/>
      <c r="I83" s="4288"/>
      <c r="J83" s="4288"/>
      <c r="K83" s="4288"/>
    </row>
    <row r="84" spans="1:11" ht="24" customHeight="1" thickBot="1">
      <c r="A84" s="4282" t="str">
        <f>+'Master Data'!B1188</f>
        <v>Telephone number</v>
      </c>
      <c r="B84" s="4283"/>
      <c r="C84" s="4284"/>
      <c r="D84" s="4287" t="str">
        <f>+'Master Data'!E1188</f>
        <v xml:space="preserve"> </v>
      </c>
      <c r="E84" s="4288"/>
      <c r="F84" s="4288"/>
      <c r="G84" s="4288"/>
      <c r="H84" s="4288"/>
      <c r="I84" s="4288"/>
      <c r="J84" s="4288"/>
      <c r="K84" s="4288"/>
    </row>
    <row r="85" spans="1:11" ht="24" customHeight="1" thickBot="1">
      <c r="A85" s="4285" t="str">
        <f>+'Master Data'!B1189</f>
        <v>Brochure enclosed</v>
      </c>
      <c r="B85" s="4290"/>
      <c r="C85" s="4286"/>
      <c r="D85" s="4287" t="str">
        <f>+'Master Data'!E1189</f>
        <v>Yes/No</v>
      </c>
      <c r="E85" s="4288"/>
      <c r="F85" s="4288"/>
      <c r="G85" s="4288"/>
      <c r="H85" s="4288"/>
      <c r="I85" s="4288"/>
      <c r="J85" s="4288"/>
      <c r="K85" s="4288"/>
    </row>
    <row r="86" spans="1:11">
      <c r="A86" s="7"/>
    </row>
    <row r="87" spans="1:11">
      <c r="A87" s="7"/>
    </row>
    <row r="88" spans="1:11">
      <c r="A88" s="15" t="str">
        <f>+'Master Data'!B1192</f>
        <v xml:space="preserve">TECHNICAL DATA:  </v>
      </c>
      <c r="C88" s="3786" t="str">
        <f>+'Master Data'!E1192</f>
        <v>TURNSTILE</v>
      </c>
      <c r="D88" s="3786"/>
      <c r="E88" s="3786"/>
      <c r="F88" s="3786"/>
      <c r="G88" s="3786"/>
      <c r="H88" s="3786"/>
      <c r="I88" s="3786"/>
      <c r="J88" s="3786"/>
      <c r="K88" s="3786"/>
    </row>
    <row r="89" spans="1:11" ht="13.8" thickBot="1">
      <c r="A89" s="7"/>
    </row>
    <row r="90" spans="1:11" ht="24" customHeight="1" thickBot="1">
      <c r="A90" s="4282" t="str">
        <f>+'Master Data'!B1194</f>
        <v>Manufacturer</v>
      </c>
      <c r="B90" s="4283"/>
      <c r="C90" s="4284"/>
      <c r="D90" s="4287" t="str">
        <f>+'Master Data'!E1194</f>
        <v xml:space="preserve"> </v>
      </c>
      <c r="E90" s="4288"/>
      <c r="F90" s="4288"/>
      <c r="G90" s="4288"/>
      <c r="H90" s="4288"/>
      <c r="I90" s="4288"/>
      <c r="J90" s="4288"/>
      <c r="K90" s="4288"/>
    </row>
    <row r="91" spans="1:11" ht="24" customHeight="1" thickBot="1">
      <c r="A91" s="4282" t="str">
        <f>+'Master Data'!B1195</f>
        <v>Size</v>
      </c>
      <c r="B91" s="4283"/>
      <c r="C91" s="4284"/>
      <c r="D91" s="4287" t="str">
        <f>+'Master Data'!E1195</f>
        <v xml:space="preserve"> </v>
      </c>
      <c r="E91" s="4288"/>
      <c r="F91" s="4288"/>
      <c r="G91" s="4288"/>
      <c r="H91" s="4288"/>
      <c r="I91" s="4288"/>
      <c r="J91" s="4288"/>
      <c r="K91" s="4288"/>
    </row>
    <row r="92" spans="1:11" ht="24" customHeight="1" thickBot="1">
      <c r="A92" s="4282" t="str">
        <f>+'Master Data'!B1196</f>
        <v>Range</v>
      </c>
      <c r="B92" s="4283"/>
      <c r="C92" s="4284"/>
      <c r="D92" s="4287" t="str">
        <f>+'Master Data'!E1196</f>
        <v xml:space="preserve"> </v>
      </c>
      <c r="E92" s="4288"/>
      <c r="F92" s="4288"/>
      <c r="G92" s="4288"/>
      <c r="H92" s="4288"/>
      <c r="I92" s="4288"/>
      <c r="J92" s="4288"/>
      <c r="K92" s="4288"/>
    </row>
    <row r="93" spans="1:11" ht="24" customHeight="1" thickBot="1">
      <c r="A93" s="4282" t="str">
        <f>+'Master Data'!B1197</f>
        <v>Voltage</v>
      </c>
      <c r="B93" s="4283"/>
      <c r="C93" s="4284"/>
      <c r="D93" s="4287" t="str">
        <f>+'Master Data'!E1197</f>
        <v xml:space="preserve"> </v>
      </c>
      <c r="E93" s="4288"/>
      <c r="F93" s="4288"/>
      <c r="G93" s="4288"/>
      <c r="H93" s="4288"/>
      <c r="I93" s="4288"/>
      <c r="J93" s="4288"/>
      <c r="K93" s="4288"/>
    </row>
    <row r="94" spans="1:11" ht="24" customHeight="1" thickBot="1">
      <c r="A94" s="4282" t="str">
        <f>+'Master Data'!B1198</f>
        <v>Battery Back Up Time</v>
      </c>
      <c r="B94" s="4283"/>
      <c r="C94" s="4284"/>
      <c r="D94" s="4287" t="str">
        <f>+'Master Data'!E1198</f>
        <v xml:space="preserve"> </v>
      </c>
      <c r="E94" s="4288"/>
      <c r="F94" s="4288"/>
      <c r="G94" s="4288"/>
      <c r="H94" s="4288"/>
      <c r="I94" s="4288"/>
      <c r="J94" s="4288"/>
      <c r="K94" s="4288"/>
    </row>
    <row r="95" spans="1:11" ht="24" customHeight="1" thickBot="1">
      <c r="A95" s="4282" t="str">
        <f>+'Master Data'!B1199</f>
        <v>Finish</v>
      </c>
      <c r="B95" s="4283"/>
      <c r="C95" s="4284"/>
      <c r="D95" s="4287" t="str">
        <f>+'Master Data'!E1199</f>
        <v xml:space="preserve"> </v>
      </c>
      <c r="E95" s="4288"/>
      <c r="F95" s="4288"/>
      <c r="G95" s="4288"/>
      <c r="H95" s="4288"/>
      <c r="I95" s="4288"/>
      <c r="J95" s="4288"/>
      <c r="K95" s="4288"/>
    </row>
    <row r="96" spans="1:11" ht="24" customHeight="1" thickBot="1">
      <c r="A96" s="4282" t="str">
        <f>+'Master Data'!B1200</f>
        <v>Agent</v>
      </c>
      <c r="B96" s="4283"/>
      <c r="C96" s="4284"/>
      <c r="D96" s="4287" t="str">
        <f>+'Master Data'!E1200</f>
        <v xml:space="preserve"> </v>
      </c>
      <c r="E96" s="4288"/>
      <c r="F96" s="4288"/>
      <c r="G96" s="4288"/>
      <c r="H96" s="4288"/>
      <c r="I96" s="4288"/>
      <c r="J96" s="4288"/>
      <c r="K96" s="4288"/>
    </row>
    <row r="97" spans="1:11" ht="24" customHeight="1" thickBot="1">
      <c r="A97" s="4282" t="str">
        <f>+'Master Data'!B1201</f>
        <v>Telephone number</v>
      </c>
      <c r="B97" s="4283"/>
      <c r="C97" s="4284"/>
      <c r="D97" s="4287" t="str">
        <f>+'Master Data'!E1201</f>
        <v xml:space="preserve"> </v>
      </c>
      <c r="E97" s="4288"/>
      <c r="F97" s="4288"/>
      <c r="G97" s="4288"/>
      <c r="H97" s="4288"/>
      <c r="I97" s="4288"/>
      <c r="J97" s="4288"/>
      <c r="K97" s="4288"/>
    </row>
    <row r="98" spans="1:11" ht="24" customHeight="1" thickBot="1">
      <c r="A98" s="4285" t="str">
        <f>+'Master Data'!B1202</f>
        <v>Brochure enclosed</v>
      </c>
      <c r="B98" s="4290"/>
      <c r="C98" s="4286"/>
      <c r="D98" s="4287" t="str">
        <f>+'Master Data'!E1202</f>
        <v>Yes/No</v>
      </c>
      <c r="E98" s="4288"/>
      <c r="F98" s="4288"/>
      <c r="G98" s="4288"/>
      <c r="H98" s="4288"/>
      <c r="I98" s="4288"/>
      <c r="J98" s="4288"/>
      <c r="K98" s="4288"/>
    </row>
    <row r="99" spans="1:11" ht="24" customHeight="1">
      <c r="A99" s="96"/>
      <c r="B99" s="96"/>
      <c r="C99" s="96"/>
      <c r="D99" s="92"/>
      <c r="E99" s="92"/>
      <c r="F99" s="92"/>
      <c r="G99" s="92"/>
      <c r="H99" s="92"/>
      <c r="I99" s="92"/>
      <c r="J99" s="92"/>
      <c r="K99" s="92"/>
    </row>
    <row r="100" spans="1:11" ht="15.6">
      <c r="A100" s="103" t="s">
        <v>4004</v>
      </c>
      <c r="B100" s="4289" t="str">
        <f>+'Master Data'!G13</f>
        <v>012345</v>
      </c>
      <c r="C100" s="4289"/>
    </row>
    <row r="101" spans="1:11">
      <c r="A101" s="147"/>
    </row>
    <row r="102" spans="1:11" ht="21">
      <c r="A102" s="3442" t="s">
        <v>723</v>
      </c>
      <c r="B102" s="3442"/>
      <c r="C102" s="3442"/>
      <c r="D102" s="3442"/>
      <c r="E102" s="3442"/>
      <c r="F102" s="3442"/>
      <c r="G102" s="3442"/>
      <c r="H102" s="3442"/>
      <c r="I102" s="3442"/>
      <c r="J102" s="3442"/>
      <c r="K102" s="3442"/>
    </row>
    <row r="103" spans="1:11">
      <c r="A103" s="7"/>
    </row>
    <row r="104" spans="1:11">
      <c r="A104" s="4" t="str">
        <f>+'Master Data'!B1205</f>
        <v xml:space="preserve">TECHNICAL DATA:  </v>
      </c>
      <c r="B104" s="4"/>
      <c r="C104" s="3786" t="str">
        <f>+'Master Data'!E1205</f>
        <v>PARAPLEGIC LIFT</v>
      </c>
      <c r="D104" s="3786"/>
      <c r="E104" s="3786"/>
      <c r="F104" s="3786"/>
      <c r="G104" s="3786"/>
      <c r="H104" s="3786"/>
      <c r="I104" s="3786"/>
      <c r="J104" s="3786"/>
      <c r="K104" s="3786"/>
    </row>
    <row r="105" spans="1:11">
      <c r="A105" s="7"/>
    </row>
    <row r="106" spans="1:11" ht="13.8" thickBot="1">
      <c r="A106" s="7"/>
    </row>
    <row r="107" spans="1:11" ht="24" customHeight="1" thickBot="1">
      <c r="A107" s="4282" t="str">
        <f>+'Master Data'!B1207</f>
        <v>Manufacturer</v>
      </c>
      <c r="B107" s="4283"/>
      <c r="C107" s="4284"/>
      <c r="D107" s="4287" t="str">
        <f>+'Master Data'!E1207</f>
        <v xml:space="preserve"> </v>
      </c>
      <c r="E107" s="4288"/>
      <c r="F107" s="4288"/>
      <c r="G107" s="4288"/>
      <c r="H107" s="4288"/>
      <c r="I107" s="4288"/>
      <c r="J107" s="4288"/>
      <c r="K107" s="4288"/>
    </row>
    <row r="108" spans="1:11" ht="24" customHeight="1" thickBot="1">
      <c r="A108" s="4282" t="str">
        <f>+'Master Data'!B1208</f>
        <v>Panel thickness</v>
      </c>
      <c r="B108" s="4283"/>
      <c r="C108" s="4284"/>
      <c r="D108" s="4287" t="str">
        <f>+'Master Data'!E1208</f>
        <v xml:space="preserve"> </v>
      </c>
      <c r="E108" s="4288"/>
      <c r="F108" s="4288"/>
      <c r="G108" s="4288"/>
      <c r="H108" s="4288"/>
      <c r="I108" s="4288"/>
      <c r="J108" s="4288"/>
      <c r="K108" s="4288"/>
    </row>
    <row r="109" spans="1:11" ht="24" customHeight="1" thickBot="1">
      <c r="A109" s="4282" t="str">
        <f>+'Master Data'!B1209</f>
        <v>Load</v>
      </c>
      <c r="B109" s="4283"/>
      <c r="C109" s="4284"/>
      <c r="D109" s="4287" t="str">
        <f>+'Master Data'!E1209</f>
        <v xml:space="preserve"> </v>
      </c>
      <c r="E109" s="4288"/>
      <c r="F109" s="4288"/>
      <c r="G109" s="4288"/>
      <c r="H109" s="4288"/>
      <c r="I109" s="4288"/>
      <c r="J109" s="4288"/>
      <c r="K109" s="4288"/>
    </row>
    <row r="110" spans="1:11" ht="24" customHeight="1" thickBot="1">
      <c r="A110" s="4282" t="str">
        <f>+'Master Data'!B1210</f>
        <v>Stops</v>
      </c>
      <c r="B110" s="4283"/>
      <c r="C110" s="4284"/>
      <c r="D110" s="4287" t="str">
        <f>+'Master Data'!E1210</f>
        <v xml:space="preserve"> </v>
      </c>
      <c r="E110" s="4288"/>
      <c r="F110" s="4288"/>
      <c r="G110" s="4288"/>
      <c r="H110" s="4288"/>
      <c r="I110" s="4288"/>
      <c r="J110" s="4288"/>
      <c r="K110" s="4288"/>
    </row>
    <row r="111" spans="1:11" ht="24" customHeight="1" thickBot="1">
      <c r="A111" s="4282" t="str">
        <f>+'Master Data'!B1211</f>
        <v>Car Size</v>
      </c>
      <c r="B111" s="4283"/>
      <c r="C111" s="4284"/>
      <c r="D111" s="4287" t="str">
        <f>+'Master Data'!E1211</f>
        <v xml:space="preserve"> </v>
      </c>
      <c r="E111" s="4288"/>
      <c r="F111" s="4288"/>
      <c r="G111" s="4288"/>
      <c r="H111" s="4288"/>
      <c r="I111" s="4288"/>
      <c r="J111" s="4288"/>
      <c r="K111" s="4288"/>
    </row>
    <row r="112" spans="1:11" ht="24" customHeight="1" thickBot="1">
      <c r="A112" s="4282" t="str">
        <f>+'Master Data'!B1212</f>
        <v>Door Opening</v>
      </c>
      <c r="B112" s="4283"/>
      <c r="C112" s="4284"/>
      <c r="D112" s="4287" t="str">
        <f>+'Master Data'!E1212</f>
        <v xml:space="preserve"> </v>
      </c>
      <c r="E112" s="4288"/>
      <c r="F112" s="4288"/>
      <c r="G112" s="4288"/>
      <c r="H112" s="4288"/>
      <c r="I112" s="4288"/>
      <c r="J112" s="4288"/>
      <c r="K112" s="4288"/>
    </row>
    <row r="113" spans="1:11" ht="24" customHeight="1" thickBot="1">
      <c r="A113" s="4282" t="str">
        <f>+'Master Data'!B1213</f>
        <v>Door Type</v>
      </c>
      <c r="B113" s="4283"/>
      <c r="C113" s="4284"/>
      <c r="D113" s="4287" t="str">
        <f>+'Master Data'!E1213</f>
        <v xml:space="preserve"> </v>
      </c>
      <c r="E113" s="4288"/>
      <c r="F113" s="4288"/>
      <c r="G113" s="4288"/>
      <c r="H113" s="4288"/>
      <c r="I113" s="4288"/>
      <c r="J113" s="4288"/>
      <c r="K113" s="4288"/>
    </row>
    <row r="114" spans="1:11" ht="24" customHeight="1" thickBot="1">
      <c r="A114" s="4282" t="str">
        <f>+'Master Data'!B1214</f>
        <v>Speed</v>
      </c>
      <c r="B114" s="4283"/>
      <c r="C114" s="4284"/>
      <c r="D114" s="4287" t="str">
        <f>+'Master Data'!E1214</f>
        <v xml:space="preserve"> </v>
      </c>
      <c r="E114" s="4288"/>
      <c r="F114" s="4288"/>
      <c r="G114" s="4288"/>
      <c r="H114" s="4288"/>
      <c r="I114" s="4288"/>
      <c r="J114" s="4288"/>
      <c r="K114" s="4288"/>
    </row>
    <row r="115" spans="1:11" ht="24" customHeight="1" thickBot="1">
      <c r="A115" s="4282" t="str">
        <f>+'Master Data'!B1215</f>
        <v>Type of Drive</v>
      </c>
      <c r="B115" s="4283"/>
      <c r="C115" s="4284"/>
      <c r="D115" s="4287" t="str">
        <f>+'Master Data'!E1215</f>
        <v xml:space="preserve"> </v>
      </c>
      <c r="E115" s="4288"/>
      <c r="F115" s="4288"/>
      <c r="G115" s="4288"/>
      <c r="H115" s="4288"/>
      <c r="I115" s="4288"/>
      <c r="J115" s="4288"/>
      <c r="K115" s="4288"/>
    </row>
    <row r="116" spans="1:11" ht="24" customHeight="1" thickBot="1">
      <c r="A116" s="4282" t="str">
        <f>+'Master Data'!B1216</f>
        <v>Speed Control</v>
      </c>
      <c r="B116" s="4283"/>
      <c r="C116" s="4284"/>
      <c r="D116" s="4287" t="str">
        <f>+'Master Data'!E1216</f>
        <v xml:space="preserve"> </v>
      </c>
      <c r="E116" s="4288"/>
      <c r="F116" s="4288"/>
      <c r="G116" s="4288"/>
      <c r="H116" s="4288"/>
      <c r="I116" s="4288"/>
      <c r="J116" s="4288"/>
      <c r="K116" s="4288"/>
    </row>
    <row r="117" spans="1:11" ht="24" customHeight="1" thickBot="1">
      <c r="A117" s="4282" t="str">
        <f>+'Master Data'!B1217</f>
        <v>Type of Car and Landing Buttons</v>
      </c>
      <c r="B117" s="4283"/>
      <c r="C117" s="4284"/>
      <c r="D117" s="4287" t="str">
        <f>+'Master Data'!E1217</f>
        <v xml:space="preserve"> </v>
      </c>
      <c r="E117" s="4288"/>
      <c r="F117" s="4288"/>
      <c r="G117" s="4288"/>
      <c r="H117" s="4288"/>
      <c r="I117" s="4288"/>
      <c r="J117" s="4288"/>
      <c r="K117" s="4288"/>
    </row>
    <row r="118" spans="1:11" ht="24" customHeight="1" thickBot="1">
      <c r="A118" s="4282" t="str">
        <f>+'Master Data'!B1218</f>
        <v>Type of Landing Door Frames</v>
      </c>
      <c r="B118" s="4283"/>
      <c r="C118" s="4284"/>
      <c r="D118" s="4287" t="str">
        <f>+'Master Data'!E1218</f>
        <v xml:space="preserve"> </v>
      </c>
      <c r="E118" s="4288"/>
      <c r="F118" s="4288"/>
      <c r="G118" s="4288"/>
      <c r="H118" s="4288"/>
      <c r="I118" s="4288"/>
      <c r="J118" s="4288"/>
      <c r="K118" s="4288"/>
    </row>
    <row r="119" spans="1:11" ht="24" customHeight="1" thickBot="1">
      <c r="A119" s="4282" t="str">
        <f>+'Master Data'!B1219</f>
        <v>Type of Door</v>
      </c>
      <c r="B119" s="4283"/>
      <c r="C119" s="4284"/>
      <c r="D119" s="4287" t="str">
        <f>+'Master Data'!E1219</f>
        <v xml:space="preserve"> </v>
      </c>
      <c r="E119" s="4288"/>
      <c r="F119" s="4288"/>
      <c r="G119" s="4288"/>
      <c r="H119" s="4288"/>
      <c r="I119" s="4288"/>
      <c r="J119" s="4288"/>
      <c r="K119" s="4288"/>
    </row>
    <row r="120" spans="1:11" ht="24" customHeight="1" thickBot="1">
      <c r="A120" s="4282" t="str">
        <f>+'Master Data'!B1220</f>
        <v>Internal Finishes</v>
      </c>
      <c r="B120" s="4283"/>
      <c r="C120" s="4284"/>
      <c r="D120" s="4287" t="str">
        <f>+'Master Data'!E1220</f>
        <v xml:space="preserve"> </v>
      </c>
      <c r="E120" s="4288"/>
      <c r="F120" s="4288"/>
      <c r="G120" s="4288"/>
      <c r="H120" s="4288"/>
      <c r="I120" s="4288"/>
      <c r="J120" s="4288"/>
      <c r="K120" s="4288"/>
    </row>
    <row r="121" spans="1:11" ht="24" customHeight="1" thickBot="1">
      <c r="A121" s="4282" t="str">
        <f>+'Master Data'!B1221</f>
        <v>Pit</v>
      </c>
      <c r="B121" s="4283"/>
      <c r="C121" s="4284"/>
      <c r="D121" s="4287" t="str">
        <f>+'Master Data'!E1221</f>
        <v xml:space="preserve"> </v>
      </c>
      <c r="E121" s="4288"/>
      <c r="F121" s="4288"/>
      <c r="G121" s="4288"/>
      <c r="H121" s="4288"/>
      <c r="I121" s="4288"/>
      <c r="J121" s="4288"/>
      <c r="K121" s="4288"/>
    </row>
    <row r="122" spans="1:11" ht="24" customHeight="1" thickBot="1">
      <c r="A122" s="4282" t="str">
        <f>+'Master Data'!B1222</f>
        <v>Head Room</v>
      </c>
      <c r="B122" s="4283"/>
      <c r="C122" s="4284"/>
      <c r="D122" s="4287" t="str">
        <f>+'Master Data'!E1222</f>
        <v xml:space="preserve"> </v>
      </c>
      <c r="E122" s="4288"/>
      <c r="F122" s="4288"/>
      <c r="G122" s="4288"/>
      <c r="H122" s="4288"/>
      <c r="I122" s="4288"/>
      <c r="J122" s="4288"/>
      <c r="K122" s="4288"/>
    </row>
    <row r="123" spans="1:11" ht="24" customHeight="1" thickBot="1">
      <c r="A123" s="4282" t="str">
        <f>+'Master Data'!B1223</f>
        <v>Battery Type</v>
      </c>
      <c r="B123" s="4283"/>
      <c r="C123" s="4284"/>
      <c r="D123" s="4287" t="str">
        <f>+'Master Data'!E1223</f>
        <v xml:space="preserve"> </v>
      </c>
      <c r="E123" s="4288"/>
      <c r="F123" s="4288"/>
      <c r="G123" s="4288"/>
      <c r="H123" s="4288"/>
      <c r="I123" s="4288"/>
      <c r="J123" s="4288"/>
      <c r="K123" s="4288"/>
    </row>
    <row r="124" spans="1:11" ht="24" customHeight="1" thickBot="1">
      <c r="A124" s="4282" t="str">
        <f>+'Master Data'!B1224</f>
        <v>Method of joining panels</v>
      </c>
      <c r="B124" s="4283"/>
      <c r="C124" s="4284"/>
      <c r="D124" s="4287" t="str">
        <f>+'Master Data'!E1224</f>
        <v xml:space="preserve"> </v>
      </c>
      <c r="E124" s="4288"/>
      <c r="F124" s="4288"/>
      <c r="G124" s="4288"/>
      <c r="H124" s="4288"/>
      <c r="I124" s="4288"/>
      <c r="J124" s="4288"/>
      <c r="K124" s="4288"/>
    </row>
    <row r="125" spans="1:11" ht="24" customHeight="1" thickBot="1">
      <c r="A125" s="4282" t="str">
        <f>+'Master Data'!B1225</f>
        <v>Floor construction</v>
      </c>
      <c r="B125" s="4283"/>
      <c r="C125" s="4284"/>
      <c r="D125" s="4287" t="str">
        <f>+'Master Data'!E1225</f>
        <v xml:space="preserve"> </v>
      </c>
      <c r="E125" s="4288"/>
      <c r="F125" s="4288"/>
      <c r="G125" s="4288"/>
      <c r="H125" s="4288"/>
      <c r="I125" s="4288"/>
      <c r="J125" s="4288"/>
      <c r="K125" s="4288"/>
    </row>
    <row r="126" spans="1:11" ht="24" customHeight="1" thickBot="1">
      <c r="A126" s="4282" t="str">
        <f>+'Master Data'!B1226</f>
        <v>Standard Compliance</v>
      </c>
      <c r="B126" s="4283"/>
      <c r="C126" s="4284"/>
      <c r="D126" s="4287" t="str">
        <f>+'Master Data'!E1226</f>
        <v xml:space="preserve"> </v>
      </c>
      <c r="E126" s="4288"/>
      <c r="F126" s="4288"/>
      <c r="G126" s="4288"/>
      <c r="H126" s="4288"/>
      <c r="I126" s="4288"/>
      <c r="J126" s="4288"/>
      <c r="K126" s="4288"/>
    </row>
    <row r="127" spans="1:11" ht="24" customHeight="1" thickBot="1">
      <c r="A127" s="4282" t="str">
        <f>+'Master Data'!B1227</f>
        <v>Agent</v>
      </c>
      <c r="B127" s="4283"/>
      <c r="C127" s="4284"/>
      <c r="D127" s="4287" t="str">
        <f>+'Master Data'!E1227</f>
        <v xml:space="preserve"> </v>
      </c>
      <c r="E127" s="4288"/>
      <c r="F127" s="4288"/>
      <c r="G127" s="4288"/>
      <c r="H127" s="4288"/>
      <c r="I127" s="4288"/>
      <c r="J127" s="4288"/>
      <c r="K127" s="4288"/>
    </row>
    <row r="128" spans="1:11" ht="24" customHeight="1" thickBot="1">
      <c r="A128" s="4282" t="str">
        <f>+'Master Data'!B1228</f>
        <v>Telephone number of Agent</v>
      </c>
      <c r="B128" s="4283"/>
      <c r="C128" s="4284"/>
      <c r="D128" s="4287" t="str">
        <f>+'Master Data'!E1228</f>
        <v xml:space="preserve"> </v>
      </c>
      <c r="E128" s="4288"/>
      <c r="F128" s="4288"/>
      <c r="G128" s="4288"/>
      <c r="H128" s="4288"/>
      <c r="I128" s="4288"/>
      <c r="J128" s="4288"/>
      <c r="K128" s="4288"/>
    </row>
    <row r="129" spans="1:11" ht="24" customHeight="1" thickBot="1">
      <c r="A129" s="4285" t="str">
        <f>+'Master Data'!B1229</f>
        <v>Brochure enclosed</v>
      </c>
      <c r="B129" s="4290"/>
      <c r="C129" s="4286"/>
      <c r="D129" s="4287" t="str">
        <f>+'Master Data'!E1229</f>
        <v>Yes/No</v>
      </c>
      <c r="E129" s="4288"/>
      <c r="F129" s="4288"/>
      <c r="G129" s="4288"/>
      <c r="H129" s="4288"/>
      <c r="I129" s="4288"/>
      <c r="J129" s="4288"/>
      <c r="K129" s="4288"/>
    </row>
    <row r="130" spans="1:11">
      <c r="A130" s="147"/>
      <c r="D130" s="85"/>
      <c r="E130" s="85"/>
      <c r="F130" s="85"/>
      <c r="G130" s="85"/>
      <c r="H130" s="85"/>
      <c r="I130" s="85"/>
      <c r="J130" s="85"/>
      <c r="K130" s="85"/>
    </row>
    <row r="131" spans="1:11">
      <c r="A131" s="147"/>
    </row>
    <row r="132" spans="1:11" ht="15.6">
      <c r="A132" s="103" t="s">
        <v>4004</v>
      </c>
      <c r="B132" s="4289" t="str">
        <f>+'Master Data'!G13</f>
        <v>012345</v>
      </c>
      <c r="C132" s="4289"/>
    </row>
    <row r="133" spans="1:11">
      <c r="A133" s="147"/>
    </row>
    <row r="134" spans="1:11" ht="21">
      <c r="A134" s="3442" t="s">
        <v>723</v>
      </c>
      <c r="B134" s="3442"/>
      <c r="C134" s="3442"/>
      <c r="D134" s="3442"/>
      <c r="E134" s="3442"/>
      <c r="F134" s="3442"/>
      <c r="G134" s="3442"/>
      <c r="H134" s="3442"/>
      <c r="I134" s="3442"/>
      <c r="J134" s="3442"/>
      <c r="K134" s="3442"/>
    </row>
    <row r="135" spans="1:11">
      <c r="A135" s="15"/>
    </row>
    <row r="136" spans="1:11">
      <c r="A136" s="4" t="str">
        <f>+'Master Data'!B1233</f>
        <v xml:space="preserve">TECHNICAL DATA:  </v>
      </c>
      <c r="B136" s="4"/>
      <c r="C136" s="3786" t="str">
        <f>+'Master Data'!E1233</f>
        <v>AIR-CONDITIONING AND VENTILATION INSTALLATION</v>
      </c>
      <c r="D136" s="3786"/>
      <c r="E136" s="3786"/>
      <c r="F136" s="3786"/>
      <c r="G136" s="3786"/>
      <c r="H136" s="3786"/>
      <c r="I136" s="3786"/>
      <c r="J136" s="3786"/>
      <c r="K136" s="3786"/>
    </row>
    <row r="137" spans="1:11" ht="13.8" thickBot="1">
      <c r="A137" s="6"/>
    </row>
    <row r="138" spans="1:11" ht="23.25" customHeight="1">
      <c r="A138" s="283" t="str">
        <f>+'Master Data'!B1235</f>
        <v>Area:</v>
      </c>
      <c r="B138" s="4332" t="str">
        <f>+'Master Data'!E1235</f>
        <v xml:space="preserve"> </v>
      </c>
      <c r="C138" s="4333"/>
      <c r="D138" s="4333"/>
      <c r="E138" s="4333"/>
      <c r="F138" s="4333"/>
      <c r="G138" s="4333"/>
      <c r="H138" s="4333"/>
      <c r="I138" s="4333"/>
      <c r="J138" s="4333"/>
      <c r="K138" s="4334"/>
    </row>
    <row r="139" spans="1:11" ht="23.25" customHeight="1">
      <c r="A139" s="285" t="str">
        <f>+'Master Data'!B1236</f>
        <v>Manufacturer:</v>
      </c>
      <c r="B139" s="4323" t="str">
        <f>+'Master Data'!E1236</f>
        <v xml:space="preserve"> </v>
      </c>
      <c r="C139" s="4324"/>
      <c r="D139" s="4324"/>
      <c r="E139" s="4324"/>
      <c r="F139" s="4324"/>
      <c r="G139" s="4324"/>
      <c r="H139" s="4324"/>
      <c r="I139" s="4324"/>
      <c r="J139" s="4324"/>
      <c r="K139" s="4325"/>
    </row>
    <row r="140" spans="1:11" ht="23.25" customHeight="1" thickBot="1">
      <c r="A140" s="284"/>
      <c r="B140" s="4326"/>
      <c r="C140" s="4327"/>
      <c r="D140" s="3366"/>
      <c r="E140" s="3366"/>
      <c r="F140" s="3366"/>
      <c r="G140" s="3366"/>
      <c r="H140" s="3366"/>
      <c r="I140" s="3366"/>
      <c r="J140" s="3366"/>
      <c r="K140" s="4328"/>
    </row>
    <row r="141" spans="1:11" ht="24" customHeight="1">
      <c r="A141" s="4318" t="str">
        <f>+'Master Data'!B1237</f>
        <v>Model number:</v>
      </c>
      <c r="B141" s="4303" t="str">
        <f>+'Master Data'!D1237</f>
        <v>WCPU</v>
      </c>
      <c r="C141" s="4304"/>
      <c r="D141" s="4329" t="str">
        <f>+'Master Data'!E1237</f>
        <v xml:space="preserve"> </v>
      </c>
      <c r="E141" s="4330"/>
      <c r="F141" s="4330"/>
      <c r="G141" s="4330"/>
      <c r="H141" s="4330"/>
      <c r="I141" s="4330"/>
      <c r="J141" s="4330"/>
      <c r="K141" s="4331"/>
    </row>
    <row r="142" spans="1:11" ht="24" customHeight="1" thickBot="1">
      <c r="A142" s="4319"/>
      <c r="B142" s="4294" t="str">
        <f>+'Master Data'!D1238</f>
        <v>Cooling Tower</v>
      </c>
      <c r="C142" s="4295"/>
      <c r="D142" s="4315" t="str">
        <f>+'Master Data'!E1238</f>
        <v xml:space="preserve"> </v>
      </c>
      <c r="E142" s="4316"/>
      <c r="F142" s="4316"/>
      <c r="G142" s="4316"/>
      <c r="H142" s="4316"/>
      <c r="I142" s="4316"/>
      <c r="J142" s="4316"/>
      <c r="K142" s="4317"/>
    </row>
    <row r="143" spans="1:11" ht="24" customHeight="1" thickBot="1">
      <c r="A143" s="4318" t="str">
        <f>+'Master Data'!B1239</f>
        <v>Serial number:</v>
      </c>
      <c r="B143" s="4303" t="str">
        <f>+'Master Data'!D1239</f>
        <v>WCPU</v>
      </c>
      <c r="C143" s="4304"/>
      <c r="D143" s="4315" t="str">
        <f>+'Master Data'!E1239</f>
        <v xml:space="preserve"> </v>
      </c>
      <c r="E143" s="4316"/>
      <c r="F143" s="4316"/>
      <c r="G143" s="4316"/>
      <c r="H143" s="4316"/>
      <c r="I143" s="4316"/>
      <c r="J143" s="4316"/>
      <c r="K143" s="4317"/>
    </row>
    <row r="144" spans="1:11" ht="24" customHeight="1" thickBot="1">
      <c r="A144" s="4319"/>
      <c r="B144" s="4303" t="str">
        <f>+'Master Data'!D1240</f>
        <v>Cooling Tower</v>
      </c>
      <c r="C144" s="4304"/>
      <c r="D144" s="4320" t="str">
        <f>+'Master Data'!E1240</f>
        <v xml:space="preserve"> </v>
      </c>
      <c r="E144" s="4321"/>
      <c r="F144" s="4321"/>
      <c r="G144" s="4321"/>
      <c r="H144" s="4321"/>
      <c r="I144" s="4321"/>
      <c r="J144" s="4321"/>
      <c r="K144" s="4322"/>
    </row>
    <row r="145" spans="1:11">
      <c r="A145" s="4303" t="str">
        <f>+'Master Data'!B1241</f>
        <v>Voltage</v>
      </c>
      <c r="B145" s="4304"/>
      <c r="C145" s="4305"/>
      <c r="D145" s="4309" t="str">
        <f>+'Master Data'!E1241</f>
        <v>V</v>
      </c>
      <c r="E145" s="4310"/>
      <c r="F145" s="4310"/>
      <c r="G145" s="4310"/>
      <c r="H145" s="4310"/>
      <c r="I145" s="4310"/>
      <c r="J145" s="4310"/>
      <c r="K145" s="4311"/>
    </row>
    <row r="146" spans="1:11">
      <c r="A146" s="4306"/>
      <c r="B146" s="4307"/>
      <c r="C146" s="4308"/>
      <c r="D146" s="4312"/>
      <c r="E146" s="4313"/>
      <c r="F146" s="4313"/>
      <c r="G146" s="4313"/>
      <c r="H146" s="4313"/>
      <c r="I146" s="4313"/>
      <c r="J146" s="4313"/>
      <c r="K146" s="4314"/>
    </row>
    <row r="147" spans="1:11" ht="24" customHeight="1">
      <c r="A147" s="4297" t="str">
        <f>+'Master Data'!B1242</f>
        <v>Starting amps</v>
      </c>
      <c r="B147" s="4298"/>
      <c r="C147" s="4299"/>
      <c r="D147" s="4291" t="str">
        <f>+'Master Data'!E1242</f>
        <v>A</v>
      </c>
      <c r="E147" s="4292"/>
      <c r="F147" s="4292"/>
      <c r="G147" s="4292"/>
      <c r="H147" s="4292"/>
      <c r="I147" s="4292"/>
      <c r="J147" s="4292"/>
      <c r="K147" s="4293"/>
    </row>
    <row r="148" spans="1:11" ht="24" customHeight="1">
      <c r="A148" s="4297" t="str">
        <f>+'Master Data'!B1243</f>
        <v>Running amps</v>
      </c>
      <c r="B148" s="4298"/>
      <c r="C148" s="4299"/>
      <c r="D148" s="4291" t="str">
        <f>+'Master Data'!E1243</f>
        <v>A</v>
      </c>
      <c r="E148" s="4292"/>
      <c r="F148" s="4292"/>
      <c r="G148" s="4292"/>
      <c r="H148" s="4292"/>
      <c r="I148" s="4292"/>
      <c r="J148" s="4292"/>
      <c r="K148" s="4293"/>
    </row>
    <row r="149" spans="1:11" ht="24" customHeight="1">
      <c r="A149" s="4297" t="str">
        <f>+'Master Data'!B1244</f>
        <v>System supply gauge pressure</v>
      </c>
      <c r="B149" s="4298"/>
      <c r="C149" s="4299"/>
      <c r="D149" s="4291" t="str">
        <f>+'Master Data'!E1244</f>
        <v>kPA</v>
      </c>
      <c r="E149" s="4292"/>
      <c r="F149" s="4292"/>
      <c r="G149" s="4292"/>
      <c r="H149" s="4292"/>
      <c r="I149" s="4292"/>
      <c r="J149" s="4292"/>
      <c r="K149" s="4293"/>
    </row>
    <row r="150" spans="1:11" ht="24" customHeight="1">
      <c r="A150" s="4297" t="str">
        <f>+'Master Data'!B1245</f>
        <v>System return gauge pressure</v>
      </c>
      <c r="B150" s="4298"/>
      <c r="C150" s="4299"/>
      <c r="D150" s="4291" t="str">
        <f>+'Master Data'!E1245</f>
        <v>kPA</v>
      </c>
      <c r="E150" s="4292"/>
      <c r="F150" s="4292"/>
      <c r="G150" s="4292"/>
      <c r="H150" s="4292"/>
      <c r="I150" s="4292"/>
      <c r="J150" s="4292"/>
      <c r="K150" s="4293"/>
    </row>
    <row r="151" spans="1:11" ht="24" customHeight="1">
      <c r="A151" s="4297" t="str">
        <f>+'Master Data'!B1246</f>
        <v>Condenser water inlet temperature</v>
      </c>
      <c r="B151" s="4298"/>
      <c r="C151" s="4299"/>
      <c r="D151" s="4291" t="str">
        <f>+'Master Data'!E1246</f>
        <v>°C</v>
      </c>
      <c r="E151" s="4292"/>
      <c r="F151" s="4292"/>
      <c r="G151" s="4292"/>
      <c r="H151" s="4292"/>
      <c r="I151" s="4292"/>
      <c r="J151" s="4292"/>
      <c r="K151" s="4293"/>
    </row>
    <row r="152" spans="1:11" ht="24" customHeight="1">
      <c r="A152" s="4297" t="str">
        <f>+'Master Data'!B1247</f>
        <v>Condenser water outlet temperature</v>
      </c>
      <c r="B152" s="4298"/>
      <c r="C152" s="4299"/>
      <c r="D152" s="4291" t="str">
        <f>+'Master Data'!E1247</f>
        <v>°C</v>
      </c>
      <c r="E152" s="4292"/>
      <c r="F152" s="4292"/>
      <c r="G152" s="4292"/>
      <c r="H152" s="4292"/>
      <c r="I152" s="4292"/>
      <c r="J152" s="4292"/>
      <c r="K152" s="4293"/>
    </row>
    <row r="153" spans="1:11" ht="24" customHeight="1">
      <c r="A153" s="4297" t="str">
        <f>+'Master Data'!B1248</f>
        <v>Condenser water flow rate</v>
      </c>
      <c r="B153" s="4298"/>
      <c r="C153" s="4299"/>
      <c r="D153" s="4291" t="str">
        <f>+'Master Data'!E1248</f>
        <v>l/s</v>
      </c>
      <c r="E153" s="4292"/>
      <c r="F153" s="4292"/>
      <c r="G153" s="4292"/>
      <c r="H153" s="4292"/>
      <c r="I153" s="4292"/>
      <c r="J153" s="4292"/>
      <c r="K153" s="4293"/>
    </row>
    <row r="154" spans="1:11" ht="24" customHeight="1">
      <c r="A154" s="4297" t="str">
        <f>+'Master Data'!B1249</f>
        <v>Blower unit air inlet temperature</v>
      </c>
      <c r="B154" s="4298"/>
      <c r="C154" s="4299"/>
      <c r="D154" s="4291" t="str">
        <f>+'Master Data'!E1249</f>
        <v>°C</v>
      </c>
      <c r="E154" s="4292"/>
      <c r="F154" s="4292"/>
      <c r="G154" s="4292"/>
      <c r="H154" s="4292"/>
      <c r="I154" s="4292"/>
      <c r="J154" s="4292"/>
      <c r="K154" s="4293"/>
    </row>
    <row r="155" spans="1:11" ht="24" customHeight="1">
      <c r="A155" s="4297" t="str">
        <f>+'Master Data'!B1250</f>
        <v>Blower unit air outlet temperature</v>
      </c>
      <c r="B155" s="4298"/>
      <c r="C155" s="4299"/>
      <c r="D155" s="4291" t="str">
        <f>+'Master Data'!E1250</f>
        <v>°C</v>
      </c>
      <c r="E155" s="4292"/>
      <c r="F155" s="4292"/>
      <c r="G155" s="4292"/>
      <c r="H155" s="4292"/>
      <c r="I155" s="4292"/>
      <c r="J155" s="4292"/>
      <c r="K155" s="4293"/>
    </row>
    <row r="156" spans="1:11" ht="24" customHeight="1">
      <c r="A156" s="4297" t="str">
        <f>+'Master Data'!B1251</f>
        <v>Blower unit air flow rate</v>
      </c>
      <c r="B156" s="4298"/>
      <c r="C156" s="4299"/>
      <c r="D156" s="4291" t="str">
        <f>+'Master Data'!E1251</f>
        <v>m³/s</v>
      </c>
      <c r="E156" s="4292"/>
      <c r="F156" s="4292"/>
      <c r="G156" s="4292"/>
      <c r="H156" s="4292"/>
      <c r="I156" s="4292"/>
      <c r="J156" s="4292"/>
      <c r="K156" s="4293"/>
    </row>
    <row r="157" spans="1:11" ht="28.5" customHeight="1">
      <c r="A157" s="4297" t="str">
        <f>+'Master Data'!B1252</f>
        <v>Conditioned room air temperature after 1 hour, Design</v>
      </c>
      <c r="B157" s="4298"/>
      <c r="C157" s="4299"/>
      <c r="D157" s="4291" t="str">
        <f>+'Master Data'!E1252</f>
        <v>°C</v>
      </c>
      <c r="E157" s="4292"/>
      <c r="F157" s="4292"/>
      <c r="G157" s="4292"/>
      <c r="H157" s="4292"/>
      <c r="I157" s="4292"/>
      <c r="J157" s="4292"/>
      <c r="K157" s="4293"/>
    </row>
    <row r="158" spans="1:11" ht="28.5" customHeight="1" thickBot="1">
      <c r="A158" s="4294" t="str">
        <f>+'Master Data'!B1253</f>
        <v>Conditioned room air temperature after 1 hour, Actual</v>
      </c>
      <c r="B158" s="4295"/>
      <c r="C158" s="4296"/>
      <c r="D158" s="4300" t="str">
        <f>+'Master Data'!E1253</f>
        <v>°C</v>
      </c>
      <c r="E158" s="4301"/>
      <c r="F158" s="4301"/>
      <c r="G158" s="4301"/>
      <c r="H158" s="4301"/>
      <c r="I158" s="4301"/>
      <c r="J158" s="4301"/>
      <c r="K158" s="4302"/>
    </row>
    <row r="159" spans="1:11">
      <c r="A159" s="7"/>
    </row>
  </sheetData>
  <sheetProtection formatRows="0" selectLockedCells="1"/>
  <mergeCells count="223">
    <mergeCell ref="A50:C50"/>
    <mergeCell ref="A46:C46"/>
    <mergeCell ref="D50:K50"/>
    <mergeCell ref="D46:K46"/>
    <mergeCell ref="D44:K44"/>
    <mergeCell ref="D77:K77"/>
    <mergeCell ref="A56:C56"/>
    <mergeCell ref="D61:K61"/>
    <mergeCell ref="D57:K57"/>
    <mergeCell ref="D58:K58"/>
    <mergeCell ref="D76:K76"/>
    <mergeCell ref="A75:C75"/>
    <mergeCell ref="A76:C76"/>
    <mergeCell ref="D55:K55"/>
    <mergeCell ref="A71:K71"/>
    <mergeCell ref="A61:C61"/>
    <mergeCell ref="D47:K47"/>
    <mergeCell ref="D51:K51"/>
    <mergeCell ref="A49:C49"/>
    <mergeCell ref="D56:K56"/>
    <mergeCell ref="D75:K75"/>
    <mergeCell ref="A57:C57"/>
    <mergeCell ref="A58:C58"/>
    <mergeCell ref="A59:C59"/>
    <mergeCell ref="B11:K13"/>
    <mergeCell ref="B14:K15"/>
    <mergeCell ref="D42:K42"/>
    <mergeCell ref="A16:A18"/>
    <mergeCell ref="C24:K24"/>
    <mergeCell ref="C25:K25"/>
    <mergeCell ref="C20:K20"/>
    <mergeCell ref="C21:K21"/>
    <mergeCell ref="C22:K22"/>
    <mergeCell ref="C23:K23"/>
    <mergeCell ref="C26:K26"/>
    <mergeCell ref="C27:K27"/>
    <mergeCell ref="C28:K28"/>
    <mergeCell ref="C29:K29"/>
    <mergeCell ref="C30:K30"/>
    <mergeCell ref="C31:K31"/>
    <mergeCell ref="B39:K39"/>
    <mergeCell ref="A2:K2"/>
    <mergeCell ref="G4:H4"/>
    <mergeCell ref="B34:C34"/>
    <mergeCell ref="A36:K36"/>
    <mergeCell ref="A19:B19"/>
    <mergeCell ref="A20:B20"/>
    <mergeCell ref="A7:K7"/>
    <mergeCell ref="B3:K3"/>
    <mergeCell ref="B4:F4"/>
    <mergeCell ref="I4:K4"/>
    <mergeCell ref="A11:A13"/>
    <mergeCell ref="A21:B21"/>
    <mergeCell ref="A22:B22"/>
    <mergeCell ref="A23:B23"/>
    <mergeCell ref="A24:B24"/>
    <mergeCell ref="A29:B29"/>
    <mergeCell ref="B16:K18"/>
    <mergeCell ref="C19:K19"/>
    <mergeCell ref="A14:A15"/>
    <mergeCell ref="A25:B25"/>
    <mergeCell ref="A28:B28"/>
    <mergeCell ref="A26:B26"/>
    <mergeCell ref="A27:B27"/>
    <mergeCell ref="B9:K9"/>
    <mergeCell ref="D64:K64"/>
    <mergeCell ref="A55:C55"/>
    <mergeCell ref="D62:K62"/>
    <mergeCell ref="D79:K79"/>
    <mergeCell ref="D80:K80"/>
    <mergeCell ref="A78:C78"/>
    <mergeCell ref="A79:C79"/>
    <mergeCell ref="A80:C80"/>
    <mergeCell ref="D78:K78"/>
    <mergeCell ref="D65:K65"/>
    <mergeCell ref="A63:C63"/>
    <mergeCell ref="A60:C60"/>
    <mergeCell ref="A77:C77"/>
    <mergeCell ref="A66:C66"/>
    <mergeCell ref="A62:C62"/>
    <mergeCell ref="A81:C81"/>
    <mergeCell ref="A91:C91"/>
    <mergeCell ref="A92:C92"/>
    <mergeCell ref="D91:K91"/>
    <mergeCell ref="D83:K83"/>
    <mergeCell ref="D92:K92"/>
    <mergeCell ref="D81:K81"/>
    <mergeCell ref="D90:K90"/>
    <mergeCell ref="A83:C83"/>
    <mergeCell ref="D84:K84"/>
    <mergeCell ref="D82:K82"/>
    <mergeCell ref="D85:K85"/>
    <mergeCell ref="A90:C90"/>
    <mergeCell ref="A85:C85"/>
    <mergeCell ref="A84:C84"/>
    <mergeCell ref="C88:K88"/>
    <mergeCell ref="A82:C82"/>
    <mergeCell ref="A93:C93"/>
    <mergeCell ref="B100:C100"/>
    <mergeCell ref="A98:C98"/>
    <mergeCell ref="A97:C97"/>
    <mergeCell ref="A96:C96"/>
    <mergeCell ref="D94:K94"/>
    <mergeCell ref="A95:C95"/>
    <mergeCell ref="D93:K93"/>
    <mergeCell ref="A94:C94"/>
    <mergeCell ref="D96:K96"/>
    <mergeCell ref="D97:K97"/>
    <mergeCell ref="D98:K98"/>
    <mergeCell ref="D95:K95"/>
    <mergeCell ref="A107:C107"/>
    <mergeCell ref="A108:C108"/>
    <mergeCell ref="D107:K107"/>
    <mergeCell ref="D108:K108"/>
    <mergeCell ref="A102:K102"/>
    <mergeCell ref="A109:C109"/>
    <mergeCell ref="A110:C110"/>
    <mergeCell ref="A111:C111"/>
    <mergeCell ref="C104:K104"/>
    <mergeCell ref="A112:C112"/>
    <mergeCell ref="A113:C113"/>
    <mergeCell ref="D111:K111"/>
    <mergeCell ref="D112:K112"/>
    <mergeCell ref="D113:K113"/>
    <mergeCell ref="D114:K114"/>
    <mergeCell ref="D109:K109"/>
    <mergeCell ref="D110:K110"/>
    <mergeCell ref="D117:K117"/>
    <mergeCell ref="D118:K118"/>
    <mergeCell ref="A114:C114"/>
    <mergeCell ref="A115:C115"/>
    <mergeCell ref="A117:C117"/>
    <mergeCell ref="A118:C118"/>
    <mergeCell ref="D121:K121"/>
    <mergeCell ref="D122:K122"/>
    <mergeCell ref="D123:K123"/>
    <mergeCell ref="A116:C116"/>
    <mergeCell ref="D115:K115"/>
    <mergeCell ref="D116:K116"/>
    <mergeCell ref="D119:K119"/>
    <mergeCell ref="D120:K120"/>
    <mergeCell ref="A123:C123"/>
    <mergeCell ref="A121:C121"/>
    <mergeCell ref="A122:C122"/>
    <mergeCell ref="A119:C119"/>
    <mergeCell ref="A120:C120"/>
    <mergeCell ref="A125:C125"/>
    <mergeCell ref="A129:C129"/>
    <mergeCell ref="D126:K126"/>
    <mergeCell ref="D127:K127"/>
    <mergeCell ref="D128:K128"/>
    <mergeCell ref="D129:K129"/>
    <mergeCell ref="B132:C132"/>
    <mergeCell ref="A148:C148"/>
    <mergeCell ref="D124:K124"/>
    <mergeCell ref="A127:C127"/>
    <mergeCell ref="A128:C128"/>
    <mergeCell ref="D125:K125"/>
    <mergeCell ref="A126:C126"/>
    <mergeCell ref="A124:C124"/>
    <mergeCell ref="A149:C149"/>
    <mergeCell ref="A134:K134"/>
    <mergeCell ref="A145:C146"/>
    <mergeCell ref="D145:K146"/>
    <mergeCell ref="B141:C141"/>
    <mergeCell ref="B142:C142"/>
    <mergeCell ref="D142:K142"/>
    <mergeCell ref="D143:K143"/>
    <mergeCell ref="B143:C143"/>
    <mergeCell ref="B144:C144"/>
    <mergeCell ref="A141:A142"/>
    <mergeCell ref="A143:A144"/>
    <mergeCell ref="D144:K144"/>
    <mergeCell ref="C136:K136"/>
    <mergeCell ref="B139:K140"/>
    <mergeCell ref="D141:K141"/>
    <mergeCell ref="D147:K147"/>
    <mergeCell ref="D148:K148"/>
    <mergeCell ref="D149:K149"/>
    <mergeCell ref="A147:C147"/>
    <mergeCell ref="B138:K138"/>
    <mergeCell ref="D157:K157"/>
    <mergeCell ref="A158:C158"/>
    <mergeCell ref="A150:C150"/>
    <mergeCell ref="A151:C151"/>
    <mergeCell ref="A152:C152"/>
    <mergeCell ref="A153:C153"/>
    <mergeCell ref="A157:C157"/>
    <mergeCell ref="D153:K153"/>
    <mergeCell ref="D154:K154"/>
    <mergeCell ref="D155:K155"/>
    <mergeCell ref="D151:K151"/>
    <mergeCell ref="D152:K152"/>
    <mergeCell ref="A156:C156"/>
    <mergeCell ref="D156:K156"/>
    <mergeCell ref="D158:K158"/>
    <mergeCell ref="D150:K150"/>
    <mergeCell ref="A155:C155"/>
    <mergeCell ref="A154:C154"/>
    <mergeCell ref="C53:K53"/>
    <mergeCell ref="C73:K73"/>
    <mergeCell ref="A44:C44"/>
    <mergeCell ref="A45:C45"/>
    <mergeCell ref="A30:B30"/>
    <mergeCell ref="A31:B31"/>
    <mergeCell ref="A41:C41"/>
    <mergeCell ref="D43:K43"/>
    <mergeCell ref="A42:C42"/>
    <mergeCell ref="D41:K41"/>
    <mergeCell ref="A64:C64"/>
    <mergeCell ref="A47:C47"/>
    <mergeCell ref="D63:K63"/>
    <mergeCell ref="D59:K59"/>
    <mergeCell ref="D60:K60"/>
    <mergeCell ref="D45:K45"/>
    <mergeCell ref="A43:C43"/>
    <mergeCell ref="D66:K66"/>
    <mergeCell ref="B69:C69"/>
    <mergeCell ref="A65:C65"/>
    <mergeCell ref="D48:K48"/>
    <mergeCell ref="A48:C48"/>
    <mergeCell ref="A51:C51"/>
    <mergeCell ref="D49:K49"/>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4" manualBreakCount="4">
    <brk id="33" max="10" man="1"/>
    <brk id="68" max="10" man="1"/>
    <brk id="99" max="10" man="1"/>
    <brk id="13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5" r:id="rId4" name="Button 3">
              <controlPr defaultSize="0" print="0" autoFill="0" autoPict="0" macro="[0]!ToMainMenu">
                <anchor>
                  <from>
                    <xdr:col>11</xdr:col>
                    <xdr:colOff>464820</xdr:colOff>
                    <xdr:row>0</xdr:row>
                    <xdr:rowOff>152400</xdr:rowOff>
                  </from>
                  <to>
                    <xdr:col>14</xdr:col>
                    <xdr:colOff>213360</xdr:colOff>
                    <xdr:row>2</xdr:row>
                    <xdr:rowOff>60960</xdr:rowOff>
                  </to>
                </anchor>
              </controlPr>
            </control>
          </mc:Choice>
        </mc:AlternateContent>
        <mc:AlternateContent xmlns:mc="http://schemas.openxmlformats.org/markup-compatibility/2006">
          <mc:Choice Requires="x14">
            <control shapeId="74756" r:id="rId5" name="Button 4">
              <controlPr defaultSize="0" print="0" autoFill="0" autoPict="0" macro="[0]!PrintCoverPGSec1">
                <anchor>
                  <from>
                    <xdr:col>11</xdr:col>
                    <xdr:colOff>464820</xdr:colOff>
                    <xdr:row>2</xdr:row>
                    <xdr:rowOff>762000</xdr:rowOff>
                  </from>
                  <to>
                    <xdr:col>14</xdr:col>
                    <xdr:colOff>213360</xdr:colOff>
                    <xdr:row>3</xdr:row>
                    <xdr:rowOff>228600</xdr:rowOff>
                  </to>
                </anchor>
              </controlPr>
            </control>
          </mc:Choice>
        </mc:AlternateContent>
        <mc:AlternateContent xmlns:mc="http://schemas.openxmlformats.org/markup-compatibility/2006">
          <mc:Choice Requires="x14">
            <control shapeId="74757" r:id="rId6" name="Button 5">
              <controlPr defaultSize="0" print="0" autoFill="0" autoPict="0" macro="[0]!PrintPreview">
                <anchor>
                  <from>
                    <xdr:col>11</xdr:col>
                    <xdr:colOff>464820</xdr:colOff>
                    <xdr:row>2</xdr:row>
                    <xdr:rowOff>83820</xdr:rowOff>
                  </from>
                  <to>
                    <xdr:col>14</xdr:col>
                    <xdr:colOff>213360</xdr:colOff>
                    <xdr:row>2</xdr:row>
                    <xdr:rowOff>411480</xdr:rowOff>
                  </to>
                </anchor>
              </controlPr>
            </control>
          </mc:Choice>
        </mc:AlternateContent>
        <mc:AlternateContent xmlns:mc="http://schemas.openxmlformats.org/markup-compatibility/2006">
          <mc:Choice Requires="x14">
            <control shapeId="74825" r:id="rId7" name="Button 73">
              <controlPr defaultSize="0" print="0" autoFill="0" autoPict="0" macro="[0]!ToDataEntry">
                <anchor>
                  <from>
                    <xdr:col>11</xdr:col>
                    <xdr:colOff>464820</xdr:colOff>
                    <xdr:row>4</xdr:row>
                    <xdr:rowOff>22860</xdr:rowOff>
                  </from>
                  <to>
                    <xdr:col>14</xdr:col>
                    <xdr:colOff>213360</xdr:colOff>
                    <xdr:row>6</xdr:row>
                    <xdr:rowOff>22860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6">
    <tabColor rgb="FFFFC000"/>
  </sheetPr>
  <dimension ref="A1:T31"/>
  <sheetViews>
    <sheetView showGridLines="0" zoomScaleNormal="100" workbookViewId="0">
      <selection activeCell="V14" sqref="V14"/>
    </sheetView>
  </sheetViews>
  <sheetFormatPr defaultRowHeight="13.2"/>
  <cols>
    <col min="1" max="2" width="3.33203125" customWidth="1"/>
    <col min="3" max="3" width="15.5546875" customWidth="1"/>
    <col min="4" max="4" width="5.5546875" customWidth="1"/>
    <col min="6" max="8" width="2.88671875" customWidth="1"/>
    <col min="12" max="12" width="26.33203125" customWidth="1"/>
  </cols>
  <sheetData>
    <row r="1" spans="1:20" ht="39" customHeight="1">
      <c r="A1" s="4037" t="s">
        <v>1416</v>
      </c>
      <c r="B1" s="4038"/>
      <c r="C1" s="4039"/>
      <c r="D1" s="4039"/>
      <c r="E1" s="4039"/>
      <c r="F1" s="4039"/>
      <c r="G1" s="4039"/>
      <c r="H1" s="4039"/>
      <c r="I1" s="4039"/>
      <c r="J1" s="4039"/>
      <c r="K1" s="4039"/>
      <c r="L1" s="4040"/>
      <c r="N1" s="104"/>
    </row>
    <row r="2" spans="1:20" ht="74.25" customHeight="1">
      <c r="A2" s="3557" t="s">
        <v>415</v>
      </c>
      <c r="B2" s="3558"/>
      <c r="C2" s="3559"/>
      <c r="D2" s="3830" t="str">
        <f>+'Master Data'!E18</f>
        <v>KZN Public Works: 191 Prince Alfred Street</v>
      </c>
      <c r="E2" s="3840"/>
      <c r="F2" s="3840"/>
      <c r="G2" s="3840"/>
      <c r="H2" s="3840"/>
      <c r="I2" s="3840"/>
      <c r="J2" s="3840"/>
      <c r="K2" s="3840"/>
      <c r="L2" s="3831"/>
      <c r="P2" s="2"/>
    </row>
    <row r="3" spans="1:20" ht="16.5" customHeight="1">
      <c r="A3" s="3619" t="s">
        <v>4543</v>
      </c>
      <c r="B3" s="3621"/>
      <c r="C3" s="3621"/>
      <c r="D3" s="4041" t="str">
        <f>+'Master Data'!E13</f>
        <v>ZNTM012345W</v>
      </c>
      <c r="E3" s="4042"/>
      <c r="F3" s="4042"/>
      <c r="G3" s="4042"/>
      <c r="H3" s="4042"/>
      <c r="I3" s="4043"/>
      <c r="J3" s="3619" t="s">
        <v>4004</v>
      </c>
      <c r="K3" s="3620"/>
      <c r="L3" s="274" t="str">
        <f>+'Master Data'!WimsNo</f>
        <v>012345</v>
      </c>
      <c r="M3" s="11"/>
      <c r="N3" s="118"/>
    </row>
    <row r="4" spans="1:20" ht="3.75" customHeight="1">
      <c r="A4" s="1"/>
      <c r="B4" s="1"/>
      <c r="N4" s="118"/>
    </row>
    <row r="5" spans="1:20" ht="7.2" customHeight="1">
      <c r="A5" s="2833"/>
      <c r="B5" s="2833"/>
      <c r="C5" s="3366"/>
      <c r="D5" s="3366"/>
      <c r="E5" s="3366"/>
      <c r="F5" s="3366"/>
      <c r="G5" s="3366"/>
      <c r="H5" s="3366"/>
      <c r="I5" s="3366"/>
      <c r="J5" s="3366"/>
      <c r="K5" s="3366"/>
      <c r="L5" s="3366"/>
      <c r="N5" s="118"/>
    </row>
    <row r="6" spans="1:20" ht="69.75" customHeight="1">
      <c r="A6" s="3468" t="s">
        <v>4566</v>
      </c>
      <c r="B6" s="3468"/>
      <c r="C6" s="3468"/>
      <c r="D6" s="3468"/>
      <c r="E6" s="3468"/>
      <c r="F6" s="3468"/>
      <c r="G6" s="3468"/>
      <c r="H6" s="3468"/>
      <c r="I6" s="3468"/>
      <c r="J6" s="3468"/>
      <c r="K6" s="3468"/>
      <c r="L6" s="3468"/>
    </row>
    <row r="7" spans="1:20" ht="19.2" customHeight="1">
      <c r="A7" s="2833" t="s">
        <v>20</v>
      </c>
      <c r="B7" s="2833"/>
      <c r="C7" s="3366" t="s">
        <v>1023</v>
      </c>
      <c r="D7" s="3366"/>
      <c r="E7" s="3366"/>
      <c r="F7" s="3366"/>
      <c r="G7" s="3366"/>
      <c r="H7" s="3366"/>
      <c r="I7" s="3366"/>
      <c r="J7" s="3366"/>
      <c r="K7" s="3366"/>
      <c r="L7" s="3366"/>
    </row>
    <row r="8" spans="1:20" ht="43.5" customHeight="1">
      <c r="A8" s="331" t="s">
        <v>789</v>
      </c>
      <c r="B8" s="3468" t="s">
        <v>3953</v>
      </c>
      <c r="C8" s="3468"/>
      <c r="D8" s="3468"/>
      <c r="E8" s="3468"/>
      <c r="F8" s="3468"/>
      <c r="G8" s="3468"/>
      <c r="H8" s="3468"/>
      <c r="I8" s="3468"/>
      <c r="J8" s="3468"/>
      <c r="K8" s="3468"/>
      <c r="L8" s="3468"/>
      <c r="N8" s="4346" t="s">
        <v>1627</v>
      </c>
      <c r="O8" s="4346"/>
      <c r="P8" s="4346"/>
      <c r="Q8" s="4346"/>
      <c r="R8" s="4346"/>
      <c r="S8" s="4346"/>
      <c r="T8" s="4346"/>
    </row>
    <row r="9" spans="1:20" ht="52.5" customHeight="1">
      <c r="A9" s="331" t="s">
        <v>784</v>
      </c>
      <c r="B9" s="3468" t="s">
        <v>3954</v>
      </c>
      <c r="C9" s="3468"/>
      <c r="D9" s="3468"/>
      <c r="E9" s="3468"/>
      <c r="F9" s="3468"/>
      <c r="G9" s="3468"/>
      <c r="H9" s="3468"/>
      <c r="I9" s="3468"/>
      <c r="J9" s="3468"/>
      <c r="K9" s="3468"/>
      <c r="L9" s="3468"/>
      <c r="N9" s="4346"/>
      <c r="O9" s="4346"/>
      <c r="P9" s="4346"/>
      <c r="Q9" s="4346"/>
      <c r="R9" s="4346"/>
      <c r="S9" s="4346"/>
      <c r="T9" s="4346"/>
    </row>
    <row r="10" spans="1:20" ht="55.5" customHeight="1">
      <c r="A10" s="331" t="s">
        <v>785</v>
      </c>
      <c r="B10" s="3468" t="s">
        <v>4567</v>
      </c>
      <c r="C10" s="3468"/>
      <c r="D10" s="3468"/>
      <c r="E10" s="3468"/>
      <c r="F10" s="3468"/>
      <c r="G10" s="3468"/>
      <c r="H10" s="3468"/>
      <c r="I10" s="3468"/>
      <c r="J10" s="3468"/>
      <c r="K10" s="3468"/>
      <c r="L10" s="3468"/>
      <c r="N10" s="4346"/>
      <c r="O10" s="4346"/>
      <c r="P10" s="4346"/>
      <c r="Q10" s="4346"/>
      <c r="R10" s="4346"/>
      <c r="S10" s="4346"/>
      <c r="T10" s="4346"/>
    </row>
    <row r="11" spans="1:20" ht="57.75" customHeight="1">
      <c r="A11" s="331" t="s">
        <v>786</v>
      </c>
      <c r="B11" s="3468" t="s">
        <v>4568</v>
      </c>
      <c r="C11" s="3468"/>
      <c r="D11" s="3468"/>
      <c r="E11" s="3468"/>
      <c r="F11" s="3468"/>
      <c r="G11" s="3468"/>
      <c r="H11" s="3468"/>
      <c r="I11" s="3468"/>
      <c r="J11" s="3468"/>
      <c r="K11" s="3468"/>
      <c r="L11" s="3468"/>
      <c r="N11" s="4347" t="s">
        <v>1628</v>
      </c>
      <c r="O11" s="4347"/>
      <c r="P11" s="4347"/>
      <c r="Q11" s="4347"/>
      <c r="R11" s="4347"/>
      <c r="S11" s="4347"/>
      <c r="T11" s="4347"/>
    </row>
    <row r="12" spans="1:20" ht="33" customHeight="1">
      <c r="A12" s="331" t="s">
        <v>787</v>
      </c>
      <c r="B12" s="3468" t="s">
        <v>21</v>
      </c>
      <c r="C12" s="3468"/>
      <c r="D12" s="3468"/>
      <c r="E12" s="3468"/>
      <c r="F12" s="3468"/>
      <c r="G12" s="3468"/>
      <c r="H12" s="3468"/>
      <c r="I12" s="3468"/>
      <c r="J12" s="3468"/>
      <c r="K12" s="3468"/>
      <c r="L12" s="3468"/>
      <c r="N12" s="4347"/>
      <c r="O12" s="4347"/>
      <c r="P12" s="4347"/>
      <c r="Q12" s="4347"/>
      <c r="R12" s="4347"/>
      <c r="S12" s="4347"/>
      <c r="T12" s="4347"/>
    </row>
    <row r="13" spans="1:20" ht="32.25" customHeight="1">
      <c r="A13" s="331" t="s">
        <v>788</v>
      </c>
      <c r="B13" s="3468" t="s">
        <v>22</v>
      </c>
      <c r="C13" s="3468"/>
      <c r="D13" s="3468"/>
      <c r="E13" s="3468"/>
      <c r="F13" s="3468"/>
      <c r="G13" s="3468"/>
      <c r="H13" s="3468"/>
      <c r="I13" s="3468"/>
      <c r="J13" s="3468"/>
      <c r="K13" s="3468"/>
      <c r="L13" s="3468"/>
      <c r="N13" s="4347"/>
      <c r="O13" s="4347"/>
      <c r="P13" s="4347"/>
      <c r="Q13" s="4347"/>
      <c r="R13" s="4347"/>
      <c r="S13" s="4347"/>
      <c r="T13" s="4347"/>
    </row>
    <row r="14" spans="1:20" ht="17.25" customHeight="1">
      <c r="A14" s="167"/>
      <c r="B14" s="623" t="s">
        <v>654</v>
      </c>
      <c r="C14" s="3468" t="s">
        <v>23</v>
      </c>
      <c r="D14" s="3468"/>
      <c r="E14" s="3468"/>
      <c r="F14" s="3468"/>
      <c r="G14" s="3468"/>
      <c r="H14" s="3468"/>
      <c r="I14" s="3468"/>
      <c r="J14" s="3468"/>
      <c r="K14" s="3468"/>
      <c r="L14" s="3468"/>
      <c r="N14" s="119"/>
      <c r="O14" s="119"/>
    </row>
    <row r="15" spans="1:20" ht="17.25" customHeight="1">
      <c r="A15" s="167"/>
      <c r="B15" s="623" t="s">
        <v>644</v>
      </c>
      <c r="C15" s="3468" t="s">
        <v>24</v>
      </c>
      <c r="D15" s="3468"/>
      <c r="E15" s="3468"/>
      <c r="F15" s="3468"/>
      <c r="G15" s="3468"/>
      <c r="H15" s="3468"/>
      <c r="I15" s="3468"/>
      <c r="J15" s="3468"/>
      <c r="K15" s="3468"/>
      <c r="L15" s="3468"/>
      <c r="N15" s="119"/>
      <c r="O15" s="119"/>
    </row>
    <row r="16" spans="1:20" ht="17.25" customHeight="1">
      <c r="A16" s="167"/>
      <c r="B16" s="623" t="s">
        <v>646</v>
      </c>
      <c r="C16" s="3468" t="s">
        <v>25</v>
      </c>
      <c r="D16" s="3468"/>
      <c r="E16" s="3468"/>
      <c r="F16" s="3468"/>
      <c r="G16" s="3468"/>
      <c r="H16" s="3468"/>
      <c r="I16" s="3468"/>
      <c r="J16" s="3468"/>
      <c r="K16" s="3468"/>
      <c r="L16" s="3468"/>
      <c r="N16" s="119"/>
      <c r="O16" s="119"/>
    </row>
    <row r="17" spans="1:15" ht="17.25" customHeight="1">
      <c r="A17" s="167"/>
      <c r="B17" s="623" t="s">
        <v>750</v>
      </c>
      <c r="C17" s="3468" t="s">
        <v>1928</v>
      </c>
      <c r="D17" s="3468"/>
      <c r="E17" s="3468"/>
      <c r="F17" s="3468"/>
      <c r="G17" s="3468"/>
      <c r="H17" s="3468"/>
      <c r="I17" s="3468"/>
      <c r="J17" s="3468"/>
      <c r="K17" s="3468"/>
      <c r="L17" s="3468"/>
      <c r="N17" s="119"/>
      <c r="O17" s="119"/>
    </row>
    <row r="18" spans="1:15" ht="45.75" customHeight="1">
      <c r="A18" s="331" t="s">
        <v>588</v>
      </c>
      <c r="B18" s="3468" t="s">
        <v>4569</v>
      </c>
      <c r="C18" s="3468"/>
      <c r="D18" s="3468"/>
      <c r="E18" s="3468"/>
      <c r="F18" s="3468"/>
      <c r="G18" s="3468"/>
      <c r="H18" s="3468"/>
      <c r="I18" s="3468"/>
      <c r="J18" s="3468"/>
      <c r="K18" s="3468"/>
      <c r="L18" s="3468"/>
      <c r="M18" t="s">
        <v>580</v>
      </c>
    </row>
    <row r="19" spans="1:15" ht="9" customHeight="1">
      <c r="A19" s="67" t="s">
        <v>580</v>
      </c>
      <c r="B19" s="67"/>
      <c r="C19" s="67"/>
      <c r="D19" s="88"/>
      <c r="E19" s="88"/>
      <c r="F19" s="88"/>
      <c r="G19" s="88"/>
      <c r="H19" s="88"/>
      <c r="I19" s="88"/>
      <c r="J19" s="88"/>
      <c r="K19" s="88"/>
      <c r="L19" s="88"/>
    </row>
    <row r="20" spans="1:15" ht="20.25" customHeight="1">
      <c r="A20" s="29" t="s">
        <v>2040</v>
      </c>
    </row>
    <row r="21" spans="1:15" ht="38.25" customHeight="1">
      <c r="A21" s="3787" t="s">
        <v>580</v>
      </c>
      <c r="B21" s="3787"/>
      <c r="C21" s="3787"/>
      <c r="D21" s="3787"/>
      <c r="E21" s="3787"/>
      <c r="J21" s="3782" t="s">
        <v>580</v>
      </c>
      <c r="K21" s="3782"/>
      <c r="L21" s="3782"/>
    </row>
    <row r="22" spans="1:15" ht="12.75" customHeight="1">
      <c r="A22" s="3612" t="s">
        <v>410</v>
      </c>
      <c r="B22" s="3612"/>
      <c r="C22" s="3612"/>
      <c r="J22" t="s">
        <v>771</v>
      </c>
      <c r="N22" s="104"/>
    </row>
    <row r="23" spans="1:15" ht="13.5" customHeight="1">
      <c r="A23" s="6"/>
      <c r="B23" s="6"/>
    </row>
    <row r="24" spans="1:15">
      <c r="A24" s="3787" t="s">
        <v>580</v>
      </c>
      <c r="B24" s="3787"/>
      <c r="C24" s="3787"/>
      <c r="D24" s="3787"/>
      <c r="E24" s="3787"/>
      <c r="J24" s="3782" t="s">
        <v>580</v>
      </c>
      <c r="K24" s="3782"/>
      <c r="L24" s="3782"/>
    </row>
    <row r="25" spans="1:15">
      <c r="A25" t="s">
        <v>511</v>
      </c>
      <c r="I25" s="6"/>
      <c r="J25" s="29" t="s">
        <v>4577</v>
      </c>
      <c r="K25" s="6"/>
      <c r="L25" s="6"/>
    </row>
    <row r="26" spans="1:15">
      <c r="A26" s="15"/>
      <c r="B26" s="15"/>
    </row>
    <row r="27" spans="1:15">
      <c r="A27" s="15"/>
      <c r="B27" s="15"/>
    </row>
    <row r="28" spans="1:15">
      <c r="A28" s="7"/>
      <c r="B28" s="7"/>
    </row>
    <row r="29" spans="1:15">
      <c r="A29" s="7"/>
      <c r="B29" s="7"/>
    </row>
    <row r="30" spans="1:15">
      <c r="A30" s="7"/>
      <c r="B30" s="7"/>
    </row>
    <row r="31" spans="1:15">
      <c r="A31" s="7"/>
      <c r="B31" s="7"/>
    </row>
  </sheetData>
  <sheetProtection formatRows="0"/>
  <mergeCells count="27">
    <mergeCell ref="A6:L6"/>
    <mergeCell ref="D3:I3"/>
    <mergeCell ref="B18:L18"/>
    <mergeCell ref="C14:L14"/>
    <mergeCell ref="N8:T10"/>
    <mergeCell ref="N11:T13"/>
    <mergeCell ref="B12:L12"/>
    <mergeCell ref="B13:L13"/>
    <mergeCell ref="B10:L10"/>
    <mergeCell ref="B11:L11"/>
    <mergeCell ref="B9:L9"/>
    <mergeCell ref="A24:E24"/>
    <mergeCell ref="A22:C22"/>
    <mergeCell ref="J24:L24"/>
    <mergeCell ref="A21:E21"/>
    <mergeCell ref="A1:L1"/>
    <mergeCell ref="B8:L8"/>
    <mergeCell ref="J21:L21"/>
    <mergeCell ref="A5:L5"/>
    <mergeCell ref="A7:L7"/>
    <mergeCell ref="C15:L15"/>
    <mergeCell ref="C16:L16"/>
    <mergeCell ref="C17:L17"/>
    <mergeCell ref="A2:C2"/>
    <mergeCell ref="D2:L2"/>
    <mergeCell ref="A3:C3"/>
    <mergeCell ref="J3:K3"/>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8466" r:id="rId4" name="Button 2">
              <controlPr defaultSize="0" print="0" autoFill="0" autoPict="0" macro="[0]!ToMainMenu">
                <anchor>
                  <from>
                    <xdr:col>12</xdr:col>
                    <xdr:colOff>312420</xdr:colOff>
                    <xdr:row>0</xdr:row>
                    <xdr:rowOff>289560</xdr:rowOff>
                  </from>
                  <to>
                    <xdr:col>14</xdr:col>
                    <xdr:colOff>388620</xdr:colOff>
                    <xdr:row>1</xdr:row>
                    <xdr:rowOff>76200</xdr:rowOff>
                  </to>
                </anchor>
              </controlPr>
            </control>
          </mc:Choice>
        </mc:AlternateContent>
        <mc:AlternateContent xmlns:mc="http://schemas.openxmlformats.org/markup-compatibility/2006">
          <mc:Choice Requires="x14">
            <control shapeId="958467" r:id="rId5" name="Button 3">
              <controlPr defaultSize="0" print="0" autoFill="0" autoPict="0" macro="[0]!PrintCoverPGSec1">
                <anchor>
                  <from>
                    <xdr:col>12</xdr:col>
                    <xdr:colOff>297180</xdr:colOff>
                    <xdr:row>1</xdr:row>
                    <xdr:rowOff>784860</xdr:rowOff>
                  </from>
                  <to>
                    <xdr:col>14</xdr:col>
                    <xdr:colOff>373380</xdr:colOff>
                    <xdr:row>2</xdr:row>
                    <xdr:rowOff>121920</xdr:rowOff>
                  </to>
                </anchor>
              </controlPr>
            </control>
          </mc:Choice>
        </mc:AlternateContent>
        <mc:AlternateContent xmlns:mc="http://schemas.openxmlformats.org/markup-compatibility/2006">
          <mc:Choice Requires="x14">
            <control shapeId="958468" r:id="rId6" name="Button 4">
              <controlPr defaultSize="0" print="0" autoFill="0" autoPict="0" macro="[0]!PrintPreview">
                <anchor>
                  <from>
                    <xdr:col>12</xdr:col>
                    <xdr:colOff>312420</xdr:colOff>
                    <xdr:row>1</xdr:row>
                    <xdr:rowOff>106680</xdr:rowOff>
                  </from>
                  <to>
                    <xdr:col>14</xdr:col>
                    <xdr:colOff>388620</xdr:colOff>
                    <xdr:row>1</xdr:row>
                    <xdr:rowOff>388620</xdr:rowOff>
                  </to>
                </anchor>
              </controlPr>
            </control>
          </mc:Choice>
        </mc:AlternateContent>
        <mc:AlternateContent xmlns:mc="http://schemas.openxmlformats.org/markup-compatibility/2006">
          <mc:Choice Requires="x14">
            <control shapeId="958501" r:id="rId7" name="Button 37">
              <controlPr defaultSize="0" print="0" autoFill="0" autoPict="0" macro="[0]!ToDataEntry">
                <anchor>
                  <from>
                    <xdr:col>12</xdr:col>
                    <xdr:colOff>312420</xdr:colOff>
                    <xdr:row>3</xdr:row>
                    <xdr:rowOff>7620</xdr:rowOff>
                  </from>
                  <to>
                    <xdr:col>14</xdr:col>
                    <xdr:colOff>388620</xdr:colOff>
                    <xdr:row>5</xdr:row>
                    <xdr:rowOff>144780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rgb="FFFFC000"/>
  </sheetPr>
  <dimension ref="A2:L40"/>
  <sheetViews>
    <sheetView zoomScaleNormal="100" zoomScaleSheetLayoutView="100" workbookViewId="0">
      <selection activeCell="V14" sqref="V14"/>
    </sheetView>
  </sheetViews>
  <sheetFormatPr defaultColWidth="9.109375" defaultRowHeight="13.2"/>
  <cols>
    <col min="2" max="2" width="2.5546875" customWidth="1"/>
    <col min="3" max="3" width="5.109375" customWidth="1"/>
    <col min="4" max="4" width="13" customWidth="1"/>
    <col min="7" max="7" width="11.33203125" customWidth="1"/>
    <col min="8" max="8" width="7.6640625" customWidth="1"/>
    <col min="9" max="9" width="8.5546875" customWidth="1"/>
    <col min="10" max="10" width="19.33203125" customWidth="1"/>
  </cols>
  <sheetData>
    <row r="2" spans="1:12" ht="17.399999999999999">
      <c r="A2" s="4348" t="s">
        <v>1417</v>
      </c>
      <c r="B2" s="4349"/>
      <c r="C2" s="4349"/>
      <c r="D2" s="4349"/>
      <c r="E2" s="4349"/>
      <c r="F2" s="4349"/>
      <c r="G2" s="4349"/>
      <c r="H2" s="4349"/>
      <c r="I2" s="4349"/>
      <c r="J2" s="4350"/>
    </row>
    <row r="3" spans="1:12" ht="66.75" customHeight="1">
      <c r="A3" s="3557" t="s">
        <v>415</v>
      </c>
      <c r="B3" s="3558"/>
      <c r="C3" s="3558"/>
      <c r="D3" s="3830" t="str">
        <f>+'Master Data'!E18</f>
        <v>KZN Public Works: 191 Prince Alfred Street</v>
      </c>
      <c r="E3" s="3840"/>
      <c r="F3" s="3840"/>
      <c r="G3" s="3840"/>
      <c r="H3" s="4353"/>
      <c r="I3" s="4353"/>
      <c r="J3" s="4354"/>
      <c r="K3" s="26"/>
    </row>
    <row r="4" spans="1:12" ht="16.5" customHeight="1">
      <c r="A4" s="3829" t="s">
        <v>4564</v>
      </c>
      <c r="B4" s="3557"/>
      <c r="C4" s="3557"/>
      <c r="D4" s="4141" t="str">
        <f>+'Master Data'!E13</f>
        <v>ZNTM012345W</v>
      </c>
      <c r="E4" s="3830"/>
      <c r="F4" s="3829" t="s">
        <v>4004</v>
      </c>
      <c r="G4" s="3557"/>
      <c r="H4" s="3830" t="str">
        <f>+'Master Data'!G13</f>
        <v>012345</v>
      </c>
      <c r="I4" s="3840"/>
      <c r="J4" s="3831"/>
      <c r="K4" s="74"/>
      <c r="L4" s="74"/>
    </row>
    <row r="5" spans="1:12" ht="5.25" customHeight="1"/>
    <row r="6" spans="1:12" ht="27" customHeight="1">
      <c r="A6" s="3704" t="s">
        <v>760</v>
      </c>
      <c r="B6" s="3704"/>
      <c r="C6" s="3704"/>
      <c r="D6" s="3704"/>
      <c r="E6" s="3704"/>
      <c r="F6" s="3704"/>
      <c r="G6" s="3704"/>
      <c r="H6" s="3704"/>
      <c r="I6" s="3704"/>
      <c r="J6" s="3704"/>
    </row>
    <row r="7" spans="1:12" ht="3.6" customHeight="1">
      <c r="A7" s="95"/>
      <c r="B7" s="95"/>
      <c r="C7" s="95"/>
      <c r="D7" s="95"/>
      <c r="E7" s="95"/>
      <c r="F7" s="95"/>
      <c r="G7" s="95"/>
      <c r="H7" s="95"/>
      <c r="I7" s="95"/>
      <c r="J7" s="95"/>
    </row>
    <row r="8" spans="1:12" ht="19.5" customHeight="1">
      <c r="A8" s="4351" t="s">
        <v>761</v>
      </c>
      <c r="B8" s="4351"/>
      <c r="C8" s="4351"/>
      <c r="D8" s="4351"/>
      <c r="E8" s="4352"/>
      <c r="F8" s="134"/>
      <c r="G8" s="135"/>
      <c r="H8" s="135"/>
      <c r="I8" s="135"/>
      <c r="J8" s="136"/>
    </row>
    <row r="9" spans="1:12" ht="18.75" customHeight="1">
      <c r="A9" s="4351" t="s">
        <v>762</v>
      </c>
      <c r="B9" s="4351"/>
      <c r="C9" s="4351"/>
      <c r="D9" s="4351"/>
      <c r="E9" s="4352"/>
      <c r="F9" s="134"/>
      <c r="G9" s="135"/>
      <c r="H9" s="135"/>
      <c r="I9" s="135"/>
      <c r="J9" s="136"/>
    </row>
    <row r="10" spans="1:12" ht="17.25" customHeight="1">
      <c r="A10" s="4351" t="s">
        <v>763</v>
      </c>
      <c r="B10" s="4351"/>
      <c r="C10" s="4351"/>
      <c r="D10" s="4351"/>
      <c r="E10" s="4352"/>
      <c r="F10" s="134"/>
      <c r="G10" s="135"/>
      <c r="H10" s="135"/>
      <c r="I10" s="135"/>
      <c r="J10" s="136"/>
    </row>
    <row r="11" spans="1:12" ht="17.25" customHeight="1">
      <c r="A11" s="4362" t="s">
        <v>4200</v>
      </c>
      <c r="B11" s="4362"/>
      <c r="C11" s="4362"/>
      <c r="D11" s="4362"/>
      <c r="E11" s="4362"/>
      <c r="F11" s="4363"/>
      <c r="G11" s="3657"/>
      <c r="H11" s="3657"/>
      <c r="I11" s="3657"/>
      <c r="J11" s="3658"/>
    </row>
    <row r="12" spans="1:12" ht="17.25" customHeight="1">
      <c r="A12" s="137" t="s">
        <v>4201</v>
      </c>
      <c r="B12" s="137"/>
    </row>
    <row r="13" spans="1:12" ht="3.6" customHeight="1"/>
    <row r="14" spans="1:12">
      <c r="A14" s="138" t="s">
        <v>764</v>
      </c>
      <c r="B14" s="286"/>
      <c r="C14" s="139"/>
      <c r="D14" s="140"/>
      <c r="E14" s="138" t="s">
        <v>765</v>
      </c>
      <c r="F14" s="139"/>
      <c r="G14" s="140"/>
      <c r="H14" s="138" t="s">
        <v>766</v>
      </c>
      <c r="I14" s="139"/>
      <c r="J14" s="140"/>
    </row>
    <row r="15" spans="1:12">
      <c r="A15" s="141"/>
      <c r="B15" s="142"/>
      <c r="C15" s="142"/>
      <c r="D15" s="143"/>
      <c r="E15" s="141"/>
      <c r="F15" s="142"/>
      <c r="G15" s="143"/>
      <c r="H15" s="141"/>
      <c r="I15" s="142"/>
      <c r="J15" s="143"/>
    </row>
    <row r="16" spans="1:12">
      <c r="A16" s="141"/>
      <c r="B16" s="142"/>
      <c r="C16" s="142"/>
      <c r="D16" s="143"/>
      <c r="E16" s="141"/>
      <c r="F16" s="142"/>
      <c r="G16" s="143"/>
      <c r="H16" s="141"/>
      <c r="I16" s="142"/>
      <c r="J16" s="143"/>
    </row>
    <row r="17" spans="1:10">
      <c r="A17" s="141"/>
      <c r="B17" s="142"/>
      <c r="C17" s="142"/>
      <c r="D17" s="143"/>
      <c r="E17" s="141"/>
      <c r="F17" s="142"/>
      <c r="G17" s="143"/>
      <c r="H17" s="141"/>
      <c r="I17" s="142"/>
      <c r="J17" s="143"/>
    </row>
    <row r="18" spans="1:10">
      <c r="A18" s="141"/>
      <c r="B18" s="142"/>
      <c r="C18" s="142"/>
      <c r="D18" s="143"/>
      <c r="E18" s="141"/>
      <c r="F18" s="142"/>
      <c r="G18" s="143"/>
      <c r="H18" s="141"/>
      <c r="I18" s="142"/>
      <c r="J18" s="143"/>
    </row>
    <row r="19" spans="1:10">
      <c r="A19" s="141"/>
      <c r="B19" s="142"/>
      <c r="C19" s="142"/>
      <c r="D19" s="143"/>
      <c r="E19" s="141"/>
      <c r="F19" s="142"/>
      <c r="G19" s="143"/>
      <c r="H19" s="141"/>
      <c r="I19" s="142"/>
      <c r="J19" s="143"/>
    </row>
    <row r="20" spans="1:10">
      <c r="A20" s="141"/>
      <c r="B20" s="142"/>
      <c r="C20" s="142"/>
      <c r="D20" s="143"/>
      <c r="E20" s="141"/>
      <c r="F20" s="142"/>
      <c r="G20" s="143"/>
      <c r="H20" s="141"/>
      <c r="I20" s="142"/>
      <c r="J20" s="143"/>
    </row>
    <row r="21" spans="1:10">
      <c r="A21" s="1662" t="s">
        <v>3306</v>
      </c>
      <c r="B21" s="137"/>
    </row>
    <row r="22" spans="1:10" ht="3.6" customHeight="1"/>
    <row r="23" spans="1:10" ht="18" customHeight="1">
      <c r="A23" s="4364" t="s">
        <v>4202</v>
      </c>
      <c r="B23" s="4364"/>
      <c r="C23" s="4364"/>
      <c r="D23" s="4364"/>
      <c r="E23" s="4364"/>
      <c r="F23" s="4364"/>
      <c r="G23" s="4364"/>
      <c r="H23" s="4364"/>
      <c r="I23" s="4364"/>
      <c r="J23" s="4364"/>
    </row>
    <row r="24" spans="1:10" ht="17.25" customHeight="1">
      <c r="A24" s="4356" t="s">
        <v>541</v>
      </c>
      <c r="B24" s="4357"/>
      <c r="C24" s="4357"/>
      <c r="D24" s="4357"/>
      <c r="E24" s="4358"/>
      <c r="F24" s="4359"/>
      <c r="G24" s="4360"/>
      <c r="H24" s="4360"/>
      <c r="I24" s="4360"/>
      <c r="J24" s="4361"/>
    </row>
    <row r="25" spans="1:10" ht="17.25" customHeight="1">
      <c r="A25" s="4356" t="s">
        <v>767</v>
      </c>
      <c r="B25" s="4357"/>
      <c r="C25" s="4357"/>
      <c r="D25" s="4357"/>
      <c r="E25" s="4358"/>
      <c r="F25" s="4359"/>
      <c r="G25" s="4360"/>
      <c r="H25" s="4360"/>
      <c r="I25" s="4360"/>
      <c r="J25" s="4361"/>
    </row>
    <row r="26" spans="1:10" ht="17.25" customHeight="1">
      <c r="A26" s="4356" t="s">
        <v>768</v>
      </c>
      <c r="B26" s="4357"/>
      <c r="C26" s="4357"/>
      <c r="D26" s="4357"/>
      <c r="E26" s="4358"/>
      <c r="F26" s="4168"/>
      <c r="G26" s="4169"/>
      <c r="H26" s="4169"/>
      <c r="I26" s="4169"/>
      <c r="J26" s="4170"/>
    </row>
    <row r="27" spans="1:10" ht="30" customHeight="1">
      <c r="A27" s="4355" t="s">
        <v>4203</v>
      </c>
      <c r="B27" s="4355"/>
      <c r="C27" s="4355"/>
      <c r="D27" s="4355"/>
      <c r="E27" s="4355"/>
      <c r="F27" s="4355"/>
      <c r="G27" s="4355"/>
      <c r="H27" s="4355"/>
      <c r="I27" s="4355"/>
      <c r="J27" s="4355"/>
    </row>
    <row r="28" spans="1:10" ht="18" customHeight="1">
      <c r="A28" s="3704" t="s">
        <v>1075</v>
      </c>
      <c r="B28" s="3704"/>
      <c r="C28" s="3704"/>
      <c r="D28" s="3704"/>
      <c r="E28" s="3704"/>
      <c r="F28" s="3704"/>
      <c r="G28" s="3704"/>
      <c r="H28" s="3704"/>
      <c r="I28" s="3704"/>
      <c r="J28" s="3704"/>
    </row>
    <row r="29" spans="1:10" ht="30" customHeight="1">
      <c r="A29" s="3704" t="s">
        <v>4204</v>
      </c>
      <c r="B29" s="3704"/>
      <c r="C29" s="3704"/>
      <c r="D29" s="3704"/>
      <c r="E29" s="3704"/>
      <c r="F29" s="3704"/>
      <c r="G29" s="3704"/>
      <c r="H29" s="3704"/>
      <c r="I29" s="3704"/>
      <c r="J29" s="3704"/>
    </row>
    <row r="30" spans="1:10" ht="44.25" customHeight="1">
      <c r="A30" s="3704" t="s">
        <v>1238</v>
      </c>
      <c r="B30" s="3704"/>
      <c r="C30" s="3704"/>
      <c r="D30" s="3704"/>
      <c r="E30" s="3704"/>
      <c r="F30" s="3704"/>
      <c r="G30" s="3704"/>
      <c r="H30" s="3704"/>
      <c r="I30" s="3704"/>
      <c r="J30" s="3704"/>
    </row>
    <row r="31" spans="1:10" ht="26.4" customHeight="1">
      <c r="A31" s="3704" t="s">
        <v>488</v>
      </c>
      <c r="B31" s="3704"/>
      <c r="C31" s="3704"/>
      <c r="D31" s="3704"/>
      <c r="E31" s="3704"/>
      <c r="F31" s="3704"/>
      <c r="G31" s="3704"/>
      <c r="H31" s="3704"/>
      <c r="I31" s="3704"/>
      <c r="J31" s="3704"/>
    </row>
    <row r="32" spans="1:10" ht="36" customHeight="1">
      <c r="A32" s="3704" t="s">
        <v>4205</v>
      </c>
      <c r="B32" s="3704"/>
      <c r="C32" s="3704"/>
      <c r="D32" s="3704"/>
      <c r="E32" s="3704"/>
      <c r="F32" s="3704"/>
      <c r="G32" s="3704"/>
      <c r="H32" s="3704"/>
      <c r="I32" s="3704"/>
      <c r="J32" s="3704"/>
    </row>
    <row r="33" spans="1:10" ht="26.4" customHeight="1">
      <c r="A33" s="3704" t="s">
        <v>489</v>
      </c>
      <c r="B33" s="3704"/>
      <c r="C33" s="3704"/>
      <c r="D33" s="3704"/>
      <c r="E33" s="3704"/>
      <c r="F33" s="3704"/>
      <c r="G33" s="3704"/>
      <c r="H33" s="3704"/>
      <c r="I33" s="3704"/>
      <c r="J33" s="3704"/>
    </row>
    <row r="34" spans="1:10" ht="25.2" customHeight="1">
      <c r="A34" s="4365" t="s">
        <v>4206</v>
      </c>
      <c r="B34" s="4365"/>
      <c r="C34" s="4365"/>
      <c r="D34" s="4365"/>
      <c r="E34" s="4365"/>
      <c r="F34" s="141"/>
      <c r="G34" s="143"/>
      <c r="H34" s="857" t="s">
        <v>370</v>
      </c>
      <c r="I34" s="4359"/>
      <c r="J34" s="4361"/>
    </row>
    <row r="35" spans="1:10" ht="30" customHeight="1">
      <c r="A35" s="4365" t="s">
        <v>542</v>
      </c>
      <c r="B35" s="4365"/>
      <c r="C35" s="4365"/>
      <c r="D35" s="4365"/>
      <c r="E35" s="4365"/>
      <c r="F35" s="141"/>
      <c r="G35" s="142"/>
      <c r="H35" s="142"/>
      <c r="I35" s="144"/>
      <c r="J35" s="145"/>
    </row>
    <row r="36" spans="1:10" ht="29.25" customHeight="1">
      <c r="A36" s="4365" t="s">
        <v>780</v>
      </c>
      <c r="B36" s="4365"/>
      <c r="C36" s="4365"/>
      <c r="D36" s="4365"/>
      <c r="E36" s="4365"/>
      <c r="F36" s="141"/>
      <c r="G36" s="146" t="s">
        <v>580</v>
      </c>
      <c r="H36" s="4360"/>
      <c r="I36" s="4360"/>
      <c r="J36" s="143"/>
    </row>
    <row r="37" spans="1:10" ht="24.75" customHeight="1">
      <c r="A37" s="4366" t="s">
        <v>1076</v>
      </c>
      <c r="B37" s="4367"/>
      <c r="C37" s="4368"/>
      <c r="D37" s="4168"/>
      <c r="E37" s="4169"/>
      <c r="F37" s="4369"/>
      <c r="G37" s="4369"/>
      <c r="H37" s="4369"/>
      <c r="I37" s="4369"/>
      <c r="J37" s="4370"/>
    </row>
    <row r="38" spans="1:10" ht="18.75" customHeight="1">
      <c r="F38" s="17"/>
    </row>
    <row r="39" spans="1:10" ht="18.75" customHeight="1"/>
    <row r="40" spans="1:10" ht="27" customHeight="1"/>
  </sheetData>
  <sheetProtection formatRows="0" selectLockedCells="1"/>
  <mergeCells count="34">
    <mergeCell ref="A37:C37"/>
    <mergeCell ref="H36:I36"/>
    <mergeCell ref="D37:J37"/>
    <mergeCell ref="A35:E35"/>
    <mergeCell ref="A36:E36"/>
    <mergeCell ref="I34:J34"/>
    <mergeCell ref="A34:E34"/>
    <mergeCell ref="A31:J31"/>
    <mergeCell ref="A28:J28"/>
    <mergeCell ref="A33:J33"/>
    <mergeCell ref="A30:J30"/>
    <mergeCell ref="A29:J29"/>
    <mergeCell ref="A32:J32"/>
    <mergeCell ref="F26:J26"/>
    <mergeCell ref="A27:J27"/>
    <mergeCell ref="A4:C4"/>
    <mergeCell ref="A26:E26"/>
    <mergeCell ref="A8:E8"/>
    <mergeCell ref="F24:J24"/>
    <mergeCell ref="A11:E11"/>
    <mergeCell ref="F11:J11"/>
    <mergeCell ref="A10:E10"/>
    <mergeCell ref="A23:J23"/>
    <mergeCell ref="A24:E24"/>
    <mergeCell ref="A25:E25"/>
    <mergeCell ref="F25:J25"/>
    <mergeCell ref="A2:J2"/>
    <mergeCell ref="A6:J6"/>
    <mergeCell ref="A9:E9"/>
    <mergeCell ref="A3:C3"/>
    <mergeCell ref="D3:J3"/>
    <mergeCell ref="D4:E4"/>
    <mergeCell ref="F4:G4"/>
    <mergeCell ref="H4:J4"/>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41" r:id="rId4" name="Button 5">
              <controlPr defaultSize="0" print="0" autoFill="0" autoPict="0" macro="[0]!ToMainMenu">
                <anchor>
                  <from>
                    <xdr:col>10</xdr:col>
                    <xdr:colOff>579120</xdr:colOff>
                    <xdr:row>1</xdr:row>
                    <xdr:rowOff>121920</xdr:rowOff>
                  </from>
                  <to>
                    <xdr:col>13</xdr:col>
                    <xdr:colOff>30480</xdr:colOff>
                    <xdr:row>2</xdr:row>
                    <xdr:rowOff>182880</xdr:rowOff>
                  </to>
                </anchor>
              </controlPr>
            </control>
          </mc:Choice>
        </mc:AlternateContent>
        <mc:AlternateContent xmlns:mc="http://schemas.openxmlformats.org/markup-compatibility/2006">
          <mc:Choice Requires="x14">
            <control shapeId="65542" r:id="rId5" name="Button 6">
              <controlPr defaultSize="0" print="0" autoFill="0" autoPict="0" macro="[0]!PrintCoverPGSec1">
                <anchor>
                  <from>
                    <xdr:col>10</xdr:col>
                    <xdr:colOff>594360</xdr:colOff>
                    <xdr:row>3</xdr:row>
                    <xdr:rowOff>45720</xdr:rowOff>
                  </from>
                  <to>
                    <xdr:col>13</xdr:col>
                    <xdr:colOff>38100</xdr:colOff>
                    <xdr:row>5</xdr:row>
                    <xdr:rowOff>60960</xdr:rowOff>
                  </to>
                </anchor>
              </controlPr>
            </control>
          </mc:Choice>
        </mc:AlternateContent>
        <mc:AlternateContent xmlns:mc="http://schemas.openxmlformats.org/markup-compatibility/2006">
          <mc:Choice Requires="x14">
            <control shapeId="65543" r:id="rId6" name="Button 7">
              <controlPr defaultSize="0" print="0" autoFill="0" autoPict="0" macro="[0]!PrintPreview">
                <anchor>
                  <from>
                    <xdr:col>10</xdr:col>
                    <xdr:colOff>579120</xdr:colOff>
                    <xdr:row>2</xdr:row>
                    <xdr:rowOff>220980</xdr:rowOff>
                  </from>
                  <to>
                    <xdr:col>13</xdr:col>
                    <xdr:colOff>30480</xdr:colOff>
                    <xdr:row>2</xdr:row>
                    <xdr:rowOff>502920</xdr:rowOff>
                  </to>
                </anchor>
              </controlPr>
            </control>
          </mc:Choice>
        </mc:AlternateContent>
        <mc:AlternateContent xmlns:mc="http://schemas.openxmlformats.org/markup-compatibility/2006">
          <mc:Choice Requires="x14">
            <control shapeId="65611" r:id="rId7" name="Button 75">
              <controlPr defaultSize="0" print="0" autoFill="0" autoPict="0" macro="[0]!ToDataEntry">
                <anchor>
                  <from>
                    <xdr:col>10</xdr:col>
                    <xdr:colOff>594360</xdr:colOff>
                    <xdr:row>5</xdr:row>
                    <xdr:rowOff>106680</xdr:rowOff>
                  </from>
                  <to>
                    <xdr:col>13</xdr:col>
                    <xdr:colOff>38100</xdr:colOff>
                    <xdr:row>7</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tabColor rgb="FFFFC000"/>
  </sheetPr>
  <dimension ref="A1:V28"/>
  <sheetViews>
    <sheetView showGridLines="0" zoomScaleNormal="100" zoomScaleSheetLayoutView="96" workbookViewId="0">
      <selection activeCell="V14" sqref="V14"/>
    </sheetView>
  </sheetViews>
  <sheetFormatPr defaultColWidth="8" defaultRowHeight="13.2"/>
  <cols>
    <col min="1" max="1" width="2.6640625" style="128" customWidth="1"/>
    <col min="2" max="2" width="8" style="128"/>
    <col min="3" max="3" width="14.109375" style="128" customWidth="1"/>
    <col min="4" max="4" width="8.33203125" style="128" customWidth="1"/>
    <col min="5" max="5" width="8" style="128"/>
    <col min="6" max="6" width="15.88671875" style="128" customWidth="1"/>
    <col min="7" max="7" width="8" style="128"/>
    <col min="8" max="8" width="12.33203125" style="128" customWidth="1"/>
    <col min="9" max="9" width="4.44140625" style="128" customWidth="1"/>
    <col min="10" max="10" width="15.44140625" style="128" customWidth="1"/>
    <col min="11" max="16384" width="8" style="128"/>
  </cols>
  <sheetData>
    <row r="1" spans="1:13" ht="39.75" customHeight="1">
      <c r="B1" s="4384" t="s">
        <v>4429</v>
      </c>
      <c r="C1" s="4385"/>
      <c r="D1" s="4385"/>
      <c r="E1" s="4385"/>
      <c r="F1" s="4385"/>
      <c r="G1" s="4385"/>
      <c r="H1" s="4385"/>
      <c r="I1" s="4385"/>
      <c r="J1" s="4386"/>
      <c r="K1" s="129"/>
    </row>
    <row r="3" spans="1:13" ht="15.75" customHeight="1">
      <c r="B3" s="4388" t="s">
        <v>415</v>
      </c>
      <c r="C3" s="4389"/>
      <c r="D3" s="4393" t="str">
        <f>+'Master Data'!E18</f>
        <v>KZN Public Works: 191 Prince Alfred Street</v>
      </c>
      <c r="E3" s="4353"/>
      <c r="F3" s="4353"/>
      <c r="G3" s="4353"/>
      <c r="H3" s="4353"/>
      <c r="I3" s="4353"/>
      <c r="J3" s="4354"/>
      <c r="K3"/>
      <c r="L3"/>
    </row>
    <row r="4" spans="1:13" ht="14.25" customHeight="1">
      <c r="B4" s="4390"/>
      <c r="C4" s="4289"/>
      <c r="D4" s="4394"/>
      <c r="E4" s="4395"/>
      <c r="F4" s="4395"/>
      <c r="G4" s="4395"/>
      <c r="H4" s="4395"/>
      <c r="I4" s="4395"/>
      <c r="J4" s="4396"/>
    </row>
    <row r="5" spans="1:13" ht="12.75" customHeight="1">
      <c r="B5" s="4390"/>
      <c r="C5" s="4289"/>
      <c r="D5" s="4394"/>
      <c r="E5" s="4395"/>
      <c r="F5" s="4395"/>
      <c r="G5" s="4395"/>
      <c r="H5" s="4395"/>
      <c r="I5" s="4395"/>
      <c r="J5" s="4396"/>
    </row>
    <row r="6" spans="1:13" ht="20.25" customHeight="1">
      <c r="B6" s="4391"/>
      <c r="C6" s="4392"/>
      <c r="D6" s="3956"/>
      <c r="E6" s="3957"/>
      <c r="F6" s="3957"/>
      <c r="G6" s="3957"/>
      <c r="H6" s="3957"/>
      <c r="I6" s="3957"/>
      <c r="J6" s="4397"/>
    </row>
    <row r="7" spans="1:13" ht="16.5" customHeight="1">
      <c r="B7" s="3619" t="s">
        <v>4564</v>
      </c>
      <c r="C7" s="3620"/>
      <c r="D7" s="4041" t="str">
        <f>+'Master Data'!E13</f>
        <v>ZNTM012345W</v>
      </c>
      <c r="E7" s="4042"/>
      <c r="F7" s="4043"/>
      <c r="G7" s="3829" t="s">
        <v>4004</v>
      </c>
      <c r="H7" s="3829"/>
      <c r="I7" s="3562" t="str">
        <f>+'Master Data'!G13</f>
        <v>012345</v>
      </c>
      <c r="J7" s="3564"/>
      <c r="K7" s="74"/>
      <c r="L7" s="74"/>
      <c r="M7" s="74"/>
    </row>
    <row r="8" spans="1:13">
      <c r="E8" s="67"/>
      <c r="F8" s="67"/>
      <c r="G8" s="67"/>
      <c r="H8" s="67"/>
      <c r="I8" s="67"/>
      <c r="J8" s="67"/>
    </row>
    <row r="9" spans="1:13" ht="22.5" hidden="1" customHeight="1">
      <c r="B9" s="130"/>
      <c r="C9" s="130"/>
      <c r="D9" s="130"/>
      <c r="E9" s="130"/>
      <c r="F9" s="130"/>
    </row>
    <row r="10" spans="1:13" ht="22.5" customHeight="1">
      <c r="A10" s="2258"/>
      <c r="B10" s="4387" t="s">
        <v>4018</v>
      </c>
      <c r="C10" s="4387"/>
      <c r="D10" s="4387"/>
      <c r="E10" s="4387"/>
      <c r="F10" s="4387"/>
      <c r="G10" s="4387"/>
      <c r="H10" s="4387"/>
      <c r="I10" s="4387"/>
      <c r="J10" s="4387"/>
    </row>
    <row r="11" spans="1:13" ht="66.75" customHeight="1">
      <c r="A11" s="2259"/>
      <c r="B11" s="4377" t="s">
        <v>4703</v>
      </c>
      <c r="C11" s="4377"/>
      <c r="D11" s="4377"/>
      <c r="E11" s="4377"/>
      <c r="F11" s="4377"/>
      <c r="G11" s="4377"/>
      <c r="H11" s="4377"/>
      <c r="I11" s="4377"/>
      <c r="J11" s="4377"/>
    </row>
    <row r="12" spans="1:13" ht="48.75" customHeight="1">
      <c r="A12" s="2260" t="s">
        <v>789</v>
      </c>
      <c r="B12" s="4377" t="s">
        <v>4702</v>
      </c>
      <c r="C12" s="4377"/>
      <c r="D12" s="4377"/>
      <c r="E12" s="4377"/>
      <c r="F12" s="4377"/>
      <c r="G12" s="4377"/>
      <c r="H12" s="4377"/>
      <c r="I12" s="4377"/>
      <c r="J12" s="4377"/>
    </row>
    <row r="13" spans="1:13" ht="33.75" customHeight="1">
      <c r="A13" s="2260" t="s">
        <v>784</v>
      </c>
      <c r="B13" s="4377" t="s">
        <v>4570</v>
      </c>
      <c r="C13" s="4378"/>
      <c r="D13" s="4378"/>
      <c r="E13" s="4378"/>
      <c r="F13" s="4378"/>
      <c r="G13" s="4378"/>
      <c r="H13" s="4378"/>
      <c r="I13" s="4378"/>
      <c r="J13" s="4378"/>
    </row>
    <row r="14" spans="1:13" ht="34.5" customHeight="1">
      <c r="A14" s="2260" t="s">
        <v>785</v>
      </c>
      <c r="B14" s="4377" t="s">
        <v>4571</v>
      </c>
      <c r="C14" s="4377"/>
      <c r="D14" s="4377"/>
      <c r="E14" s="4377"/>
      <c r="F14" s="4377"/>
      <c r="G14" s="4377"/>
      <c r="H14" s="4377"/>
      <c r="I14" s="4377"/>
      <c r="J14" s="4377"/>
    </row>
    <row r="15" spans="1:13" ht="34.5" customHeight="1">
      <c r="A15" s="2260" t="s">
        <v>786</v>
      </c>
      <c r="B15" s="4377" t="s">
        <v>4019</v>
      </c>
      <c r="C15" s="4377"/>
      <c r="D15" s="4377"/>
      <c r="E15" s="4377"/>
      <c r="F15" s="4377"/>
      <c r="G15" s="4377"/>
      <c r="H15" s="4377"/>
      <c r="I15" s="4377"/>
      <c r="J15" s="4377"/>
    </row>
    <row r="16" spans="1:13" ht="36" customHeight="1">
      <c r="A16" s="2260" t="s">
        <v>787</v>
      </c>
      <c r="B16" s="4377" t="s">
        <v>4020</v>
      </c>
      <c r="C16" s="4377"/>
      <c r="D16" s="4377"/>
      <c r="E16" s="4377"/>
      <c r="F16" s="4377"/>
      <c r="G16" s="4377"/>
      <c r="H16" s="4377"/>
      <c r="I16" s="4377"/>
      <c r="J16" s="4377"/>
    </row>
    <row r="17" spans="1:22" ht="13.5" customHeight="1">
      <c r="A17" s="2261"/>
      <c r="B17" s="2262"/>
      <c r="C17" s="2262"/>
      <c r="D17" s="2262"/>
      <c r="E17" s="2262"/>
      <c r="F17" s="2262"/>
      <c r="G17" s="2262"/>
      <c r="H17" s="2262"/>
      <c r="I17" s="2262"/>
      <c r="J17" s="2262"/>
    </row>
    <row r="18" spans="1:22" ht="23.25" customHeight="1">
      <c r="A18" s="2260"/>
      <c r="B18" s="4398" t="s">
        <v>4023</v>
      </c>
      <c r="C18" s="4399"/>
      <c r="D18" s="4399"/>
      <c r="E18" s="4399"/>
      <c r="F18" s="4399"/>
      <c r="G18" s="4399"/>
      <c r="H18" s="4399"/>
      <c r="I18" s="4399"/>
      <c r="J18" s="4399"/>
    </row>
    <row r="19" spans="1:22" ht="31.5" customHeight="1">
      <c r="A19" s="2263" t="s">
        <v>789</v>
      </c>
      <c r="B19" s="4377" t="s">
        <v>4024</v>
      </c>
      <c r="C19" s="4377"/>
      <c r="D19" s="4377"/>
      <c r="E19" s="4377"/>
      <c r="F19" s="4377"/>
      <c r="G19" s="4377"/>
      <c r="H19" s="4377"/>
      <c r="I19" s="4377"/>
      <c r="J19" s="4377"/>
    </row>
    <row r="20" spans="1:22" ht="18.75" customHeight="1">
      <c r="A20" s="2263" t="s">
        <v>784</v>
      </c>
      <c r="B20" s="4377" t="s">
        <v>4025</v>
      </c>
      <c r="C20" s="4377"/>
      <c r="D20" s="4377"/>
      <c r="E20" s="4377"/>
      <c r="F20" s="4377"/>
      <c r="G20" s="4377"/>
      <c r="H20" s="4377"/>
      <c r="I20" s="4377"/>
      <c r="J20" s="4377"/>
    </row>
    <row r="21" spans="1:22" ht="34.5" customHeight="1">
      <c r="A21" s="2263" t="s">
        <v>785</v>
      </c>
      <c r="B21" s="4377" t="s">
        <v>4026</v>
      </c>
      <c r="C21" s="4377"/>
      <c r="D21" s="4377"/>
      <c r="E21" s="4377"/>
      <c r="F21" s="4377"/>
      <c r="G21" s="4377"/>
      <c r="H21" s="4377"/>
      <c r="I21" s="4377"/>
      <c r="J21" s="4377"/>
    </row>
    <row r="22" spans="1:22" ht="35.25" customHeight="1">
      <c r="A22" s="2263" t="s">
        <v>4027</v>
      </c>
      <c r="B22" s="4377" t="s">
        <v>4572</v>
      </c>
      <c r="C22" s="4377"/>
      <c r="D22" s="4377"/>
      <c r="E22" s="4377"/>
      <c r="F22" s="4377"/>
      <c r="G22" s="4377"/>
      <c r="H22" s="4377"/>
      <c r="I22" s="4377"/>
      <c r="J22" s="4377"/>
    </row>
    <row r="23" spans="1:22" ht="30.75" customHeight="1">
      <c r="A23" s="2263"/>
      <c r="B23" s="4379" t="s">
        <v>4030</v>
      </c>
      <c r="C23" s="4380"/>
      <c r="D23" s="4380"/>
      <c r="E23" s="3883"/>
      <c r="F23" s="4381"/>
      <c r="G23" s="4382"/>
      <c r="H23" s="4382"/>
      <c r="I23" s="4382"/>
      <c r="J23" s="4383"/>
    </row>
    <row r="24" spans="1:22" ht="31.5" customHeight="1">
      <c r="A24" s="2263"/>
      <c r="B24" s="4379" t="s">
        <v>4573</v>
      </c>
      <c r="C24" s="4380"/>
      <c r="D24" s="4380"/>
      <c r="E24" s="3883"/>
      <c r="F24" s="4381"/>
      <c r="G24" s="4382"/>
      <c r="H24" s="4382"/>
      <c r="I24" s="4382"/>
      <c r="J24" s="4383"/>
    </row>
    <row r="25" spans="1:22" ht="21" customHeight="1">
      <c r="B25" s="2264"/>
      <c r="C25" s="2264"/>
      <c r="D25" s="2264"/>
      <c r="E25" s="2264"/>
      <c r="F25" s="2264"/>
      <c r="G25" s="2264"/>
      <c r="H25" s="2264"/>
      <c r="I25" s="2264"/>
      <c r="J25" s="2264"/>
      <c r="R25" s="344" t="s">
        <v>580</v>
      </c>
    </row>
    <row r="26" spans="1:22" ht="21" customHeight="1">
      <c r="B26" s="4371" t="s">
        <v>4574</v>
      </c>
      <c r="C26" s="4372"/>
      <c r="D26" s="4372"/>
      <c r="E26" s="4372"/>
      <c r="F26" s="4372"/>
      <c r="G26" s="4372"/>
      <c r="H26" s="4372"/>
      <c r="I26" s="4372"/>
      <c r="J26" s="4372"/>
    </row>
    <row r="27" spans="1:22" ht="41.25" customHeight="1">
      <c r="B27" s="4373" t="s">
        <v>4575</v>
      </c>
      <c r="C27" s="4372"/>
      <c r="D27" s="4372"/>
      <c r="E27" s="4372"/>
      <c r="F27" s="4372"/>
      <c r="G27" s="4372"/>
      <c r="H27" s="4372"/>
      <c r="I27" s="4372"/>
      <c r="J27" s="4372"/>
      <c r="O27" s="4375" t="s">
        <v>580</v>
      </c>
      <c r="P27" s="4376"/>
      <c r="Q27" s="4376"/>
      <c r="R27" s="4376"/>
      <c r="S27" s="4376"/>
      <c r="T27" s="4376"/>
      <c r="U27" s="4376"/>
      <c r="V27" s="4376"/>
    </row>
    <row r="28" spans="1:22" ht="25.5" customHeight="1">
      <c r="B28" s="4374" t="s">
        <v>4138</v>
      </c>
      <c r="C28" s="4281"/>
      <c r="D28" s="4281"/>
      <c r="E28" s="4281"/>
      <c r="F28" s="4281"/>
      <c r="G28" s="4281"/>
      <c r="H28" s="4281"/>
      <c r="I28" s="4281"/>
      <c r="J28" s="4281"/>
    </row>
  </sheetData>
  <sheetProtection formatRows="0" selectLockedCells="1"/>
  <mergeCells count="27">
    <mergeCell ref="B1:J1"/>
    <mergeCell ref="G7:H7"/>
    <mergeCell ref="I7:J7"/>
    <mergeCell ref="B14:J14"/>
    <mergeCell ref="B20:J20"/>
    <mergeCell ref="B15:J15"/>
    <mergeCell ref="B16:J16"/>
    <mergeCell ref="B10:J10"/>
    <mergeCell ref="B11:J11"/>
    <mergeCell ref="B12:J12"/>
    <mergeCell ref="B3:C6"/>
    <mergeCell ref="B7:C7"/>
    <mergeCell ref="D3:J6"/>
    <mergeCell ref="D7:F7"/>
    <mergeCell ref="B18:J18"/>
    <mergeCell ref="B26:J26"/>
    <mergeCell ref="B27:J27"/>
    <mergeCell ref="B28:J28"/>
    <mergeCell ref="O27:V27"/>
    <mergeCell ref="B13:J13"/>
    <mergeCell ref="B19:J19"/>
    <mergeCell ref="B21:J21"/>
    <mergeCell ref="B22:J22"/>
    <mergeCell ref="B23:E23"/>
    <mergeCell ref="F23:J23"/>
    <mergeCell ref="B24:E24"/>
    <mergeCell ref="F24:J24"/>
  </mergeCells>
  <phoneticPr fontId="86"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Button 4">
              <controlPr defaultSize="0" print="0" autoFill="0" autoPict="0" macro="[0]!ToMainMenu">
                <anchor>
                  <from>
                    <xdr:col>11</xdr:col>
                    <xdr:colOff>76200</xdr:colOff>
                    <xdr:row>0</xdr:row>
                    <xdr:rowOff>137160</xdr:rowOff>
                  </from>
                  <to>
                    <xdr:col>14</xdr:col>
                    <xdr:colOff>7620</xdr:colOff>
                    <xdr:row>0</xdr:row>
                    <xdr:rowOff>457200</xdr:rowOff>
                  </to>
                </anchor>
              </controlPr>
            </control>
          </mc:Choice>
        </mc:AlternateContent>
        <mc:AlternateContent xmlns:mc="http://schemas.openxmlformats.org/markup-compatibility/2006">
          <mc:Choice Requires="x14">
            <control shapeId="62469" r:id="rId5" name="Button 5">
              <controlPr defaultSize="0" print="0" autoFill="0" autoPict="0" macro="[0]!PrintCoverPGSec1">
                <anchor>
                  <from>
                    <xdr:col>11</xdr:col>
                    <xdr:colOff>76200</xdr:colOff>
                    <xdr:row>4</xdr:row>
                    <xdr:rowOff>106680</xdr:rowOff>
                  </from>
                  <to>
                    <xdr:col>14</xdr:col>
                    <xdr:colOff>7620</xdr:colOff>
                    <xdr:row>6</xdr:row>
                    <xdr:rowOff>7620</xdr:rowOff>
                  </to>
                </anchor>
              </controlPr>
            </control>
          </mc:Choice>
        </mc:AlternateContent>
        <mc:AlternateContent xmlns:mc="http://schemas.openxmlformats.org/markup-compatibility/2006">
          <mc:Choice Requires="x14">
            <control shapeId="62470" r:id="rId6" name="Button 6">
              <controlPr defaultSize="0" print="0" autoFill="0" autoPict="0" macro="[0]!PrintPreview">
                <anchor>
                  <from>
                    <xdr:col>11</xdr:col>
                    <xdr:colOff>76200</xdr:colOff>
                    <xdr:row>0</xdr:row>
                    <xdr:rowOff>487680</xdr:rowOff>
                  </from>
                  <to>
                    <xdr:col>14</xdr:col>
                    <xdr:colOff>7620</xdr:colOff>
                    <xdr:row>2</xdr:row>
                    <xdr:rowOff>144780</xdr:rowOff>
                  </to>
                </anchor>
              </controlPr>
            </control>
          </mc:Choice>
        </mc:AlternateContent>
        <mc:AlternateContent xmlns:mc="http://schemas.openxmlformats.org/markup-compatibility/2006">
          <mc:Choice Requires="x14">
            <control shapeId="62538" r:id="rId7" name="Button 74">
              <controlPr defaultSize="0" print="0" autoFill="0" autoPict="0" macro="[0]!ToDataEntry">
                <anchor>
                  <from>
                    <xdr:col>11</xdr:col>
                    <xdr:colOff>76200</xdr:colOff>
                    <xdr:row>6</xdr:row>
                    <xdr:rowOff>30480</xdr:rowOff>
                  </from>
                  <to>
                    <xdr:col>14</xdr:col>
                    <xdr:colOff>7620</xdr:colOff>
                    <xdr:row>9</xdr:row>
                    <xdr:rowOff>22860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tabColor rgb="FFFFC000"/>
  </sheetPr>
  <dimension ref="B1:M35"/>
  <sheetViews>
    <sheetView showGridLines="0" showRowColHeaders="0" zoomScaleNormal="100" workbookViewId="0">
      <selection activeCell="V14" sqref="V14"/>
    </sheetView>
  </sheetViews>
  <sheetFormatPr defaultColWidth="8" defaultRowHeight="13.2"/>
  <cols>
    <col min="1" max="1" width="3.6640625" style="128" customWidth="1"/>
    <col min="2" max="4" width="8" style="128"/>
    <col min="5" max="5" width="16.33203125" style="128" customWidth="1"/>
    <col min="6" max="6" width="12.109375" style="128" customWidth="1"/>
    <col min="7" max="7" width="8" style="128"/>
    <col min="8" max="8" width="12" style="128" customWidth="1"/>
    <col min="9" max="9" width="7.44140625" style="128" customWidth="1"/>
    <col min="10" max="10" width="10.88671875" style="128" customWidth="1"/>
    <col min="11" max="16384" width="8" style="128"/>
  </cols>
  <sheetData>
    <row r="1" spans="2:13" ht="19.5" customHeight="1"/>
    <row r="2" spans="2:13" ht="38.25" customHeight="1">
      <c r="B2" s="4400" t="s">
        <v>1418</v>
      </c>
      <c r="C2" s="4401"/>
      <c r="D2" s="4401"/>
      <c r="E2" s="4401"/>
      <c r="F2" s="4401"/>
      <c r="G2" s="4401"/>
      <c r="H2" s="4401"/>
      <c r="I2" s="4401"/>
      <c r="J2" s="4402"/>
      <c r="K2" s="129"/>
    </row>
    <row r="4" spans="2:13" ht="15.75" customHeight="1">
      <c r="B4" s="4388" t="s">
        <v>415</v>
      </c>
      <c r="C4" s="4389"/>
      <c r="D4" s="4393" t="str">
        <f>+'Master Data'!E18</f>
        <v>KZN Public Works: 191 Prince Alfred Street</v>
      </c>
      <c r="E4" s="4353"/>
      <c r="F4" s="4353"/>
      <c r="G4" s="4353"/>
      <c r="H4" s="4353"/>
      <c r="I4" s="4353"/>
      <c r="J4" s="4354"/>
      <c r="K4"/>
      <c r="L4"/>
    </row>
    <row r="5" spans="2:13" ht="14.25" customHeight="1">
      <c r="B5" s="4390"/>
      <c r="C5" s="4289"/>
      <c r="D5" s="4394"/>
      <c r="E5" s="4395"/>
      <c r="F5" s="4395"/>
      <c r="G5" s="4395"/>
      <c r="H5" s="4395"/>
      <c r="I5" s="4395"/>
      <c r="J5" s="4396"/>
    </row>
    <row r="6" spans="2:13" ht="12.75" customHeight="1">
      <c r="B6" s="4390"/>
      <c r="C6" s="4289"/>
      <c r="D6" s="4394"/>
      <c r="E6" s="4395"/>
      <c r="F6" s="4395"/>
      <c r="G6" s="4395"/>
      <c r="H6" s="4395"/>
      <c r="I6" s="4395"/>
      <c r="J6" s="4396"/>
    </row>
    <row r="7" spans="2:13" ht="20.25" customHeight="1">
      <c r="B7" s="4391"/>
      <c r="C7" s="4392"/>
      <c r="D7" s="3956"/>
      <c r="E7" s="3957"/>
      <c r="F7" s="3957"/>
      <c r="G7" s="3957"/>
      <c r="H7" s="3957"/>
      <c r="I7" s="3957"/>
      <c r="J7" s="4397"/>
    </row>
    <row r="8" spans="2:13" ht="16.5" customHeight="1">
      <c r="B8" s="3619" t="s">
        <v>4564</v>
      </c>
      <c r="C8" s="3620"/>
      <c r="D8" s="4041" t="str">
        <f>+'Master Data'!E13</f>
        <v>ZNTM012345W</v>
      </c>
      <c r="E8" s="4042"/>
      <c r="F8" s="4043"/>
      <c r="G8" s="3829" t="s">
        <v>4004</v>
      </c>
      <c r="H8" s="3829"/>
      <c r="I8" s="3562" t="str">
        <f>+'Master Data'!G13</f>
        <v>012345</v>
      </c>
      <c r="J8" s="3564"/>
      <c r="K8" s="74"/>
      <c r="L8" s="74"/>
      <c r="M8" s="74"/>
    </row>
    <row r="9" spans="2:13">
      <c r="E9" s="67"/>
      <c r="F9" s="67"/>
      <c r="G9" s="67"/>
      <c r="H9" s="67"/>
      <c r="I9" s="67"/>
      <c r="J9" s="67"/>
    </row>
    <row r="10" spans="2:13">
      <c r="E10" s="67"/>
      <c r="F10" s="67"/>
      <c r="G10" s="67"/>
      <c r="H10" s="67"/>
      <c r="I10" s="67"/>
      <c r="J10" s="67"/>
    </row>
    <row r="11" spans="2:13" ht="13.8">
      <c r="B11" s="133"/>
      <c r="C11" s="133"/>
      <c r="D11" s="133"/>
      <c r="E11" s="67"/>
      <c r="F11" s="67"/>
      <c r="G11" s="67"/>
      <c r="H11" s="67"/>
      <c r="I11" s="67"/>
      <c r="J11" s="67"/>
    </row>
    <row r="12" spans="2:13">
      <c r="B12" s="4406" t="s">
        <v>272</v>
      </c>
      <c r="C12" s="4407"/>
      <c r="D12" s="4407"/>
      <c r="E12" s="4407"/>
      <c r="F12" s="4407"/>
      <c r="G12" s="4407"/>
      <c r="H12" s="4407"/>
      <c r="I12" s="4407"/>
      <c r="J12" s="4407"/>
    </row>
    <row r="13" spans="2:13">
      <c r="B13" s="4407"/>
      <c r="C13" s="4407"/>
      <c r="D13" s="4407"/>
      <c r="E13" s="4407"/>
      <c r="F13" s="4407"/>
      <c r="G13" s="4407"/>
      <c r="H13" s="4407"/>
      <c r="I13" s="4407"/>
      <c r="J13" s="4407"/>
      <c r="L13" s="344"/>
    </row>
    <row r="14" spans="2:13">
      <c r="B14" s="4407"/>
      <c r="C14" s="4407"/>
      <c r="D14" s="4407"/>
      <c r="E14" s="4407"/>
      <c r="F14" s="4407"/>
      <c r="G14" s="4407"/>
      <c r="H14" s="4407"/>
      <c r="I14" s="4407"/>
      <c r="J14" s="4407"/>
    </row>
    <row r="15" spans="2:13" ht="27.75" customHeight="1">
      <c r="B15" s="4407"/>
      <c r="C15" s="4407"/>
      <c r="D15" s="4407"/>
      <c r="E15" s="4407"/>
      <c r="F15" s="4407"/>
      <c r="G15" s="4407"/>
      <c r="H15" s="4407"/>
      <c r="I15" s="4407"/>
      <c r="J15" s="4407"/>
    </row>
    <row r="16" spans="2:13" ht="22.5" hidden="1" customHeight="1">
      <c r="B16" s="4407"/>
      <c r="C16" s="4407"/>
      <c r="D16" s="4407"/>
      <c r="E16" s="4407"/>
      <c r="F16" s="4407"/>
      <c r="G16" s="4407"/>
      <c r="H16" s="4407"/>
      <c r="I16" s="4407"/>
      <c r="J16" s="4407"/>
    </row>
    <row r="17" spans="2:10" ht="26.25" customHeight="1">
      <c r="B17" s="4407"/>
      <c r="C17" s="4407"/>
      <c r="D17" s="4407"/>
      <c r="E17" s="4407"/>
      <c r="F17" s="4407"/>
      <c r="G17" s="4407"/>
      <c r="H17" s="4407"/>
      <c r="I17" s="4407"/>
      <c r="J17" s="4407"/>
    </row>
    <row r="18" spans="2:10" ht="22.5" hidden="1" customHeight="1">
      <c r="B18" s="4407"/>
      <c r="C18" s="4407"/>
      <c r="D18" s="4407"/>
      <c r="E18" s="4407"/>
      <c r="F18" s="4407"/>
      <c r="G18" s="4407"/>
      <c r="H18" s="4407"/>
      <c r="I18" s="4407"/>
      <c r="J18" s="4407"/>
    </row>
    <row r="19" spans="2:10" ht="27.75" customHeight="1">
      <c r="B19" s="4407"/>
      <c r="C19" s="4407"/>
      <c r="D19" s="4407"/>
      <c r="E19" s="4407"/>
      <c r="F19" s="4407"/>
      <c r="G19" s="4407"/>
      <c r="H19" s="4407"/>
      <c r="I19" s="4407"/>
      <c r="J19" s="4407"/>
    </row>
    <row r="20" spans="2:10" hidden="1">
      <c r="B20" s="130"/>
      <c r="C20" s="130"/>
      <c r="D20" s="130"/>
      <c r="E20" s="130"/>
      <c r="F20" s="130"/>
    </row>
    <row r="21" spans="2:10" ht="13.5" customHeight="1">
      <c r="B21" s="4403"/>
      <c r="C21" s="4403"/>
      <c r="D21" s="4403"/>
      <c r="E21" s="4403"/>
      <c r="F21" s="4403"/>
      <c r="G21" s="131"/>
      <c r="H21" s="131"/>
    </row>
    <row r="22" spans="2:10" hidden="1">
      <c r="B22" s="130"/>
      <c r="C22" s="130"/>
      <c r="D22" s="130"/>
      <c r="E22" s="130"/>
      <c r="F22" s="130"/>
    </row>
    <row r="23" spans="2:10" ht="27" customHeight="1">
      <c r="B23" s="4404"/>
      <c r="C23" s="4404"/>
      <c r="D23" s="4404"/>
      <c r="E23" s="4404"/>
      <c r="F23" s="4404"/>
    </row>
    <row r="24" spans="2:10" ht="22.5" hidden="1" customHeight="1">
      <c r="B24" s="130"/>
      <c r="C24" s="130"/>
      <c r="D24" s="130"/>
      <c r="E24" s="130"/>
      <c r="F24" s="130"/>
    </row>
    <row r="25" spans="2:10" ht="25.5" customHeight="1">
      <c r="B25" s="4408" t="s">
        <v>1077</v>
      </c>
      <c r="C25" s="4408"/>
      <c r="D25" s="4408"/>
      <c r="E25" s="4408"/>
      <c r="F25" s="4408"/>
      <c r="G25" s="4408"/>
      <c r="H25" s="4408"/>
      <c r="I25" s="4408"/>
      <c r="J25" s="4408"/>
    </row>
    <row r="26" spans="2:10" hidden="1">
      <c r="B26" s="130"/>
      <c r="C26" s="130"/>
      <c r="D26" s="130"/>
      <c r="E26" s="130"/>
      <c r="F26" s="130"/>
    </row>
    <row r="27" spans="2:10" ht="12.75" customHeight="1">
      <c r="B27" s="4409" t="s">
        <v>4578</v>
      </c>
      <c r="C27" s="4409"/>
      <c r="D27" s="4409"/>
      <c r="E27" s="4409"/>
      <c r="F27" s="4409"/>
      <c r="G27" s="4409"/>
      <c r="H27" s="4409"/>
      <c r="I27" s="4409"/>
      <c r="J27" s="4409"/>
    </row>
    <row r="28" spans="2:10" ht="34.5" customHeight="1">
      <c r="B28" s="4409"/>
      <c r="C28" s="4409"/>
      <c r="D28" s="4409"/>
      <c r="E28" s="4409"/>
      <c r="F28" s="4409"/>
      <c r="G28" s="4409"/>
      <c r="H28" s="4409"/>
      <c r="I28" s="4409"/>
      <c r="J28" s="4409"/>
    </row>
    <row r="29" spans="2:10" hidden="1">
      <c r="B29" s="130"/>
      <c r="C29" s="130"/>
      <c r="D29" s="130"/>
      <c r="E29" s="130"/>
      <c r="F29" s="130"/>
    </row>
    <row r="30" spans="2:10" ht="12.75" customHeight="1">
      <c r="B30" s="132"/>
      <c r="C30" s="130"/>
      <c r="D30" s="130"/>
      <c r="E30" s="130"/>
      <c r="F30" s="130"/>
    </row>
    <row r="31" spans="2:10" ht="21" customHeight="1">
      <c r="B31" s="4405"/>
      <c r="C31" s="4405"/>
      <c r="D31" s="4405"/>
      <c r="E31" s="4405"/>
      <c r="F31" s="4405"/>
      <c r="G31" s="4405"/>
      <c r="H31" s="4405"/>
      <c r="I31" s="4405"/>
      <c r="J31" s="4405"/>
    </row>
    <row r="32" spans="2:10" ht="21" customHeight="1">
      <c r="B32" s="4405"/>
      <c r="C32" s="4405"/>
      <c r="D32" s="4405"/>
      <c r="E32" s="4405"/>
      <c r="F32" s="4405"/>
      <c r="G32" s="4405"/>
      <c r="H32" s="4405"/>
      <c r="I32" s="4405"/>
      <c r="J32" s="4405"/>
    </row>
    <row r="33" spans="2:10" ht="21" customHeight="1">
      <c r="B33" s="4405"/>
      <c r="C33" s="4405"/>
      <c r="D33" s="4405"/>
      <c r="E33" s="4405"/>
      <c r="F33" s="4405"/>
      <c r="G33" s="4405"/>
      <c r="H33" s="4405"/>
      <c r="I33" s="4405"/>
      <c r="J33" s="4405"/>
    </row>
    <row r="34" spans="2:10" ht="21" customHeight="1">
      <c r="B34" s="4405"/>
      <c r="C34" s="4405"/>
      <c r="D34" s="4405"/>
      <c r="E34" s="4405"/>
      <c r="F34" s="4405"/>
      <c r="G34" s="4405"/>
      <c r="H34" s="4405"/>
      <c r="I34" s="4405"/>
      <c r="J34" s="4405"/>
    </row>
    <row r="35" spans="2:10" ht="12.75" customHeight="1">
      <c r="B35" s="4405"/>
      <c r="C35" s="4405"/>
      <c r="D35" s="130"/>
      <c r="E35" s="130"/>
      <c r="F35" s="130"/>
    </row>
  </sheetData>
  <sheetProtection formatRows="0" selectLockedCells="1"/>
  <mergeCells count="21">
    <mergeCell ref="B35:C35"/>
    <mergeCell ref="B34:D34"/>
    <mergeCell ref="B25:J25"/>
    <mergeCell ref="B33:D33"/>
    <mergeCell ref="B32:D32"/>
    <mergeCell ref="B27:J28"/>
    <mergeCell ref="B31:D31"/>
    <mergeCell ref="B21:F21"/>
    <mergeCell ref="B23:F23"/>
    <mergeCell ref="E34:J34"/>
    <mergeCell ref="B12:J19"/>
    <mergeCell ref="E33:J33"/>
    <mergeCell ref="E32:J32"/>
    <mergeCell ref="E31:J31"/>
    <mergeCell ref="B2:J2"/>
    <mergeCell ref="G8:H8"/>
    <mergeCell ref="B4:C7"/>
    <mergeCell ref="D4:J7"/>
    <mergeCell ref="D8:F8"/>
    <mergeCell ref="B8:C8"/>
    <mergeCell ref="I8:J8"/>
  </mergeCells>
  <phoneticPr fontId="86" type="noConversion"/>
  <pageMargins left="0.51181102362204722" right="0.23622047244094491" top="0.74803149606299213" bottom="0.23622047244094491" header="0.27559055118110237" footer="0.15748031496062992"/>
  <pageSetup paperSize="9" scale="83" fitToHeight="9001"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7588" r:id="rId4" name="Button 4">
              <controlPr defaultSize="0" print="0" autoFill="0" autoPict="0" macro="[0]!ToMainMenu">
                <anchor>
                  <from>
                    <xdr:col>11</xdr:col>
                    <xdr:colOff>60960</xdr:colOff>
                    <xdr:row>1</xdr:row>
                    <xdr:rowOff>220980</xdr:rowOff>
                  </from>
                  <to>
                    <xdr:col>14</xdr:col>
                    <xdr:colOff>30480</xdr:colOff>
                    <xdr:row>2</xdr:row>
                    <xdr:rowOff>60960</xdr:rowOff>
                  </to>
                </anchor>
              </controlPr>
            </control>
          </mc:Choice>
        </mc:AlternateContent>
        <mc:AlternateContent xmlns:mc="http://schemas.openxmlformats.org/markup-compatibility/2006">
          <mc:Choice Requires="x14">
            <control shapeId="67589" r:id="rId5" name="Button 5">
              <controlPr defaultSize="0" print="0" autoFill="0" autoPict="0" macro="[0]!PrintCoverPGSec1">
                <anchor>
                  <from>
                    <xdr:col>11</xdr:col>
                    <xdr:colOff>60960</xdr:colOff>
                    <xdr:row>6</xdr:row>
                    <xdr:rowOff>45720</xdr:rowOff>
                  </from>
                  <to>
                    <xdr:col>14</xdr:col>
                    <xdr:colOff>30480</xdr:colOff>
                    <xdr:row>7</xdr:row>
                    <xdr:rowOff>114300</xdr:rowOff>
                  </to>
                </anchor>
              </controlPr>
            </control>
          </mc:Choice>
        </mc:AlternateContent>
        <mc:AlternateContent xmlns:mc="http://schemas.openxmlformats.org/markup-compatibility/2006">
          <mc:Choice Requires="x14">
            <control shapeId="67590" r:id="rId6" name="Button 6">
              <controlPr defaultSize="0" print="0" autoFill="0" autoPict="0" macro="[0]!PrintPreview">
                <anchor>
                  <from>
                    <xdr:col>11</xdr:col>
                    <xdr:colOff>60960</xdr:colOff>
                    <xdr:row>2</xdr:row>
                    <xdr:rowOff>83820</xdr:rowOff>
                  </from>
                  <to>
                    <xdr:col>14</xdr:col>
                    <xdr:colOff>30480</xdr:colOff>
                    <xdr:row>4</xdr:row>
                    <xdr:rowOff>45720</xdr:rowOff>
                  </to>
                </anchor>
              </controlPr>
            </control>
          </mc:Choice>
        </mc:AlternateContent>
        <mc:AlternateContent xmlns:mc="http://schemas.openxmlformats.org/markup-compatibility/2006">
          <mc:Choice Requires="x14">
            <control shapeId="67658" r:id="rId7" name="Button 74">
              <controlPr defaultSize="0" print="0" autoFill="0" autoPict="0" macro="[0]!ToDataEntry">
                <anchor>
                  <from>
                    <xdr:col>11</xdr:col>
                    <xdr:colOff>60960</xdr:colOff>
                    <xdr:row>7</xdr:row>
                    <xdr:rowOff>144780</xdr:rowOff>
                  </from>
                  <to>
                    <xdr:col>14</xdr:col>
                    <xdr:colOff>30480</xdr:colOff>
                    <xdr:row>9</xdr:row>
                    <xdr:rowOff>99060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indexed="51"/>
  </sheetPr>
  <dimension ref="A1:I85"/>
  <sheetViews>
    <sheetView showGridLines="0" showWhiteSpace="0" zoomScaleNormal="100" zoomScaleSheetLayoutView="100" zoomScalePageLayoutView="90" workbookViewId="0">
      <selection activeCell="V14" sqref="V14"/>
    </sheetView>
  </sheetViews>
  <sheetFormatPr defaultColWidth="9.109375" defaultRowHeight="13.2"/>
  <cols>
    <col min="1" max="1" width="28.88671875" style="8" customWidth="1"/>
    <col min="2" max="2" width="8.109375" style="8" customWidth="1"/>
    <col min="3" max="4" width="9.109375" style="8"/>
    <col min="5" max="5" width="6.6640625" style="8" customWidth="1"/>
    <col min="6" max="6" width="9.5546875" style="8" customWidth="1"/>
    <col min="7" max="7" width="16.109375" style="8" customWidth="1"/>
    <col min="8" max="8" width="9.109375" style="8"/>
    <col min="9" max="9" width="10.33203125" style="8" customWidth="1"/>
    <col min="10" max="16384" width="9.109375" style="8"/>
  </cols>
  <sheetData>
    <row r="1" spans="1:9" ht="18" customHeight="1">
      <c r="A1" s="3737" t="s">
        <v>1963</v>
      </c>
      <c r="B1" s="3738"/>
      <c r="C1" s="3738"/>
      <c r="D1" s="3738"/>
      <c r="E1" s="3738"/>
      <c r="F1" s="3738"/>
      <c r="G1" s="3738"/>
      <c r="H1" s="3738"/>
      <c r="I1" s="3739"/>
    </row>
    <row r="2" spans="1:9" ht="15">
      <c r="A2" s="3889"/>
      <c r="B2" s="3889"/>
      <c r="C2" s="3889"/>
      <c r="D2" s="3889"/>
      <c r="E2" s="3889"/>
      <c r="F2" s="3889"/>
      <c r="G2" s="3889"/>
      <c r="H2" s="3889"/>
      <c r="I2" s="3889"/>
    </row>
    <row r="3" spans="1:9" ht="16.5" customHeight="1">
      <c r="A3" s="56" t="str">
        <f>+"Tender no:   "&amp;'Master Data'!$E$13&amp;""</f>
        <v>Tender no:   ZNTM012345W</v>
      </c>
      <c r="B3" s="56"/>
      <c r="C3" s="56"/>
      <c r="D3" s="56"/>
      <c r="E3" s="56"/>
      <c r="F3" s="56"/>
      <c r="G3" s="56"/>
      <c r="H3" s="56"/>
    </row>
    <row r="4" spans="1:9" ht="21">
      <c r="A4" s="4439" t="s">
        <v>957</v>
      </c>
      <c r="B4" s="4439"/>
      <c r="C4" s="4439"/>
      <c r="D4" s="4439"/>
      <c r="E4" s="4439"/>
      <c r="F4" s="4439"/>
      <c r="G4" s="4439"/>
      <c r="H4" s="4439"/>
      <c r="I4" s="4439"/>
    </row>
    <row r="5" spans="1:9" ht="3" customHeight="1">
      <c r="A5" s="571"/>
      <c r="B5" s="571"/>
      <c r="C5" s="542"/>
      <c r="D5" s="542"/>
      <c r="E5" s="542"/>
      <c r="F5" s="542"/>
      <c r="G5" s="542"/>
      <c r="H5" s="542"/>
      <c r="I5" s="542"/>
    </row>
    <row r="6" spans="1:9" ht="31.5" customHeight="1">
      <c r="A6" s="4421" t="s">
        <v>4207</v>
      </c>
      <c r="B6" s="4421"/>
      <c r="C6" s="4421"/>
      <c r="D6" s="4421"/>
      <c r="E6" s="4421"/>
      <c r="F6" s="4421"/>
      <c r="G6" s="4421"/>
      <c r="H6" s="4421"/>
      <c r="I6" s="4421"/>
    </row>
    <row r="7" spans="1:9" ht="68.25" customHeight="1">
      <c r="A7" s="4438" t="str">
        <f>+'Master Data'!E18</f>
        <v>KZN Public Works: 191 Prince Alfred Street</v>
      </c>
      <c r="B7" s="4438"/>
      <c r="C7" s="4438"/>
      <c r="D7" s="4438"/>
      <c r="E7" s="4438"/>
      <c r="F7" s="4438"/>
      <c r="G7" s="4438"/>
      <c r="H7" s="4438"/>
      <c r="I7" s="4438"/>
    </row>
    <row r="8" spans="1:9" ht="42" customHeight="1">
      <c r="A8" s="4436" t="s">
        <v>4208</v>
      </c>
      <c r="B8" s="4436"/>
      <c r="C8" s="4436"/>
      <c r="D8" s="4436"/>
      <c r="E8" s="4436"/>
      <c r="F8" s="4436"/>
      <c r="G8" s="4436"/>
      <c r="H8" s="4436"/>
      <c r="I8" s="4436"/>
    </row>
    <row r="9" spans="1:9" ht="10.5" customHeight="1">
      <c r="A9" s="661"/>
      <c r="B9" s="661"/>
      <c r="C9" s="662"/>
      <c r="D9" s="662"/>
      <c r="E9" s="662"/>
      <c r="F9" s="662"/>
      <c r="G9" s="662"/>
      <c r="H9" s="662"/>
      <c r="I9" s="662"/>
    </row>
    <row r="10" spans="1:9" ht="57" customHeight="1">
      <c r="A10" s="4436" t="s">
        <v>4209</v>
      </c>
      <c r="B10" s="4436"/>
      <c r="C10" s="4436"/>
      <c r="D10" s="4436"/>
      <c r="E10" s="4436"/>
      <c r="F10" s="4436"/>
      <c r="G10" s="4436"/>
      <c r="H10" s="4436"/>
      <c r="I10" s="4436"/>
    </row>
    <row r="11" spans="1:9" ht="3" customHeight="1">
      <c r="A11" s="825"/>
      <c r="B11" s="825"/>
      <c r="C11" s="825"/>
      <c r="D11" s="825"/>
      <c r="E11" s="825"/>
      <c r="F11" s="825"/>
      <c r="G11" s="825"/>
      <c r="H11" s="825"/>
      <c r="I11" s="825"/>
    </row>
    <row r="12" spans="1:9" ht="16.5" customHeight="1">
      <c r="A12" s="4410" t="s">
        <v>581</v>
      </c>
      <c r="B12" s="4410"/>
      <c r="C12" s="4410"/>
      <c r="D12" s="4410"/>
      <c r="E12" s="4410"/>
      <c r="F12" s="4410"/>
      <c r="G12" s="4410"/>
      <c r="H12" s="662"/>
      <c r="I12" s="662"/>
    </row>
    <row r="13" spans="1:9" ht="3" customHeight="1">
      <c r="A13" s="662"/>
      <c r="B13" s="662"/>
      <c r="C13" s="662"/>
      <c r="D13" s="662"/>
      <c r="E13" s="662"/>
      <c r="F13" s="662"/>
      <c r="G13" s="662"/>
      <c r="H13" s="662"/>
      <c r="I13" s="662"/>
    </row>
    <row r="14" spans="1:9" s="22" customFormat="1" ht="15" customHeight="1">
      <c r="A14" s="4448" t="s">
        <v>334</v>
      </c>
      <c r="B14" s="4437"/>
      <c r="C14" s="4437"/>
      <c r="D14" s="4437"/>
      <c r="E14" s="4437"/>
      <c r="F14" s="4437"/>
      <c r="G14" s="4437"/>
      <c r="H14" s="4437"/>
      <c r="I14" s="4437"/>
    </row>
    <row r="15" spans="1:9" s="22" customFormat="1" ht="15" customHeight="1">
      <c r="A15" s="4449"/>
      <c r="B15" s="4445"/>
      <c r="C15" s="4446"/>
      <c r="D15" s="4446"/>
      <c r="E15" s="4446"/>
      <c r="F15" s="4446"/>
      <c r="G15" s="4446"/>
      <c r="H15" s="4446"/>
      <c r="I15" s="4447"/>
    </row>
    <row r="16" spans="1:9" s="22" customFormat="1" ht="15" customHeight="1">
      <c r="A16" s="4450"/>
      <c r="B16" s="4440"/>
      <c r="C16" s="4441"/>
      <c r="D16" s="4441"/>
      <c r="E16" s="4441"/>
      <c r="F16" s="4441"/>
      <c r="G16" s="4441"/>
      <c r="H16" s="4441"/>
      <c r="I16" s="4442"/>
    </row>
    <row r="17" spans="1:9" s="22" customFormat="1" ht="29.25" customHeight="1">
      <c r="A17" s="851" t="s">
        <v>335</v>
      </c>
      <c r="B17" s="4444" t="s">
        <v>1094</v>
      </c>
      <c r="C17" s="4444"/>
      <c r="D17" s="4444"/>
      <c r="E17" s="4444"/>
      <c r="F17" s="4444"/>
      <c r="G17" s="4444"/>
      <c r="H17" s="4444"/>
      <c r="I17" s="4444"/>
    </row>
    <row r="18" spans="1:9" ht="5.25" customHeight="1">
      <c r="A18" s="662"/>
      <c r="B18" s="662"/>
      <c r="C18" s="662"/>
      <c r="D18" s="662"/>
      <c r="E18" s="662"/>
      <c r="F18" s="662"/>
      <c r="G18" s="662"/>
      <c r="H18" s="662"/>
      <c r="I18" s="662"/>
    </row>
    <row r="19" spans="1:9" ht="57.75" customHeight="1">
      <c r="A19" s="4436" t="s">
        <v>4210</v>
      </c>
      <c r="B19" s="4436"/>
      <c r="C19" s="4436"/>
      <c r="D19" s="4436"/>
      <c r="E19" s="4436"/>
      <c r="F19" s="4436"/>
      <c r="G19" s="4436"/>
      <c r="H19" s="4436"/>
      <c r="I19" s="4436"/>
    </row>
    <row r="20" spans="1:9" ht="3" customHeight="1">
      <c r="A20" s="662"/>
      <c r="B20" s="662"/>
      <c r="C20" s="662"/>
      <c r="D20" s="662"/>
      <c r="E20" s="662"/>
      <c r="F20" s="662"/>
      <c r="G20" s="662"/>
      <c r="H20" s="662"/>
      <c r="I20" s="662"/>
    </row>
    <row r="21" spans="1:9" ht="9" customHeight="1">
      <c r="A21" s="4443"/>
      <c r="B21" s="4443"/>
      <c r="C21" s="4443"/>
      <c r="D21" s="4443"/>
      <c r="E21" s="4443"/>
      <c r="F21" s="4443"/>
      <c r="G21" s="4443"/>
      <c r="H21" s="4443"/>
      <c r="I21" s="4443"/>
    </row>
    <row r="22" spans="1:9" ht="44.25" customHeight="1">
      <c r="A22" s="2293" t="s">
        <v>4211</v>
      </c>
      <c r="B22" s="4422"/>
      <c r="C22" s="4423"/>
      <c r="D22" s="4423"/>
      <c r="E22" s="4424"/>
      <c r="F22" s="853"/>
      <c r="G22" s="4422"/>
      <c r="H22" s="4423"/>
      <c r="I22" s="4424"/>
    </row>
    <row r="23" spans="1:9" ht="44.25" customHeight="1">
      <c r="A23" s="2293" t="s">
        <v>4212</v>
      </c>
      <c r="B23" s="4422"/>
      <c r="C23" s="4423"/>
      <c r="D23" s="4423"/>
      <c r="E23" s="4424"/>
      <c r="F23" s="853"/>
      <c r="G23" s="4422"/>
      <c r="H23" s="4423"/>
      <c r="I23" s="4424"/>
    </row>
    <row r="24" spans="1:9" ht="44.25" customHeight="1">
      <c r="A24" s="2293" t="s">
        <v>513</v>
      </c>
      <c r="B24" s="4422"/>
      <c r="C24" s="4423"/>
      <c r="D24" s="4423"/>
      <c r="E24" s="4424"/>
      <c r="F24" s="853"/>
      <c r="G24" s="4422"/>
      <c r="H24" s="4423"/>
      <c r="I24" s="4424"/>
    </row>
    <row r="25" spans="1:9" ht="32.25" customHeight="1">
      <c r="A25" s="2293" t="s">
        <v>4227</v>
      </c>
      <c r="B25" s="4451"/>
      <c r="C25" s="4452"/>
      <c r="D25" s="4452"/>
      <c r="E25" s="4452"/>
      <c r="F25" s="4452"/>
      <c r="G25" s="4452"/>
      <c r="H25" s="4452"/>
      <c r="I25" s="4453"/>
    </row>
    <row r="26" spans="1:9" ht="30" customHeight="1">
      <c r="A26" s="2294"/>
      <c r="B26" s="4425" t="s">
        <v>4213</v>
      </c>
      <c r="C26" s="4426"/>
      <c r="D26" s="4426"/>
      <c r="E26" s="4426"/>
      <c r="F26" s="4426"/>
      <c r="G26" s="4426"/>
      <c r="H26" s="4426"/>
      <c r="I26" s="4427"/>
    </row>
    <row r="27" spans="1:9" ht="30.75" customHeight="1">
      <c r="A27" s="4434" t="s">
        <v>4214</v>
      </c>
      <c r="B27" s="4435"/>
      <c r="C27" s="4435"/>
      <c r="D27" s="4435"/>
      <c r="E27" s="4435"/>
      <c r="F27" s="4431"/>
      <c r="G27" s="4411" t="s">
        <v>370</v>
      </c>
      <c r="H27" s="4413"/>
      <c r="I27" s="4414"/>
    </row>
    <row r="28" spans="1:9" ht="12" customHeight="1">
      <c r="A28" s="4434"/>
      <c r="B28" s="4435"/>
      <c r="C28" s="4435"/>
      <c r="D28" s="4435"/>
      <c r="E28" s="4435"/>
      <c r="F28" s="4431"/>
      <c r="G28" s="4412"/>
      <c r="H28" s="4415"/>
      <c r="I28" s="4416"/>
    </row>
    <row r="29" spans="1:9" ht="11.25" customHeight="1">
      <c r="A29" s="4432"/>
      <c r="B29" s="4432"/>
      <c r="C29" s="4432"/>
      <c r="D29" s="4432"/>
      <c r="E29" s="4432"/>
      <c r="F29" s="4432"/>
      <c r="G29" s="4432"/>
      <c r="H29" s="4432"/>
      <c r="I29" s="4432"/>
    </row>
    <row r="30" spans="1:9" ht="15" customHeight="1">
      <c r="A30" s="4432"/>
      <c r="B30" s="4432"/>
      <c r="C30" s="4432"/>
      <c r="D30" s="4432"/>
      <c r="E30" s="4432"/>
      <c r="F30" s="4432"/>
      <c r="G30" s="4432"/>
      <c r="H30" s="4432"/>
      <c r="I30" s="4432"/>
    </row>
    <row r="31" spans="1:9" ht="17.25" customHeight="1">
      <c r="A31" s="4439" t="s">
        <v>4228</v>
      </c>
      <c r="B31" s="4439"/>
      <c r="C31" s="4439"/>
      <c r="D31" s="4439"/>
      <c r="E31" s="4439"/>
      <c r="F31" s="4439"/>
      <c r="G31" s="4439"/>
      <c r="H31" s="4439"/>
      <c r="I31" s="4439"/>
    </row>
    <row r="32" spans="1:9" ht="15.75" customHeight="1">
      <c r="A32" s="852"/>
      <c r="B32" s="2292"/>
      <c r="C32" s="2292"/>
      <c r="D32" s="2292"/>
      <c r="E32" s="2292"/>
      <c r="F32" s="2292"/>
      <c r="G32" s="2292"/>
      <c r="H32" s="2292"/>
      <c r="I32" s="2292"/>
    </row>
    <row r="33" spans="1:9" ht="77.25" customHeight="1">
      <c r="A33" s="4421" t="s">
        <v>4229</v>
      </c>
      <c r="B33" s="4421"/>
      <c r="C33" s="4421"/>
      <c r="D33" s="4421"/>
      <c r="E33" s="4421"/>
      <c r="F33" s="4421"/>
      <c r="G33" s="4421"/>
      <c r="H33" s="4421"/>
      <c r="I33" s="4421"/>
    </row>
    <row r="34" spans="1:9" ht="21.75" customHeight="1">
      <c r="A34" s="4410" t="s">
        <v>544</v>
      </c>
      <c r="B34" s="4410"/>
      <c r="C34" s="4410"/>
      <c r="D34" s="4410"/>
      <c r="E34" s="4410"/>
      <c r="F34" s="4410"/>
      <c r="G34" s="4410"/>
      <c r="H34" s="4410"/>
      <c r="I34" s="4410"/>
    </row>
    <row r="35" spans="1:9" ht="22.5" customHeight="1">
      <c r="A35" s="662"/>
      <c r="B35" s="662"/>
      <c r="C35" s="662"/>
      <c r="D35" s="662"/>
      <c r="E35" s="662"/>
      <c r="F35" s="662"/>
      <c r="G35" s="662"/>
      <c r="H35" s="662"/>
      <c r="I35" s="662"/>
    </row>
    <row r="36" spans="1:9" ht="18" customHeight="1">
      <c r="A36" s="664" t="s">
        <v>4215</v>
      </c>
      <c r="B36" s="4454" t="s">
        <v>150</v>
      </c>
      <c r="C36" s="4454"/>
      <c r="D36" s="4454"/>
      <c r="E36" s="4454"/>
      <c r="F36" s="4454"/>
      <c r="G36" s="4454"/>
      <c r="H36" s="4454"/>
      <c r="I36" s="4454"/>
    </row>
    <row r="37" spans="1:9" ht="15" customHeight="1">
      <c r="A37" s="664" t="s">
        <v>4216</v>
      </c>
      <c r="B37" s="4454" t="s">
        <v>545</v>
      </c>
      <c r="C37" s="4454"/>
      <c r="D37" s="4454"/>
      <c r="E37" s="4454"/>
      <c r="F37" s="4454"/>
      <c r="G37" s="4454"/>
      <c r="H37" s="4454"/>
      <c r="I37" s="4454"/>
    </row>
    <row r="38" spans="1:9" ht="22.5" customHeight="1">
      <c r="A38" s="664" t="s">
        <v>4217</v>
      </c>
      <c r="B38" s="4454" t="s">
        <v>546</v>
      </c>
      <c r="C38" s="4454"/>
      <c r="D38" s="4454"/>
      <c r="E38" s="4454"/>
      <c r="F38" s="4454"/>
      <c r="G38" s="4454"/>
      <c r="H38" s="4454"/>
      <c r="I38" s="4454"/>
    </row>
    <row r="39" spans="1:9" ht="43.5" customHeight="1">
      <c r="A39" s="2295" t="s">
        <v>4218</v>
      </c>
      <c r="B39" s="4454" t="s">
        <v>4230</v>
      </c>
      <c r="C39" s="4454"/>
      <c r="D39" s="4454"/>
      <c r="E39" s="4454"/>
      <c r="F39" s="4454"/>
      <c r="G39" s="4454"/>
      <c r="H39" s="4454"/>
      <c r="I39" s="4454"/>
    </row>
    <row r="40" spans="1:9" ht="6" customHeight="1">
      <c r="A40" s="661"/>
      <c r="B40" s="661"/>
      <c r="C40" s="662"/>
      <c r="D40" s="662"/>
      <c r="E40" s="662"/>
      <c r="F40" s="662"/>
      <c r="G40" s="662"/>
      <c r="H40" s="662"/>
      <c r="I40" s="662"/>
    </row>
    <row r="41" spans="1:9" ht="15" customHeight="1">
      <c r="A41" s="4454"/>
      <c r="B41" s="4454"/>
      <c r="C41" s="4454"/>
      <c r="D41" s="4454"/>
      <c r="E41" s="4454"/>
      <c r="F41" s="4454"/>
      <c r="G41" s="4454"/>
      <c r="H41" s="4454"/>
      <c r="I41" s="4454"/>
    </row>
    <row r="42" spans="1:9" s="55" customFormat="1" ht="72" customHeight="1">
      <c r="A42" s="4421" t="s">
        <v>4219</v>
      </c>
      <c r="B42" s="4421"/>
      <c r="C42" s="4421"/>
      <c r="D42" s="4421"/>
      <c r="E42" s="4421"/>
      <c r="F42" s="4421"/>
      <c r="G42" s="4421"/>
      <c r="H42" s="4421"/>
      <c r="I42" s="4421"/>
    </row>
    <row r="43" spans="1:9" ht="80.25" customHeight="1">
      <c r="A43" s="4419" t="s">
        <v>4220</v>
      </c>
      <c r="B43" s="4419"/>
      <c r="C43" s="4419"/>
      <c r="D43" s="4419"/>
      <c r="E43" s="4419"/>
      <c r="F43" s="4419"/>
      <c r="G43" s="4419"/>
      <c r="H43" s="4419"/>
      <c r="I43" s="4419"/>
    </row>
    <row r="44" spans="1:9" ht="8.25" customHeight="1">
      <c r="A44" s="661"/>
      <c r="B44" s="661"/>
      <c r="C44" s="662"/>
      <c r="D44" s="662"/>
      <c r="E44" s="662"/>
      <c r="F44" s="662"/>
      <c r="G44" s="662"/>
      <c r="H44" s="662"/>
      <c r="I44" s="662"/>
    </row>
    <row r="45" spans="1:9" ht="72" customHeight="1">
      <c r="A45" s="4421" t="s">
        <v>4231</v>
      </c>
      <c r="B45" s="4421"/>
      <c r="C45" s="4421"/>
      <c r="D45" s="4421"/>
      <c r="E45" s="4421"/>
      <c r="F45" s="4421"/>
      <c r="G45" s="4421"/>
      <c r="H45" s="4421"/>
      <c r="I45" s="4421"/>
    </row>
    <row r="46" spans="1:9" ht="11.25" customHeight="1">
      <c r="A46" s="662"/>
      <c r="B46" s="662"/>
      <c r="C46" s="662"/>
      <c r="D46" s="662"/>
      <c r="E46" s="662"/>
      <c r="F46" s="662"/>
      <c r="G46" s="662"/>
      <c r="H46" s="662"/>
      <c r="I46" s="662"/>
    </row>
    <row r="47" spans="1:9" ht="38.25" customHeight="1">
      <c r="A47" s="2293" t="s">
        <v>4211</v>
      </c>
      <c r="B47" s="4422"/>
      <c r="C47" s="4423"/>
      <c r="D47" s="4423"/>
      <c r="E47" s="4424"/>
      <c r="F47" s="853"/>
      <c r="G47" s="4422"/>
      <c r="H47" s="4423"/>
      <c r="I47" s="4424"/>
    </row>
    <row r="48" spans="1:9" ht="32.25" customHeight="1">
      <c r="A48" s="2293" t="s">
        <v>4212</v>
      </c>
      <c r="B48" s="4422"/>
      <c r="C48" s="4423"/>
      <c r="D48" s="4423"/>
      <c r="E48" s="4424"/>
      <c r="F48" s="853"/>
      <c r="G48" s="4422"/>
      <c r="H48" s="4423"/>
      <c r="I48" s="4424"/>
    </row>
    <row r="49" spans="1:9" ht="26.25" customHeight="1">
      <c r="A49" s="2293" t="s">
        <v>513</v>
      </c>
      <c r="B49" s="4422"/>
      <c r="C49" s="4423"/>
      <c r="D49" s="4423"/>
      <c r="E49" s="4424"/>
      <c r="F49" s="853"/>
      <c r="G49" s="4422"/>
      <c r="H49" s="4423"/>
      <c r="I49" s="4424"/>
    </row>
    <row r="50" spans="1:9" ht="18" customHeight="1">
      <c r="A50" s="2293" t="s">
        <v>4232</v>
      </c>
      <c r="B50" s="4425"/>
      <c r="C50" s="4426"/>
      <c r="D50" s="4426"/>
      <c r="E50" s="4426"/>
      <c r="F50" s="4426"/>
      <c r="G50" s="4426"/>
      <c r="H50" s="4426"/>
      <c r="I50" s="4427"/>
    </row>
    <row r="51" spans="1:9" ht="19.5" customHeight="1">
      <c r="A51" s="2294"/>
      <c r="B51" s="4428" t="s">
        <v>4221</v>
      </c>
      <c r="C51" s="4429"/>
      <c r="D51" s="4429"/>
      <c r="E51" s="4429"/>
      <c r="F51" s="4429"/>
      <c r="G51" s="4429"/>
      <c r="H51" s="4429"/>
      <c r="I51" s="4430"/>
    </row>
    <row r="52" spans="1:9" s="22" customFormat="1" ht="30" customHeight="1">
      <c r="A52" s="4434" t="s">
        <v>4214</v>
      </c>
      <c r="B52" s="4435"/>
      <c r="C52" s="4435"/>
      <c r="D52" s="4435"/>
      <c r="E52" s="4435"/>
      <c r="F52" s="4431"/>
      <c r="G52" s="4431"/>
      <c r="H52" s="4431"/>
      <c r="I52" s="4431"/>
    </row>
    <row r="53" spans="1:9" s="22" customFormat="1" ht="30" customHeight="1">
      <c r="A53" s="4434"/>
      <c r="B53" s="4435"/>
      <c r="C53" s="4435"/>
      <c r="D53" s="4435"/>
      <c r="E53" s="4435"/>
      <c r="F53" s="4431"/>
      <c r="G53" s="4431"/>
      <c r="H53" s="4431"/>
      <c r="I53" s="4431"/>
    </row>
    <row r="54" spans="1:9" s="22" customFormat="1" ht="30" customHeight="1">
      <c r="A54" s="4417"/>
      <c r="B54" s="4417"/>
      <c r="C54" s="4417"/>
      <c r="D54" s="4417"/>
      <c r="E54" s="4417"/>
      <c r="F54" s="4418"/>
      <c r="G54" s="4418"/>
      <c r="H54" s="4417"/>
      <c r="I54" s="4417"/>
    </row>
    <row r="55" spans="1:9" ht="30" customHeight="1">
      <c r="A55" s="4433"/>
      <c r="B55" s="4433"/>
      <c r="C55" s="4433"/>
      <c r="D55" s="4433"/>
      <c r="E55" s="4433"/>
      <c r="F55" s="4433"/>
      <c r="G55" s="4433"/>
      <c r="H55" s="4433"/>
      <c r="I55" s="4433"/>
    </row>
    <row r="56" spans="1:9" ht="7.95" customHeight="1">
      <c r="A56" s="1411"/>
      <c r="B56" s="1411"/>
      <c r="C56" s="1411"/>
      <c r="D56" s="1411"/>
      <c r="E56" s="1411"/>
      <c r="F56" s="1411"/>
      <c r="G56" s="1411"/>
      <c r="H56" s="1411"/>
      <c r="I56" s="1411"/>
    </row>
    <row r="57" spans="1:9" ht="46.2" customHeight="1">
      <c r="A57" s="852"/>
      <c r="B57" s="4410" t="s">
        <v>580</v>
      </c>
      <c r="C57" s="4410"/>
      <c r="D57" s="4410"/>
      <c r="E57" s="4410"/>
      <c r="F57" s="4410"/>
      <c r="G57" s="4410"/>
      <c r="H57" s="4410"/>
      <c r="I57" s="4410"/>
    </row>
    <row r="58" spans="1:9" ht="69" customHeight="1">
      <c r="A58" s="542"/>
      <c r="B58" s="542"/>
      <c r="C58" s="542"/>
      <c r="D58" s="542"/>
      <c r="E58" s="542"/>
      <c r="F58" s="542"/>
      <c r="G58" s="542"/>
      <c r="H58" s="542"/>
      <c r="I58" s="542"/>
    </row>
    <row r="59" spans="1:9" ht="50.25" customHeight="1">
      <c r="A59" s="3507" t="s">
        <v>1093</v>
      </c>
      <c r="B59" s="3507"/>
      <c r="C59" s="3507"/>
      <c r="D59" s="3507"/>
      <c r="E59" s="3507"/>
      <c r="F59" s="3507"/>
      <c r="G59" s="3507"/>
      <c r="H59" s="3507"/>
      <c r="I59" s="3507"/>
    </row>
    <row r="60" spans="1:9" s="22" customFormat="1" ht="27" customHeight="1">
      <c r="A60" s="603" t="s">
        <v>1558</v>
      </c>
      <c r="B60" s="603"/>
      <c r="C60" s="603"/>
      <c r="D60" s="603"/>
      <c r="E60" s="603"/>
      <c r="F60" s="603"/>
      <c r="G60" s="603"/>
      <c r="H60" s="603"/>
      <c r="I60" s="603"/>
    </row>
    <row r="61" spans="1:9" ht="27" customHeight="1">
      <c r="A61" s="4419" t="s">
        <v>4222</v>
      </c>
      <c r="B61" s="4419"/>
      <c r="C61" s="4419"/>
      <c r="D61" s="4419"/>
      <c r="E61" s="4419"/>
      <c r="F61" s="4419"/>
      <c r="G61" s="4419"/>
      <c r="H61" s="4419"/>
      <c r="I61" s="4419"/>
    </row>
    <row r="62" spans="1:9" ht="27" customHeight="1">
      <c r="A62" s="4419" t="s">
        <v>4223</v>
      </c>
      <c r="B62" s="4419"/>
      <c r="C62" s="4419"/>
      <c r="D62" s="4419"/>
      <c r="E62" s="4419"/>
      <c r="F62" s="4419"/>
      <c r="G62" s="4419"/>
      <c r="H62" s="4419"/>
      <c r="I62" s="4419"/>
    </row>
    <row r="63" spans="1:9" ht="27" customHeight="1">
      <c r="A63" s="4419" t="s">
        <v>4224</v>
      </c>
      <c r="B63" s="4419"/>
      <c r="C63" s="4419"/>
      <c r="D63" s="4419"/>
      <c r="E63" s="4419"/>
      <c r="F63" s="4419"/>
      <c r="G63" s="4419"/>
      <c r="H63" s="4419"/>
      <c r="I63" s="4419"/>
    </row>
    <row r="64" spans="1:9" ht="27" customHeight="1">
      <c r="A64" s="4419" t="s">
        <v>4225</v>
      </c>
      <c r="B64" s="4419"/>
      <c r="C64" s="4419"/>
      <c r="D64" s="4419"/>
      <c r="E64" s="4419"/>
      <c r="F64" s="4419"/>
      <c r="G64" s="4419"/>
      <c r="H64" s="4419"/>
      <c r="I64" s="4419"/>
    </row>
    <row r="65" spans="1:9" ht="16.5" customHeight="1">
      <c r="A65" s="603"/>
      <c r="B65" s="603"/>
      <c r="C65" s="603"/>
      <c r="D65" s="603"/>
      <c r="E65" s="603"/>
      <c r="F65" s="603"/>
      <c r="G65" s="603"/>
      <c r="H65" s="603"/>
      <c r="I65" s="603"/>
    </row>
    <row r="66" spans="1:9" ht="0.75" customHeight="1">
      <c r="A66" s="571"/>
      <c r="B66" s="571"/>
      <c r="C66" s="542"/>
      <c r="D66" s="542"/>
      <c r="E66" s="542"/>
      <c r="F66" s="542"/>
      <c r="G66" s="542"/>
      <c r="H66" s="542"/>
      <c r="I66" s="542"/>
    </row>
    <row r="67" spans="1:9" ht="27.75" customHeight="1">
      <c r="A67" s="3476" t="s">
        <v>2035</v>
      </c>
      <c r="B67" s="3476"/>
      <c r="C67" s="3476"/>
      <c r="D67" s="3476"/>
      <c r="E67" s="3476"/>
      <c r="F67" s="3476"/>
      <c r="G67" s="3476"/>
      <c r="H67" s="3476"/>
      <c r="I67" s="3476"/>
    </row>
    <row r="68" spans="1:9" ht="23.25" customHeight="1">
      <c r="A68" s="3601" t="s">
        <v>4233</v>
      </c>
      <c r="B68" s="3602"/>
      <c r="C68" s="3602"/>
      <c r="D68" s="3602"/>
      <c r="E68" s="3602"/>
      <c r="F68" s="3602"/>
      <c r="G68" s="3602"/>
      <c r="H68" s="3602"/>
      <c r="I68" s="3603"/>
    </row>
    <row r="69" spans="1:9" ht="32.25" customHeight="1">
      <c r="A69" s="581"/>
      <c r="B69" s="581"/>
      <c r="C69" s="542"/>
      <c r="D69" s="542"/>
      <c r="E69" s="542"/>
      <c r="F69" s="542"/>
      <c r="G69" s="542"/>
      <c r="H69" s="542"/>
      <c r="I69" s="542"/>
    </row>
    <row r="70" spans="1:9" ht="24" customHeight="1">
      <c r="A70" s="3476" t="s">
        <v>2036</v>
      </c>
      <c r="B70" s="3476"/>
      <c r="C70" s="3476"/>
      <c r="D70" s="3476"/>
      <c r="E70" s="3476"/>
      <c r="F70" s="3476"/>
      <c r="G70" s="3476"/>
      <c r="H70" s="3476"/>
      <c r="I70" s="3476"/>
    </row>
    <row r="71" spans="1:9" ht="17.25" customHeight="1">
      <c r="A71" s="3601" t="s">
        <v>4233</v>
      </c>
      <c r="B71" s="3602"/>
      <c r="C71" s="3602"/>
      <c r="D71" s="3602"/>
      <c r="E71" s="3602"/>
      <c r="F71" s="3602"/>
      <c r="G71" s="3602"/>
      <c r="H71" s="3602"/>
      <c r="I71" s="3603"/>
    </row>
    <row r="72" spans="1:9" ht="15">
      <c r="A72" s="571"/>
      <c r="B72" s="571"/>
      <c r="C72" s="542"/>
      <c r="D72" s="542"/>
      <c r="E72" s="542"/>
      <c r="F72" s="542"/>
      <c r="G72" s="542"/>
      <c r="H72" s="542"/>
      <c r="I72" s="542"/>
    </row>
    <row r="73" spans="1:9" ht="21.75" customHeight="1">
      <c r="A73" s="4420" t="s">
        <v>2037</v>
      </c>
      <c r="B73" s="4420"/>
      <c r="C73" s="4420"/>
      <c r="D73" s="4420"/>
      <c r="E73" s="4420"/>
      <c r="F73" s="4420"/>
      <c r="G73" s="4420"/>
      <c r="H73" s="4420"/>
      <c r="I73" s="4420"/>
    </row>
    <row r="74" spans="1:9" ht="38.25" customHeight="1">
      <c r="A74" s="3601" t="s">
        <v>4233</v>
      </c>
      <c r="B74" s="3602"/>
      <c r="C74" s="3602"/>
      <c r="D74" s="3602"/>
      <c r="E74" s="3602"/>
      <c r="F74" s="3602"/>
      <c r="G74" s="3602"/>
      <c r="H74" s="3602"/>
      <c r="I74" s="3603"/>
    </row>
    <row r="75" spans="1:9" ht="15">
      <c r="A75" s="571"/>
      <c r="B75" s="571"/>
      <c r="C75" s="542"/>
      <c r="D75" s="542"/>
      <c r="E75" s="542"/>
      <c r="F75" s="542"/>
      <c r="G75" s="542"/>
      <c r="H75" s="542"/>
      <c r="I75" s="542"/>
    </row>
    <row r="76" spans="1:9" ht="21" customHeight="1">
      <c r="A76" s="3476" t="s">
        <v>2038</v>
      </c>
      <c r="B76" s="3476"/>
      <c r="C76" s="3476"/>
      <c r="D76" s="3476"/>
      <c r="E76" s="3476"/>
      <c r="F76" s="3476"/>
      <c r="G76" s="3476"/>
      <c r="H76" s="3476"/>
      <c r="I76" s="3476"/>
    </row>
    <row r="77" spans="1:9" ht="15.6">
      <c r="A77" s="3601" t="s">
        <v>4233</v>
      </c>
      <c r="B77" s="3602"/>
      <c r="C77" s="3602"/>
      <c r="D77" s="3602"/>
      <c r="E77" s="3602"/>
      <c r="F77" s="3602"/>
      <c r="G77" s="3602"/>
      <c r="H77" s="3602"/>
      <c r="I77" s="3603"/>
    </row>
    <row r="78" spans="1:9" ht="12.75" customHeight="1">
      <c r="A78" s="571"/>
      <c r="B78" s="571"/>
      <c r="C78" s="542"/>
      <c r="D78" s="542"/>
      <c r="E78" s="542"/>
      <c r="F78" s="542"/>
      <c r="G78" s="542"/>
      <c r="H78" s="542"/>
      <c r="I78" s="542"/>
    </row>
    <row r="79" spans="1:9" ht="77.25" customHeight="1">
      <c r="A79" s="4421" t="s">
        <v>4226</v>
      </c>
      <c r="B79" s="4421"/>
      <c r="C79" s="4421"/>
      <c r="D79" s="4421"/>
      <c r="E79" s="4421"/>
      <c r="F79" s="4421"/>
      <c r="G79" s="4421"/>
      <c r="H79" s="4421"/>
      <c r="I79" s="4421"/>
    </row>
    <row r="80" spans="1:9" ht="57" customHeight="1">
      <c r="A80" s="4421" t="s">
        <v>4234</v>
      </c>
      <c r="B80" s="4421"/>
      <c r="C80" s="4421"/>
      <c r="D80" s="4421"/>
      <c r="E80" s="4421"/>
      <c r="F80" s="4421"/>
      <c r="G80" s="4421"/>
      <c r="H80" s="4421"/>
      <c r="I80" s="4421"/>
    </row>
    <row r="81" spans="1:9" ht="13.8">
      <c r="A81" s="4410"/>
      <c r="B81" s="4410"/>
      <c r="C81" s="4410"/>
      <c r="D81" s="4410"/>
      <c r="E81" s="4410"/>
      <c r="F81" s="4410"/>
      <c r="G81" s="4410"/>
      <c r="H81" s="4410"/>
      <c r="I81" s="4410"/>
    </row>
    <row r="82" spans="1:9" ht="14.25" customHeight="1">
      <c r="A82" s="4417"/>
      <c r="B82" s="4417"/>
      <c r="C82" s="4417"/>
      <c r="D82" s="4417"/>
      <c r="E82" s="4417"/>
      <c r="F82" s="4418"/>
      <c r="G82" s="4418"/>
      <c r="H82" s="4417"/>
      <c r="I82" s="4417"/>
    </row>
    <row r="83" spans="1:9" ht="13.8">
      <c r="A83" s="661"/>
      <c r="B83" s="661"/>
      <c r="C83" s="662"/>
      <c r="D83" s="662"/>
      <c r="E83" s="662"/>
      <c r="F83" s="662"/>
      <c r="G83" s="662"/>
      <c r="H83" s="662"/>
      <c r="I83" s="662"/>
    </row>
    <row r="84" spans="1:9">
      <c r="A84" s="542"/>
      <c r="B84" s="542"/>
      <c r="C84" s="542"/>
      <c r="D84" s="542"/>
      <c r="E84" s="542"/>
      <c r="F84" s="542"/>
      <c r="G84" s="542"/>
      <c r="H84" s="542"/>
      <c r="I84" s="542"/>
    </row>
    <row r="85" spans="1:9">
      <c r="A85" s="542"/>
      <c r="B85" s="542"/>
      <c r="C85" s="542"/>
      <c r="D85" s="542"/>
      <c r="E85" s="542"/>
      <c r="F85" s="542"/>
      <c r="G85" s="542"/>
      <c r="H85" s="542"/>
      <c r="I85" s="542"/>
    </row>
  </sheetData>
  <sheetProtection formatRows="0"/>
  <mergeCells count="84">
    <mergeCell ref="A76:I76"/>
    <mergeCell ref="B25:I25"/>
    <mergeCell ref="B26:I26"/>
    <mergeCell ref="A27:A28"/>
    <mergeCell ref="B27:E28"/>
    <mergeCell ref="F27:F28"/>
    <mergeCell ref="A34:I34"/>
    <mergeCell ref="B36:I36"/>
    <mergeCell ref="A70:I70"/>
    <mergeCell ref="A74:I74"/>
    <mergeCell ref="A31:I31"/>
    <mergeCell ref="A43:I43"/>
    <mergeCell ref="A41:I41"/>
    <mergeCell ref="B37:I37"/>
    <mergeCell ref="B38:I38"/>
    <mergeCell ref="B39:I39"/>
    <mergeCell ref="B22:E22"/>
    <mergeCell ref="G22:I22"/>
    <mergeCell ref="B23:E23"/>
    <mergeCell ref="G23:I23"/>
    <mergeCell ref="B24:E24"/>
    <mergeCell ref="G24:I24"/>
    <mergeCell ref="B16:I16"/>
    <mergeCell ref="A21:I21"/>
    <mergeCell ref="A19:I19"/>
    <mergeCell ref="B17:I17"/>
    <mergeCell ref="B15:I15"/>
    <mergeCell ref="A14:A16"/>
    <mergeCell ref="A1:I1"/>
    <mergeCell ref="A8:I8"/>
    <mergeCell ref="A10:I10"/>
    <mergeCell ref="B14:I14"/>
    <mergeCell ref="A7:I7"/>
    <mergeCell ref="A4:I4"/>
    <mergeCell ref="A12:G12"/>
    <mergeCell ref="A6:I6"/>
    <mergeCell ref="A2:I2"/>
    <mergeCell ref="A45:I45"/>
    <mergeCell ref="H54:I54"/>
    <mergeCell ref="H55:I55"/>
    <mergeCell ref="A52:A53"/>
    <mergeCell ref="B52:E53"/>
    <mergeCell ref="F52:F53"/>
    <mergeCell ref="A55:B55"/>
    <mergeCell ref="C55:E55"/>
    <mergeCell ref="F55:G55"/>
    <mergeCell ref="C54:E54"/>
    <mergeCell ref="A29:I29"/>
    <mergeCell ref="A30:C30"/>
    <mergeCell ref="D30:G30"/>
    <mergeCell ref="H30:I30"/>
    <mergeCell ref="A33:I33"/>
    <mergeCell ref="A61:I61"/>
    <mergeCell ref="A62:I62"/>
    <mergeCell ref="A63:I63"/>
    <mergeCell ref="A42:I42"/>
    <mergeCell ref="B47:E47"/>
    <mergeCell ref="G47:I47"/>
    <mergeCell ref="B48:E48"/>
    <mergeCell ref="G48:I48"/>
    <mergeCell ref="B49:E49"/>
    <mergeCell ref="G49:I49"/>
    <mergeCell ref="B50:I50"/>
    <mergeCell ref="B51:I51"/>
    <mergeCell ref="G52:I53"/>
    <mergeCell ref="A54:B54"/>
    <mergeCell ref="A59:I59"/>
    <mergeCell ref="F54:G54"/>
    <mergeCell ref="B57:I57"/>
    <mergeCell ref="G27:G28"/>
    <mergeCell ref="H27:I28"/>
    <mergeCell ref="A82:B82"/>
    <mergeCell ref="C82:E82"/>
    <mergeCell ref="F82:G82"/>
    <mergeCell ref="H82:I82"/>
    <mergeCell ref="A64:I64"/>
    <mergeCell ref="A67:I67"/>
    <mergeCell ref="A68:I68"/>
    <mergeCell ref="A71:I71"/>
    <mergeCell ref="A73:I73"/>
    <mergeCell ref="A77:I77"/>
    <mergeCell ref="A79:I79"/>
    <mergeCell ref="A80:I80"/>
    <mergeCell ref="A81:I81"/>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1" manualBreakCount="1">
    <brk id="5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1823" r:id="rId4" name="Button 559">
              <controlPr defaultSize="0" print="0" autoFill="0" autoPict="0" macro="[0]!ToMainMenu">
                <anchor>
                  <from>
                    <xdr:col>10</xdr:col>
                    <xdr:colOff>388620</xdr:colOff>
                    <xdr:row>0</xdr:row>
                    <xdr:rowOff>152400</xdr:rowOff>
                  </from>
                  <to>
                    <xdr:col>13</xdr:col>
                    <xdr:colOff>45720</xdr:colOff>
                    <xdr:row>2</xdr:row>
                    <xdr:rowOff>76200</xdr:rowOff>
                  </to>
                </anchor>
              </controlPr>
            </control>
          </mc:Choice>
        </mc:AlternateContent>
        <mc:AlternateContent xmlns:mc="http://schemas.openxmlformats.org/markup-compatibility/2006">
          <mc:Choice Requires="x14">
            <control shapeId="11824" r:id="rId5" name="Button 560">
              <controlPr defaultSize="0" print="0" autoFill="0" autoPict="0" macro="[0]!PrintCoverPGSec1">
                <anchor>
                  <from>
                    <xdr:col>10</xdr:col>
                    <xdr:colOff>388620</xdr:colOff>
                    <xdr:row>5</xdr:row>
                    <xdr:rowOff>213360</xdr:rowOff>
                  </from>
                  <to>
                    <xdr:col>13</xdr:col>
                    <xdr:colOff>45720</xdr:colOff>
                    <xdr:row>6</xdr:row>
                    <xdr:rowOff>152400</xdr:rowOff>
                  </to>
                </anchor>
              </controlPr>
            </control>
          </mc:Choice>
        </mc:AlternateContent>
        <mc:AlternateContent xmlns:mc="http://schemas.openxmlformats.org/markup-compatibility/2006">
          <mc:Choice Requires="x14">
            <control shapeId="11825" r:id="rId6" name="Button 561">
              <controlPr defaultSize="0" print="0" autoFill="0" autoPict="0" macro="[0]!PrintPreview">
                <anchor>
                  <from>
                    <xdr:col>10</xdr:col>
                    <xdr:colOff>388620</xdr:colOff>
                    <xdr:row>2</xdr:row>
                    <xdr:rowOff>106680</xdr:rowOff>
                  </from>
                  <to>
                    <xdr:col>13</xdr:col>
                    <xdr:colOff>45720</xdr:colOff>
                    <xdr:row>3</xdr:row>
                    <xdr:rowOff>236220</xdr:rowOff>
                  </to>
                </anchor>
              </controlPr>
            </control>
          </mc:Choice>
        </mc:AlternateContent>
        <mc:AlternateContent xmlns:mc="http://schemas.openxmlformats.org/markup-compatibility/2006">
          <mc:Choice Requires="x14">
            <control shapeId="11959" r:id="rId7" name="Button 695">
              <controlPr defaultSize="0" print="0" autoFill="0" autoPict="0" macro="[0]!ToDataEntry">
                <anchor>
                  <from>
                    <xdr:col>10</xdr:col>
                    <xdr:colOff>388620</xdr:colOff>
                    <xdr:row>6</xdr:row>
                    <xdr:rowOff>182880</xdr:rowOff>
                  </from>
                  <to>
                    <xdr:col>13</xdr:col>
                    <xdr:colOff>45720</xdr:colOff>
                    <xdr:row>6</xdr:row>
                    <xdr:rowOff>525780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2C14-AFB4-4B65-9C12-E7C1BA25743E}">
  <sheetPr>
    <tabColor indexed="46"/>
  </sheetPr>
  <dimension ref="A1:A2"/>
  <sheetViews>
    <sheetView workbookViewId="0">
      <selection activeCell="J20" sqref="J20"/>
    </sheetView>
  </sheetViews>
  <sheetFormatPr defaultRowHeight="13.2"/>
  <sheetData>
    <row r="1" spans="1:1">
      <c r="A1" t="s">
        <v>598</v>
      </c>
    </row>
    <row r="2" spans="1:1">
      <c r="A2" t="s">
        <v>596</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9">
    <tabColor rgb="FF002060"/>
  </sheetPr>
  <dimension ref="A2:J36"/>
  <sheetViews>
    <sheetView showGridLines="0" zoomScaleNormal="100" workbookViewId="0">
      <selection activeCell="V14" sqref="V14"/>
    </sheetView>
  </sheetViews>
  <sheetFormatPr defaultColWidth="9.109375" defaultRowHeight="13.2"/>
  <cols>
    <col min="1" max="1" width="17.44140625" style="8" customWidth="1"/>
    <col min="2" max="3" width="9.109375" style="8"/>
    <col min="4" max="4" width="7.33203125" style="8" customWidth="1"/>
    <col min="5" max="5" width="9.109375" style="8"/>
    <col min="6" max="6" width="5.33203125" style="8" customWidth="1"/>
    <col min="7" max="16384" width="9.109375" style="8"/>
  </cols>
  <sheetData>
    <row r="2" spans="1:10" ht="45" customHeight="1">
      <c r="A2" s="4455" t="s">
        <v>1962</v>
      </c>
      <c r="B2" s="4456"/>
      <c r="C2" s="4456"/>
      <c r="D2" s="4456"/>
      <c r="E2" s="4456"/>
      <c r="F2" s="4456"/>
      <c r="G2" s="4456"/>
      <c r="H2" s="4456"/>
      <c r="I2" s="4456"/>
      <c r="J2" s="4457"/>
    </row>
    <row r="3" spans="1:10" ht="6.75" customHeight="1">
      <c r="A3" s="69"/>
    </row>
    <row r="4" spans="1:10" ht="66" customHeight="1">
      <c r="A4" s="4458" t="str">
        <f>+'Master Data'!ProjectTitle</f>
        <v>KZN Public Works: 191 Prince Alfred Street</v>
      </c>
      <c r="B4" s="4459"/>
      <c r="C4" s="4459"/>
      <c r="D4" s="4459"/>
      <c r="E4" s="4459"/>
      <c r="F4" s="4459"/>
      <c r="G4" s="4459"/>
      <c r="H4" s="4459"/>
      <c r="I4" s="4459"/>
      <c r="J4" s="4460"/>
    </row>
    <row r="5" spans="1:10" ht="32.25" customHeight="1">
      <c r="A5" s="706" t="s">
        <v>4579</v>
      </c>
      <c r="B5" s="3882" t="str">
        <f>+'Master Data'!E13</f>
        <v>ZNTM012345W</v>
      </c>
      <c r="C5" s="4380"/>
      <c r="D5" s="707"/>
      <c r="E5" s="3557" t="s">
        <v>4004</v>
      </c>
      <c r="F5" s="3559"/>
      <c r="G5" s="3882" t="str">
        <f>+'Master Data'!G13</f>
        <v>012345</v>
      </c>
      <c r="H5" s="4380"/>
      <c r="I5" s="4380"/>
      <c r="J5" s="126"/>
    </row>
    <row r="6" spans="1:10" ht="15">
      <c r="A6" s="625"/>
      <c r="B6" s="542"/>
      <c r="C6" s="542"/>
      <c r="D6" s="542"/>
      <c r="E6" s="542"/>
      <c r="F6" s="542"/>
      <c r="G6" s="542"/>
      <c r="H6" s="542"/>
      <c r="I6" s="542"/>
      <c r="J6" s="542"/>
    </row>
    <row r="7" spans="1:10" ht="66" customHeight="1">
      <c r="A7" s="4461" t="s">
        <v>4580</v>
      </c>
      <c r="B7" s="4461"/>
      <c r="C7" s="4461"/>
      <c r="D7" s="4461"/>
      <c r="E7" s="4461"/>
      <c r="F7" s="4461"/>
      <c r="G7" s="4461"/>
      <c r="H7" s="4461"/>
      <c r="I7" s="4461"/>
      <c r="J7" s="4461"/>
    </row>
    <row r="8" spans="1:10" ht="42" customHeight="1">
      <c r="A8" s="666" t="s">
        <v>1559</v>
      </c>
      <c r="B8" s="543"/>
      <c r="C8" s="543"/>
      <c r="D8" s="543"/>
      <c r="E8" s="543"/>
      <c r="F8" s="543"/>
      <c r="G8" s="542" t="s">
        <v>1560</v>
      </c>
      <c r="H8" s="542"/>
      <c r="I8" s="542"/>
      <c r="J8" s="542"/>
    </row>
    <row r="9" spans="1:10" ht="42" customHeight="1">
      <c r="A9" s="666" t="s">
        <v>1561</v>
      </c>
      <c r="B9" s="593"/>
      <c r="C9" s="593"/>
      <c r="D9" s="593"/>
      <c r="E9" s="593"/>
      <c r="F9" s="593"/>
      <c r="G9" s="542" t="s">
        <v>1562</v>
      </c>
      <c r="H9" s="542"/>
      <c r="I9" s="542"/>
      <c r="J9" s="542"/>
    </row>
    <row r="10" spans="1:10" ht="42" customHeight="1">
      <c r="A10" s="542" t="s">
        <v>580</v>
      </c>
      <c r="B10" s="542"/>
      <c r="C10" s="542"/>
      <c r="D10" s="542"/>
      <c r="E10" s="4463"/>
      <c r="F10" s="4463"/>
      <c r="G10" s="542" t="s">
        <v>1563</v>
      </c>
      <c r="H10" s="667"/>
      <c r="I10" s="667"/>
      <c r="J10" s="667"/>
    </row>
    <row r="11" spans="1:10" ht="42" customHeight="1">
      <c r="A11" s="666" t="s">
        <v>1565</v>
      </c>
      <c r="B11" s="543"/>
      <c r="C11" s="543"/>
      <c r="D11" s="543"/>
      <c r="E11" s="593"/>
      <c r="F11" s="593"/>
      <c r="G11" s="542" t="s">
        <v>1566</v>
      </c>
      <c r="H11" s="542"/>
      <c r="I11" s="542"/>
      <c r="J11" s="542"/>
    </row>
    <row r="12" spans="1:10" ht="12.75" customHeight="1">
      <c r="A12" s="542"/>
      <c r="B12" s="542"/>
      <c r="C12" s="542"/>
      <c r="D12" s="542"/>
      <c r="E12" s="542"/>
      <c r="F12" s="542"/>
      <c r="G12" s="542"/>
      <c r="H12" s="542"/>
      <c r="I12" s="542"/>
      <c r="J12" s="542"/>
    </row>
    <row r="13" spans="1:10" ht="15">
      <c r="A13" s="625"/>
      <c r="B13" s="542"/>
      <c r="C13" s="542"/>
      <c r="D13" s="542"/>
      <c r="E13" s="542"/>
      <c r="F13" s="542"/>
      <c r="G13" s="542"/>
      <c r="H13" s="542"/>
      <c r="I13" s="542"/>
      <c r="J13" s="542"/>
    </row>
    <row r="14" spans="1:10" ht="40.950000000000003" customHeight="1">
      <c r="A14" s="625"/>
      <c r="B14" s="542"/>
      <c r="C14" s="542"/>
      <c r="D14" s="542"/>
      <c r="E14" s="542"/>
      <c r="F14" s="542"/>
      <c r="G14" s="542"/>
      <c r="H14" s="542"/>
      <c r="I14" s="542"/>
      <c r="J14" s="542"/>
    </row>
    <row r="15" spans="1:10" ht="21" customHeight="1">
      <c r="A15" s="4461" t="s">
        <v>1300</v>
      </c>
      <c r="B15" s="4461"/>
      <c r="C15" s="542"/>
      <c r="D15" s="542"/>
      <c r="E15" s="543"/>
      <c r="F15" s="543"/>
      <c r="G15" s="543"/>
      <c r="H15" s="543"/>
      <c r="I15" s="543"/>
      <c r="J15" s="542"/>
    </row>
    <row r="16" spans="1:10" ht="12.75" customHeight="1">
      <c r="A16" s="542"/>
      <c r="B16" s="542"/>
      <c r="C16" s="542"/>
      <c r="D16" s="668"/>
      <c r="E16" s="4462" t="s">
        <v>369</v>
      </c>
      <c r="F16" s="4462"/>
      <c r="G16" s="4462"/>
      <c r="H16" s="4462"/>
      <c r="I16" s="4462"/>
      <c r="J16" s="542"/>
    </row>
    <row r="17" spans="1:10" ht="12.75" customHeight="1">
      <c r="A17" s="542"/>
      <c r="B17" s="542"/>
      <c r="C17" s="542"/>
      <c r="D17" s="542"/>
      <c r="E17" s="542"/>
      <c r="F17" s="542"/>
      <c r="G17" s="542"/>
      <c r="H17" s="542"/>
      <c r="I17" s="542"/>
      <c r="J17" s="542"/>
    </row>
    <row r="18" spans="1:10">
      <c r="A18" s="542"/>
      <c r="B18" s="542"/>
      <c r="C18" s="542"/>
      <c r="D18" s="542"/>
      <c r="E18" s="542"/>
      <c r="F18" s="542"/>
      <c r="G18" s="542"/>
      <c r="H18" s="542"/>
      <c r="I18" s="542"/>
      <c r="J18" s="542"/>
    </row>
    <row r="19" spans="1:10">
      <c r="A19" s="542"/>
      <c r="B19" s="542"/>
      <c r="C19" s="542"/>
      <c r="D19" s="542"/>
      <c r="E19" s="543"/>
      <c r="F19" s="543"/>
      <c r="G19" s="543"/>
      <c r="H19" s="543"/>
      <c r="I19" s="543"/>
      <c r="J19" s="542"/>
    </row>
    <row r="20" spans="1:10" ht="15">
      <c r="A20" s="625"/>
      <c r="B20" s="542"/>
      <c r="C20" s="542"/>
      <c r="D20" s="668"/>
      <c r="E20" s="4462" t="s">
        <v>542</v>
      </c>
      <c r="F20" s="4462"/>
      <c r="G20" s="4462"/>
      <c r="H20" s="4462"/>
      <c r="I20" s="4462"/>
      <c r="J20" s="542"/>
    </row>
    <row r="21" spans="1:10">
      <c r="A21" s="542"/>
      <c r="B21" s="542"/>
      <c r="C21" s="542"/>
      <c r="D21" s="542"/>
      <c r="E21" s="542"/>
      <c r="F21" s="542"/>
      <c r="G21" s="542"/>
      <c r="H21" s="542"/>
      <c r="I21" s="542"/>
      <c r="J21" s="542"/>
    </row>
    <row r="22" spans="1:10" ht="15">
      <c r="A22" s="571"/>
      <c r="B22" s="542"/>
      <c r="C22" s="542"/>
      <c r="D22" s="542"/>
      <c r="E22" s="542"/>
      <c r="F22" s="542"/>
      <c r="G22" s="542"/>
      <c r="H22" s="542"/>
      <c r="I22" s="542"/>
      <c r="J22" s="542"/>
    </row>
    <row r="23" spans="1:10">
      <c r="A23" s="542"/>
      <c r="B23" s="542"/>
      <c r="C23" s="542"/>
      <c r="D23" s="542"/>
      <c r="E23" s="543"/>
      <c r="F23" s="543"/>
      <c r="G23" s="543"/>
      <c r="H23" s="543"/>
      <c r="I23" s="543"/>
      <c r="J23" s="542"/>
    </row>
    <row r="24" spans="1:10">
      <c r="A24" s="542"/>
      <c r="B24" s="542"/>
      <c r="C24" s="542"/>
      <c r="D24" s="668"/>
      <c r="E24" s="4462" t="s">
        <v>513</v>
      </c>
      <c r="F24" s="4462"/>
      <c r="G24" s="4462"/>
      <c r="H24" s="4462"/>
      <c r="I24" s="4462"/>
      <c r="J24" s="542"/>
    </row>
    <row r="25" spans="1:10">
      <c r="A25" s="542"/>
      <c r="B25" s="542"/>
      <c r="C25" s="542"/>
      <c r="D25" s="542"/>
      <c r="E25" s="542"/>
      <c r="F25" s="542"/>
      <c r="G25" s="542"/>
      <c r="H25" s="542"/>
      <c r="I25" s="542"/>
      <c r="J25" s="542"/>
    </row>
    <row r="26" spans="1:10">
      <c r="A26" s="542"/>
      <c r="B26" s="542"/>
      <c r="C26" s="542"/>
      <c r="D26" s="542"/>
      <c r="E26" s="542"/>
      <c r="F26" s="542"/>
      <c r="G26" s="542"/>
      <c r="H26" s="542"/>
      <c r="I26" s="542"/>
      <c r="J26" s="542"/>
    </row>
    <row r="27" spans="1:10">
      <c r="A27" s="542"/>
      <c r="B27" s="542"/>
      <c r="C27" s="542"/>
      <c r="D27" s="542"/>
      <c r="E27" s="542"/>
      <c r="F27" s="542"/>
      <c r="G27" s="542"/>
      <c r="H27" s="542"/>
      <c r="I27" s="542"/>
      <c r="J27" s="542"/>
    </row>
    <row r="28" spans="1:10" ht="18" customHeight="1">
      <c r="A28" s="4461" t="s">
        <v>1564</v>
      </c>
      <c r="B28" s="4461"/>
      <c r="C28" s="4461"/>
      <c r="D28" s="542"/>
      <c r="E28" s="542"/>
      <c r="F28" s="542"/>
      <c r="G28" s="542"/>
      <c r="H28" s="542"/>
      <c r="I28" s="542"/>
      <c r="J28" s="542"/>
    </row>
    <row r="29" spans="1:10">
      <c r="A29" s="542"/>
      <c r="B29" s="542"/>
      <c r="C29" s="542"/>
      <c r="D29" s="542"/>
      <c r="E29" s="542"/>
      <c r="F29" s="542"/>
      <c r="G29" s="542"/>
      <c r="H29" s="542"/>
      <c r="I29" s="542"/>
      <c r="J29" s="542"/>
    </row>
    <row r="30" spans="1:10">
      <c r="A30" s="542"/>
      <c r="B30" s="542"/>
      <c r="C30" s="542"/>
      <c r="D30" s="542"/>
      <c r="E30" s="543"/>
      <c r="F30" s="543"/>
      <c r="G30" s="543"/>
      <c r="H30" s="543"/>
      <c r="I30" s="543"/>
      <c r="J30" s="542"/>
    </row>
    <row r="31" spans="1:10">
      <c r="A31" s="542"/>
      <c r="B31" s="542"/>
      <c r="C31" s="542"/>
      <c r="D31" s="668"/>
      <c r="E31" s="4462" t="s">
        <v>369</v>
      </c>
      <c r="F31" s="4462"/>
      <c r="G31" s="4462"/>
      <c r="H31" s="4462"/>
      <c r="I31" s="4462"/>
      <c r="J31" s="542"/>
    </row>
    <row r="32" spans="1:10">
      <c r="A32" s="542"/>
      <c r="B32" s="542"/>
      <c r="C32" s="542"/>
      <c r="D32" s="542"/>
      <c r="E32" s="542"/>
      <c r="F32" s="542"/>
      <c r="G32" s="542"/>
      <c r="H32" s="542"/>
      <c r="I32" s="542"/>
      <c r="J32" s="542"/>
    </row>
    <row r="33" spans="1:10">
      <c r="A33" s="542"/>
      <c r="B33" s="542"/>
      <c r="C33" s="542"/>
      <c r="D33" s="542"/>
      <c r="E33" s="542"/>
      <c r="F33" s="542"/>
      <c r="G33" s="542"/>
      <c r="H33" s="542"/>
      <c r="I33" s="542"/>
      <c r="J33" s="542"/>
    </row>
    <row r="34" spans="1:10">
      <c r="A34" s="542"/>
      <c r="B34" s="542"/>
      <c r="C34" s="542"/>
      <c r="D34" s="542"/>
      <c r="E34" s="543"/>
      <c r="F34" s="543"/>
      <c r="G34" s="543"/>
      <c r="H34" s="543"/>
      <c r="I34" s="543"/>
      <c r="J34" s="542"/>
    </row>
    <row r="35" spans="1:10">
      <c r="A35" s="542"/>
      <c r="B35" s="542"/>
      <c r="C35" s="542"/>
      <c r="D35" s="668"/>
      <c r="E35" s="4462" t="s">
        <v>542</v>
      </c>
      <c r="F35" s="4462"/>
      <c r="G35" s="4462"/>
      <c r="H35" s="4462"/>
      <c r="I35" s="4462"/>
      <c r="J35" s="542"/>
    </row>
    <row r="36" spans="1:10">
      <c r="A36" s="542"/>
      <c r="B36" s="542"/>
      <c r="C36" s="542"/>
      <c r="D36" s="542"/>
      <c r="E36" s="542"/>
      <c r="F36" s="542"/>
      <c r="G36" s="542"/>
      <c r="H36" s="542"/>
      <c r="I36" s="542"/>
      <c r="J36" s="542"/>
    </row>
  </sheetData>
  <sheetProtection formatRows="0"/>
  <mergeCells count="14">
    <mergeCell ref="A7:J7"/>
    <mergeCell ref="A28:C28"/>
    <mergeCell ref="E31:I31"/>
    <mergeCell ref="E35:I35"/>
    <mergeCell ref="E24:I24"/>
    <mergeCell ref="E10:F10"/>
    <mergeCell ref="A15:B15"/>
    <mergeCell ref="E20:I20"/>
    <mergeCell ref="E16:I16"/>
    <mergeCell ref="A2:J2"/>
    <mergeCell ref="A4:J4"/>
    <mergeCell ref="B5:C5"/>
    <mergeCell ref="E5:F5"/>
    <mergeCell ref="G5:I5"/>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97729" r:id="rId4" name="Button 1">
              <controlPr defaultSize="0" print="0" autoFill="0" autoPict="0" macro="[0]!ToMainMenu">
                <anchor>
                  <from>
                    <xdr:col>10</xdr:col>
                    <xdr:colOff>220980</xdr:colOff>
                    <xdr:row>1</xdr:row>
                    <xdr:rowOff>83820</xdr:rowOff>
                  </from>
                  <to>
                    <xdr:col>12</xdr:col>
                    <xdr:colOff>571500</xdr:colOff>
                    <xdr:row>1</xdr:row>
                    <xdr:rowOff>411480</xdr:rowOff>
                  </to>
                </anchor>
              </controlPr>
            </control>
          </mc:Choice>
        </mc:AlternateContent>
        <mc:AlternateContent xmlns:mc="http://schemas.openxmlformats.org/markup-compatibility/2006">
          <mc:Choice Requires="x14">
            <control shapeId="1097730" r:id="rId5" name="Button 2">
              <controlPr defaultSize="0" print="0" autoFill="0" autoPict="0" macro="[0]!PrintCoverPGSec1">
                <anchor>
                  <from>
                    <xdr:col>10</xdr:col>
                    <xdr:colOff>220980</xdr:colOff>
                    <xdr:row>3</xdr:row>
                    <xdr:rowOff>441960</xdr:rowOff>
                  </from>
                  <to>
                    <xdr:col>12</xdr:col>
                    <xdr:colOff>571500</xdr:colOff>
                    <xdr:row>3</xdr:row>
                    <xdr:rowOff>762000</xdr:rowOff>
                  </to>
                </anchor>
              </controlPr>
            </control>
          </mc:Choice>
        </mc:AlternateContent>
        <mc:AlternateContent xmlns:mc="http://schemas.openxmlformats.org/markup-compatibility/2006">
          <mc:Choice Requires="x14">
            <control shapeId="1097731" r:id="rId6" name="Button 3">
              <controlPr defaultSize="0" print="0" autoFill="0" autoPict="0" macro="[0]!PrintPreview">
                <anchor>
                  <from>
                    <xdr:col>10</xdr:col>
                    <xdr:colOff>220980</xdr:colOff>
                    <xdr:row>1</xdr:row>
                    <xdr:rowOff>441960</xdr:rowOff>
                  </from>
                  <to>
                    <xdr:col>12</xdr:col>
                    <xdr:colOff>571500</xdr:colOff>
                    <xdr:row>3</xdr:row>
                    <xdr:rowOff>106680</xdr:rowOff>
                  </to>
                </anchor>
              </controlPr>
            </control>
          </mc:Choice>
        </mc:AlternateContent>
        <mc:AlternateContent xmlns:mc="http://schemas.openxmlformats.org/markup-compatibility/2006">
          <mc:Choice Requires="x14">
            <control shapeId="1097732" r:id="rId7" name="Button 4">
              <controlPr defaultSize="0" print="0" autoFill="0" autoPict="0" macro="[0]!ToDataEntry">
                <anchor>
                  <from>
                    <xdr:col>10</xdr:col>
                    <xdr:colOff>220980</xdr:colOff>
                    <xdr:row>3</xdr:row>
                    <xdr:rowOff>800100</xdr:rowOff>
                  </from>
                  <to>
                    <xdr:col>12</xdr:col>
                    <xdr:colOff>571500</xdr:colOff>
                    <xdr:row>4</xdr:row>
                    <xdr:rowOff>289560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tabColor rgb="FFFFC000"/>
  </sheetPr>
  <dimension ref="B1:M35"/>
  <sheetViews>
    <sheetView showGridLines="0" showRowColHeaders="0" zoomScaleNormal="100" workbookViewId="0">
      <selection activeCell="V14" sqref="V14"/>
    </sheetView>
  </sheetViews>
  <sheetFormatPr defaultColWidth="8" defaultRowHeight="13.2"/>
  <cols>
    <col min="1" max="1" width="3.6640625" style="128" customWidth="1"/>
    <col min="2" max="5" width="8" style="128"/>
    <col min="6" max="6" width="12.109375" style="128" customWidth="1"/>
    <col min="7" max="7" width="12.88671875" style="128" customWidth="1"/>
    <col min="8" max="8" width="20.33203125" style="128" customWidth="1"/>
    <col min="9" max="9" width="7.44140625" style="128" customWidth="1"/>
    <col min="10" max="10" width="10.44140625" style="128" customWidth="1"/>
    <col min="11" max="16384" width="8" style="128"/>
  </cols>
  <sheetData>
    <row r="1" spans="2:13" ht="19.5" customHeight="1"/>
    <row r="2" spans="2:13" ht="38.25" customHeight="1">
      <c r="B2" s="4384" t="s">
        <v>1964</v>
      </c>
      <c r="C2" s="4385"/>
      <c r="D2" s="4385"/>
      <c r="E2" s="4385"/>
      <c r="F2" s="4385"/>
      <c r="G2" s="4385"/>
      <c r="H2" s="4385"/>
      <c r="I2" s="4385"/>
      <c r="J2" s="4386"/>
      <c r="K2" s="129"/>
    </row>
    <row r="4" spans="2:13" ht="15.75" customHeight="1">
      <c r="B4" s="4388" t="s">
        <v>415</v>
      </c>
      <c r="C4" s="4389"/>
      <c r="D4" s="4464" t="str">
        <f>+'Master Data'!E18</f>
        <v>KZN Public Works: 191 Prince Alfred Street</v>
      </c>
      <c r="E4" s="4465"/>
      <c r="F4" s="4465"/>
      <c r="G4" s="4465"/>
      <c r="H4" s="4465"/>
      <c r="I4" s="4465"/>
      <c r="J4" s="4466"/>
      <c r="K4"/>
      <c r="L4"/>
    </row>
    <row r="5" spans="2:13" ht="14.25" customHeight="1">
      <c r="B5" s="4390"/>
      <c r="C5" s="4289"/>
      <c r="D5" s="4467"/>
      <c r="E5" s="4468"/>
      <c r="F5" s="4468"/>
      <c r="G5" s="4468"/>
      <c r="H5" s="4468"/>
      <c r="I5" s="4468"/>
      <c r="J5" s="4469"/>
    </row>
    <row r="6" spans="2:13" ht="12.75" customHeight="1">
      <c r="B6" s="4390"/>
      <c r="C6" s="4289"/>
      <c r="D6" s="4467"/>
      <c r="E6" s="4468"/>
      <c r="F6" s="4468"/>
      <c r="G6" s="4468"/>
      <c r="H6" s="4468"/>
      <c r="I6" s="4468"/>
      <c r="J6" s="4469"/>
    </row>
    <row r="7" spans="2:13" ht="20.25" customHeight="1">
      <c r="B7" s="4391"/>
      <c r="C7" s="4392"/>
      <c r="D7" s="4470"/>
      <c r="E7" s="4471"/>
      <c r="F7" s="4471"/>
      <c r="G7" s="4471"/>
      <c r="H7" s="4471"/>
      <c r="I7" s="4471"/>
      <c r="J7" s="4472"/>
    </row>
    <row r="8" spans="2:13" ht="16.5" customHeight="1">
      <c r="B8" s="3619" t="s">
        <v>4564</v>
      </c>
      <c r="C8" s="3620"/>
      <c r="D8" s="4041" t="str">
        <f>+'Master Data'!E13</f>
        <v>ZNTM012345W</v>
      </c>
      <c r="E8" s="4042"/>
      <c r="F8" s="4043"/>
      <c r="G8" s="3829" t="s">
        <v>4004</v>
      </c>
      <c r="H8" s="3829"/>
      <c r="I8" s="3562" t="str">
        <f>+'Master Data'!G13</f>
        <v>012345</v>
      </c>
      <c r="J8" s="3564"/>
      <c r="K8" s="74"/>
      <c r="L8" s="74"/>
      <c r="M8" s="74"/>
    </row>
    <row r="9" spans="2:13">
      <c r="E9" s="67"/>
      <c r="F9" s="67"/>
      <c r="G9" s="67"/>
      <c r="H9" s="67"/>
      <c r="I9" s="67"/>
      <c r="J9" s="67"/>
    </row>
    <row r="10" spans="2:13">
      <c r="E10" s="67"/>
      <c r="F10" s="67"/>
      <c r="G10" s="67"/>
      <c r="H10" s="67"/>
      <c r="I10" s="67"/>
      <c r="J10" s="67"/>
    </row>
    <row r="11" spans="2:13" ht="13.8">
      <c r="B11" s="133"/>
      <c r="C11" s="133"/>
      <c r="D11" s="133"/>
      <c r="E11" s="67"/>
      <c r="F11" s="67"/>
      <c r="G11" s="67"/>
      <c r="H11" s="67"/>
      <c r="I11" s="67"/>
      <c r="J11" s="67"/>
    </row>
    <row r="12" spans="2:13" ht="13.2" customHeight="1">
      <c r="C12" s="854"/>
      <c r="D12" s="854"/>
      <c r="E12" s="854"/>
      <c r="F12" s="854"/>
      <c r="G12" s="854"/>
      <c r="H12" s="854"/>
      <c r="I12" s="854"/>
      <c r="J12" s="854"/>
    </row>
    <row r="13" spans="2:13" ht="13.2" customHeight="1">
      <c r="B13" s="854"/>
      <c r="C13" s="854"/>
      <c r="D13" s="854"/>
      <c r="E13" s="854"/>
      <c r="F13" s="854"/>
      <c r="G13" s="854"/>
      <c r="H13" s="854"/>
      <c r="I13" s="854"/>
      <c r="J13" s="854"/>
      <c r="L13" s="344"/>
    </row>
    <row r="14" spans="2:13" ht="13.2" customHeight="1">
      <c r="B14" s="854"/>
      <c r="C14" s="854"/>
      <c r="D14" s="854"/>
      <c r="E14" s="854"/>
      <c r="F14" s="854"/>
      <c r="G14" s="854"/>
      <c r="H14" s="854"/>
      <c r="I14" s="854"/>
      <c r="J14" s="854"/>
    </row>
    <row r="15" spans="2:13" ht="27.75" customHeight="1">
      <c r="B15" s="854"/>
      <c r="C15" s="854"/>
      <c r="D15" s="854"/>
      <c r="E15" s="854"/>
      <c r="F15" s="854"/>
      <c r="G15" s="854"/>
      <c r="H15" s="854"/>
      <c r="I15" s="854"/>
      <c r="J15" s="854"/>
    </row>
    <row r="16" spans="2:13" ht="22.5" hidden="1" customHeight="1">
      <c r="B16" s="854"/>
      <c r="C16" s="854"/>
      <c r="D16" s="854"/>
      <c r="E16" s="854"/>
      <c r="F16" s="854"/>
      <c r="G16" s="854"/>
      <c r="H16" s="854"/>
      <c r="I16" s="854"/>
      <c r="J16" s="854"/>
    </row>
    <row r="17" spans="2:10" ht="26.25" customHeight="1">
      <c r="B17" s="854"/>
      <c r="C17" s="854"/>
      <c r="D17" s="854"/>
      <c r="E17" s="854"/>
      <c r="F17" s="854"/>
      <c r="G17" s="854"/>
      <c r="H17" s="854"/>
      <c r="I17" s="854"/>
      <c r="J17" s="854"/>
    </row>
    <row r="18" spans="2:10" ht="22.5" hidden="1" customHeight="1">
      <c r="B18" s="854"/>
      <c r="C18" s="854"/>
      <c r="D18" s="854"/>
      <c r="E18" s="854"/>
      <c r="F18" s="854"/>
      <c r="G18" s="854"/>
      <c r="H18" s="854"/>
      <c r="I18" s="854"/>
      <c r="J18" s="854"/>
    </row>
    <row r="19" spans="2:10" ht="64.95" customHeight="1">
      <c r="B19" s="4406" t="s">
        <v>1483</v>
      </c>
      <c r="C19" s="4406"/>
      <c r="D19" s="4406"/>
      <c r="E19" s="4406"/>
      <c r="F19" s="4406"/>
      <c r="G19" s="4406"/>
      <c r="H19" s="4406"/>
      <c r="I19" s="4406"/>
      <c r="J19" s="4406"/>
    </row>
    <row r="20" spans="2:10" hidden="1">
      <c r="B20" s="130"/>
      <c r="C20" s="130"/>
      <c r="D20" s="130"/>
      <c r="E20" s="130"/>
      <c r="F20" s="130"/>
    </row>
    <row r="21" spans="2:10" ht="13.5" customHeight="1">
      <c r="B21" s="4403"/>
      <c r="C21" s="4403"/>
      <c r="D21" s="4403"/>
      <c r="E21" s="4403"/>
      <c r="F21" s="4403"/>
      <c r="G21" s="131"/>
      <c r="H21" s="131"/>
    </row>
    <row r="22" spans="2:10" hidden="1">
      <c r="B22" s="130"/>
      <c r="C22" s="130"/>
      <c r="D22" s="130"/>
      <c r="E22" s="130"/>
      <c r="F22" s="130"/>
    </row>
    <row r="23" spans="2:10" ht="27" customHeight="1">
      <c r="B23" s="4404"/>
      <c r="C23" s="4404"/>
      <c r="D23" s="4404"/>
      <c r="E23" s="4404"/>
      <c r="F23" s="4404"/>
    </row>
    <row r="24" spans="2:10" ht="22.5" hidden="1" customHeight="1">
      <c r="B24" s="130"/>
      <c r="C24" s="130"/>
      <c r="D24" s="130"/>
      <c r="E24" s="130"/>
      <c r="F24" s="130"/>
    </row>
    <row r="25" spans="2:10" ht="25.5" customHeight="1">
      <c r="B25" s="4408"/>
      <c r="C25" s="4408"/>
      <c r="D25" s="4408"/>
      <c r="E25" s="4408"/>
      <c r="F25" s="4408"/>
      <c r="G25" s="4408"/>
      <c r="H25" s="4408"/>
      <c r="I25" s="4408"/>
      <c r="J25" s="4408"/>
    </row>
    <row r="26" spans="2:10" hidden="1">
      <c r="B26" s="130"/>
      <c r="C26" s="130"/>
      <c r="D26" s="130"/>
      <c r="E26" s="130"/>
      <c r="F26" s="130"/>
    </row>
    <row r="27" spans="2:10" ht="12.75" customHeight="1">
      <c r="B27" s="4473"/>
      <c r="C27" s="4473"/>
      <c r="D27" s="4473"/>
      <c r="E27" s="4473"/>
      <c r="F27" s="4473"/>
      <c r="G27" s="4473"/>
      <c r="H27" s="4473"/>
      <c r="I27" s="4473"/>
      <c r="J27" s="4473"/>
    </row>
    <row r="28" spans="2:10" ht="34.5" customHeight="1">
      <c r="B28" s="4473"/>
      <c r="C28" s="4473"/>
      <c r="D28" s="4473"/>
      <c r="E28" s="4473"/>
      <c r="F28" s="4473"/>
      <c r="G28" s="4473"/>
      <c r="H28" s="4473"/>
      <c r="I28" s="4473"/>
      <c r="J28" s="4473"/>
    </row>
    <row r="29" spans="2:10" hidden="1">
      <c r="B29" s="130"/>
      <c r="C29" s="130"/>
      <c r="D29" s="130"/>
      <c r="E29" s="130"/>
      <c r="F29" s="130"/>
    </row>
    <row r="30" spans="2:10" ht="12.75" customHeight="1">
      <c r="B30" s="132"/>
      <c r="C30" s="130"/>
      <c r="D30" s="130"/>
      <c r="E30" s="130"/>
      <c r="F30" s="130"/>
    </row>
    <row r="31" spans="2:10" ht="21" customHeight="1">
      <c r="B31" s="4405"/>
      <c r="C31" s="4405"/>
      <c r="D31" s="4405"/>
      <c r="E31" s="4405"/>
      <c r="F31" s="4405"/>
      <c r="G31" s="4405"/>
      <c r="H31" s="4405"/>
      <c r="I31" s="4405"/>
      <c r="J31" s="4405"/>
    </row>
    <row r="32" spans="2:10" ht="21" customHeight="1">
      <c r="B32" s="4405"/>
      <c r="C32" s="4405"/>
      <c r="D32" s="4405"/>
      <c r="E32" s="4405"/>
      <c r="F32" s="4405"/>
      <c r="G32" s="4405"/>
      <c r="H32" s="4405"/>
      <c r="I32" s="4405"/>
      <c r="J32" s="4405"/>
    </row>
    <row r="33" spans="2:10" ht="21" customHeight="1">
      <c r="B33" s="4405"/>
      <c r="C33" s="4405"/>
      <c r="D33" s="4405"/>
      <c r="E33" s="4405"/>
      <c r="F33" s="4405"/>
      <c r="G33" s="4405"/>
      <c r="H33" s="4405"/>
      <c r="I33" s="4405"/>
      <c r="J33" s="4405"/>
    </row>
    <row r="34" spans="2:10" ht="21" customHeight="1">
      <c r="B34" s="4405"/>
      <c r="C34" s="4405"/>
      <c r="D34" s="4405"/>
      <c r="E34" s="4405"/>
      <c r="F34" s="4405"/>
      <c r="G34" s="4405"/>
      <c r="H34" s="4405"/>
      <c r="I34" s="4405"/>
      <c r="J34" s="4405"/>
    </row>
    <row r="35" spans="2:10" ht="12.75" customHeight="1">
      <c r="B35" s="4405"/>
      <c r="C35" s="4405"/>
      <c r="D35" s="130"/>
      <c r="E35" s="130"/>
      <c r="F35" s="130"/>
    </row>
  </sheetData>
  <sheetProtection formatRows="0" selectLockedCells="1"/>
  <mergeCells count="21">
    <mergeCell ref="B31:D31"/>
    <mergeCell ref="E31:J31"/>
    <mergeCell ref="B2:J2"/>
    <mergeCell ref="B4:C7"/>
    <mergeCell ref="D4:J7"/>
    <mergeCell ref="B8:C8"/>
    <mergeCell ref="D8:F8"/>
    <mergeCell ref="G8:H8"/>
    <mergeCell ref="I8:J8"/>
    <mergeCell ref="B21:F21"/>
    <mergeCell ref="B23:F23"/>
    <mergeCell ref="B25:J25"/>
    <mergeCell ref="B27:J28"/>
    <mergeCell ref="B19:J19"/>
    <mergeCell ref="B35:C35"/>
    <mergeCell ref="B32:D32"/>
    <mergeCell ref="E32:J32"/>
    <mergeCell ref="B33:D33"/>
    <mergeCell ref="E33:J33"/>
    <mergeCell ref="B34:D34"/>
    <mergeCell ref="E34:J34"/>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3697" r:id="rId4" name="Button 1">
              <controlPr defaultSize="0" print="0" autoFill="0" autoPict="0" macro="[0]!ToMainMenu">
                <anchor>
                  <from>
                    <xdr:col>11</xdr:col>
                    <xdr:colOff>121920</xdr:colOff>
                    <xdr:row>1</xdr:row>
                    <xdr:rowOff>213360</xdr:rowOff>
                  </from>
                  <to>
                    <xdr:col>14</xdr:col>
                    <xdr:colOff>30480</xdr:colOff>
                    <xdr:row>2</xdr:row>
                    <xdr:rowOff>45720</xdr:rowOff>
                  </to>
                </anchor>
              </controlPr>
            </control>
          </mc:Choice>
        </mc:AlternateContent>
        <mc:AlternateContent xmlns:mc="http://schemas.openxmlformats.org/markup-compatibility/2006">
          <mc:Choice Requires="x14">
            <control shapeId="1053698" r:id="rId5" name="Button 2">
              <controlPr defaultSize="0" print="0" autoFill="0" autoPict="0" macro="[0]!PrintCoverPGSec1">
                <anchor>
                  <from>
                    <xdr:col>11</xdr:col>
                    <xdr:colOff>121920</xdr:colOff>
                    <xdr:row>6</xdr:row>
                    <xdr:rowOff>45720</xdr:rowOff>
                  </from>
                  <to>
                    <xdr:col>14</xdr:col>
                    <xdr:colOff>30480</xdr:colOff>
                    <xdr:row>7</xdr:row>
                    <xdr:rowOff>114300</xdr:rowOff>
                  </to>
                </anchor>
              </controlPr>
            </control>
          </mc:Choice>
        </mc:AlternateContent>
        <mc:AlternateContent xmlns:mc="http://schemas.openxmlformats.org/markup-compatibility/2006">
          <mc:Choice Requires="x14">
            <control shapeId="1053699" r:id="rId6" name="Button 3">
              <controlPr defaultSize="0" print="0" autoFill="0" autoPict="0" macro="[0]!PrintPreview">
                <anchor>
                  <from>
                    <xdr:col>11</xdr:col>
                    <xdr:colOff>121920</xdr:colOff>
                    <xdr:row>2</xdr:row>
                    <xdr:rowOff>83820</xdr:rowOff>
                  </from>
                  <to>
                    <xdr:col>14</xdr:col>
                    <xdr:colOff>30480</xdr:colOff>
                    <xdr:row>4</xdr:row>
                    <xdr:rowOff>45720</xdr:rowOff>
                  </to>
                </anchor>
              </controlPr>
            </control>
          </mc:Choice>
        </mc:AlternateContent>
        <mc:AlternateContent xmlns:mc="http://schemas.openxmlformats.org/markup-compatibility/2006">
          <mc:Choice Requires="x14">
            <control shapeId="1053700" r:id="rId7" name="Button 4">
              <controlPr defaultSize="0" print="0" autoFill="0" autoPict="0" macro="[0]!ToDataEntry">
                <anchor>
                  <from>
                    <xdr:col>11</xdr:col>
                    <xdr:colOff>121920</xdr:colOff>
                    <xdr:row>7</xdr:row>
                    <xdr:rowOff>144780</xdr:rowOff>
                  </from>
                  <to>
                    <xdr:col>14</xdr:col>
                    <xdr:colOff>30480</xdr:colOff>
                    <xdr:row>9</xdr:row>
                    <xdr:rowOff>99060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0">
    <tabColor rgb="FF0070C0"/>
  </sheetPr>
  <dimension ref="A1:N28"/>
  <sheetViews>
    <sheetView showGridLines="0" showRowColHeaders="0" zoomScaleNormal="100" workbookViewId="0">
      <selection activeCell="V14" sqref="V14"/>
    </sheetView>
  </sheetViews>
  <sheetFormatPr defaultColWidth="8" defaultRowHeight="13.2"/>
  <cols>
    <col min="1" max="1" width="2.6640625" style="316" customWidth="1"/>
    <col min="2" max="2" width="7.88671875" style="316" customWidth="1"/>
    <col min="3" max="3" width="8" style="316"/>
    <col min="4" max="4" width="8.33203125" style="316" customWidth="1"/>
    <col min="5" max="5" width="8" style="316"/>
    <col min="6" max="6" width="30.6640625" style="316" customWidth="1"/>
    <col min="7" max="7" width="8" style="316"/>
    <col min="8" max="8" width="8.6640625" style="316" customWidth="1"/>
    <col min="9" max="9" width="7.44140625" style="316" customWidth="1"/>
    <col min="10" max="10" width="8.109375" style="316" customWidth="1"/>
    <col min="11" max="16384" width="8" style="316"/>
  </cols>
  <sheetData>
    <row r="1" spans="1:14" ht="17.399999999999999">
      <c r="A1" s="379"/>
      <c r="B1" s="4474" t="s">
        <v>1467</v>
      </c>
      <c r="C1" s="4475"/>
      <c r="D1" s="4475"/>
      <c r="E1" s="4475"/>
      <c r="F1" s="4475"/>
      <c r="G1" s="4475"/>
      <c r="H1" s="4475"/>
      <c r="I1" s="4475"/>
      <c r="J1" s="4476"/>
      <c r="K1" s="380"/>
      <c r="L1" s="379"/>
      <c r="M1" s="379"/>
      <c r="N1" s="379"/>
    </row>
    <row r="2" spans="1:14">
      <c r="A2" s="379"/>
      <c r="B2" s="379"/>
      <c r="C2" s="379"/>
      <c r="D2" s="379"/>
      <c r="E2" s="379"/>
      <c r="F2" s="379"/>
      <c r="G2" s="379"/>
      <c r="H2" s="379"/>
      <c r="I2" s="379"/>
      <c r="J2" s="379"/>
      <c r="K2" s="379"/>
      <c r="L2" s="379"/>
      <c r="M2" s="379"/>
      <c r="N2" s="379"/>
    </row>
    <row r="3" spans="1:14" ht="15.75" customHeight="1">
      <c r="A3" s="379"/>
      <c r="B3" s="4477" t="s">
        <v>415</v>
      </c>
      <c r="C3" s="4478"/>
      <c r="D3" s="4483" t="str">
        <f>+'Master Data'!E18</f>
        <v>KZN Public Works: 191 Prince Alfred Street</v>
      </c>
      <c r="E3" s="4484"/>
      <c r="F3" s="4484"/>
      <c r="G3" s="4484"/>
      <c r="H3" s="4484"/>
      <c r="I3" s="4484"/>
      <c r="J3" s="4485"/>
      <c r="M3" s="379"/>
      <c r="N3" s="379"/>
    </row>
    <row r="4" spans="1:14" ht="14.25" customHeight="1">
      <c r="A4" s="379"/>
      <c r="B4" s="4479"/>
      <c r="C4" s="4480"/>
      <c r="D4" s="4486"/>
      <c r="E4" s="4487"/>
      <c r="F4" s="4487"/>
      <c r="G4" s="4487"/>
      <c r="H4" s="4487"/>
      <c r="I4" s="4487"/>
      <c r="J4" s="4488"/>
      <c r="K4" s="379"/>
      <c r="L4" s="379"/>
      <c r="M4" s="379"/>
      <c r="N4" s="379"/>
    </row>
    <row r="5" spans="1:14" ht="12.75" customHeight="1">
      <c r="A5" s="379"/>
      <c r="B5" s="4479"/>
      <c r="C5" s="4480"/>
      <c r="D5" s="4486"/>
      <c r="E5" s="4487"/>
      <c r="F5" s="4487"/>
      <c r="G5" s="4487"/>
      <c r="H5" s="4487"/>
      <c r="I5" s="4487"/>
      <c r="J5" s="4488"/>
      <c r="K5" s="379"/>
      <c r="L5" s="379"/>
      <c r="M5" s="379"/>
      <c r="N5" s="379"/>
    </row>
    <row r="6" spans="1:14" ht="20.25" customHeight="1">
      <c r="A6" s="379"/>
      <c r="B6" s="4481"/>
      <c r="C6" s="4482"/>
      <c r="D6" s="4489"/>
      <c r="E6" s="4490"/>
      <c r="F6" s="4490"/>
      <c r="G6" s="4490"/>
      <c r="H6" s="4490"/>
      <c r="I6" s="4490"/>
      <c r="J6" s="4491"/>
      <c r="K6" s="379"/>
      <c r="L6" s="379"/>
      <c r="M6" s="379"/>
      <c r="N6" s="379"/>
    </row>
    <row r="7" spans="1:14" ht="16.5" customHeight="1">
      <c r="A7" s="379"/>
      <c r="B7" s="4265" t="s">
        <v>4564</v>
      </c>
      <c r="C7" s="4270"/>
      <c r="D7" s="4267" t="str">
        <f>+'Master Data'!E13</f>
        <v>ZNTM012345W</v>
      </c>
      <c r="E7" s="4268"/>
      <c r="F7" s="4269"/>
      <c r="G7" s="4492" t="s">
        <v>4004</v>
      </c>
      <c r="H7" s="4492"/>
      <c r="I7" s="4493" t="str">
        <f>+'Master Data'!G13</f>
        <v>012345</v>
      </c>
      <c r="J7" s="4494"/>
      <c r="K7" s="381"/>
      <c r="L7" s="381"/>
      <c r="M7" s="381"/>
      <c r="N7" s="379"/>
    </row>
    <row r="8" spans="1:14">
      <c r="A8" s="379"/>
      <c r="B8" s="379"/>
      <c r="C8" s="379"/>
      <c r="D8" s="379"/>
      <c r="E8" s="382"/>
      <c r="F8" s="382"/>
      <c r="G8" s="382"/>
      <c r="H8" s="382"/>
      <c r="I8" s="382"/>
      <c r="J8" s="382"/>
      <c r="K8" s="379"/>
      <c r="L8" s="379"/>
      <c r="M8" s="379"/>
      <c r="N8" s="379"/>
    </row>
    <row r="9" spans="1:14" ht="13.2" customHeight="1">
      <c r="A9" s="379"/>
      <c r="C9" s="847"/>
      <c r="D9" s="847"/>
      <c r="E9" s="847"/>
      <c r="F9" s="847"/>
      <c r="G9" s="847"/>
      <c r="H9" s="847"/>
      <c r="I9" s="847"/>
      <c r="J9" s="847"/>
      <c r="K9" s="379"/>
      <c r="L9" s="379"/>
      <c r="M9" s="379"/>
      <c r="N9" s="379"/>
    </row>
    <row r="10" spans="1:14" ht="13.2" customHeight="1">
      <c r="A10" s="379"/>
      <c r="B10" s="847"/>
      <c r="C10" s="847"/>
      <c r="D10" s="847"/>
      <c r="E10" s="847"/>
      <c r="F10" s="847"/>
      <c r="G10" s="847"/>
      <c r="H10" s="847"/>
      <c r="I10" s="847"/>
      <c r="J10" s="847"/>
      <c r="K10" s="379"/>
      <c r="L10" s="379"/>
      <c r="M10" s="379"/>
      <c r="N10" s="379"/>
    </row>
    <row r="11" spans="1:14" ht="13.2" customHeight="1">
      <c r="A11" s="379"/>
      <c r="B11" s="847"/>
      <c r="C11" s="847"/>
      <c r="D11" s="847"/>
      <c r="E11" s="847"/>
      <c r="F11" s="847"/>
      <c r="G11" s="847"/>
      <c r="H11" s="847"/>
      <c r="I11" s="847"/>
      <c r="J11" s="847"/>
      <c r="K11" s="379"/>
      <c r="L11" s="379"/>
      <c r="M11" s="379"/>
      <c r="N11" s="379"/>
    </row>
    <row r="12" spans="1:14" ht="27.75" customHeight="1">
      <c r="A12" s="379"/>
      <c r="B12" s="847"/>
      <c r="C12" s="847"/>
      <c r="D12" s="847"/>
      <c r="E12" s="847"/>
      <c r="F12" s="847"/>
      <c r="G12" s="847"/>
      <c r="H12" s="847"/>
      <c r="I12" s="847"/>
      <c r="J12" s="847"/>
      <c r="K12" s="379"/>
    </row>
    <row r="13" spans="1:14" ht="22.5" hidden="1" customHeight="1">
      <c r="A13" s="379"/>
      <c r="B13" s="847"/>
      <c r="C13" s="847"/>
      <c r="D13" s="847"/>
      <c r="E13" s="847"/>
      <c r="F13" s="847"/>
      <c r="G13" s="847"/>
      <c r="H13" s="847"/>
      <c r="I13" s="847"/>
      <c r="J13" s="847"/>
      <c r="K13" s="379"/>
    </row>
    <row r="14" spans="1:14" ht="26.25" customHeight="1">
      <c r="A14" s="379"/>
      <c r="B14" s="847"/>
      <c r="C14" s="847"/>
      <c r="D14" s="847"/>
      <c r="E14" s="847"/>
      <c r="F14" s="847"/>
      <c r="G14" s="847"/>
      <c r="H14" s="847"/>
      <c r="I14" s="847"/>
      <c r="J14" s="847"/>
      <c r="K14" s="379"/>
    </row>
    <row r="15" spans="1:14" ht="22.5" hidden="1" customHeight="1">
      <c r="A15" s="379"/>
      <c r="B15" s="847"/>
      <c r="C15" s="847"/>
      <c r="D15" s="847"/>
      <c r="E15" s="847"/>
      <c r="F15" s="847"/>
      <c r="G15" s="847"/>
      <c r="H15" s="847"/>
      <c r="I15" s="847"/>
      <c r="J15" s="847"/>
      <c r="K15" s="379"/>
    </row>
    <row r="16" spans="1:14" ht="22.5" hidden="1" customHeight="1">
      <c r="A16" s="379"/>
      <c r="B16" s="383"/>
      <c r="C16" s="383"/>
      <c r="D16" s="383"/>
      <c r="E16" s="383"/>
      <c r="F16" s="383"/>
      <c r="G16" s="379"/>
      <c r="H16" s="379"/>
      <c r="I16" s="379"/>
      <c r="J16" s="379"/>
      <c r="K16" s="379"/>
    </row>
    <row r="17" spans="1:11" ht="25.5" customHeight="1">
      <c r="A17" s="379"/>
      <c r="K17" s="379"/>
    </row>
    <row r="18" spans="1:11" hidden="1">
      <c r="A18" s="379"/>
      <c r="B18" s="383"/>
      <c r="C18" s="383"/>
      <c r="D18" s="383"/>
      <c r="E18" s="383"/>
      <c r="F18" s="383"/>
      <c r="G18" s="379"/>
      <c r="H18" s="379"/>
      <c r="I18" s="379"/>
      <c r="J18" s="379"/>
      <c r="K18" s="379"/>
    </row>
    <row r="19" spans="1:11" ht="12.75" customHeight="1">
      <c r="A19" s="379"/>
      <c r="C19" s="850"/>
      <c r="D19" s="850"/>
      <c r="E19" s="850"/>
      <c r="F19" s="850"/>
      <c r="G19" s="850"/>
      <c r="H19" s="850"/>
      <c r="I19" s="850"/>
      <c r="J19" s="850"/>
      <c r="K19" s="379"/>
    </row>
    <row r="20" spans="1:11" ht="168.75" customHeight="1">
      <c r="A20" s="379"/>
      <c r="B20" s="4272" t="s">
        <v>1321</v>
      </c>
      <c r="C20" s="4272"/>
      <c r="D20" s="4272"/>
      <c r="E20" s="4272"/>
      <c r="F20" s="4272"/>
      <c r="G20" s="4272"/>
      <c r="H20" s="4272"/>
      <c r="I20" s="4272"/>
      <c r="J20" s="4272"/>
      <c r="K20" s="379"/>
    </row>
    <row r="21" spans="1:11" hidden="1">
      <c r="A21" s="379"/>
      <c r="B21" s="383"/>
      <c r="C21" s="383"/>
      <c r="D21" s="383"/>
      <c r="E21" s="383"/>
      <c r="F21" s="383"/>
      <c r="G21" s="379"/>
      <c r="H21" s="379"/>
      <c r="I21" s="379"/>
      <c r="J21" s="379"/>
      <c r="K21" s="379"/>
    </row>
    <row r="25" spans="1:11" ht="15.6">
      <c r="B25" s="4275" t="s">
        <v>1077</v>
      </c>
      <c r="C25" s="4275"/>
      <c r="D25" s="4275"/>
      <c r="E25" s="4275"/>
      <c r="F25" s="4275"/>
      <c r="G25" s="4275"/>
      <c r="H25" s="4275"/>
      <c r="I25" s="4275"/>
      <c r="J25" s="4275"/>
    </row>
    <row r="28" spans="1:11" ht="46.2" customHeight="1">
      <c r="B28" s="4278" t="s">
        <v>1322</v>
      </c>
      <c r="C28" s="4278"/>
      <c r="D28" s="4278"/>
      <c r="E28" s="4278"/>
      <c r="F28" s="4278"/>
      <c r="G28" s="4278"/>
      <c r="H28" s="4278"/>
      <c r="I28" s="4278"/>
      <c r="J28" s="4278"/>
    </row>
  </sheetData>
  <sheetProtection formatRows="0" selectLockedCells="1"/>
  <mergeCells count="10">
    <mergeCell ref="B28:J28"/>
    <mergeCell ref="B25:J25"/>
    <mergeCell ref="B1:J1"/>
    <mergeCell ref="B3:C6"/>
    <mergeCell ref="D3:J6"/>
    <mergeCell ref="B7:C7"/>
    <mergeCell ref="D7:F7"/>
    <mergeCell ref="G7:H7"/>
    <mergeCell ref="I7:J7"/>
    <mergeCell ref="B20:J20"/>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001" r:id="rId4" name="Button 1">
              <controlPr defaultSize="0" print="0" autoFill="0" autoPict="0" macro="[0]!ToMainMenu">
                <anchor>
                  <from>
                    <xdr:col>10</xdr:col>
                    <xdr:colOff>342900</xdr:colOff>
                    <xdr:row>0</xdr:row>
                    <xdr:rowOff>190500</xdr:rowOff>
                  </from>
                  <to>
                    <xdr:col>13</xdr:col>
                    <xdr:colOff>259080</xdr:colOff>
                    <xdr:row>2</xdr:row>
                    <xdr:rowOff>121920</xdr:rowOff>
                  </to>
                </anchor>
              </controlPr>
            </control>
          </mc:Choice>
        </mc:AlternateContent>
        <mc:AlternateContent xmlns:mc="http://schemas.openxmlformats.org/markup-compatibility/2006">
          <mc:Choice Requires="x14">
            <control shapeId="1024002" r:id="rId5" name="Button 2">
              <controlPr defaultSize="0" print="0" autoFill="0" autoPict="0" macro="[0]!PrintCoverPGSec1">
                <anchor>
                  <from>
                    <xdr:col>10</xdr:col>
                    <xdr:colOff>342900</xdr:colOff>
                    <xdr:row>6</xdr:row>
                    <xdr:rowOff>30480</xdr:rowOff>
                  </from>
                  <to>
                    <xdr:col>13</xdr:col>
                    <xdr:colOff>259080</xdr:colOff>
                    <xdr:row>7</xdr:row>
                    <xdr:rowOff>144780</xdr:rowOff>
                  </to>
                </anchor>
              </controlPr>
            </control>
          </mc:Choice>
        </mc:AlternateContent>
        <mc:AlternateContent xmlns:mc="http://schemas.openxmlformats.org/markup-compatibility/2006">
          <mc:Choice Requires="x14">
            <control shapeId="1024003" r:id="rId6" name="Button 3">
              <controlPr defaultSize="0" print="0" autoFill="0" autoPict="0" macro="[0]!PrintPreviewSheet">
                <anchor>
                  <from>
                    <xdr:col>10</xdr:col>
                    <xdr:colOff>342900</xdr:colOff>
                    <xdr:row>2</xdr:row>
                    <xdr:rowOff>160020</xdr:rowOff>
                  </from>
                  <to>
                    <xdr:col>13</xdr:col>
                    <xdr:colOff>259080</xdr:colOff>
                    <xdr:row>4</xdr:row>
                    <xdr:rowOff>106680</xdr:rowOff>
                  </to>
                </anchor>
              </controlPr>
            </control>
          </mc:Choice>
        </mc:AlternateContent>
        <mc:AlternateContent xmlns:mc="http://schemas.openxmlformats.org/markup-compatibility/2006">
          <mc:Choice Requires="x14">
            <control shapeId="1024004" r:id="rId7" name="Button 4">
              <controlPr defaultSize="0" print="0" autoFill="0" autoPict="0" macro="[0]!ToDataEntry">
                <anchor>
                  <from>
                    <xdr:col>10</xdr:col>
                    <xdr:colOff>342900</xdr:colOff>
                    <xdr:row>8</xdr:row>
                    <xdr:rowOff>7620</xdr:rowOff>
                  </from>
                  <to>
                    <xdr:col>13</xdr:col>
                    <xdr:colOff>259080</xdr:colOff>
                    <xdr:row>10</xdr:row>
                    <xdr:rowOff>7620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1">
    <tabColor rgb="FF0070C0"/>
  </sheetPr>
  <dimension ref="A1:N32"/>
  <sheetViews>
    <sheetView showGridLines="0" showRowColHeaders="0" zoomScaleNormal="100" workbookViewId="0">
      <selection activeCell="V14" sqref="V14"/>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4" ht="38.25" customHeight="1">
      <c r="B1" s="4495" t="s">
        <v>1468</v>
      </c>
      <c r="C1" s="4496"/>
      <c r="D1" s="4496"/>
      <c r="E1" s="4496"/>
      <c r="F1" s="4496"/>
      <c r="G1" s="4496"/>
      <c r="H1" s="4496"/>
      <c r="I1" s="4496"/>
      <c r="J1" s="4497"/>
      <c r="K1" s="380"/>
      <c r="L1" s="379"/>
      <c r="M1" s="379"/>
      <c r="N1" s="379"/>
    </row>
    <row r="2" spans="1:14">
      <c r="A2" s="379"/>
      <c r="B2" s="379"/>
      <c r="C2" s="379"/>
      <c r="D2" s="379"/>
      <c r="E2" s="379"/>
      <c r="F2" s="379"/>
      <c r="G2" s="379"/>
      <c r="H2" s="379"/>
      <c r="I2" s="379"/>
      <c r="J2" s="379"/>
      <c r="K2" s="379"/>
      <c r="L2" s="379"/>
      <c r="M2" s="379"/>
      <c r="N2" s="379"/>
    </row>
    <row r="3" spans="1:14" ht="15.75" customHeight="1">
      <c r="A3" s="379"/>
      <c r="B3" s="4477" t="s">
        <v>415</v>
      </c>
      <c r="C3" s="4478"/>
      <c r="D3" s="4483" t="str">
        <f>+'Master Data'!E18</f>
        <v>KZN Public Works: 191 Prince Alfred Street</v>
      </c>
      <c r="E3" s="4484"/>
      <c r="F3" s="4484"/>
      <c r="G3" s="4484"/>
      <c r="H3" s="4484"/>
      <c r="I3" s="4484"/>
      <c r="J3" s="4485"/>
      <c r="M3" s="379"/>
      <c r="N3" s="379"/>
    </row>
    <row r="4" spans="1:14" ht="14.25" customHeight="1">
      <c r="A4" s="379"/>
      <c r="B4" s="4479"/>
      <c r="C4" s="4480"/>
      <c r="D4" s="4486"/>
      <c r="E4" s="4487"/>
      <c r="F4" s="4487"/>
      <c r="G4" s="4487"/>
      <c r="H4" s="4487"/>
      <c r="I4" s="4487"/>
      <c r="J4" s="4488"/>
      <c r="K4" s="379"/>
      <c r="L4" s="379"/>
      <c r="M4" s="379"/>
      <c r="N4" s="379"/>
    </row>
    <row r="5" spans="1:14" ht="12.75" customHeight="1">
      <c r="A5" s="379"/>
      <c r="B5" s="4479"/>
      <c r="C5" s="4480"/>
      <c r="D5" s="4486"/>
      <c r="E5" s="4487"/>
      <c r="F5" s="4487"/>
      <c r="G5" s="4487"/>
      <c r="H5" s="4487"/>
      <c r="I5" s="4487"/>
      <c r="J5" s="4488"/>
      <c r="K5" s="379"/>
      <c r="L5" s="379"/>
      <c r="M5" s="379"/>
      <c r="N5" s="379"/>
    </row>
    <row r="6" spans="1:14" ht="20.25" customHeight="1">
      <c r="A6" s="379"/>
      <c r="B6" s="4481"/>
      <c r="C6" s="4482"/>
      <c r="D6" s="4489"/>
      <c r="E6" s="4490"/>
      <c r="F6" s="4490"/>
      <c r="G6" s="4490"/>
      <c r="H6" s="4490"/>
      <c r="I6" s="4490"/>
      <c r="J6" s="4491"/>
      <c r="K6" s="379"/>
      <c r="L6" s="379"/>
      <c r="M6" s="379"/>
      <c r="N6" s="379"/>
    </row>
    <row r="7" spans="1:14" ht="16.5" customHeight="1">
      <c r="A7" s="379"/>
      <c r="B7" s="4265" t="s">
        <v>4564</v>
      </c>
      <c r="C7" s="4270"/>
      <c r="D7" s="4267" t="str">
        <f>+'Master Data'!E13</f>
        <v>ZNTM012345W</v>
      </c>
      <c r="E7" s="4268"/>
      <c r="F7" s="4269"/>
      <c r="G7" s="4492" t="s">
        <v>4004</v>
      </c>
      <c r="H7" s="4492"/>
      <c r="I7" s="4262" t="str">
        <f>+'Master Data'!G13</f>
        <v>012345</v>
      </c>
      <c r="J7" s="4264"/>
      <c r="K7" s="381"/>
      <c r="L7" s="381"/>
      <c r="M7" s="381"/>
      <c r="N7" s="379"/>
    </row>
    <row r="8" spans="1:14">
      <c r="A8" s="379"/>
      <c r="B8" s="379"/>
      <c r="C8" s="379"/>
      <c r="D8" s="379"/>
      <c r="E8" s="382"/>
      <c r="F8" s="382"/>
      <c r="G8" s="382"/>
      <c r="H8" s="382"/>
      <c r="I8" s="382"/>
      <c r="J8" s="382"/>
      <c r="K8" s="379"/>
      <c r="L8" s="379"/>
      <c r="M8" s="379"/>
      <c r="N8" s="379"/>
    </row>
    <row r="9" spans="1:14">
      <c r="A9" s="379"/>
      <c r="B9" s="379"/>
      <c r="C9" s="379"/>
      <c r="D9" s="379"/>
      <c r="E9" s="382"/>
      <c r="F9" s="382"/>
      <c r="G9" s="382"/>
      <c r="H9" s="382"/>
      <c r="I9" s="382"/>
      <c r="J9" s="382"/>
      <c r="K9" s="379"/>
      <c r="L9" s="379"/>
      <c r="M9" s="379"/>
      <c r="N9" s="379"/>
    </row>
    <row r="10" spans="1:14" ht="13.8">
      <c r="A10" s="379"/>
      <c r="B10" s="384"/>
      <c r="C10" s="384"/>
      <c r="D10" s="384"/>
      <c r="E10" s="382"/>
      <c r="F10" s="382"/>
      <c r="G10" s="382"/>
      <c r="H10" s="382"/>
      <c r="I10" s="382"/>
      <c r="J10" s="382"/>
    </row>
    <row r="11" spans="1:14">
      <c r="A11" s="379"/>
      <c r="B11" s="4272" t="s">
        <v>4581</v>
      </c>
      <c r="C11" s="4272"/>
      <c r="D11" s="4272"/>
      <c r="E11" s="4272"/>
      <c r="F11" s="4272"/>
      <c r="G11" s="4272"/>
      <c r="H11" s="4272"/>
      <c r="I11" s="4272"/>
      <c r="J11" s="4272"/>
    </row>
    <row r="12" spans="1:14">
      <c r="A12" s="379"/>
      <c r="B12" s="4272"/>
      <c r="C12" s="4272"/>
      <c r="D12" s="4272"/>
      <c r="E12" s="4272"/>
      <c r="F12" s="4272"/>
      <c r="G12" s="4272"/>
      <c r="H12" s="4272"/>
      <c r="I12" s="4272"/>
      <c r="J12" s="4272"/>
    </row>
    <row r="13" spans="1:14">
      <c r="A13" s="379"/>
      <c r="B13" s="4272"/>
      <c r="C13" s="4272"/>
      <c r="D13" s="4272"/>
      <c r="E13" s="4272"/>
      <c r="F13" s="4272"/>
      <c r="G13" s="4272"/>
      <c r="H13" s="4272"/>
      <c r="I13" s="4272"/>
      <c r="J13" s="4272"/>
    </row>
    <row r="14" spans="1:14" ht="27.75" customHeight="1">
      <c r="A14" s="379"/>
      <c r="B14" s="4272"/>
      <c r="C14" s="4272"/>
      <c r="D14" s="4272"/>
      <c r="E14" s="4272"/>
      <c r="F14" s="4272"/>
      <c r="G14" s="4272"/>
      <c r="H14" s="4272"/>
      <c r="I14" s="4272"/>
      <c r="J14" s="4272"/>
    </row>
    <row r="15" spans="1:14" ht="22.5" hidden="1" customHeight="1">
      <c r="A15" s="379"/>
      <c r="B15" s="4272"/>
      <c r="C15" s="4272"/>
      <c r="D15" s="4272"/>
      <c r="E15" s="4272"/>
      <c r="F15" s="4272"/>
      <c r="G15" s="4272"/>
      <c r="H15" s="4272"/>
      <c r="I15" s="4272"/>
      <c r="J15" s="4272"/>
    </row>
    <row r="16" spans="1:14" ht="26.25" customHeight="1">
      <c r="A16" s="379"/>
      <c r="B16" s="4272"/>
      <c r="C16" s="4272"/>
      <c r="D16" s="4272"/>
      <c r="E16" s="4272"/>
      <c r="F16" s="4272"/>
      <c r="G16" s="4272"/>
      <c r="H16" s="4272"/>
      <c r="I16" s="4272"/>
      <c r="J16" s="4272"/>
    </row>
    <row r="17" spans="1:10" ht="22.5" hidden="1" customHeight="1">
      <c r="A17" s="379"/>
      <c r="B17" s="4272"/>
      <c r="C17" s="4272"/>
      <c r="D17" s="4272"/>
      <c r="E17" s="4272"/>
      <c r="F17" s="4272"/>
      <c r="G17" s="4272"/>
      <c r="H17" s="4272"/>
      <c r="I17" s="4272"/>
      <c r="J17" s="4272"/>
    </row>
    <row r="18" spans="1:10" ht="27.75" customHeight="1">
      <c r="A18" s="379"/>
      <c r="B18" s="4272"/>
      <c r="C18" s="4272"/>
      <c r="D18" s="4272"/>
      <c r="E18" s="4272"/>
      <c r="F18" s="4272"/>
      <c r="G18" s="4272"/>
      <c r="H18" s="4272"/>
      <c r="I18" s="4272"/>
      <c r="J18" s="4272"/>
    </row>
    <row r="19" spans="1:10" hidden="1">
      <c r="A19" s="379"/>
      <c r="B19" s="383"/>
      <c r="C19" s="383"/>
      <c r="D19" s="383"/>
      <c r="E19" s="383"/>
      <c r="F19" s="383"/>
      <c r="G19" s="379"/>
      <c r="H19" s="379"/>
      <c r="I19" s="379"/>
      <c r="J19" s="379"/>
    </row>
    <row r="20" spans="1:10" ht="13.5" customHeight="1">
      <c r="A20" s="379"/>
      <c r="B20" s="4247"/>
      <c r="C20" s="4247"/>
      <c r="D20" s="4247"/>
      <c r="E20" s="4247"/>
      <c r="F20" s="4247"/>
      <c r="G20" s="385"/>
      <c r="H20" s="385"/>
      <c r="I20" s="379"/>
      <c r="J20" s="379"/>
    </row>
    <row r="21" spans="1:10" hidden="1">
      <c r="A21" s="379"/>
      <c r="B21" s="383"/>
      <c r="C21" s="383"/>
      <c r="D21" s="383"/>
      <c r="E21" s="383"/>
      <c r="F21" s="383"/>
      <c r="G21" s="379"/>
      <c r="H21" s="379"/>
      <c r="I21" s="379"/>
      <c r="J21" s="379"/>
    </row>
    <row r="22" spans="1:10" ht="27" customHeight="1">
      <c r="A22" s="379"/>
      <c r="B22" s="4252"/>
      <c r="C22" s="4252"/>
      <c r="D22" s="4252"/>
      <c r="E22" s="4252"/>
      <c r="F22" s="4252"/>
      <c r="G22" s="379"/>
      <c r="H22" s="379"/>
      <c r="I22" s="379"/>
      <c r="J22" s="379"/>
    </row>
    <row r="23" spans="1:10" ht="22.5" hidden="1" customHeight="1">
      <c r="A23" s="379"/>
      <c r="B23" s="383"/>
      <c r="C23" s="383"/>
      <c r="D23" s="383"/>
      <c r="E23" s="383"/>
      <c r="F23" s="383"/>
      <c r="G23" s="379"/>
      <c r="H23" s="379"/>
      <c r="I23" s="379"/>
      <c r="J23" s="379"/>
    </row>
    <row r="24" spans="1:10" ht="25.5" customHeight="1">
      <c r="A24" s="379"/>
      <c r="B24" s="4275" t="s">
        <v>1077</v>
      </c>
      <c r="C24" s="4275"/>
      <c r="D24" s="4275"/>
      <c r="E24" s="4275"/>
      <c r="F24" s="4275"/>
      <c r="G24" s="4275"/>
      <c r="H24" s="4275"/>
      <c r="I24" s="4275"/>
      <c r="J24" s="4275"/>
    </row>
    <row r="25" spans="1:10" hidden="1">
      <c r="A25" s="379"/>
      <c r="B25" s="383"/>
      <c r="C25" s="383"/>
      <c r="D25" s="383"/>
      <c r="E25" s="383"/>
      <c r="F25" s="383"/>
      <c r="G25" s="379"/>
      <c r="H25" s="379"/>
      <c r="I25" s="379"/>
      <c r="J25" s="379"/>
    </row>
    <row r="26" spans="1:10" ht="12.75" customHeight="1">
      <c r="A26" s="386" t="s">
        <v>789</v>
      </c>
      <c r="B26" s="4498" t="s">
        <v>1959</v>
      </c>
      <c r="C26" s="4498"/>
      <c r="D26" s="4498"/>
      <c r="E26" s="4498"/>
      <c r="F26" s="4498"/>
      <c r="G26" s="4498"/>
      <c r="H26" s="4498"/>
      <c r="I26" s="4498"/>
      <c r="J26" s="4498"/>
    </row>
    <row r="27" spans="1:10" ht="34.5" customHeight="1">
      <c r="B27" s="4498"/>
      <c r="C27" s="4498"/>
      <c r="D27" s="4498"/>
      <c r="E27" s="4498"/>
      <c r="F27" s="4498"/>
      <c r="G27" s="4498"/>
      <c r="H27" s="4498"/>
      <c r="I27" s="4498"/>
      <c r="J27" s="4498"/>
    </row>
    <row r="28" spans="1:10" ht="12.75" customHeight="1">
      <c r="A28" s="386" t="s">
        <v>784</v>
      </c>
      <c r="B28" s="4498" t="s">
        <v>1323</v>
      </c>
      <c r="C28" s="4498"/>
      <c r="D28" s="4498"/>
      <c r="E28" s="4498"/>
      <c r="F28" s="4498"/>
      <c r="G28" s="4498"/>
      <c r="H28" s="4498"/>
      <c r="I28" s="4498"/>
      <c r="J28" s="4498"/>
    </row>
    <row r="29" spans="1:10" ht="12.75" customHeight="1">
      <c r="A29" s="379"/>
      <c r="B29" s="4498"/>
      <c r="C29" s="4498"/>
      <c r="D29" s="4498"/>
      <c r="E29" s="4498"/>
      <c r="F29" s="4498"/>
      <c r="G29" s="4498"/>
      <c r="H29" s="4498"/>
      <c r="I29" s="4498"/>
      <c r="J29" s="4498"/>
    </row>
    <row r="30" spans="1:10" ht="21" customHeight="1">
      <c r="A30" s="379"/>
      <c r="B30" s="4498"/>
      <c r="C30" s="4498"/>
      <c r="D30" s="4498"/>
      <c r="E30" s="4498"/>
      <c r="F30" s="4498"/>
      <c r="G30" s="4498"/>
      <c r="H30" s="4498"/>
      <c r="I30" s="4498"/>
      <c r="J30" s="4498"/>
    </row>
    <row r="31" spans="1:10" ht="43.5" customHeight="1">
      <c r="A31" s="379"/>
      <c r="B31" s="4498"/>
      <c r="C31" s="4498"/>
      <c r="D31" s="4498"/>
      <c r="E31" s="4498"/>
      <c r="F31" s="4498"/>
      <c r="G31" s="4498"/>
      <c r="H31" s="4498"/>
      <c r="I31" s="4498"/>
      <c r="J31" s="4498"/>
    </row>
    <row r="32" spans="1:10" ht="21" customHeight="1"/>
  </sheetData>
  <sheetProtection formatRows="0" selectLockedCells="1"/>
  <mergeCells count="13">
    <mergeCell ref="B28:J31"/>
    <mergeCell ref="B11:J18"/>
    <mergeCell ref="B20:F20"/>
    <mergeCell ref="B22:F22"/>
    <mergeCell ref="B24:J24"/>
    <mergeCell ref="B26:J27"/>
    <mergeCell ref="B1:J1"/>
    <mergeCell ref="B3:C6"/>
    <mergeCell ref="D3:J6"/>
    <mergeCell ref="B7:C7"/>
    <mergeCell ref="D7:F7"/>
    <mergeCell ref="G7:H7"/>
    <mergeCell ref="I7:J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025" r:id="rId4" name="Button 1">
              <controlPr defaultSize="0" print="0" autoFill="0" autoPict="0" macro="[0]!ToMainMenu">
                <anchor>
                  <from>
                    <xdr:col>11</xdr:col>
                    <xdr:colOff>99060</xdr:colOff>
                    <xdr:row>0</xdr:row>
                    <xdr:rowOff>213360</xdr:rowOff>
                  </from>
                  <to>
                    <xdr:col>13</xdr:col>
                    <xdr:colOff>441960</xdr:colOff>
                    <xdr:row>1</xdr:row>
                    <xdr:rowOff>45720</xdr:rowOff>
                  </to>
                </anchor>
              </controlPr>
            </control>
          </mc:Choice>
        </mc:AlternateContent>
        <mc:AlternateContent xmlns:mc="http://schemas.openxmlformats.org/markup-compatibility/2006">
          <mc:Choice Requires="x14">
            <control shapeId="1025026" r:id="rId5" name="Button 2">
              <controlPr defaultSize="0" print="0" autoFill="0" autoPict="0" macro="[0]!Printsheet">
                <anchor>
                  <from>
                    <xdr:col>11</xdr:col>
                    <xdr:colOff>99060</xdr:colOff>
                    <xdr:row>5</xdr:row>
                    <xdr:rowOff>60960</xdr:rowOff>
                  </from>
                  <to>
                    <xdr:col>13</xdr:col>
                    <xdr:colOff>441960</xdr:colOff>
                    <xdr:row>6</xdr:row>
                    <xdr:rowOff>121920</xdr:rowOff>
                  </to>
                </anchor>
              </controlPr>
            </control>
          </mc:Choice>
        </mc:AlternateContent>
        <mc:AlternateContent xmlns:mc="http://schemas.openxmlformats.org/markup-compatibility/2006">
          <mc:Choice Requires="x14">
            <control shapeId="1025027" r:id="rId6" name="Button 3">
              <controlPr defaultSize="0" print="0" autoFill="0" autoPict="0" macro="[0]!PrintPreview">
                <anchor>
                  <from>
                    <xdr:col>11</xdr:col>
                    <xdr:colOff>99060</xdr:colOff>
                    <xdr:row>1</xdr:row>
                    <xdr:rowOff>83820</xdr:rowOff>
                  </from>
                  <to>
                    <xdr:col>13</xdr:col>
                    <xdr:colOff>441960</xdr:colOff>
                    <xdr:row>3</xdr:row>
                    <xdr:rowOff>45720</xdr:rowOff>
                  </to>
                </anchor>
              </controlPr>
            </control>
          </mc:Choice>
        </mc:AlternateContent>
        <mc:AlternateContent xmlns:mc="http://schemas.openxmlformats.org/markup-compatibility/2006">
          <mc:Choice Requires="x14">
            <control shapeId="1025028" r:id="rId7" name="Button 4">
              <controlPr defaultSize="0" print="0" autoFill="0" autoPict="0" macro="[0]!ToDataEntry">
                <anchor>
                  <from>
                    <xdr:col>11</xdr:col>
                    <xdr:colOff>99060</xdr:colOff>
                    <xdr:row>6</xdr:row>
                    <xdr:rowOff>160020</xdr:rowOff>
                  </from>
                  <to>
                    <xdr:col>13</xdr:col>
                    <xdr:colOff>441960</xdr:colOff>
                    <xdr:row>8</xdr:row>
                    <xdr:rowOff>114300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4">
    <tabColor rgb="FF00B050"/>
  </sheetPr>
  <dimension ref="B1:M63"/>
  <sheetViews>
    <sheetView showGridLines="0" showRowColHeaders="0" zoomScaleNormal="100" workbookViewId="0">
      <selection activeCell="B1" sqref="B1:K64"/>
    </sheetView>
  </sheetViews>
  <sheetFormatPr defaultRowHeight="13.2"/>
  <cols>
    <col min="1" max="1" width="2.5546875" customWidth="1"/>
    <col min="2" max="3" width="3.6640625" customWidth="1"/>
    <col min="7" max="7" width="20.33203125" customWidth="1"/>
    <col min="8" max="8" width="13.5546875" customWidth="1"/>
  </cols>
  <sheetData>
    <row r="1" spans="2:13" ht="30.75" customHeight="1">
      <c r="B1" s="4499" t="s">
        <v>1484</v>
      </c>
      <c r="C1" s="4500"/>
      <c r="D1" s="4500"/>
      <c r="E1" s="4500"/>
      <c r="F1" s="4500"/>
      <c r="G1" s="4500"/>
      <c r="H1" s="4500"/>
      <c r="I1" s="4500"/>
      <c r="J1" s="4500"/>
      <c r="K1" s="4501"/>
      <c r="L1" s="517"/>
    </row>
    <row r="2" spans="2:13" ht="17.399999999999999">
      <c r="B2" s="4502" t="s">
        <v>4582</v>
      </c>
      <c r="C2" s="4503"/>
      <c r="D2" s="4503"/>
      <c r="E2" s="4503"/>
      <c r="F2" s="4503"/>
      <c r="G2" s="4503"/>
      <c r="H2" s="4503"/>
      <c r="I2" s="4503"/>
      <c r="J2" s="4503"/>
      <c r="K2" s="4504"/>
    </row>
    <row r="3" spans="2:13" ht="17.25" customHeight="1">
      <c r="B3" s="4505"/>
      <c r="C3" s="4505"/>
      <c r="D3" s="4505"/>
      <c r="E3" s="4505"/>
      <c r="F3" s="4505"/>
      <c r="G3" s="4505"/>
      <c r="H3" s="4505"/>
      <c r="I3" s="4505"/>
      <c r="J3" s="4505"/>
      <c r="K3" s="4505"/>
    </row>
    <row r="4" spans="2:13">
      <c r="B4" s="4" t="s">
        <v>1024</v>
      </c>
    </row>
    <row r="5" spans="2:13" ht="79.5" customHeight="1">
      <c r="B5" s="3384" t="s">
        <v>1334</v>
      </c>
      <c r="C5" s="3384"/>
      <c r="D5" s="3384"/>
      <c r="E5" s="3384"/>
      <c r="F5" s="3384"/>
      <c r="G5" s="3384"/>
      <c r="H5" s="3384"/>
      <c r="I5" s="3384"/>
      <c r="J5" s="3384"/>
      <c r="K5" s="3384"/>
    </row>
    <row r="7" spans="2:13">
      <c r="B7" s="187">
        <v>1</v>
      </c>
      <c r="C7" s="4"/>
      <c r="D7" s="4" t="s">
        <v>1335</v>
      </c>
      <c r="E7" s="4"/>
      <c r="F7" s="4"/>
    </row>
    <row r="8" spans="2:13" ht="41.25" customHeight="1">
      <c r="B8" s="3681">
        <v>1.1000000000000001</v>
      </c>
      <c r="C8" s="3681"/>
      <c r="D8" s="3384" t="s">
        <v>1336</v>
      </c>
      <c r="E8" s="3384"/>
      <c r="F8" s="3384"/>
      <c r="G8" s="3384"/>
      <c r="H8" s="3384"/>
      <c r="I8" s="3384"/>
      <c r="J8" s="3384"/>
      <c r="K8" s="3384"/>
    </row>
    <row r="9" spans="2:13" ht="3.75" customHeight="1"/>
    <row r="10" spans="2:13">
      <c r="C10" s="6" t="s">
        <v>1337</v>
      </c>
      <c r="D10" t="s">
        <v>1338</v>
      </c>
    </row>
    <row r="11" spans="2:13">
      <c r="F11" s="110" t="s">
        <v>813</v>
      </c>
    </row>
    <row r="12" spans="2:13" ht="27.75" customHeight="1">
      <c r="C12" s="158" t="s">
        <v>924</v>
      </c>
      <c r="D12" s="3384" t="s">
        <v>1339</v>
      </c>
      <c r="E12" s="2851"/>
      <c r="F12" s="2851"/>
      <c r="G12" s="2851"/>
      <c r="H12" s="2851"/>
      <c r="I12" s="2851"/>
      <c r="J12" s="2851"/>
      <c r="K12" s="2851"/>
      <c r="M12" s="423"/>
    </row>
    <row r="13" spans="2:13">
      <c r="F13" s="110" t="s">
        <v>813</v>
      </c>
    </row>
    <row r="14" spans="2:13" ht="27" customHeight="1">
      <c r="C14" s="158" t="s">
        <v>1340</v>
      </c>
      <c r="D14" s="3384" t="s">
        <v>1341</v>
      </c>
      <c r="E14" s="2851"/>
      <c r="F14" s="2851"/>
      <c r="G14" s="2851"/>
      <c r="H14" s="2851"/>
      <c r="I14" s="2851"/>
      <c r="J14" s="2851"/>
      <c r="K14" s="2851"/>
    </row>
    <row r="15" spans="2:13">
      <c r="F15" s="110" t="s">
        <v>813</v>
      </c>
    </row>
    <row r="16" spans="2:13" ht="40.5" customHeight="1">
      <c r="C16" s="158" t="s">
        <v>1342</v>
      </c>
      <c r="D16" s="3384" t="s">
        <v>1343</v>
      </c>
      <c r="E16" s="2851"/>
      <c r="F16" s="2851"/>
      <c r="G16" s="2851"/>
      <c r="H16" s="2851"/>
      <c r="I16" s="2851"/>
      <c r="J16" s="2851"/>
      <c r="K16" s="2851"/>
    </row>
    <row r="18" spans="2:11" ht="39" customHeight="1">
      <c r="B18" s="3681">
        <v>1.2</v>
      </c>
      <c r="C18" s="3681"/>
      <c r="D18" s="2810" t="s">
        <v>3235</v>
      </c>
      <c r="E18" s="2851"/>
      <c r="F18" s="2851"/>
      <c r="G18" s="2851"/>
      <c r="H18" s="2851"/>
      <c r="I18" s="2851"/>
      <c r="J18" s="2851"/>
      <c r="K18" s="2851"/>
    </row>
    <row r="19" spans="2:11" ht="10.5" customHeight="1"/>
    <row r="20" spans="2:11" ht="42" customHeight="1">
      <c r="B20" s="3681">
        <v>1.3</v>
      </c>
      <c r="C20" s="3681"/>
      <c r="D20" s="3384" t="s">
        <v>1344</v>
      </c>
      <c r="E20" s="2851"/>
      <c r="F20" s="2851"/>
      <c r="G20" s="2851"/>
      <c r="H20" s="2851"/>
      <c r="I20" s="2851"/>
      <c r="J20" s="2851"/>
      <c r="K20" s="2851"/>
    </row>
    <row r="21" spans="2:11" ht="5.25" customHeight="1"/>
    <row r="22" spans="2:11" ht="15.75" customHeight="1">
      <c r="B22" s="3681">
        <v>1.4</v>
      </c>
      <c r="C22" s="3681"/>
      <c r="D22" s="2851" t="s">
        <v>1345</v>
      </c>
      <c r="E22" s="2851"/>
      <c r="F22" s="2851"/>
      <c r="G22" s="2851"/>
      <c r="H22" s="2851"/>
      <c r="I22" s="2851"/>
      <c r="J22" s="2851"/>
      <c r="K22" s="2851"/>
    </row>
    <row r="24" spans="2:11">
      <c r="B24" s="187">
        <v>2</v>
      </c>
      <c r="C24" s="4"/>
      <c r="D24" s="3330" t="s">
        <v>1346</v>
      </c>
      <c r="E24" s="3330"/>
      <c r="F24" s="3330"/>
      <c r="G24" s="3330"/>
      <c r="H24" s="3330"/>
      <c r="I24" s="3330"/>
      <c r="J24" s="3330"/>
      <c r="K24" s="3330"/>
    </row>
    <row r="25" spans="2:11" ht="41.25" customHeight="1">
      <c r="B25" s="3681">
        <v>2.1</v>
      </c>
      <c r="C25" s="3681"/>
      <c r="D25" s="2810" t="s">
        <v>4643</v>
      </c>
      <c r="E25" s="2851"/>
      <c r="F25" s="2851"/>
      <c r="G25" s="2851"/>
      <c r="H25" s="2851"/>
      <c r="I25" s="2851"/>
      <c r="J25" s="2851"/>
      <c r="K25" s="2851"/>
    </row>
    <row r="26" spans="2:11" ht="6" customHeight="1"/>
    <row r="27" spans="2:11" ht="54" customHeight="1">
      <c r="B27" s="3681">
        <v>2.2000000000000002</v>
      </c>
      <c r="C27" s="3681"/>
      <c r="D27" s="2851" t="s">
        <v>1347</v>
      </c>
      <c r="E27" s="2851"/>
      <c r="F27" s="2851"/>
      <c r="G27" s="2851"/>
      <c r="H27" s="2851"/>
      <c r="I27" s="2851"/>
      <c r="J27" s="2851"/>
      <c r="K27" s="2851"/>
    </row>
    <row r="29" spans="2:11" ht="27.75" customHeight="1">
      <c r="B29" s="187">
        <v>3</v>
      </c>
      <c r="C29" s="4"/>
      <c r="D29" s="3330" t="s">
        <v>4704</v>
      </c>
      <c r="E29" s="3330"/>
      <c r="F29" s="3330"/>
      <c r="G29" s="3330"/>
      <c r="H29" s="3330"/>
      <c r="I29" s="3330"/>
      <c r="J29" s="3330"/>
      <c r="K29" s="3330"/>
    </row>
    <row r="30" spans="2:11" ht="26.25" customHeight="1">
      <c r="B30" s="3681">
        <v>3.1</v>
      </c>
      <c r="C30" s="3681"/>
      <c r="D30" s="2851" t="s">
        <v>4705</v>
      </c>
      <c r="E30" s="2851"/>
      <c r="F30" s="2851"/>
      <c r="G30" s="2851"/>
      <c r="H30" s="2851"/>
      <c r="I30" s="2851"/>
      <c r="J30" s="2851"/>
      <c r="K30" s="2851"/>
    </row>
    <row r="31" spans="2:11" ht="13.5" customHeight="1"/>
    <row r="32" spans="2:11" ht="78.75" customHeight="1">
      <c r="B32" s="3681">
        <v>3.2</v>
      </c>
      <c r="C32" s="3681"/>
      <c r="D32" s="2851" t="s">
        <v>4706</v>
      </c>
      <c r="E32" s="2851"/>
      <c r="F32" s="2851"/>
      <c r="G32" s="2851"/>
      <c r="H32" s="2851"/>
      <c r="I32" s="2851"/>
      <c r="J32" s="2851"/>
      <c r="K32" s="2851"/>
    </row>
    <row r="33" spans="2:11" ht="3.75" customHeight="1"/>
    <row r="34" spans="2:11">
      <c r="D34" s="2851" t="s">
        <v>4707</v>
      </c>
      <c r="E34" s="2851"/>
      <c r="F34" s="2851"/>
      <c r="G34" s="2851"/>
      <c r="H34" s="2851"/>
      <c r="I34" s="2851"/>
      <c r="J34" s="2851"/>
      <c r="K34" s="2851"/>
    </row>
    <row r="35" spans="2:11">
      <c r="D35" s="2851" t="s">
        <v>1348</v>
      </c>
      <c r="E35" s="2851"/>
      <c r="F35" s="2851"/>
      <c r="G35" s="2851"/>
      <c r="H35" s="2851"/>
      <c r="I35" s="2851"/>
      <c r="J35" s="2851"/>
      <c r="K35" s="2851"/>
    </row>
    <row r="36" spans="2:11">
      <c r="D36" s="2851" t="s">
        <v>1349</v>
      </c>
      <c r="E36" s="2851"/>
      <c r="F36" s="2851"/>
      <c r="G36" s="2851"/>
      <c r="H36" s="2851"/>
      <c r="I36" s="2851"/>
      <c r="J36" s="2851"/>
      <c r="K36" s="2851"/>
    </row>
    <row r="37" spans="2:11">
      <c r="D37" s="2851" t="s">
        <v>1350</v>
      </c>
      <c r="E37" s="2851"/>
      <c r="F37" s="2851"/>
      <c r="G37" s="2851"/>
      <c r="H37" s="2851"/>
      <c r="I37" s="2851"/>
      <c r="J37" s="2851"/>
      <c r="K37" s="2851"/>
    </row>
    <row r="38" spans="2:11">
      <c r="D38" s="2851" t="s">
        <v>1351</v>
      </c>
      <c r="E38" s="2851"/>
      <c r="F38" s="2851"/>
      <c r="G38" s="2851"/>
      <c r="H38" s="2851"/>
      <c r="I38" s="2851"/>
      <c r="J38" s="2851"/>
      <c r="K38" s="2851"/>
    </row>
    <row r="39" spans="2:11">
      <c r="B39" t="s">
        <v>580</v>
      </c>
      <c r="D39" s="2851" t="s">
        <v>1352</v>
      </c>
      <c r="E39" s="2851"/>
      <c r="F39" s="2851"/>
      <c r="G39" s="2851"/>
      <c r="H39" s="2851"/>
      <c r="I39" s="2851"/>
      <c r="J39" s="2851"/>
      <c r="K39" s="2851"/>
    </row>
    <row r="40" spans="2:11">
      <c r="D40" s="2851"/>
      <c r="E40" s="2851"/>
      <c r="F40" s="2851"/>
      <c r="G40" s="2851"/>
      <c r="H40" s="2851"/>
      <c r="I40" s="2851"/>
      <c r="J40" s="2851"/>
      <c r="K40" s="2851"/>
    </row>
    <row r="41" spans="2:11" ht="54" customHeight="1">
      <c r="B41" s="3681">
        <v>3.3</v>
      </c>
      <c r="C41" s="3681"/>
      <c r="D41" s="3384" t="s">
        <v>1482</v>
      </c>
      <c r="E41" s="2851"/>
      <c r="F41" s="2851"/>
      <c r="G41" s="2851"/>
      <c r="H41" s="2851"/>
      <c r="I41" s="2851"/>
      <c r="J41" s="2851"/>
      <c r="K41" s="2851"/>
    </row>
    <row r="42" spans="2:11">
      <c r="D42" s="2851"/>
      <c r="E42" s="2851"/>
      <c r="F42" s="2851"/>
      <c r="G42" s="2851"/>
      <c r="H42" s="2851"/>
      <c r="I42" s="2851"/>
      <c r="J42" s="2851"/>
      <c r="K42" s="2851"/>
    </row>
    <row r="43" spans="2:11">
      <c r="B43" s="187">
        <v>4</v>
      </c>
      <c r="C43" s="4"/>
      <c r="D43" s="3330" t="s">
        <v>1353</v>
      </c>
      <c r="E43" s="3330"/>
      <c r="F43" s="3330"/>
      <c r="G43" s="3330"/>
      <c r="H43" s="3330"/>
      <c r="I43" s="3330"/>
      <c r="J43" s="3330"/>
      <c r="K43" s="3330"/>
    </row>
    <row r="44" spans="2:11" ht="27.75" customHeight="1">
      <c r="B44" s="3681">
        <v>4.0999999999999996</v>
      </c>
      <c r="C44" s="3681"/>
      <c r="D44" s="2851" t="s">
        <v>4708</v>
      </c>
      <c r="E44" s="2851"/>
      <c r="F44" s="2851"/>
      <c r="G44" s="2851"/>
      <c r="H44" s="2851"/>
      <c r="I44" s="2851"/>
      <c r="J44" s="2851"/>
      <c r="K44" s="2851"/>
    </row>
    <row r="45" spans="2:11" ht="4.5" customHeight="1"/>
    <row r="46" spans="2:11">
      <c r="D46" s="2851" t="s">
        <v>1354</v>
      </c>
      <c r="E46" s="2851"/>
      <c r="F46" s="2851"/>
      <c r="G46" s="2851"/>
      <c r="H46" s="2851"/>
      <c r="I46" s="2851"/>
      <c r="J46" s="2851"/>
      <c r="K46" s="2851"/>
    </row>
    <row r="47" spans="2:11">
      <c r="D47" s="2851" t="s">
        <v>1355</v>
      </c>
      <c r="E47" s="2851"/>
      <c r="F47" s="2851"/>
      <c r="G47" s="2851"/>
      <c r="H47" s="2851"/>
      <c r="I47" s="2851"/>
      <c r="J47" s="2851"/>
      <c r="K47" s="2851"/>
    </row>
    <row r="48" spans="2:11">
      <c r="D48" s="2851" t="s">
        <v>1356</v>
      </c>
      <c r="E48" s="2851"/>
      <c r="F48" s="2851"/>
      <c r="G48" s="2851"/>
      <c r="H48" s="2851"/>
      <c r="I48" s="2851"/>
      <c r="J48" s="2851"/>
      <c r="K48" s="2851"/>
    </row>
    <row r="49" spans="2:11" ht="12.75" customHeight="1">
      <c r="D49" s="2851" t="s">
        <v>1357</v>
      </c>
      <c r="E49" s="2851"/>
      <c r="F49" s="2851"/>
      <c r="G49" s="2851"/>
      <c r="H49" s="2851"/>
      <c r="I49" s="2851"/>
      <c r="J49" s="2851"/>
      <c r="K49" s="2851"/>
    </row>
    <row r="50" spans="2:11" ht="27.75" customHeight="1">
      <c r="D50" s="2851" t="s">
        <v>1358</v>
      </c>
      <c r="E50" s="2851"/>
      <c r="F50" s="2851"/>
      <c r="G50" s="2851"/>
      <c r="H50" s="2851"/>
      <c r="I50" s="2851"/>
      <c r="J50" s="2851"/>
      <c r="K50" s="2851"/>
    </row>
    <row r="51" spans="2:11">
      <c r="D51" s="2851" t="s">
        <v>1359</v>
      </c>
      <c r="E51" s="2851"/>
      <c r="F51" s="2851"/>
      <c r="G51" s="2851"/>
      <c r="H51" s="2851"/>
      <c r="I51" s="2851"/>
      <c r="J51" s="2851"/>
      <c r="K51" s="2851"/>
    </row>
    <row r="52" spans="2:11">
      <c r="D52" s="2851" t="s">
        <v>1360</v>
      </c>
      <c r="E52" s="2851"/>
      <c r="F52" s="2851"/>
      <c r="G52" s="2851"/>
      <c r="H52" s="2851"/>
      <c r="I52" s="2851"/>
      <c r="J52" s="2851"/>
      <c r="K52" s="2851"/>
    </row>
    <row r="53" spans="2:11">
      <c r="D53" s="2851"/>
      <c r="E53" s="2851"/>
      <c r="F53" s="2851"/>
      <c r="G53" s="2851"/>
      <c r="H53" s="2851"/>
      <c r="I53" s="2851"/>
      <c r="J53" s="2851"/>
      <c r="K53" s="2851"/>
    </row>
    <row r="54" spans="2:11" ht="27" customHeight="1">
      <c r="B54" s="3681">
        <v>4.2</v>
      </c>
      <c r="C54" s="3681"/>
      <c r="D54" s="2851" t="s">
        <v>4709</v>
      </c>
      <c r="E54" s="2851"/>
      <c r="F54" s="2851"/>
      <c r="G54" s="2851"/>
      <c r="H54" s="2851"/>
      <c r="I54" s="2851"/>
      <c r="J54" s="2851"/>
      <c r="K54" s="2851"/>
    </row>
    <row r="55" spans="2:11">
      <c r="D55" s="2851"/>
      <c r="E55" s="2851"/>
      <c r="F55" s="2851"/>
      <c r="G55" s="2851"/>
      <c r="H55" s="2851"/>
      <c r="I55" s="2851"/>
      <c r="J55" s="2851"/>
      <c r="K55" s="2851"/>
    </row>
    <row r="56" spans="2:11" ht="28.2" customHeight="1">
      <c r="B56" s="392"/>
      <c r="C56" s="393"/>
      <c r="D56" s="393"/>
      <c r="E56" s="393"/>
      <c r="F56" s="393"/>
      <c r="G56" s="393"/>
      <c r="H56" s="393"/>
      <c r="I56" s="393"/>
      <c r="J56" s="393"/>
      <c r="K56" s="394"/>
    </row>
    <row r="57" spans="2:11" ht="37.200000000000003" customHeight="1">
      <c r="B57" s="53" t="s">
        <v>4583</v>
      </c>
      <c r="E57" s="390"/>
      <c r="F57" s="390"/>
      <c r="G57" s="390"/>
      <c r="H57" t="s">
        <v>1134</v>
      </c>
      <c r="I57" s="390"/>
      <c r="J57" s="390"/>
      <c r="K57" s="391"/>
    </row>
    <row r="58" spans="2:11" ht="37.200000000000003" customHeight="1">
      <c r="B58" s="929" t="s">
        <v>4584</v>
      </c>
      <c r="E58" s="390"/>
      <c r="F58" s="390"/>
      <c r="G58" s="390"/>
      <c r="H58" s="390"/>
      <c r="I58" s="390"/>
      <c r="J58" s="390"/>
      <c r="K58" s="391"/>
    </row>
    <row r="59" spans="2:11" ht="37.200000000000003" customHeight="1">
      <c r="B59" s="53" t="s">
        <v>970</v>
      </c>
      <c r="E59" s="142"/>
      <c r="F59" s="142"/>
      <c r="G59" s="142"/>
      <c r="H59" s="142"/>
      <c r="I59" s="142"/>
      <c r="J59" s="142"/>
      <c r="K59" s="143"/>
    </row>
    <row r="60" spans="2:11" ht="37.200000000000003" customHeight="1">
      <c r="B60" s="53" t="s">
        <v>580</v>
      </c>
      <c r="E60" s="142"/>
      <c r="F60" s="142"/>
      <c r="G60" s="142"/>
      <c r="H60" s="142"/>
      <c r="I60" s="142"/>
      <c r="J60" s="142"/>
      <c r="K60" s="143"/>
    </row>
    <row r="61" spans="2:11" ht="37.200000000000003" customHeight="1">
      <c r="B61" s="53" t="s">
        <v>1361</v>
      </c>
      <c r="E61" s="142"/>
      <c r="F61" s="142"/>
      <c r="G61" s="142"/>
      <c r="H61" t="s">
        <v>1362</v>
      </c>
      <c r="I61" s="142"/>
      <c r="J61" s="142"/>
      <c r="K61" s="143"/>
    </row>
    <row r="62" spans="2:11" ht="37.200000000000003" customHeight="1">
      <c r="B62" s="53" t="s">
        <v>1123</v>
      </c>
      <c r="E62" s="142"/>
      <c r="F62" s="142"/>
      <c r="G62" s="142"/>
      <c r="K62" s="289"/>
    </row>
    <row r="63" spans="2:11" ht="18.600000000000001" customHeight="1">
      <c r="B63" s="395"/>
      <c r="C63" s="390"/>
      <c r="D63" s="390"/>
      <c r="E63" s="390"/>
      <c r="F63" s="390"/>
      <c r="G63" s="390"/>
      <c r="H63" s="390"/>
      <c r="I63" s="390"/>
      <c r="J63" s="390"/>
      <c r="K63" s="391"/>
    </row>
  </sheetData>
  <mergeCells count="49">
    <mergeCell ref="B30:C30"/>
    <mergeCell ref="B32:C32"/>
    <mergeCell ref="B41:C41"/>
    <mergeCell ref="B44:C44"/>
    <mergeCell ref="B54:C54"/>
    <mergeCell ref="B18:C18"/>
    <mergeCell ref="B20:C20"/>
    <mergeCell ref="B22:C22"/>
    <mergeCell ref="B25:C25"/>
    <mergeCell ref="B27:C27"/>
    <mergeCell ref="B1:K1"/>
    <mergeCell ref="B2:K2"/>
    <mergeCell ref="B3:K3"/>
    <mergeCell ref="B5:K5"/>
    <mergeCell ref="D8:K8"/>
    <mergeCell ref="B8:C8"/>
    <mergeCell ref="D12:K12"/>
    <mergeCell ref="D34:K34"/>
    <mergeCell ref="D14:K14"/>
    <mergeCell ref="D16:K16"/>
    <mergeCell ref="D18:K18"/>
    <mergeCell ref="D20:K20"/>
    <mergeCell ref="D22:K22"/>
    <mergeCell ref="D24:K24"/>
    <mergeCell ref="D25:K25"/>
    <mergeCell ref="D27:K27"/>
    <mergeCell ref="D29:K29"/>
    <mergeCell ref="D30:K30"/>
    <mergeCell ref="D32:K32"/>
    <mergeCell ref="D47:K47"/>
    <mergeCell ref="D35:K35"/>
    <mergeCell ref="D36:K36"/>
    <mergeCell ref="D37:K37"/>
    <mergeCell ref="D38:K38"/>
    <mergeCell ref="D39:K39"/>
    <mergeCell ref="D40:K40"/>
    <mergeCell ref="D41:K41"/>
    <mergeCell ref="D42:K42"/>
    <mergeCell ref="D43:K43"/>
    <mergeCell ref="D44:K44"/>
    <mergeCell ref="D46:K46"/>
    <mergeCell ref="D48:K48"/>
    <mergeCell ref="D55:K55"/>
    <mergeCell ref="D49:K49"/>
    <mergeCell ref="D50:K50"/>
    <mergeCell ref="D51:K51"/>
    <mergeCell ref="D52:K52"/>
    <mergeCell ref="D53:K53"/>
    <mergeCell ref="D54:K54"/>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1" manualBreakCount="1">
    <brk id="31"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38337" r:id="rId4" name="Button 1">
              <controlPr defaultSize="0" print="0" autoFill="0" autoPict="0" macro="[0]!ToMainMenu">
                <anchor>
                  <from>
                    <xdr:col>12</xdr:col>
                    <xdr:colOff>60960</xdr:colOff>
                    <xdr:row>0</xdr:row>
                    <xdr:rowOff>251460</xdr:rowOff>
                  </from>
                  <to>
                    <xdr:col>14</xdr:col>
                    <xdr:colOff>0</xdr:colOff>
                    <xdr:row>1</xdr:row>
                    <xdr:rowOff>114300</xdr:rowOff>
                  </to>
                </anchor>
              </controlPr>
            </control>
          </mc:Choice>
        </mc:AlternateContent>
        <mc:AlternateContent xmlns:mc="http://schemas.openxmlformats.org/markup-compatibility/2006">
          <mc:Choice Requires="x14">
            <control shapeId="1038338" r:id="rId5" name="Button 2">
              <controlPr defaultSize="0" print="0" autoFill="0" autoPict="0" macro="[0]!Printsheet">
                <anchor>
                  <from>
                    <xdr:col>12</xdr:col>
                    <xdr:colOff>60960</xdr:colOff>
                    <xdr:row>4</xdr:row>
                    <xdr:rowOff>266700</xdr:rowOff>
                  </from>
                  <to>
                    <xdr:col>14</xdr:col>
                    <xdr:colOff>0</xdr:colOff>
                    <xdr:row>4</xdr:row>
                    <xdr:rowOff>541020</xdr:rowOff>
                  </to>
                </anchor>
              </controlPr>
            </control>
          </mc:Choice>
        </mc:AlternateContent>
        <mc:AlternateContent xmlns:mc="http://schemas.openxmlformats.org/markup-compatibility/2006">
          <mc:Choice Requires="x14">
            <control shapeId="1038339" r:id="rId6" name="Button 3">
              <controlPr defaultSize="0" print="0" autoFill="0" autoPict="0" macro="[0]!PrintPreview">
                <anchor>
                  <from>
                    <xdr:col>12</xdr:col>
                    <xdr:colOff>60960</xdr:colOff>
                    <xdr:row>1</xdr:row>
                    <xdr:rowOff>198120</xdr:rowOff>
                  </from>
                  <to>
                    <xdr:col>14</xdr:col>
                    <xdr:colOff>0</xdr:colOff>
                    <xdr:row>3</xdr:row>
                    <xdr:rowOff>0</xdr:rowOff>
                  </to>
                </anchor>
              </controlPr>
            </control>
          </mc:Choice>
        </mc:AlternateContent>
        <mc:AlternateContent xmlns:mc="http://schemas.openxmlformats.org/markup-compatibility/2006">
          <mc:Choice Requires="x14">
            <control shapeId="1038340" r:id="rId7" name="Button 4">
              <controlPr defaultSize="0" print="0" autoFill="0" autoPict="0" macro="[0]!ToDataEntry">
                <anchor>
                  <from>
                    <xdr:col>12</xdr:col>
                    <xdr:colOff>60960</xdr:colOff>
                    <xdr:row>4</xdr:row>
                    <xdr:rowOff>609600</xdr:rowOff>
                  </from>
                  <to>
                    <xdr:col>14</xdr:col>
                    <xdr:colOff>0</xdr:colOff>
                    <xdr:row>4</xdr:row>
                    <xdr:rowOff>868680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theme="3" tint="-0.249977111117893"/>
  </sheetPr>
  <dimension ref="A1:N32"/>
  <sheetViews>
    <sheetView showGridLines="0" showRowColHeaders="0" zoomScaleNormal="100" workbookViewId="0">
      <selection activeCell="V14" sqref="V14"/>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4" ht="38.25" customHeight="1">
      <c r="B1" s="4495" t="s">
        <v>4747</v>
      </c>
      <c r="C1" s="4496"/>
      <c r="D1" s="4496"/>
      <c r="E1" s="4496"/>
      <c r="F1" s="4496"/>
      <c r="G1" s="4496"/>
      <c r="H1" s="4496"/>
      <c r="I1" s="4496"/>
      <c r="J1" s="4497"/>
      <c r="K1" s="380"/>
      <c r="L1" s="379"/>
      <c r="M1" s="379"/>
      <c r="N1" s="379"/>
    </row>
    <row r="2" spans="1:14">
      <c r="A2" s="379"/>
      <c r="B2" s="379"/>
      <c r="C2" s="379"/>
      <c r="D2" s="379"/>
      <c r="E2" s="379"/>
      <c r="F2" s="379"/>
      <c r="G2" s="379"/>
      <c r="H2" s="379"/>
      <c r="I2" s="379"/>
      <c r="J2" s="379"/>
      <c r="K2" s="379"/>
      <c r="L2" s="379"/>
      <c r="M2" s="379"/>
      <c r="N2" s="379"/>
    </row>
    <row r="3" spans="1:14" ht="15.75" customHeight="1">
      <c r="A3" s="379"/>
      <c r="B3" s="4477" t="s">
        <v>415</v>
      </c>
      <c r="C3" s="4478"/>
      <c r="D3" s="4506" t="str">
        <f>+'Master Data'!E18</f>
        <v>KZN Public Works: 191 Prince Alfred Street</v>
      </c>
      <c r="E3" s="4507"/>
      <c r="F3" s="4507"/>
      <c r="G3" s="4507"/>
      <c r="H3" s="4507"/>
      <c r="I3" s="4507"/>
      <c r="J3" s="4508"/>
      <c r="M3" s="379"/>
      <c r="N3" s="379"/>
    </row>
    <row r="4" spans="1:14" ht="14.25" customHeight="1">
      <c r="A4" s="379"/>
      <c r="B4" s="4479"/>
      <c r="C4" s="4480"/>
      <c r="D4" s="4509"/>
      <c r="E4" s="4510"/>
      <c r="F4" s="4510"/>
      <c r="G4" s="4510"/>
      <c r="H4" s="4510"/>
      <c r="I4" s="4510"/>
      <c r="J4" s="4511"/>
      <c r="K4" s="379"/>
      <c r="L4" s="379"/>
      <c r="M4" s="379"/>
      <c r="N4" s="379"/>
    </row>
    <row r="5" spans="1:14" ht="12.75" customHeight="1">
      <c r="A5" s="379"/>
      <c r="B5" s="4479"/>
      <c r="C5" s="4480"/>
      <c r="D5" s="4509"/>
      <c r="E5" s="4510"/>
      <c r="F5" s="4510"/>
      <c r="G5" s="4510"/>
      <c r="H5" s="4510"/>
      <c r="I5" s="4510"/>
      <c r="J5" s="4511"/>
      <c r="K5" s="379"/>
      <c r="L5" s="379"/>
      <c r="M5" s="379"/>
      <c r="N5" s="379"/>
    </row>
    <row r="6" spans="1:14" ht="20.25" customHeight="1">
      <c r="A6" s="379"/>
      <c r="B6" s="4481"/>
      <c r="C6" s="4482"/>
      <c r="D6" s="4512"/>
      <c r="E6" s="4513"/>
      <c r="F6" s="4513"/>
      <c r="G6" s="4513"/>
      <c r="H6" s="4513"/>
      <c r="I6" s="4513"/>
      <c r="J6" s="4514"/>
      <c r="K6" s="379"/>
      <c r="L6" s="379"/>
      <c r="M6" s="379"/>
      <c r="N6" s="379"/>
    </row>
    <row r="7" spans="1:14" ht="18.75" customHeight="1">
      <c r="A7" s="379"/>
      <c r="B7" s="4259" t="s">
        <v>1463</v>
      </c>
      <c r="C7" s="4261"/>
      <c r="D7" s="4262" t="str">
        <f>+'Master Data'!E13</f>
        <v>ZNTM012345W</v>
      </c>
      <c r="E7" s="4263"/>
      <c r="F7" s="4264"/>
      <c r="G7" s="4492" t="s">
        <v>4004</v>
      </c>
      <c r="H7" s="4492"/>
      <c r="I7" s="4262" t="str">
        <f>+'Master Data'!G13</f>
        <v>012345</v>
      </c>
      <c r="J7" s="4264"/>
      <c r="K7" s="381"/>
      <c r="L7" s="381"/>
      <c r="M7" s="381"/>
      <c r="N7" s="379"/>
    </row>
    <row r="8" spans="1:14">
      <c r="A8" s="379"/>
      <c r="B8" s="379"/>
      <c r="C8" s="379"/>
      <c r="D8" s="379"/>
      <c r="E8" s="382"/>
      <c r="F8" s="382"/>
      <c r="G8" s="382"/>
      <c r="H8" s="382"/>
      <c r="I8" s="382"/>
      <c r="J8" s="382"/>
      <c r="K8" s="379"/>
      <c r="L8" s="379"/>
      <c r="M8" s="379"/>
      <c r="N8" s="379"/>
    </row>
    <row r="9" spans="1:14">
      <c r="A9" s="379"/>
      <c r="B9" s="379"/>
      <c r="C9" s="379"/>
      <c r="D9" s="379"/>
      <c r="E9" s="382"/>
      <c r="F9" s="382"/>
      <c r="G9" s="382"/>
      <c r="H9" s="382"/>
      <c r="I9" s="382"/>
      <c r="J9" s="382"/>
      <c r="K9" s="379"/>
      <c r="L9" s="379"/>
      <c r="M9" s="379"/>
      <c r="N9" s="379"/>
    </row>
    <row r="10" spans="1:14" ht="13.8">
      <c r="A10" s="379"/>
      <c r="B10" s="384"/>
      <c r="C10" s="384"/>
      <c r="D10" s="384"/>
      <c r="E10" s="382"/>
      <c r="F10" s="382"/>
      <c r="G10" s="382"/>
      <c r="H10" s="382"/>
      <c r="I10" s="382"/>
      <c r="J10" s="382"/>
    </row>
    <row r="11" spans="1:14">
      <c r="A11" s="379"/>
      <c r="B11" s="4272" t="s">
        <v>4028</v>
      </c>
      <c r="C11" s="4272"/>
      <c r="D11" s="4272"/>
      <c r="E11" s="4272"/>
      <c r="F11" s="4272"/>
      <c r="G11" s="4272"/>
      <c r="H11" s="4272"/>
      <c r="I11" s="4272"/>
      <c r="J11" s="4272"/>
    </row>
    <row r="12" spans="1:14">
      <c r="A12" s="379"/>
      <c r="B12" s="4272"/>
      <c r="C12" s="4272"/>
      <c r="D12" s="4272"/>
      <c r="E12" s="4272"/>
      <c r="F12" s="4272"/>
      <c r="G12" s="4272"/>
      <c r="H12" s="4272"/>
      <c r="I12" s="4272"/>
      <c r="J12" s="4272"/>
    </row>
    <row r="13" spans="1:14">
      <c r="A13" s="379"/>
      <c r="B13" s="4272"/>
      <c r="C13" s="4272"/>
      <c r="D13" s="4272"/>
      <c r="E13" s="4272"/>
      <c r="F13" s="4272"/>
      <c r="G13" s="4272"/>
      <c r="H13" s="4272"/>
      <c r="I13" s="4272"/>
      <c r="J13" s="4272"/>
    </row>
    <row r="14" spans="1:14" ht="27.75" customHeight="1">
      <c r="A14" s="379"/>
      <c r="B14" s="4272"/>
      <c r="C14" s="4272"/>
      <c r="D14" s="4272"/>
      <c r="E14" s="4272"/>
      <c r="F14" s="4272"/>
      <c r="G14" s="4272"/>
      <c r="H14" s="4272"/>
      <c r="I14" s="4272"/>
      <c r="J14" s="4272"/>
    </row>
    <row r="15" spans="1:14" ht="22.5" hidden="1" customHeight="1">
      <c r="A15" s="379"/>
      <c r="B15" s="4272"/>
      <c r="C15" s="4272"/>
      <c r="D15" s="4272"/>
      <c r="E15" s="4272"/>
      <c r="F15" s="4272"/>
      <c r="G15" s="4272"/>
      <c r="H15" s="4272"/>
      <c r="I15" s="4272"/>
      <c r="J15" s="4272"/>
    </row>
    <row r="16" spans="1:14" ht="26.25" customHeight="1">
      <c r="A16" s="379"/>
      <c r="B16" s="4272"/>
      <c r="C16" s="4272"/>
      <c r="D16" s="4272"/>
      <c r="E16" s="4272"/>
      <c r="F16" s="4272"/>
      <c r="G16" s="4272"/>
      <c r="H16" s="4272"/>
      <c r="I16" s="4272"/>
      <c r="J16" s="4272"/>
    </row>
    <row r="17" spans="1:10" ht="22.5" hidden="1" customHeight="1">
      <c r="A17" s="379"/>
      <c r="B17" s="4272"/>
      <c r="C17" s="4272"/>
      <c r="D17" s="4272"/>
      <c r="E17" s="4272"/>
      <c r="F17" s="4272"/>
      <c r="G17" s="4272"/>
      <c r="H17" s="4272"/>
      <c r="I17" s="4272"/>
      <c r="J17" s="4272"/>
    </row>
    <row r="18" spans="1:10" ht="27.75" customHeight="1">
      <c r="A18" s="379"/>
      <c r="B18" s="4272"/>
      <c r="C18" s="4272"/>
      <c r="D18" s="4272"/>
      <c r="E18" s="4272"/>
      <c r="F18" s="4272"/>
      <c r="G18" s="4272"/>
      <c r="H18" s="4272"/>
      <c r="I18" s="4272"/>
      <c r="J18" s="4272"/>
    </row>
    <row r="19" spans="1:10" hidden="1">
      <c r="A19" s="379"/>
      <c r="B19" s="383"/>
      <c r="C19" s="383"/>
      <c r="D19" s="383"/>
      <c r="E19" s="383"/>
      <c r="F19" s="383"/>
      <c r="G19" s="379"/>
      <c r="H19" s="379"/>
      <c r="I19" s="379"/>
      <c r="J19" s="379"/>
    </row>
    <row r="20" spans="1:10" ht="13.5" customHeight="1">
      <c r="A20" s="379"/>
      <c r="B20" s="4247"/>
      <c r="C20" s="4247"/>
      <c r="D20" s="4247"/>
      <c r="E20" s="4247"/>
      <c r="F20" s="4247"/>
      <c r="G20" s="385"/>
      <c r="H20" s="385"/>
      <c r="I20" s="379"/>
      <c r="J20" s="379"/>
    </row>
    <row r="21" spans="1:10" hidden="1">
      <c r="A21" s="379"/>
      <c r="B21" s="383"/>
      <c r="C21" s="383"/>
      <c r="D21" s="383"/>
      <c r="E21" s="383"/>
      <c r="F21" s="383"/>
      <c r="G21" s="379"/>
      <c r="H21" s="379"/>
      <c r="I21" s="379"/>
      <c r="J21" s="379"/>
    </row>
    <row r="22" spans="1:10" ht="27" customHeight="1">
      <c r="A22" s="379"/>
      <c r="B22" s="4252"/>
      <c r="C22" s="4252"/>
      <c r="D22" s="4252"/>
      <c r="E22" s="4252"/>
      <c r="F22" s="4252"/>
      <c r="G22" s="379"/>
      <c r="H22" s="379"/>
      <c r="I22" s="379"/>
      <c r="J22" s="379"/>
    </row>
    <row r="23" spans="1:10" ht="22.5" hidden="1" customHeight="1">
      <c r="A23" s="379"/>
      <c r="B23" s="383"/>
      <c r="C23" s="383"/>
      <c r="D23" s="383"/>
      <c r="E23" s="383"/>
      <c r="F23" s="383"/>
      <c r="G23" s="379"/>
      <c r="H23" s="379"/>
      <c r="I23" s="379"/>
      <c r="J23" s="379"/>
    </row>
    <row r="24" spans="1:10" ht="25.5" customHeight="1">
      <c r="A24" s="379"/>
      <c r="B24" s="4275" t="s">
        <v>1077</v>
      </c>
      <c r="C24" s="4275"/>
      <c r="D24" s="4275"/>
      <c r="E24" s="4275"/>
      <c r="F24" s="4275"/>
      <c r="G24" s="4275"/>
      <c r="H24" s="4275"/>
      <c r="I24" s="4275"/>
      <c r="J24" s="4275"/>
    </row>
    <row r="25" spans="1:10" hidden="1">
      <c r="A25" s="379"/>
      <c r="B25" s="383"/>
      <c r="C25" s="383"/>
      <c r="D25" s="383"/>
      <c r="E25" s="383"/>
      <c r="F25" s="383"/>
      <c r="G25" s="379"/>
      <c r="H25" s="379"/>
      <c r="I25" s="379"/>
      <c r="J25" s="379"/>
    </row>
    <row r="26" spans="1:10" ht="12.75" customHeight="1">
      <c r="A26" s="386" t="s">
        <v>789</v>
      </c>
      <c r="B26" s="4498" t="s">
        <v>4008</v>
      </c>
      <c r="C26" s="4498"/>
      <c r="D26" s="4498"/>
      <c r="E26" s="4498"/>
      <c r="F26" s="4498"/>
      <c r="G26" s="4498"/>
      <c r="H26" s="4498"/>
      <c r="I26" s="4498"/>
      <c r="J26" s="4498"/>
    </row>
    <row r="27" spans="1:10" ht="34.5" customHeight="1">
      <c r="B27" s="4498"/>
      <c r="C27" s="4498"/>
      <c r="D27" s="4498"/>
      <c r="E27" s="4498"/>
      <c r="F27" s="4498"/>
      <c r="G27" s="4498"/>
      <c r="H27" s="4498"/>
      <c r="I27" s="4498"/>
      <c r="J27" s="4498"/>
    </row>
    <row r="28" spans="1:10" ht="12.75" customHeight="1">
      <c r="A28" s="684" t="s">
        <v>580</v>
      </c>
      <c r="B28" s="4498" t="s">
        <v>580</v>
      </c>
      <c r="C28" s="4498"/>
      <c r="D28" s="4498"/>
      <c r="E28" s="4498"/>
      <c r="F28" s="4498"/>
      <c r="G28" s="4498"/>
      <c r="H28" s="4498"/>
      <c r="I28" s="4498"/>
      <c r="J28" s="4498"/>
    </row>
    <row r="29" spans="1:10" ht="12.75" customHeight="1">
      <c r="A29" s="379"/>
      <c r="B29" s="4498"/>
      <c r="C29" s="4498"/>
      <c r="D29" s="4498"/>
      <c r="E29" s="4498"/>
      <c r="F29" s="4498"/>
      <c r="G29" s="4498"/>
      <c r="H29" s="4498"/>
      <c r="I29" s="4498"/>
      <c r="J29" s="4498"/>
    </row>
    <row r="30" spans="1:10" ht="21" customHeight="1">
      <c r="A30" s="379"/>
      <c r="B30" s="4498"/>
      <c r="C30" s="4498"/>
      <c r="D30" s="4498"/>
      <c r="E30" s="4498"/>
      <c r="F30" s="4498"/>
      <c r="G30" s="4498"/>
      <c r="H30" s="4498"/>
      <c r="I30" s="4498"/>
      <c r="J30" s="4498"/>
    </row>
    <row r="31" spans="1:10" ht="43.5" customHeight="1">
      <c r="A31" s="379"/>
      <c r="B31" s="4498"/>
      <c r="C31" s="4498"/>
      <c r="D31" s="4498"/>
      <c r="E31" s="4498"/>
      <c r="F31" s="4498"/>
      <c r="G31" s="4498"/>
      <c r="H31" s="4498"/>
      <c r="I31" s="4498"/>
      <c r="J31" s="4498"/>
    </row>
    <row r="32" spans="1:10" ht="21" customHeight="1"/>
  </sheetData>
  <sheetProtection formatRows="0" selectLockedCells="1"/>
  <mergeCells count="13">
    <mergeCell ref="B28:J31"/>
    <mergeCell ref="B1:J1"/>
    <mergeCell ref="B3:C6"/>
    <mergeCell ref="D3:J6"/>
    <mergeCell ref="B7:C7"/>
    <mergeCell ref="D7:F7"/>
    <mergeCell ref="G7:H7"/>
    <mergeCell ref="I7:J7"/>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Width="0" fitToHeight="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6033" r:id="rId4" name="Button 1">
              <controlPr defaultSize="0" print="0" autoFill="0" autoPict="0" macro="[0]!ToMainMenu">
                <anchor>
                  <from>
                    <xdr:col>11</xdr:col>
                    <xdr:colOff>137160</xdr:colOff>
                    <xdr:row>0</xdr:row>
                    <xdr:rowOff>220980</xdr:rowOff>
                  </from>
                  <to>
                    <xdr:col>14</xdr:col>
                    <xdr:colOff>30480</xdr:colOff>
                    <xdr:row>1</xdr:row>
                    <xdr:rowOff>60960</xdr:rowOff>
                  </to>
                </anchor>
              </controlPr>
            </control>
          </mc:Choice>
        </mc:AlternateContent>
        <mc:AlternateContent xmlns:mc="http://schemas.openxmlformats.org/markup-compatibility/2006">
          <mc:Choice Requires="x14">
            <control shapeId="1196034" r:id="rId5" name="Button 2">
              <controlPr defaultSize="0" print="0" autoFill="0" autoPict="0" macro="[0]!Printsheet">
                <anchor>
                  <from>
                    <xdr:col>11</xdr:col>
                    <xdr:colOff>137160</xdr:colOff>
                    <xdr:row>5</xdr:row>
                    <xdr:rowOff>60960</xdr:rowOff>
                  </from>
                  <to>
                    <xdr:col>14</xdr:col>
                    <xdr:colOff>30480</xdr:colOff>
                    <xdr:row>6</xdr:row>
                    <xdr:rowOff>121920</xdr:rowOff>
                  </to>
                </anchor>
              </controlPr>
            </control>
          </mc:Choice>
        </mc:AlternateContent>
        <mc:AlternateContent xmlns:mc="http://schemas.openxmlformats.org/markup-compatibility/2006">
          <mc:Choice Requires="x14">
            <control shapeId="1196035" r:id="rId6" name="Button 3">
              <controlPr defaultSize="0" print="0" autoFill="0" autoPict="0" macro="[0]!PrintPreview">
                <anchor>
                  <from>
                    <xdr:col>11</xdr:col>
                    <xdr:colOff>137160</xdr:colOff>
                    <xdr:row>1</xdr:row>
                    <xdr:rowOff>83820</xdr:rowOff>
                  </from>
                  <to>
                    <xdr:col>14</xdr:col>
                    <xdr:colOff>30480</xdr:colOff>
                    <xdr:row>3</xdr:row>
                    <xdr:rowOff>45720</xdr:rowOff>
                  </to>
                </anchor>
              </controlPr>
            </control>
          </mc:Choice>
        </mc:AlternateContent>
        <mc:AlternateContent xmlns:mc="http://schemas.openxmlformats.org/markup-compatibility/2006">
          <mc:Choice Requires="x14">
            <control shapeId="1196036" r:id="rId7" name="Button 4">
              <controlPr defaultSize="0" print="0" autoFill="0" autoPict="0" macro="[0]!ToDataEntry">
                <anchor>
                  <from>
                    <xdr:col>11</xdr:col>
                    <xdr:colOff>137160</xdr:colOff>
                    <xdr:row>6</xdr:row>
                    <xdr:rowOff>144780</xdr:rowOff>
                  </from>
                  <to>
                    <xdr:col>14</xdr:col>
                    <xdr:colOff>30480</xdr:colOff>
                    <xdr:row>8</xdr:row>
                    <xdr:rowOff>99060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6">
    <tabColor theme="3" tint="-0.249977111117893"/>
  </sheetPr>
  <dimension ref="A1:Q32"/>
  <sheetViews>
    <sheetView showGridLines="0" showRowColHeaders="0" zoomScaleNormal="100" workbookViewId="0">
      <selection activeCell="V14" sqref="V14"/>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7" ht="38.25" customHeight="1">
      <c r="B1" s="4495" t="s">
        <v>4748</v>
      </c>
      <c r="C1" s="4496"/>
      <c r="D1" s="4496"/>
      <c r="E1" s="4496"/>
      <c r="F1" s="4496"/>
      <c r="G1" s="4496"/>
      <c r="H1" s="4496"/>
      <c r="I1" s="4496"/>
      <c r="J1" s="4497"/>
      <c r="K1" s="380"/>
      <c r="L1" s="379"/>
      <c r="M1" s="379"/>
      <c r="N1" s="379"/>
    </row>
    <row r="2" spans="1:17">
      <c r="A2" s="379"/>
      <c r="B2" s="379"/>
      <c r="C2" s="379"/>
      <c r="D2" s="379"/>
      <c r="E2" s="379"/>
      <c r="F2" s="379"/>
      <c r="G2" s="379"/>
      <c r="H2" s="379"/>
      <c r="I2" s="379"/>
      <c r="J2" s="379"/>
      <c r="K2" s="379"/>
      <c r="L2" s="379"/>
      <c r="M2" s="379"/>
      <c r="N2" s="379"/>
    </row>
    <row r="3" spans="1:17" ht="15.75" customHeight="1">
      <c r="A3" s="379"/>
      <c r="B3" s="4477" t="s">
        <v>415</v>
      </c>
      <c r="C3" s="4478"/>
      <c r="D3" s="4506" t="str">
        <f>+'Master Data'!E18</f>
        <v>KZN Public Works: 191 Prince Alfred Street</v>
      </c>
      <c r="E3" s="4507"/>
      <c r="F3" s="4507"/>
      <c r="G3" s="4507"/>
      <c r="H3" s="4507"/>
      <c r="I3" s="4507"/>
      <c r="J3" s="4508"/>
      <c r="M3" s="379"/>
      <c r="N3" s="379"/>
    </row>
    <row r="4" spans="1:17" ht="14.25" customHeight="1">
      <c r="A4" s="379"/>
      <c r="B4" s="4479"/>
      <c r="C4" s="4480"/>
      <c r="D4" s="4509"/>
      <c r="E4" s="4510"/>
      <c r="F4" s="4510"/>
      <c r="G4" s="4510"/>
      <c r="H4" s="4510"/>
      <c r="I4" s="4510"/>
      <c r="J4" s="4511"/>
      <c r="K4" s="379"/>
      <c r="L4" s="379"/>
      <c r="M4" s="379"/>
      <c r="N4" s="379"/>
    </row>
    <row r="5" spans="1:17" ht="12.75" customHeight="1">
      <c r="A5" s="379"/>
      <c r="B5" s="4479"/>
      <c r="C5" s="4480"/>
      <c r="D5" s="4509"/>
      <c r="E5" s="4510"/>
      <c r="F5" s="4510"/>
      <c r="G5" s="4510"/>
      <c r="H5" s="4510"/>
      <c r="I5" s="4510"/>
      <c r="J5" s="4511"/>
      <c r="K5" s="379"/>
      <c r="L5" s="379"/>
      <c r="M5" s="379"/>
      <c r="N5" s="379"/>
    </row>
    <row r="6" spans="1:17" ht="20.25" customHeight="1">
      <c r="A6" s="379"/>
      <c r="B6" s="4481"/>
      <c r="C6" s="4482"/>
      <c r="D6" s="4512"/>
      <c r="E6" s="4513"/>
      <c r="F6" s="4513"/>
      <c r="G6" s="4513"/>
      <c r="H6" s="4513"/>
      <c r="I6" s="4513"/>
      <c r="J6" s="4514"/>
      <c r="K6" s="379"/>
      <c r="L6" s="379"/>
      <c r="M6" s="379"/>
      <c r="N6" s="379"/>
    </row>
    <row r="7" spans="1:17" ht="46.8" customHeight="1">
      <c r="A7" s="379"/>
      <c r="B7" s="4259" t="s">
        <v>4564</v>
      </c>
      <c r="C7" s="4261"/>
      <c r="D7" s="4262" t="str">
        <f>+'Master Data'!E13</f>
        <v>ZNTM012345W</v>
      </c>
      <c r="E7" s="4263"/>
      <c r="F7" s="4264"/>
      <c r="G7" s="4492" t="s">
        <v>4004</v>
      </c>
      <c r="H7" s="4492"/>
      <c r="I7" s="4262" t="str">
        <f>+'Master Data'!G13</f>
        <v>012345</v>
      </c>
      <c r="J7" s="4264"/>
      <c r="K7" s="381"/>
      <c r="L7" s="381"/>
      <c r="M7" s="381"/>
      <c r="N7" s="379"/>
    </row>
    <row r="8" spans="1:17">
      <c r="A8" s="379"/>
      <c r="B8" s="379"/>
      <c r="C8" s="379"/>
      <c r="D8" s="379"/>
      <c r="E8" s="382"/>
      <c r="F8" s="382"/>
      <c r="G8" s="382"/>
      <c r="H8" s="382"/>
      <c r="I8" s="382"/>
      <c r="J8" s="382"/>
      <c r="K8" s="379"/>
      <c r="L8" s="379"/>
      <c r="M8" s="379"/>
      <c r="N8" s="379"/>
    </row>
    <row r="9" spans="1:17">
      <c r="A9" s="379"/>
      <c r="B9" s="379"/>
      <c r="C9" s="379"/>
      <c r="D9" s="379"/>
      <c r="E9" s="382"/>
      <c r="F9" s="382"/>
      <c r="G9" s="382"/>
      <c r="H9" s="382"/>
      <c r="I9" s="382"/>
      <c r="J9" s="382"/>
      <c r="K9" s="379"/>
      <c r="L9" s="379"/>
      <c r="M9" s="379"/>
      <c r="N9" s="379"/>
    </row>
    <row r="10" spans="1:17" ht="13.8">
      <c r="A10" s="379"/>
      <c r="B10" s="384"/>
      <c r="C10" s="384"/>
      <c r="D10" s="384"/>
      <c r="E10" s="382"/>
      <c r="F10" s="382"/>
      <c r="G10" s="382"/>
      <c r="H10" s="382"/>
      <c r="I10" s="382"/>
      <c r="J10" s="382"/>
    </row>
    <row r="11" spans="1:17">
      <c r="A11" s="379"/>
      <c r="B11" s="4272" t="s">
        <v>4585</v>
      </c>
      <c r="C11" s="4272"/>
      <c r="D11" s="4272"/>
      <c r="E11" s="4272"/>
      <c r="F11" s="4272"/>
      <c r="G11" s="4272"/>
      <c r="H11" s="4272"/>
      <c r="I11" s="4272"/>
      <c r="J11" s="4272"/>
    </row>
    <row r="12" spans="1:17">
      <c r="A12" s="379"/>
      <c r="B12" s="4272"/>
      <c r="C12" s="4272"/>
      <c r="D12" s="4272"/>
      <c r="E12" s="4272"/>
      <c r="F12" s="4272"/>
      <c r="G12" s="4272"/>
      <c r="H12" s="4272"/>
      <c r="I12" s="4272"/>
      <c r="J12" s="4272"/>
      <c r="Q12" s="856" t="s">
        <v>580</v>
      </c>
    </row>
    <row r="13" spans="1:17">
      <c r="A13" s="379"/>
      <c r="B13" s="4272"/>
      <c r="C13" s="4272"/>
      <c r="D13" s="4272"/>
      <c r="E13" s="4272"/>
      <c r="F13" s="4272"/>
      <c r="G13" s="4272"/>
      <c r="H13" s="4272"/>
      <c r="I13" s="4272"/>
      <c r="J13" s="4272"/>
    </row>
    <row r="14" spans="1:17" ht="27.75" customHeight="1">
      <c r="A14" s="379"/>
      <c r="B14" s="4272"/>
      <c r="C14" s="4272"/>
      <c r="D14" s="4272"/>
      <c r="E14" s="4272"/>
      <c r="F14" s="4272"/>
      <c r="G14" s="4272"/>
      <c r="H14" s="4272"/>
      <c r="I14" s="4272"/>
      <c r="J14" s="4272"/>
    </row>
    <row r="15" spans="1:17" ht="22.5" hidden="1" customHeight="1">
      <c r="A15" s="379"/>
      <c r="B15" s="4272"/>
      <c r="C15" s="4272"/>
      <c r="D15" s="4272"/>
      <c r="E15" s="4272"/>
      <c r="F15" s="4272"/>
      <c r="G15" s="4272"/>
      <c r="H15" s="4272"/>
      <c r="I15" s="4272"/>
      <c r="J15" s="4272"/>
    </row>
    <row r="16" spans="1:17" ht="26.25" customHeight="1">
      <c r="A16" s="379"/>
      <c r="B16" s="4272"/>
      <c r="C16" s="4272"/>
      <c r="D16" s="4272"/>
      <c r="E16" s="4272"/>
      <c r="F16" s="4272"/>
      <c r="G16" s="4272"/>
      <c r="H16" s="4272"/>
      <c r="I16" s="4272"/>
      <c r="J16" s="4272"/>
    </row>
    <row r="17" spans="1:10" ht="22.5" hidden="1" customHeight="1">
      <c r="A17" s="379"/>
      <c r="B17" s="4272"/>
      <c r="C17" s="4272"/>
      <c r="D17" s="4272"/>
      <c r="E17" s="4272"/>
      <c r="F17" s="4272"/>
      <c r="G17" s="4272"/>
      <c r="H17" s="4272"/>
      <c r="I17" s="4272"/>
      <c r="J17" s="4272"/>
    </row>
    <row r="18" spans="1:10" ht="27.75" customHeight="1">
      <c r="A18" s="379"/>
      <c r="B18" s="4272"/>
      <c r="C18" s="4272"/>
      <c r="D18" s="4272"/>
      <c r="E18" s="4272"/>
      <c r="F18" s="4272"/>
      <c r="G18" s="4272"/>
      <c r="H18" s="4272"/>
      <c r="I18" s="4272"/>
      <c r="J18" s="4272"/>
    </row>
    <row r="19" spans="1:10" hidden="1">
      <c r="A19" s="379"/>
      <c r="B19" s="383"/>
      <c r="C19" s="383"/>
      <c r="D19" s="383"/>
      <c r="E19" s="383"/>
      <c r="F19" s="383"/>
      <c r="G19" s="379"/>
      <c r="H19" s="379"/>
      <c r="I19" s="379"/>
      <c r="J19" s="379"/>
    </row>
    <row r="20" spans="1:10" ht="13.5" customHeight="1">
      <c r="A20" s="379"/>
      <c r="B20" s="4247"/>
      <c r="C20" s="4247"/>
      <c r="D20" s="4247"/>
      <c r="E20" s="4247"/>
      <c r="F20" s="4247"/>
      <c r="G20" s="385"/>
      <c r="H20" s="385"/>
      <c r="I20" s="379"/>
      <c r="J20" s="379"/>
    </row>
    <row r="21" spans="1:10" hidden="1">
      <c r="A21" s="379"/>
      <c r="B21" s="383"/>
      <c r="C21" s="383"/>
      <c r="D21" s="383"/>
      <c r="E21" s="383"/>
      <c r="F21" s="383"/>
      <c r="G21" s="379"/>
      <c r="H21" s="379"/>
      <c r="I21" s="379"/>
      <c r="J21" s="379"/>
    </row>
    <row r="22" spans="1:10" ht="27" customHeight="1">
      <c r="A22" s="379"/>
      <c r="B22" s="4252"/>
      <c r="C22" s="4252"/>
      <c r="D22" s="4252"/>
      <c r="E22" s="4252"/>
      <c r="F22" s="4252"/>
      <c r="G22" s="379"/>
      <c r="H22" s="379"/>
      <c r="I22" s="379"/>
      <c r="J22" s="379"/>
    </row>
    <row r="23" spans="1:10" ht="22.5" hidden="1" customHeight="1">
      <c r="A23" s="379"/>
      <c r="B23" s="383"/>
      <c r="C23" s="383"/>
      <c r="D23" s="383"/>
      <c r="E23" s="383"/>
      <c r="F23" s="383"/>
      <c r="G23" s="379"/>
      <c r="H23" s="379"/>
      <c r="I23" s="379"/>
      <c r="J23" s="379"/>
    </row>
    <row r="24" spans="1:10" ht="25.5" customHeight="1">
      <c r="A24" s="379"/>
      <c r="B24" s="4275" t="s">
        <v>1077</v>
      </c>
      <c r="C24" s="4275"/>
      <c r="D24" s="4275"/>
      <c r="E24" s="4275"/>
      <c r="F24" s="4275"/>
      <c r="G24" s="4275"/>
      <c r="H24" s="4275"/>
      <c r="I24" s="4275"/>
      <c r="J24" s="4275"/>
    </row>
    <row r="25" spans="1:10" hidden="1">
      <c r="A25" s="379"/>
      <c r="B25" s="383"/>
      <c r="C25" s="383"/>
      <c r="D25" s="383"/>
      <c r="E25" s="383"/>
      <c r="F25" s="383"/>
      <c r="G25" s="379"/>
      <c r="H25" s="379"/>
      <c r="I25" s="379"/>
      <c r="J25" s="379"/>
    </row>
    <row r="26" spans="1:10" ht="12.75" customHeight="1">
      <c r="A26" s="386" t="s">
        <v>789</v>
      </c>
      <c r="B26" s="4498" t="s">
        <v>2031</v>
      </c>
      <c r="C26" s="4498"/>
      <c r="D26" s="4498"/>
      <c r="E26" s="4498"/>
      <c r="F26" s="4498"/>
      <c r="G26" s="4498"/>
      <c r="H26" s="4498"/>
      <c r="I26" s="4498"/>
      <c r="J26" s="4498"/>
    </row>
    <row r="27" spans="1:10" ht="34.5" customHeight="1">
      <c r="B27" s="4498"/>
      <c r="C27" s="4498"/>
      <c r="D27" s="4498"/>
      <c r="E27" s="4498"/>
      <c r="F27" s="4498"/>
      <c r="G27" s="4498"/>
      <c r="H27" s="4498"/>
      <c r="I27" s="4498"/>
      <c r="J27" s="4498"/>
    </row>
    <row r="28" spans="1:10" ht="12.75" customHeight="1">
      <c r="A28" s="684" t="s">
        <v>784</v>
      </c>
      <c r="B28" s="4498" t="str">
        <f>'T1.1_Tender Notice &amp; Invitation'!B15:L15</f>
        <v>Only  those tenderers who are registered with  the CIDB, or are capable of being so prior to the evaluation of submissions, in a  contractor grading  designation  equal  to or higher than  a contractor grading  designation determined  in accordance  with the sum tendered, or a value determined in accordance with  Regulation 25(1B) or 25(7A) of the Construction Industry Development Regulations for a :</v>
      </c>
      <c r="C28" s="4498"/>
      <c r="D28" s="4498"/>
      <c r="E28" s="4498"/>
      <c r="F28" s="4498"/>
      <c r="G28" s="4498"/>
      <c r="H28" s="4498"/>
      <c r="I28" s="4498"/>
      <c r="J28" s="4498"/>
    </row>
    <row r="29" spans="1:10" ht="12.75" customHeight="1">
      <c r="A29" s="379"/>
      <c r="B29" s="4498"/>
      <c r="C29" s="4498"/>
      <c r="D29" s="4498"/>
      <c r="E29" s="4498"/>
      <c r="F29" s="4498"/>
      <c r="G29" s="4498"/>
      <c r="H29" s="4498"/>
      <c r="I29" s="4498"/>
      <c r="J29" s="4498"/>
    </row>
    <row r="30" spans="1:10" ht="21" customHeight="1">
      <c r="A30" s="379"/>
      <c r="B30" s="4498"/>
      <c r="C30" s="4498"/>
      <c r="D30" s="4498"/>
      <c r="E30" s="4498"/>
      <c r="F30" s="4498"/>
      <c r="G30" s="4498"/>
      <c r="H30" s="4498"/>
      <c r="I30" s="4498"/>
      <c r="J30" s="4498"/>
    </row>
    <row r="31" spans="1:10" ht="13.8" customHeight="1">
      <c r="A31" s="379"/>
      <c r="B31" s="4498"/>
      <c r="C31" s="4498"/>
      <c r="D31" s="4498"/>
      <c r="E31" s="4498"/>
      <c r="F31" s="4498"/>
      <c r="G31" s="4498"/>
      <c r="H31" s="4498"/>
      <c r="I31" s="4498"/>
      <c r="J31" s="4498"/>
    </row>
    <row r="32" spans="1:10" ht="21" customHeight="1">
      <c r="B32" s="4515" t="str">
        <f ca="1">'T1.1_Tender Notice &amp; Invitation'!B16:L16</f>
        <v>6SF or higher, class of construction work, are eligible to have their Tenders evaluated.</v>
      </c>
      <c r="C32" s="4515"/>
      <c r="D32" s="4515"/>
      <c r="E32" s="4515"/>
      <c r="F32" s="4515"/>
      <c r="G32" s="4515"/>
      <c r="H32" s="4515"/>
      <c r="I32" s="4515"/>
      <c r="J32" s="4515"/>
    </row>
  </sheetData>
  <sheetProtection formatRows="0" selectLockedCells="1"/>
  <mergeCells count="14">
    <mergeCell ref="B32:J32"/>
    <mergeCell ref="B28:J31"/>
    <mergeCell ref="B1:J1"/>
    <mergeCell ref="B3:C6"/>
    <mergeCell ref="D3:J6"/>
    <mergeCell ref="B7:C7"/>
    <mergeCell ref="D7:F7"/>
    <mergeCell ref="G7:H7"/>
    <mergeCell ref="I7:J7"/>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51329" r:id="rId4" name="Button 1">
              <controlPr defaultSize="0" print="0" autoFill="0" autoPict="0" macro="[0]!ToMainMenu">
                <anchor>
                  <from>
                    <xdr:col>11</xdr:col>
                    <xdr:colOff>137160</xdr:colOff>
                    <xdr:row>0</xdr:row>
                    <xdr:rowOff>228600</xdr:rowOff>
                  </from>
                  <to>
                    <xdr:col>14</xdr:col>
                    <xdr:colOff>30480</xdr:colOff>
                    <xdr:row>1</xdr:row>
                    <xdr:rowOff>68580</xdr:rowOff>
                  </to>
                </anchor>
              </controlPr>
            </control>
          </mc:Choice>
        </mc:AlternateContent>
        <mc:AlternateContent xmlns:mc="http://schemas.openxmlformats.org/markup-compatibility/2006">
          <mc:Choice Requires="x14">
            <control shapeId="1251330" r:id="rId5" name="Button 2">
              <controlPr defaultSize="0" print="0" autoFill="0" autoPict="0" macro="[0]!Printsheet">
                <anchor>
                  <from>
                    <xdr:col>11</xdr:col>
                    <xdr:colOff>137160</xdr:colOff>
                    <xdr:row>5</xdr:row>
                    <xdr:rowOff>60960</xdr:rowOff>
                  </from>
                  <to>
                    <xdr:col>14</xdr:col>
                    <xdr:colOff>30480</xdr:colOff>
                    <xdr:row>6</xdr:row>
                    <xdr:rowOff>121920</xdr:rowOff>
                  </to>
                </anchor>
              </controlPr>
            </control>
          </mc:Choice>
        </mc:AlternateContent>
        <mc:AlternateContent xmlns:mc="http://schemas.openxmlformats.org/markup-compatibility/2006">
          <mc:Choice Requires="x14">
            <control shapeId="1251331" r:id="rId6" name="Button 3">
              <controlPr defaultSize="0" print="0" autoFill="0" autoPict="0" macro="[0]!PrintPreview">
                <anchor>
                  <from>
                    <xdr:col>11</xdr:col>
                    <xdr:colOff>137160</xdr:colOff>
                    <xdr:row>1</xdr:row>
                    <xdr:rowOff>83820</xdr:rowOff>
                  </from>
                  <to>
                    <xdr:col>14</xdr:col>
                    <xdr:colOff>30480</xdr:colOff>
                    <xdr:row>3</xdr:row>
                    <xdr:rowOff>45720</xdr:rowOff>
                  </to>
                </anchor>
              </controlPr>
            </control>
          </mc:Choice>
        </mc:AlternateContent>
        <mc:AlternateContent xmlns:mc="http://schemas.openxmlformats.org/markup-compatibility/2006">
          <mc:Choice Requires="x14">
            <control shapeId="1251332" r:id="rId7" name="Button 4">
              <controlPr defaultSize="0" print="0" autoFill="0" autoPict="0" macro="[0]!ToDataEntry">
                <anchor>
                  <from>
                    <xdr:col>11</xdr:col>
                    <xdr:colOff>137160</xdr:colOff>
                    <xdr:row>6</xdr:row>
                    <xdr:rowOff>144780</xdr:rowOff>
                  </from>
                  <to>
                    <xdr:col>14</xdr:col>
                    <xdr:colOff>30480</xdr:colOff>
                    <xdr:row>6</xdr:row>
                    <xdr:rowOff>502920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7">
    <tabColor theme="3" tint="-0.249977111117893"/>
  </sheetPr>
  <dimension ref="A1:N32"/>
  <sheetViews>
    <sheetView showGridLines="0" showRowColHeaders="0" zoomScaleNormal="100" workbookViewId="0">
      <selection activeCell="V14" sqref="V14"/>
    </sheetView>
  </sheetViews>
  <sheetFormatPr defaultColWidth="8" defaultRowHeight="13.2"/>
  <cols>
    <col min="1" max="1" width="2.88671875" style="316" customWidth="1"/>
    <col min="2" max="4" width="8" style="316"/>
    <col min="5" max="5" width="10.6640625" style="316" customWidth="1"/>
    <col min="6" max="6" width="24" style="316" customWidth="1"/>
    <col min="7" max="7" width="8" style="316"/>
    <col min="8" max="8" width="10.33203125" style="316" customWidth="1"/>
    <col min="9" max="9" width="7.44140625" style="316" customWidth="1"/>
    <col min="10" max="10" width="12.109375" style="316" customWidth="1"/>
    <col min="11" max="16384" width="8" style="316"/>
  </cols>
  <sheetData>
    <row r="1" spans="1:14" ht="38.25" customHeight="1">
      <c r="B1" s="4495" t="s">
        <v>4749</v>
      </c>
      <c r="C1" s="4496"/>
      <c r="D1" s="4496"/>
      <c r="E1" s="4496"/>
      <c r="F1" s="4496"/>
      <c r="G1" s="4496"/>
      <c r="H1" s="4496"/>
      <c r="I1" s="4496"/>
      <c r="J1" s="4497"/>
      <c r="K1" s="380"/>
      <c r="L1" s="379"/>
      <c r="M1" s="379"/>
      <c r="N1" s="379"/>
    </row>
    <row r="2" spans="1:14">
      <c r="A2" s="379"/>
      <c r="B2" s="379"/>
      <c r="C2" s="379"/>
      <c r="D2" s="379"/>
      <c r="E2" s="379"/>
      <c r="F2" s="379"/>
      <c r="G2" s="379"/>
      <c r="H2" s="379"/>
      <c r="I2" s="379"/>
      <c r="J2" s="379"/>
      <c r="K2" s="379"/>
      <c r="L2" s="379"/>
      <c r="M2" s="379"/>
      <c r="N2" s="379"/>
    </row>
    <row r="3" spans="1:14" ht="15.75" customHeight="1">
      <c r="A3" s="379"/>
      <c r="B3" s="4477" t="s">
        <v>415</v>
      </c>
      <c r="C3" s="4478"/>
      <c r="D3" s="4506" t="str">
        <f>+'Master Data'!E18</f>
        <v>KZN Public Works: 191 Prince Alfred Street</v>
      </c>
      <c r="E3" s="4507"/>
      <c r="F3" s="4507"/>
      <c r="G3" s="4507"/>
      <c r="H3" s="4507"/>
      <c r="I3" s="4507"/>
      <c r="J3" s="4508"/>
      <c r="M3" s="379"/>
      <c r="N3" s="379"/>
    </row>
    <row r="4" spans="1:14" ht="14.25" customHeight="1">
      <c r="A4" s="379"/>
      <c r="B4" s="4479"/>
      <c r="C4" s="4480"/>
      <c r="D4" s="4509"/>
      <c r="E4" s="4510"/>
      <c r="F4" s="4510"/>
      <c r="G4" s="4510"/>
      <c r="H4" s="4510"/>
      <c r="I4" s="4510"/>
      <c r="J4" s="4511"/>
      <c r="K4" s="379"/>
      <c r="L4" s="379"/>
      <c r="M4" s="379"/>
      <c r="N4" s="379"/>
    </row>
    <row r="5" spans="1:14" ht="12.75" customHeight="1">
      <c r="A5" s="379"/>
      <c r="B5" s="4479"/>
      <c r="C5" s="4480"/>
      <c r="D5" s="4509"/>
      <c r="E5" s="4510"/>
      <c r="F5" s="4510"/>
      <c r="G5" s="4510"/>
      <c r="H5" s="4510"/>
      <c r="I5" s="4510"/>
      <c r="J5" s="4511"/>
      <c r="K5" s="379"/>
      <c r="L5" s="379"/>
      <c r="M5" s="379"/>
      <c r="N5" s="379"/>
    </row>
    <row r="6" spans="1:14" ht="20.25" customHeight="1">
      <c r="A6" s="379"/>
      <c r="B6" s="4481"/>
      <c r="C6" s="4482"/>
      <c r="D6" s="4512"/>
      <c r="E6" s="4513"/>
      <c r="F6" s="4513"/>
      <c r="G6" s="4513"/>
      <c r="H6" s="4513"/>
      <c r="I6" s="4513"/>
      <c r="J6" s="4514"/>
      <c r="K6" s="379"/>
      <c r="L6" s="379"/>
      <c r="M6" s="379"/>
      <c r="N6" s="379"/>
    </row>
    <row r="7" spans="1:14" ht="18.75" customHeight="1">
      <c r="A7" s="379"/>
      <c r="B7" s="4259" t="s">
        <v>4564</v>
      </c>
      <c r="C7" s="4261"/>
      <c r="D7" s="4262" t="str">
        <f>+'Master Data'!E13</f>
        <v>ZNTM012345W</v>
      </c>
      <c r="E7" s="4263"/>
      <c r="F7" s="4264"/>
      <c r="G7" s="4492" t="s">
        <v>4004</v>
      </c>
      <c r="H7" s="4492"/>
      <c r="I7" s="4262" t="str">
        <f>+'Master Data'!G13</f>
        <v>012345</v>
      </c>
      <c r="J7" s="4264"/>
      <c r="K7" s="381"/>
      <c r="L7" s="381"/>
      <c r="M7" s="381"/>
      <c r="N7" s="379"/>
    </row>
    <row r="8" spans="1:14">
      <c r="A8" s="379"/>
      <c r="B8" s="379"/>
      <c r="C8" s="379"/>
      <c r="D8" s="379"/>
      <c r="E8" s="382"/>
      <c r="F8" s="382"/>
      <c r="G8" s="382"/>
      <c r="H8" s="382"/>
      <c r="I8" s="382"/>
      <c r="J8" s="382"/>
      <c r="K8" s="379"/>
      <c r="L8" s="379"/>
      <c r="M8" s="379"/>
      <c r="N8" s="379"/>
    </row>
    <row r="9" spans="1:14">
      <c r="A9" s="379"/>
      <c r="B9" s="379"/>
      <c r="C9" s="379"/>
      <c r="D9" s="379"/>
      <c r="E9" s="382"/>
      <c r="F9" s="382"/>
      <c r="G9" s="382"/>
      <c r="H9" s="382"/>
      <c r="I9" s="382"/>
      <c r="J9" s="382"/>
      <c r="K9" s="379"/>
      <c r="L9" s="379"/>
      <c r="M9" s="379"/>
      <c r="N9" s="379"/>
    </row>
    <row r="10" spans="1:14" ht="13.8">
      <c r="A10" s="379"/>
      <c r="B10" s="384"/>
      <c r="C10" s="384"/>
      <c r="D10" s="384"/>
      <c r="E10" s="382"/>
      <c r="F10" s="382"/>
      <c r="G10" s="382"/>
      <c r="H10" s="382"/>
      <c r="I10" s="382"/>
      <c r="J10" s="382"/>
    </row>
    <row r="11" spans="1:14">
      <c r="A11" s="379"/>
      <c r="B11" s="4272" t="s">
        <v>4724</v>
      </c>
      <c r="C11" s="4272"/>
      <c r="D11" s="4272"/>
      <c r="E11" s="4272"/>
      <c r="F11" s="4272"/>
      <c r="G11" s="4272"/>
      <c r="H11" s="4272"/>
      <c r="I11" s="4272"/>
      <c r="J11" s="4272"/>
    </row>
    <row r="12" spans="1:14">
      <c r="A12" s="379"/>
      <c r="B12" s="4272"/>
      <c r="C12" s="4272"/>
      <c r="D12" s="4272"/>
      <c r="E12" s="4272"/>
      <c r="F12" s="4272"/>
      <c r="G12" s="4272"/>
      <c r="H12" s="4272"/>
      <c r="I12" s="4272"/>
      <c r="J12" s="4272"/>
    </row>
    <row r="13" spans="1:14">
      <c r="A13" s="379"/>
      <c r="B13" s="4272"/>
      <c r="C13" s="4272"/>
      <c r="D13" s="4272"/>
      <c r="E13" s="4272"/>
      <c r="F13" s="4272"/>
      <c r="G13" s="4272"/>
      <c r="H13" s="4272"/>
      <c r="I13" s="4272"/>
      <c r="J13" s="4272"/>
    </row>
    <row r="14" spans="1:14" ht="27.75" customHeight="1">
      <c r="A14" s="379"/>
      <c r="B14" s="4272"/>
      <c r="C14" s="4272"/>
      <c r="D14" s="4272"/>
      <c r="E14" s="4272"/>
      <c r="F14" s="4272"/>
      <c r="G14" s="4272"/>
      <c r="H14" s="4272"/>
      <c r="I14" s="4272"/>
      <c r="J14" s="4272"/>
    </row>
    <row r="15" spans="1:14" ht="22.5" hidden="1" customHeight="1">
      <c r="A15" s="379"/>
      <c r="B15" s="4272"/>
      <c r="C15" s="4272"/>
      <c r="D15" s="4272"/>
      <c r="E15" s="4272"/>
      <c r="F15" s="4272"/>
      <c r="G15" s="4272"/>
      <c r="H15" s="4272"/>
      <c r="I15" s="4272"/>
      <c r="J15" s="4272"/>
    </row>
    <row r="16" spans="1:14" ht="26.25" customHeight="1">
      <c r="A16" s="379"/>
      <c r="B16" s="4272"/>
      <c r="C16" s="4272"/>
      <c r="D16" s="4272"/>
      <c r="E16" s="4272"/>
      <c r="F16" s="4272"/>
      <c r="G16" s="4272"/>
      <c r="H16" s="4272"/>
      <c r="I16" s="4272"/>
      <c r="J16" s="4272"/>
    </row>
    <row r="17" spans="1:10" ht="22.5" hidden="1" customHeight="1">
      <c r="A17" s="379"/>
      <c r="B17" s="4272"/>
      <c r="C17" s="4272"/>
      <c r="D17" s="4272"/>
      <c r="E17" s="4272"/>
      <c r="F17" s="4272"/>
      <c r="G17" s="4272"/>
      <c r="H17" s="4272"/>
      <c r="I17" s="4272"/>
      <c r="J17" s="4272"/>
    </row>
    <row r="18" spans="1:10" ht="27.75" customHeight="1">
      <c r="A18" s="379"/>
      <c r="B18" s="4272"/>
      <c r="C18" s="4272"/>
      <c r="D18" s="4272"/>
      <c r="E18" s="4272"/>
      <c r="F18" s="4272"/>
      <c r="G18" s="4272"/>
      <c r="H18" s="4272"/>
      <c r="I18" s="4272"/>
      <c r="J18" s="4272"/>
    </row>
    <row r="19" spans="1:10" hidden="1">
      <c r="A19" s="379"/>
      <c r="B19" s="383"/>
      <c r="C19" s="383"/>
      <c r="D19" s="383"/>
      <c r="E19" s="383"/>
      <c r="F19" s="383"/>
      <c r="G19" s="379"/>
      <c r="H19" s="379"/>
      <c r="I19" s="379"/>
      <c r="J19" s="379"/>
    </row>
    <row r="20" spans="1:10" ht="13.5" customHeight="1">
      <c r="A20" s="379"/>
      <c r="B20" s="4247"/>
      <c r="C20" s="4247"/>
      <c r="D20" s="4247"/>
      <c r="E20" s="4247"/>
      <c r="F20" s="4247"/>
      <c r="G20" s="385"/>
      <c r="H20" s="385"/>
      <c r="I20" s="379"/>
      <c r="J20" s="379"/>
    </row>
    <row r="21" spans="1:10" hidden="1">
      <c r="A21" s="379"/>
      <c r="B21" s="383"/>
      <c r="C21" s="383"/>
      <c r="D21" s="383"/>
      <c r="E21" s="383"/>
      <c r="F21" s="383"/>
      <c r="G21" s="379"/>
      <c r="H21" s="379"/>
      <c r="I21" s="379"/>
      <c r="J21" s="379"/>
    </row>
    <row r="22" spans="1:10" ht="27" customHeight="1">
      <c r="A22" s="379"/>
      <c r="B22" s="4252"/>
      <c r="C22" s="4252"/>
      <c r="D22" s="4252"/>
      <c r="E22" s="4252"/>
      <c r="F22" s="4252"/>
      <c r="G22" s="379"/>
      <c r="H22" s="379"/>
      <c r="I22" s="379"/>
      <c r="J22" s="379"/>
    </row>
    <row r="23" spans="1:10" ht="22.5" hidden="1" customHeight="1">
      <c r="A23" s="379"/>
      <c r="B23" s="383"/>
      <c r="C23" s="383"/>
      <c r="D23" s="383"/>
      <c r="E23" s="383"/>
      <c r="F23" s="383"/>
      <c r="G23" s="379"/>
      <c r="H23" s="379"/>
      <c r="I23" s="379"/>
      <c r="J23" s="379"/>
    </row>
    <row r="24" spans="1:10" ht="25.5" customHeight="1">
      <c r="A24" s="379"/>
      <c r="B24" s="4275" t="s">
        <v>1077</v>
      </c>
      <c r="C24" s="4275"/>
      <c r="D24" s="4275"/>
      <c r="E24" s="4275"/>
      <c r="F24" s="4275"/>
      <c r="G24" s="4275"/>
      <c r="H24" s="4275"/>
      <c r="I24" s="4275"/>
      <c r="J24" s="4275"/>
    </row>
    <row r="25" spans="1:10" hidden="1">
      <c r="A25" s="379"/>
      <c r="B25" s="383"/>
      <c r="C25" s="383"/>
      <c r="D25" s="383"/>
      <c r="E25" s="383"/>
      <c r="F25" s="383"/>
      <c r="G25" s="379"/>
      <c r="H25" s="379"/>
      <c r="I25" s="379"/>
      <c r="J25" s="379"/>
    </row>
    <row r="26" spans="1:10" ht="12.75" customHeight="1">
      <c r="A26" s="386" t="s">
        <v>789</v>
      </c>
      <c r="B26" s="4498" t="s">
        <v>4586</v>
      </c>
      <c r="C26" s="4498"/>
      <c r="D26" s="4498"/>
      <c r="E26" s="4498"/>
      <c r="F26" s="4498"/>
      <c r="G26" s="4498"/>
      <c r="H26" s="4498"/>
      <c r="I26" s="4498"/>
      <c r="J26" s="4498"/>
    </row>
    <row r="27" spans="1:10" ht="34.5" customHeight="1">
      <c r="B27" s="4498"/>
      <c r="C27" s="4498"/>
      <c r="D27" s="4498"/>
      <c r="E27" s="4498"/>
      <c r="F27" s="4498"/>
      <c r="G27" s="4498"/>
      <c r="H27" s="4498"/>
      <c r="I27" s="4498"/>
      <c r="J27" s="4498"/>
    </row>
    <row r="28" spans="1:10" ht="12.75" customHeight="1">
      <c r="A28" s="684" t="s">
        <v>580</v>
      </c>
      <c r="B28" s="4498" t="s">
        <v>580</v>
      </c>
      <c r="C28" s="4498"/>
      <c r="D28" s="4498"/>
      <c r="E28" s="4498"/>
      <c r="F28" s="4498"/>
      <c r="G28" s="4498"/>
      <c r="H28" s="4498"/>
      <c r="I28" s="4498"/>
      <c r="J28" s="4498"/>
    </row>
    <row r="29" spans="1:10" ht="12.75" customHeight="1">
      <c r="A29" s="379"/>
      <c r="B29" s="4498"/>
      <c r="C29" s="4498"/>
      <c r="D29" s="4498"/>
      <c r="E29" s="4498"/>
      <c r="F29" s="4498"/>
      <c r="G29" s="4498"/>
      <c r="H29" s="4498"/>
      <c r="I29" s="4498"/>
      <c r="J29" s="4498"/>
    </row>
    <row r="30" spans="1:10" ht="21" customHeight="1">
      <c r="A30" s="379"/>
      <c r="B30" s="4498"/>
      <c r="C30" s="4498"/>
      <c r="D30" s="4498"/>
      <c r="E30" s="4498"/>
      <c r="F30" s="4498"/>
      <c r="G30" s="4498"/>
      <c r="H30" s="4498"/>
      <c r="I30" s="4498"/>
      <c r="J30" s="4498"/>
    </row>
    <row r="31" spans="1:10" ht="43.5" customHeight="1">
      <c r="A31" s="379"/>
      <c r="B31" s="4498"/>
      <c r="C31" s="4498"/>
      <c r="D31" s="4498"/>
      <c r="E31" s="4498"/>
      <c r="F31" s="4498"/>
      <c r="G31" s="4498"/>
      <c r="H31" s="4498"/>
      <c r="I31" s="4498"/>
      <c r="J31" s="4498"/>
    </row>
    <row r="32" spans="1:10" ht="21" customHeight="1"/>
  </sheetData>
  <sheetProtection formatRows="0" selectLockedCells="1"/>
  <mergeCells count="13">
    <mergeCell ref="B28:J31"/>
    <mergeCell ref="B1:J1"/>
    <mergeCell ref="B3:C6"/>
    <mergeCell ref="D3:J6"/>
    <mergeCell ref="B7:C7"/>
    <mergeCell ref="D7:F7"/>
    <mergeCell ref="G7:H7"/>
    <mergeCell ref="I7:J7"/>
    <mergeCell ref="B11:J18"/>
    <mergeCell ref="B20:F20"/>
    <mergeCell ref="B22:F22"/>
    <mergeCell ref="B24:J24"/>
    <mergeCell ref="B26:J27"/>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54401" r:id="rId4" name="Button 1">
              <controlPr defaultSize="0" print="0" autoFill="0" autoPict="0" macro="[0]!ToMainMenu">
                <anchor>
                  <from>
                    <xdr:col>11</xdr:col>
                    <xdr:colOff>137160</xdr:colOff>
                    <xdr:row>0</xdr:row>
                    <xdr:rowOff>220980</xdr:rowOff>
                  </from>
                  <to>
                    <xdr:col>14</xdr:col>
                    <xdr:colOff>30480</xdr:colOff>
                    <xdr:row>1</xdr:row>
                    <xdr:rowOff>60960</xdr:rowOff>
                  </to>
                </anchor>
              </controlPr>
            </control>
          </mc:Choice>
        </mc:AlternateContent>
        <mc:AlternateContent xmlns:mc="http://schemas.openxmlformats.org/markup-compatibility/2006">
          <mc:Choice Requires="x14">
            <control shapeId="1254402" r:id="rId5" name="Button 2">
              <controlPr defaultSize="0" print="0" autoFill="0" autoPict="0" macro="[0]!Printsheet">
                <anchor>
                  <from>
                    <xdr:col>11</xdr:col>
                    <xdr:colOff>137160</xdr:colOff>
                    <xdr:row>5</xdr:row>
                    <xdr:rowOff>60960</xdr:rowOff>
                  </from>
                  <to>
                    <xdr:col>14</xdr:col>
                    <xdr:colOff>30480</xdr:colOff>
                    <xdr:row>6</xdr:row>
                    <xdr:rowOff>121920</xdr:rowOff>
                  </to>
                </anchor>
              </controlPr>
            </control>
          </mc:Choice>
        </mc:AlternateContent>
        <mc:AlternateContent xmlns:mc="http://schemas.openxmlformats.org/markup-compatibility/2006">
          <mc:Choice Requires="x14">
            <control shapeId="1254403" r:id="rId6" name="Button 3">
              <controlPr defaultSize="0" print="0" autoFill="0" autoPict="0" macro="[0]!PrintPreview">
                <anchor>
                  <from>
                    <xdr:col>11</xdr:col>
                    <xdr:colOff>137160</xdr:colOff>
                    <xdr:row>1</xdr:row>
                    <xdr:rowOff>83820</xdr:rowOff>
                  </from>
                  <to>
                    <xdr:col>14</xdr:col>
                    <xdr:colOff>30480</xdr:colOff>
                    <xdr:row>3</xdr:row>
                    <xdr:rowOff>45720</xdr:rowOff>
                  </to>
                </anchor>
              </controlPr>
            </control>
          </mc:Choice>
        </mc:AlternateContent>
        <mc:AlternateContent xmlns:mc="http://schemas.openxmlformats.org/markup-compatibility/2006">
          <mc:Choice Requires="x14">
            <control shapeId="1254404" r:id="rId7" name="Button 4">
              <controlPr defaultSize="0" print="0" autoFill="0" autoPict="0" macro="[0]!ToDataEntry">
                <anchor>
                  <from>
                    <xdr:col>11</xdr:col>
                    <xdr:colOff>137160</xdr:colOff>
                    <xdr:row>6</xdr:row>
                    <xdr:rowOff>144780</xdr:rowOff>
                  </from>
                  <to>
                    <xdr:col>14</xdr:col>
                    <xdr:colOff>30480</xdr:colOff>
                    <xdr:row>8</xdr:row>
                    <xdr:rowOff>99060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2">
    <tabColor rgb="FF00B050"/>
  </sheetPr>
  <dimension ref="A1:S29"/>
  <sheetViews>
    <sheetView zoomScaleNormal="100" workbookViewId="0">
      <selection activeCell="V14" sqref="V14"/>
    </sheetView>
  </sheetViews>
  <sheetFormatPr defaultRowHeight="13.2"/>
  <cols>
    <col min="1" max="11" width="4.88671875" customWidth="1"/>
    <col min="12" max="12" width="5.33203125" customWidth="1"/>
    <col min="13" max="15" width="4.88671875" customWidth="1"/>
    <col min="16" max="16" width="3.88671875" customWidth="1"/>
    <col min="17" max="18" width="4.88671875" customWidth="1"/>
    <col min="19" max="19" width="5.5546875" customWidth="1"/>
    <col min="20" max="24" width="4.88671875" customWidth="1"/>
  </cols>
  <sheetData>
    <row r="1" spans="1:19" ht="35.25" customHeight="1">
      <c r="A1" s="4499" t="s">
        <v>4750</v>
      </c>
      <c r="B1" s="4500"/>
      <c r="C1" s="4500"/>
      <c r="D1" s="4500"/>
      <c r="E1" s="4500"/>
      <c r="F1" s="4500"/>
      <c r="G1" s="4500"/>
      <c r="H1" s="4500"/>
      <c r="I1" s="4500"/>
      <c r="J1" s="4500"/>
      <c r="K1" s="4500"/>
      <c r="L1" s="4500"/>
      <c r="M1" s="4500"/>
      <c r="N1" s="4500"/>
      <c r="O1" s="4500"/>
      <c r="P1" s="4500"/>
      <c r="Q1" s="4500"/>
      <c r="R1" s="4500"/>
      <c r="S1" s="4501"/>
    </row>
    <row r="2" spans="1:19" ht="6.75" customHeight="1"/>
    <row r="3" spans="1:19" ht="59.25" customHeight="1">
      <c r="A3" s="2810" t="s">
        <v>4587</v>
      </c>
      <c r="B3" s="2851"/>
      <c r="C3" s="2851"/>
      <c r="D3" s="2851"/>
      <c r="E3" s="2851"/>
      <c r="F3" s="2851"/>
      <c r="G3" s="2851"/>
      <c r="H3" s="2851"/>
      <c r="I3" s="2851"/>
      <c r="J3" s="2851"/>
      <c r="K3" s="2851"/>
      <c r="L3" s="2851"/>
      <c r="M3" s="2851"/>
      <c r="N3" s="2851"/>
      <c r="O3" s="2851"/>
      <c r="P3" s="2851"/>
      <c r="Q3" s="2851"/>
      <c r="R3" s="2851"/>
      <c r="S3" s="2851"/>
    </row>
    <row r="4" spans="1:19" ht="15.75" customHeight="1">
      <c r="A4" s="4025" t="s">
        <v>4644</v>
      </c>
      <c r="B4" s="4025"/>
      <c r="C4" s="4025"/>
      <c r="D4" s="4025"/>
      <c r="E4" s="4025"/>
      <c r="F4" s="4025"/>
      <c r="G4" s="4025"/>
      <c r="H4" s="4025"/>
      <c r="I4" s="4025"/>
      <c r="J4" s="4025"/>
      <c r="K4" s="4025"/>
      <c r="L4" s="4025"/>
      <c r="M4" s="4025"/>
      <c r="N4" s="4025"/>
      <c r="O4" s="4025"/>
      <c r="P4" s="4025"/>
      <c r="Q4" s="4025"/>
      <c r="R4" s="4025"/>
      <c r="S4" s="4025"/>
    </row>
    <row r="5" spans="1:19" ht="6.75" customHeight="1"/>
    <row r="6" spans="1:19" ht="27" customHeight="1">
      <c r="A6" s="396" t="s">
        <v>789</v>
      </c>
      <c r="B6" s="2810" t="s">
        <v>4645</v>
      </c>
      <c r="C6" s="2851"/>
      <c r="D6" s="2851"/>
      <c r="E6" s="2851"/>
      <c r="F6" s="2851"/>
      <c r="G6" s="2851"/>
      <c r="H6" s="2851"/>
      <c r="I6" s="2851"/>
      <c r="J6" s="2851"/>
      <c r="K6" s="2851"/>
      <c r="L6" s="2851"/>
      <c r="M6" s="2851"/>
      <c r="N6" s="2851"/>
      <c r="O6" s="2851"/>
      <c r="P6" s="2851"/>
      <c r="Q6" s="2851"/>
      <c r="R6" s="2851"/>
      <c r="S6" s="2851"/>
    </row>
    <row r="7" spans="1:19" ht="16.95" customHeight="1">
      <c r="A7" s="396"/>
      <c r="B7" s="2810" t="str">
        <f>+"with the requirements and specifications stipulated in tender number "&amp;'Master Data'!E13&amp;" at the price/s quoted."</f>
        <v>with the requirements and specifications stipulated in tender number ZNTM012345W at the price/s quoted.</v>
      </c>
      <c r="C7" s="2810"/>
      <c r="D7" s="2810"/>
      <c r="E7" s="2810"/>
      <c r="F7" s="2810"/>
      <c r="G7" s="2810"/>
      <c r="H7" s="2810"/>
      <c r="I7" s="2810"/>
      <c r="J7" s="2810"/>
      <c r="K7" s="2810"/>
      <c r="L7" s="2810"/>
      <c r="M7" s="2810"/>
      <c r="N7" s="2810"/>
      <c r="O7" s="2810"/>
      <c r="P7" s="2810"/>
      <c r="Q7" s="2810"/>
      <c r="R7" s="2810"/>
      <c r="S7" s="2810"/>
    </row>
    <row r="8" spans="1:19" ht="19.2" customHeight="1">
      <c r="A8" s="396" t="s">
        <v>784</v>
      </c>
      <c r="B8" s="3468" t="s">
        <v>1381</v>
      </c>
      <c r="C8" s="3468"/>
      <c r="D8" s="3468"/>
      <c r="E8" s="3468"/>
      <c r="F8" s="3468"/>
      <c r="G8" s="3468"/>
      <c r="H8" s="3468"/>
      <c r="I8" s="3468"/>
      <c r="J8" s="3468"/>
      <c r="K8" s="3468"/>
      <c r="L8" s="3468"/>
      <c r="M8" s="3468"/>
      <c r="N8" s="3468"/>
      <c r="O8" s="3468"/>
      <c r="P8" s="3468"/>
      <c r="Q8" s="3468"/>
      <c r="R8" s="3468"/>
      <c r="S8" s="3468"/>
    </row>
    <row r="9" spans="1:19" ht="16.5" customHeight="1">
      <c r="B9" s="3468" t="s">
        <v>4646</v>
      </c>
      <c r="C9" s="3468"/>
      <c r="D9" s="3468"/>
      <c r="E9" s="3468"/>
      <c r="F9" s="3468"/>
      <c r="G9" s="3468"/>
      <c r="H9" s="3468"/>
      <c r="I9" s="3468"/>
      <c r="J9" s="3468"/>
      <c r="K9" s="3468"/>
      <c r="L9" s="3468"/>
      <c r="M9" s="3468"/>
      <c r="N9" s="3468"/>
      <c r="O9" s="3468"/>
      <c r="P9" s="3468"/>
      <c r="Q9" s="3468"/>
      <c r="R9" s="3468"/>
      <c r="S9" s="3468"/>
    </row>
    <row r="10" spans="1:19" ht="16.5" customHeight="1">
      <c r="B10" s="1628" t="s">
        <v>1382</v>
      </c>
      <c r="C10" s="3446" t="s">
        <v>4647</v>
      </c>
      <c r="D10" s="3446"/>
      <c r="E10" s="3446"/>
      <c r="F10" s="3446"/>
      <c r="G10" s="3446"/>
      <c r="H10" s="3446"/>
      <c r="I10" s="3446"/>
      <c r="J10" s="3446"/>
      <c r="K10" s="3446"/>
      <c r="L10" s="3446"/>
      <c r="M10" s="3446"/>
      <c r="N10" s="3446"/>
      <c r="O10" s="3446"/>
      <c r="P10" s="3446"/>
      <c r="Q10" s="3446"/>
      <c r="R10" s="3446"/>
      <c r="S10" s="3446"/>
    </row>
    <row r="11" spans="1:19" ht="16.5" customHeight="1">
      <c r="B11" s="1628" t="s">
        <v>1382</v>
      </c>
      <c r="C11" s="3446" t="s">
        <v>4009</v>
      </c>
      <c r="D11" s="3446"/>
      <c r="E11" s="3446"/>
      <c r="F11" s="3446"/>
      <c r="G11" s="3446"/>
      <c r="H11" s="3446"/>
      <c r="I11" s="3446"/>
      <c r="J11" s="3446"/>
      <c r="K11" s="3446"/>
      <c r="L11" s="3446"/>
      <c r="M11" s="3446"/>
      <c r="N11" s="3446"/>
      <c r="O11" s="3446"/>
      <c r="P11" s="3446"/>
      <c r="Q11" s="3446"/>
      <c r="R11" s="3446"/>
      <c r="S11" s="3446"/>
    </row>
    <row r="12" spans="1:19" ht="16.5" customHeight="1">
      <c r="B12" s="1628" t="s">
        <v>1382</v>
      </c>
      <c r="C12" s="3446" t="s">
        <v>1383</v>
      </c>
      <c r="D12" s="3446"/>
      <c r="E12" s="3446"/>
      <c r="F12" s="3446"/>
      <c r="G12" s="3446"/>
      <c r="H12" s="3446"/>
      <c r="I12" s="3446"/>
      <c r="J12" s="3446"/>
      <c r="K12" s="3446"/>
      <c r="L12" s="3446"/>
      <c r="M12" s="3446"/>
      <c r="N12" s="3446"/>
      <c r="O12" s="3446"/>
      <c r="P12" s="3446"/>
      <c r="Q12" s="3446"/>
      <c r="R12" s="3446"/>
      <c r="S12" s="3446"/>
    </row>
    <row r="13" spans="1:19" ht="16.5" customHeight="1">
      <c r="B13" s="1628" t="s">
        <v>1382</v>
      </c>
      <c r="C13" s="3446" t="s">
        <v>1384</v>
      </c>
      <c r="D13" s="3446"/>
      <c r="E13" s="3446"/>
      <c r="F13" s="3446"/>
      <c r="G13" s="3446"/>
      <c r="H13" s="3446"/>
      <c r="I13" s="3446"/>
      <c r="J13" s="3446"/>
      <c r="K13" s="3446"/>
      <c r="L13" s="3446"/>
      <c r="M13" s="3446"/>
      <c r="N13" s="3446"/>
      <c r="O13" s="3446"/>
      <c r="P13" s="3446"/>
      <c r="Q13" s="3446"/>
      <c r="R13" s="3446"/>
      <c r="S13" s="3446"/>
    </row>
    <row r="14" spans="1:19" ht="28.5" customHeight="1">
      <c r="B14" s="1628" t="s">
        <v>1382</v>
      </c>
      <c r="C14" s="3468" t="s">
        <v>4886</v>
      </c>
      <c r="D14" s="3468"/>
      <c r="E14" s="3468"/>
      <c r="F14" s="3468"/>
      <c r="G14" s="3468"/>
      <c r="H14" s="3468"/>
      <c r="I14" s="3468"/>
      <c r="J14" s="3468"/>
      <c r="K14" s="3468"/>
      <c r="L14" s="3468"/>
      <c r="M14" s="3468"/>
      <c r="N14" s="3468"/>
      <c r="O14" s="3468"/>
      <c r="P14" s="3468"/>
      <c r="Q14" s="3468"/>
      <c r="R14" s="3468"/>
      <c r="S14" s="3468"/>
    </row>
    <row r="15" spans="1:19" ht="16.5" customHeight="1">
      <c r="B15" s="1628" t="s">
        <v>1382</v>
      </c>
      <c r="C15" s="3446" t="s">
        <v>4765</v>
      </c>
      <c r="D15" s="3446"/>
      <c r="E15" s="3446"/>
      <c r="F15" s="3446"/>
      <c r="G15" s="3446"/>
      <c r="H15" s="3446"/>
      <c r="I15" s="3446"/>
      <c r="J15" s="3446"/>
      <c r="K15" s="3446"/>
      <c r="L15" s="3446"/>
      <c r="M15" s="3446"/>
      <c r="N15" s="3446"/>
      <c r="O15" s="3446"/>
      <c r="P15" s="3446"/>
      <c r="Q15" s="3446"/>
      <c r="R15" s="3446"/>
      <c r="S15" s="3446"/>
    </row>
    <row r="16" spans="1:19" ht="16.5" customHeight="1">
      <c r="B16" s="1628" t="s">
        <v>1382</v>
      </c>
      <c r="C16" s="3446" t="s">
        <v>1385</v>
      </c>
      <c r="D16" s="3446"/>
      <c r="E16" s="3446"/>
      <c r="F16" s="3446"/>
      <c r="G16" s="3446"/>
      <c r="H16" s="3446"/>
      <c r="I16" s="3446"/>
      <c r="J16" s="3446"/>
      <c r="K16" s="3446"/>
      <c r="L16" s="3446"/>
      <c r="M16" s="3446"/>
      <c r="N16" s="3446"/>
      <c r="O16" s="3446"/>
      <c r="P16" s="3446"/>
      <c r="Q16" s="3446"/>
      <c r="R16" s="3446"/>
      <c r="S16" s="3446"/>
    </row>
    <row r="17" spans="1:19" ht="16.5" customHeight="1">
      <c r="B17" s="3468" t="s">
        <v>3939</v>
      </c>
      <c r="C17" s="3468"/>
      <c r="D17" s="3468"/>
      <c r="E17" s="3468"/>
      <c r="F17" s="3468"/>
      <c r="G17" s="3468"/>
      <c r="H17" s="3468"/>
      <c r="I17" s="3468"/>
      <c r="J17" s="3468"/>
      <c r="K17" s="3468"/>
      <c r="L17" s="3468"/>
      <c r="M17" s="3468"/>
      <c r="N17" s="3468"/>
      <c r="O17" s="3468"/>
      <c r="P17" s="3468"/>
      <c r="Q17" s="3468"/>
      <c r="R17" s="3468"/>
      <c r="S17" s="3468"/>
    </row>
    <row r="18" spans="1:19" ht="16.5" customHeight="1">
      <c r="A18" s="396" t="s">
        <v>785</v>
      </c>
      <c r="B18" s="3468" t="s">
        <v>3940</v>
      </c>
      <c r="C18" s="3468"/>
      <c r="D18" s="3468"/>
      <c r="E18" s="3468"/>
      <c r="F18" s="3468"/>
      <c r="G18" s="3468"/>
      <c r="H18" s="3468"/>
      <c r="I18" s="3468"/>
      <c r="J18" s="3468"/>
      <c r="K18" s="3468"/>
      <c r="L18" s="3468"/>
      <c r="M18" s="3468"/>
      <c r="N18" s="3468"/>
      <c r="O18" s="3468"/>
      <c r="P18" s="3468"/>
      <c r="Q18" s="3468"/>
      <c r="R18" s="3468"/>
      <c r="S18" s="3468"/>
    </row>
    <row r="19" spans="1:19" ht="58.5" customHeight="1">
      <c r="A19" s="396" t="s">
        <v>786</v>
      </c>
      <c r="B19" s="3468" t="s">
        <v>4710</v>
      </c>
      <c r="C19" s="3468"/>
      <c r="D19" s="3468"/>
      <c r="E19" s="3468"/>
      <c r="F19" s="3468"/>
      <c r="G19" s="3468"/>
      <c r="H19" s="3468"/>
      <c r="I19" s="3468"/>
      <c r="J19" s="3468"/>
      <c r="K19" s="3468"/>
      <c r="L19" s="3468"/>
      <c r="M19" s="3468"/>
      <c r="N19" s="3468"/>
      <c r="O19" s="3468"/>
      <c r="P19" s="3468"/>
      <c r="Q19" s="3468"/>
      <c r="R19" s="3468"/>
      <c r="S19" s="3468"/>
    </row>
    <row r="20" spans="1:19" ht="29.25" customHeight="1">
      <c r="A20" s="396" t="s">
        <v>787</v>
      </c>
      <c r="B20" s="3468" t="s">
        <v>3800</v>
      </c>
      <c r="C20" s="3468"/>
      <c r="D20" s="3468"/>
      <c r="E20" s="3468"/>
      <c r="F20" s="3468"/>
      <c r="G20" s="3468"/>
      <c r="H20" s="3468"/>
      <c r="I20" s="3468"/>
      <c r="J20" s="3468"/>
      <c r="K20" s="3468"/>
      <c r="L20" s="3468"/>
      <c r="M20" s="3468"/>
      <c r="N20" s="3468"/>
      <c r="O20" s="3468"/>
      <c r="P20" s="3468"/>
      <c r="Q20" s="3468"/>
      <c r="R20" s="3468"/>
      <c r="S20" s="3468"/>
    </row>
    <row r="21" spans="1:19" ht="33.75" customHeight="1">
      <c r="A21" s="396" t="s">
        <v>788</v>
      </c>
      <c r="B21" s="3384" t="s">
        <v>4711</v>
      </c>
      <c r="C21" s="2851"/>
      <c r="D21" s="2851"/>
      <c r="E21" s="2851"/>
      <c r="F21" s="2851"/>
      <c r="G21" s="2851"/>
      <c r="H21" s="2851"/>
      <c r="I21" s="2851"/>
      <c r="J21" s="2851"/>
      <c r="K21" s="2851"/>
      <c r="L21" s="2851"/>
      <c r="M21" s="2851"/>
      <c r="N21" s="2851"/>
      <c r="O21" s="2851"/>
      <c r="P21" s="2851"/>
      <c r="Q21" s="2851"/>
      <c r="R21" s="2851"/>
      <c r="S21" s="2851"/>
    </row>
    <row r="22" spans="1:19" ht="15.75" customHeight="1">
      <c r="A22" s="396"/>
      <c r="B22" s="3680" t="s">
        <v>1373</v>
      </c>
      <c r="C22" s="3437"/>
      <c r="D22" s="3437"/>
      <c r="E22" s="3437"/>
      <c r="F22" s="3437"/>
      <c r="G22" s="3437"/>
      <c r="H22" s="3437"/>
      <c r="I22" s="3437"/>
      <c r="J22" s="3437"/>
      <c r="K22" s="3437"/>
      <c r="L22" s="3437"/>
      <c r="M22" s="3437"/>
      <c r="N22" s="3437"/>
      <c r="O22" s="3437"/>
      <c r="P22" s="3437"/>
      <c r="Q22" s="3437"/>
      <c r="R22" s="3437"/>
      <c r="S22" s="3437"/>
    </row>
    <row r="23" spans="1:19" ht="15.75" customHeight="1">
      <c r="A23" s="396"/>
      <c r="B23" s="158"/>
      <c r="C23" s="210"/>
      <c r="D23" s="210"/>
      <c r="E23" s="210"/>
      <c r="F23" s="210"/>
      <c r="G23" s="210"/>
      <c r="H23" s="210"/>
      <c r="I23" s="210"/>
      <c r="J23" s="210"/>
      <c r="K23" s="210"/>
      <c r="L23" s="210"/>
      <c r="M23" s="210"/>
      <c r="N23" s="210"/>
      <c r="O23" s="210"/>
      <c r="P23" s="210"/>
      <c r="Q23" s="210"/>
      <c r="R23" s="210"/>
      <c r="S23" s="210"/>
    </row>
    <row r="24" spans="1:19" ht="24.75" customHeight="1">
      <c r="A24" s="396"/>
      <c r="B24" s="6" t="s">
        <v>1377</v>
      </c>
      <c r="C24" s="71"/>
      <c r="D24" s="71"/>
      <c r="E24" s="399"/>
      <c r="F24" s="399"/>
      <c r="G24" s="399"/>
      <c r="H24" s="399"/>
      <c r="I24" s="399"/>
      <c r="J24" s="399"/>
      <c r="K24" s="399"/>
      <c r="L24" s="390"/>
      <c r="M24" s="400"/>
      <c r="N24" s="4516" t="s">
        <v>1378</v>
      </c>
      <c r="O24" s="4517"/>
      <c r="P24" s="4517"/>
      <c r="Q24" s="401"/>
      <c r="R24" s="401"/>
      <c r="S24" s="402"/>
    </row>
    <row r="25" spans="1:19" ht="24.75" customHeight="1">
      <c r="A25" s="396"/>
      <c r="B25" s="6" t="s">
        <v>503</v>
      </c>
      <c r="C25" s="71"/>
      <c r="D25" s="71"/>
      <c r="E25" s="409"/>
      <c r="F25" s="409"/>
      <c r="G25" s="409"/>
      <c r="H25" s="409"/>
      <c r="I25" s="409"/>
      <c r="J25" s="409"/>
      <c r="K25" s="409"/>
      <c r="L25" s="142"/>
      <c r="M25" s="71"/>
      <c r="N25" s="403" t="s">
        <v>789</v>
      </c>
      <c r="O25" s="399"/>
      <c r="P25" s="399"/>
      <c r="Q25" s="399"/>
      <c r="R25" s="399"/>
      <c r="S25" s="404"/>
    </row>
    <row r="26" spans="1:19" ht="24.75" customHeight="1">
      <c r="A26" s="396"/>
      <c r="B26" s="6" t="s">
        <v>1379</v>
      </c>
      <c r="C26" s="71"/>
      <c r="D26" s="71"/>
      <c r="E26" s="409"/>
      <c r="F26" s="409"/>
      <c r="G26" s="409"/>
      <c r="H26" s="409"/>
      <c r="I26" s="409"/>
      <c r="J26" s="409"/>
      <c r="K26" s="409"/>
      <c r="L26" s="142"/>
      <c r="M26" s="71"/>
      <c r="N26" s="405"/>
      <c r="O26" s="71"/>
      <c r="P26" s="71"/>
      <c r="Q26" s="71"/>
      <c r="R26" s="71"/>
      <c r="S26" s="406"/>
    </row>
    <row r="27" spans="1:19" ht="24.75" customHeight="1">
      <c r="A27" s="396"/>
      <c r="B27" s="6" t="s">
        <v>1386</v>
      </c>
      <c r="C27" s="71"/>
      <c r="D27" s="71"/>
      <c r="E27" s="409"/>
      <c r="F27" s="409"/>
      <c r="G27" s="409"/>
      <c r="H27" s="409"/>
      <c r="I27" s="409"/>
      <c r="J27" s="409"/>
      <c r="K27" s="409"/>
      <c r="L27" s="142"/>
      <c r="M27" s="71"/>
      <c r="N27" s="403" t="s">
        <v>784</v>
      </c>
      <c r="O27" s="399"/>
      <c r="P27" s="399"/>
      <c r="Q27" s="399"/>
      <c r="R27" s="399"/>
      <c r="S27" s="404"/>
    </row>
    <row r="28" spans="1:19" ht="24.75" customHeight="1">
      <c r="A28" s="396"/>
      <c r="B28" s="6" t="s">
        <v>504</v>
      </c>
      <c r="C28" s="71"/>
      <c r="D28" s="71"/>
      <c r="E28" s="409"/>
      <c r="F28" s="409"/>
      <c r="G28" s="409"/>
      <c r="H28" s="409"/>
      <c r="I28" s="409"/>
      <c r="J28" s="409"/>
      <c r="K28" s="409"/>
      <c r="L28" s="142"/>
      <c r="M28" s="71"/>
      <c r="N28" s="4518" t="s">
        <v>1123</v>
      </c>
      <c r="O28" s="4519"/>
      <c r="P28" s="399"/>
      <c r="Q28" s="399"/>
      <c r="R28" s="399"/>
      <c r="S28" s="404"/>
    </row>
    <row r="29" spans="1:19" ht="18.75" customHeight="1">
      <c r="B29" s="6"/>
      <c r="C29" s="71"/>
      <c r="D29" s="71"/>
      <c r="E29" s="71"/>
      <c r="F29" s="71"/>
      <c r="G29" s="71"/>
      <c r="H29" s="71"/>
      <c r="I29" s="71"/>
      <c r="J29" s="71"/>
      <c r="K29" s="71"/>
      <c r="L29" s="71"/>
      <c r="M29" s="71"/>
      <c r="N29" s="71"/>
      <c r="O29" s="71"/>
      <c r="P29" s="71"/>
      <c r="Q29" s="71"/>
      <c r="R29" s="71"/>
      <c r="S29" s="71"/>
    </row>
  </sheetData>
  <mergeCells count="22">
    <mergeCell ref="B9:S9"/>
    <mergeCell ref="A1:S1"/>
    <mergeCell ref="A3:S3"/>
    <mergeCell ref="A4:S4"/>
    <mergeCell ref="B6:S6"/>
    <mergeCell ref="B8:S8"/>
    <mergeCell ref="B7:S7"/>
    <mergeCell ref="B19:S19"/>
    <mergeCell ref="C10:S10"/>
    <mergeCell ref="C11:S11"/>
    <mergeCell ref="C12:S12"/>
    <mergeCell ref="C13:S13"/>
    <mergeCell ref="C14:S14"/>
    <mergeCell ref="C15:S15"/>
    <mergeCell ref="C16:S16"/>
    <mergeCell ref="B17:S17"/>
    <mergeCell ref="B18:S18"/>
    <mergeCell ref="B20:S20"/>
    <mergeCell ref="B21:S21"/>
    <mergeCell ref="B22:S22"/>
    <mergeCell ref="N24:P24"/>
    <mergeCell ref="N28:O28"/>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121" r:id="rId4" name="Button 1">
              <controlPr defaultSize="0" print="0" autoFill="0" autoPict="0" macro="[0]!ToMainMenu">
                <anchor>
                  <from>
                    <xdr:col>19</xdr:col>
                    <xdr:colOff>251460</xdr:colOff>
                    <xdr:row>0</xdr:row>
                    <xdr:rowOff>228600</xdr:rowOff>
                  </from>
                  <to>
                    <xdr:col>23</xdr:col>
                    <xdr:colOff>251460</xdr:colOff>
                    <xdr:row>1</xdr:row>
                    <xdr:rowOff>68580</xdr:rowOff>
                  </to>
                </anchor>
              </controlPr>
            </control>
          </mc:Choice>
        </mc:AlternateContent>
        <mc:AlternateContent xmlns:mc="http://schemas.openxmlformats.org/markup-compatibility/2006">
          <mc:Choice Requires="x14">
            <control shapeId="1029122" r:id="rId5" name="Button 2">
              <controlPr defaultSize="0" print="0" autoFill="0" autoPict="0" macro="[0]!Printsheet">
                <anchor>
                  <from>
                    <xdr:col>19</xdr:col>
                    <xdr:colOff>251460</xdr:colOff>
                    <xdr:row>2</xdr:row>
                    <xdr:rowOff>678180</xdr:rowOff>
                  </from>
                  <to>
                    <xdr:col>23</xdr:col>
                    <xdr:colOff>251460</xdr:colOff>
                    <xdr:row>4</xdr:row>
                    <xdr:rowOff>7620</xdr:rowOff>
                  </to>
                </anchor>
              </controlPr>
            </control>
          </mc:Choice>
        </mc:AlternateContent>
        <mc:AlternateContent xmlns:mc="http://schemas.openxmlformats.org/markup-compatibility/2006">
          <mc:Choice Requires="x14">
            <control shapeId="1029123" r:id="rId6" name="Button 3">
              <controlPr defaultSize="0" print="0" autoFill="0" autoPict="0" macro="[0]!PrintPreviewSheet">
                <anchor>
                  <from>
                    <xdr:col>19</xdr:col>
                    <xdr:colOff>251460</xdr:colOff>
                    <xdr:row>2</xdr:row>
                    <xdr:rowOff>22860</xdr:rowOff>
                  </from>
                  <to>
                    <xdr:col>23</xdr:col>
                    <xdr:colOff>251460</xdr:colOff>
                    <xdr:row>2</xdr:row>
                    <xdr:rowOff>304800</xdr:rowOff>
                  </to>
                </anchor>
              </controlPr>
            </control>
          </mc:Choice>
        </mc:AlternateContent>
        <mc:AlternateContent xmlns:mc="http://schemas.openxmlformats.org/markup-compatibility/2006">
          <mc:Choice Requires="x14">
            <control shapeId="1029124" r:id="rId7" name="Button 4">
              <controlPr defaultSize="0" print="0" autoFill="0" autoPict="0" macro="[0]!ToDataEntry">
                <anchor>
                  <from>
                    <xdr:col>19</xdr:col>
                    <xdr:colOff>251460</xdr:colOff>
                    <xdr:row>4</xdr:row>
                    <xdr:rowOff>68580</xdr:rowOff>
                  </from>
                  <to>
                    <xdr:col>23</xdr:col>
                    <xdr:colOff>251460</xdr:colOff>
                    <xdr:row>5</xdr:row>
                    <xdr:rowOff>266700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3">
    <tabColor rgb="FF00B050"/>
  </sheetPr>
  <dimension ref="A1:S30"/>
  <sheetViews>
    <sheetView showGridLines="0" showRowColHeaders="0" zoomScaleNormal="100" workbookViewId="0">
      <selection activeCell="V14" sqref="V14"/>
    </sheetView>
  </sheetViews>
  <sheetFormatPr defaultRowHeight="13.2"/>
  <cols>
    <col min="1" max="1" width="3.5546875" customWidth="1"/>
    <col min="2" max="3" width="4.88671875" customWidth="1"/>
    <col min="4" max="4" width="1.109375" customWidth="1"/>
    <col min="5" max="9" width="4.88671875" customWidth="1"/>
    <col min="10" max="10" width="7.44140625" customWidth="1"/>
    <col min="11" max="11" width="4.88671875" customWidth="1"/>
    <col min="12" max="12" width="5.33203125" customWidth="1"/>
    <col min="13" max="15" width="4.88671875" customWidth="1"/>
    <col min="16" max="16" width="7" customWidth="1"/>
    <col min="17" max="18" width="4.88671875" customWidth="1"/>
    <col min="19" max="19" width="7.44140625" customWidth="1"/>
    <col min="20" max="24" width="4.88671875" customWidth="1"/>
  </cols>
  <sheetData>
    <row r="1" spans="1:19" ht="35.25" customHeight="1">
      <c r="A1" s="4499" t="s">
        <v>4751</v>
      </c>
      <c r="B1" s="4500"/>
      <c r="C1" s="4500"/>
      <c r="D1" s="4500"/>
      <c r="E1" s="4500"/>
      <c r="F1" s="4500"/>
      <c r="G1" s="4500"/>
      <c r="H1" s="4500"/>
      <c r="I1" s="4500"/>
      <c r="J1" s="4500"/>
      <c r="K1" s="4500"/>
      <c r="L1" s="4500"/>
      <c r="M1" s="4500"/>
      <c r="N1" s="4500"/>
      <c r="O1" s="4500"/>
      <c r="P1" s="4500"/>
      <c r="Q1" s="4500"/>
      <c r="R1" s="4500"/>
      <c r="S1" s="4501"/>
    </row>
    <row r="2" spans="1:19" ht="6.75" customHeight="1"/>
    <row r="3" spans="1:19" ht="15.75" customHeight="1">
      <c r="A3" s="4025" t="s">
        <v>1363</v>
      </c>
      <c r="B3" s="4025"/>
      <c r="C3" s="4025"/>
      <c r="D3" s="4025"/>
      <c r="E3" s="4025"/>
      <c r="F3" s="4025"/>
      <c r="G3" s="4025"/>
      <c r="H3" s="4025"/>
      <c r="I3" s="4025"/>
      <c r="J3" s="4025"/>
      <c r="K3" s="4025"/>
      <c r="L3" s="4025"/>
      <c r="M3" s="4025"/>
      <c r="N3" s="4025"/>
      <c r="O3" s="4025"/>
      <c r="P3" s="4025"/>
      <c r="Q3" s="4025"/>
      <c r="R3" s="4025"/>
      <c r="S3" s="4025"/>
    </row>
    <row r="4" spans="1:19" ht="6.75" customHeight="1"/>
    <row r="5" spans="1:19" ht="6.75" customHeight="1"/>
    <row r="6" spans="1:19" ht="24.75" customHeight="1">
      <c r="A6" s="396" t="s">
        <v>789</v>
      </c>
      <c r="B6" s="3612" t="s">
        <v>1364</v>
      </c>
      <c r="C6" s="3455"/>
      <c r="D6" s="3455"/>
      <c r="E6" s="3455"/>
      <c r="F6" s="3455"/>
      <c r="G6" s="3455"/>
      <c r="H6" s="3455"/>
      <c r="I6" s="3455"/>
      <c r="J6" s="3455"/>
      <c r="K6" s="3455"/>
      <c r="L6" s="3455"/>
      <c r="M6" s="3455"/>
      <c r="N6" s="3455"/>
      <c r="O6" s="3455"/>
      <c r="P6" s="3455"/>
      <c r="Q6" s="3455"/>
      <c r="R6" s="3455"/>
      <c r="S6" s="3455"/>
    </row>
    <row r="7" spans="1:19" ht="24.75" customHeight="1">
      <c r="B7" s="390"/>
      <c r="C7" s="390"/>
      <c r="D7" s="390"/>
      <c r="E7" s="390"/>
      <c r="F7" s="390"/>
      <c r="G7" s="390"/>
      <c r="H7" s="390"/>
      <c r="I7" s="390"/>
      <c r="J7" s="390"/>
      <c r="K7" s="390"/>
      <c r="L7" s="390"/>
      <c r="M7" s="390"/>
      <c r="N7" s="390"/>
      <c r="O7" s="390"/>
      <c r="P7" s="390"/>
      <c r="Q7" s="390"/>
      <c r="R7" s="390"/>
      <c r="S7" s="390"/>
    </row>
    <row r="8" spans="1:19" ht="24.75" customHeight="1">
      <c r="B8" s="414" t="str">
        <f>+"accepts your tender under reference "&amp;'Master Data'!OLE_LINK5&amp;" dated _________________________for the supply of"</f>
        <v>accepts your tender under reference ZNTM012345W dated _________________________for the supply of</v>
      </c>
    </row>
    <row r="9" spans="1:19" ht="15" customHeight="1">
      <c r="B9" s="6" t="s">
        <v>1365</v>
      </c>
    </row>
    <row r="10" spans="1:19" ht="12" customHeight="1">
      <c r="B10" s="6"/>
    </row>
    <row r="11" spans="1:19" ht="17.25" customHeight="1">
      <c r="A11" s="396" t="s">
        <v>784</v>
      </c>
      <c r="B11" s="3384" t="s">
        <v>1366</v>
      </c>
      <c r="C11" s="2851"/>
      <c r="D11" s="2851"/>
      <c r="E11" s="2851"/>
      <c r="F11" s="2851"/>
      <c r="G11" s="2851"/>
      <c r="H11" s="2851"/>
      <c r="I11" s="2851"/>
      <c r="J11" s="2851"/>
      <c r="K11" s="2851"/>
      <c r="L11" s="2851"/>
      <c r="M11" s="2851"/>
      <c r="N11" s="2851"/>
      <c r="O11" s="2851"/>
      <c r="P11" s="2851"/>
      <c r="Q11" s="2851"/>
      <c r="R11" s="2851"/>
      <c r="S11" s="2851"/>
    </row>
    <row r="12" spans="1:19" ht="41.25" customHeight="1">
      <c r="A12" s="396" t="s">
        <v>785</v>
      </c>
      <c r="B12" s="3468" t="s">
        <v>3224</v>
      </c>
      <c r="C12" s="3468"/>
      <c r="D12" s="3468"/>
      <c r="E12" s="3468"/>
      <c r="F12" s="3468"/>
      <c r="G12" s="3468"/>
      <c r="H12" s="3468"/>
      <c r="I12" s="3468"/>
      <c r="J12" s="3468"/>
      <c r="K12" s="3468"/>
      <c r="L12" s="3468"/>
      <c r="M12" s="3468"/>
      <c r="N12" s="3468"/>
      <c r="O12" s="3468"/>
      <c r="P12" s="3468"/>
      <c r="Q12" s="3468"/>
      <c r="R12" s="3468"/>
      <c r="S12" s="3468"/>
    </row>
    <row r="13" spans="1:19" ht="8.25" customHeight="1">
      <c r="A13" s="396"/>
      <c r="B13" s="96"/>
      <c r="C13" s="95"/>
      <c r="D13" s="95"/>
      <c r="E13" s="95"/>
      <c r="F13" s="95"/>
      <c r="G13" s="95"/>
      <c r="H13" s="95"/>
      <c r="I13" s="95"/>
      <c r="J13" s="95"/>
      <c r="K13" s="95"/>
      <c r="L13" s="95"/>
      <c r="M13" s="95"/>
      <c r="N13" s="95"/>
      <c r="O13" s="95"/>
      <c r="P13" s="95"/>
      <c r="Q13" s="95"/>
      <c r="R13" s="95"/>
      <c r="S13" s="95"/>
    </row>
    <row r="14" spans="1:19" ht="99" customHeight="1">
      <c r="A14" s="396"/>
      <c r="B14" s="4232" t="s">
        <v>1367</v>
      </c>
      <c r="C14" s="4232"/>
      <c r="D14" s="4232"/>
      <c r="E14" s="4232" t="s">
        <v>1368</v>
      </c>
      <c r="F14" s="4232"/>
      <c r="G14" s="4232"/>
      <c r="H14" s="4232" t="s">
        <v>1369</v>
      </c>
      <c r="I14" s="4232"/>
      <c r="J14" s="4232"/>
      <c r="K14" s="4232" t="s">
        <v>1370</v>
      </c>
      <c r="L14" s="4232"/>
      <c r="M14" s="4232"/>
      <c r="N14" s="4232" t="s">
        <v>1371</v>
      </c>
      <c r="O14" s="4232"/>
      <c r="P14" s="4232"/>
      <c r="Q14" s="4232" t="s">
        <v>1372</v>
      </c>
      <c r="R14" s="4232"/>
      <c r="S14" s="4232"/>
    </row>
    <row r="15" spans="1:19" ht="99" customHeight="1">
      <c r="A15" s="396"/>
      <c r="B15" s="345"/>
      <c r="C15" s="388"/>
      <c r="D15" s="389"/>
      <c r="E15" s="345"/>
      <c r="F15" s="388"/>
      <c r="G15" s="389"/>
      <c r="H15" s="345"/>
      <c r="I15" s="388"/>
      <c r="J15" s="389"/>
      <c r="K15" s="345"/>
      <c r="L15" s="388"/>
      <c r="M15" s="389"/>
      <c r="N15" s="345"/>
      <c r="O15" s="388"/>
      <c r="P15" s="389"/>
      <c r="Q15" s="345"/>
      <c r="R15" s="388"/>
      <c r="S15" s="389"/>
    </row>
    <row r="16" spans="1:19" ht="7.5" customHeight="1">
      <c r="A16" s="396"/>
      <c r="B16" s="52"/>
      <c r="C16" s="52"/>
      <c r="D16" s="52"/>
      <c r="E16" s="52"/>
      <c r="F16" s="52"/>
      <c r="G16" s="52"/>
      <c r="H16" s="52"/>
      <c r="I16" s="52"/>
      <c r="J16" s="52"/>
      <c r="K16" s="52"/>
      <c r="L16" s="52"/>
      <c r="M16" s="52"/>
      <c r="N16" s="52"/>
      <c r="O16" s="52"/>
      <c r="P16" s="52"/>
      <c r="Q16" s="52"/>
      <c r="R16" s="52"/>
      <c r="S16" s="52"/>
    </row>
    <row r="17" spans="1:19" ht="18.75" customHeight="1">
      <c r="A17" s="396" t="s">
        <v>786</v>
      </c>
      <c r="B17" s="3384" t="s">
        <v>1373</v>
      </c>
      <c r="C17" s="2851"/>
      <c r="D17" s="2851"/>
      <c r="E17" s="2851"/>
      <c r="F17" s="2851"/>
      <c r="G17" s="2851"/>
      <c r="H17" s="2851"/>
      <c r="I17" s="2851"/>
      <c r="J17" s="2851"/>
      <c r="K17" s="2851"/>
      <c r="L17" s="2851"/>
      <c r="M17" s="2851"/>
      <c r="N17" s="2851"/>
      <c r="O17" s="2851"/>
      <c r="P17" s="2851"/>
      <c r="Q17" s="2851"/>
      <c r="R17" s="2851"/>
      <c r="S17" s="2851"/>
    </row>
    <row r="18" spans="1:19" ht="28.5" customHeight="1">
      <c r="A18" s="397"/>
      <c r="B18" s="3736" t="s">
        <v>1374</v>
      </c>
      <c r="C18" s="4521"/>
      <c r="D18" s="4521"/>
      <c r="E18" s="4521"/>
      <c r="F18" s="4521"/>
      <c r="G18" s="4521"/>
      <c r="H18" s="4521"/>
      <c r="I18" s="4521"/>
      <c r="J18" s="4521"/>
      <c r="K18" s="4521"/>
      <c r="L18" s="4521"/>
      <c r="M18" s="4521"/>
      <c r="N18" s="4521"/>
      <c r="O18" s="4521"/>
      <c r="P18" s="4521"/>
      <c r="Q18" s="4521"/>
      <c r="R18" s="4521"/>
      <c r="S18" s="4521"/>
    </row>
    <row r="19" spans="1:19" ht="15.75" customHeight="1">
      <c r="A19" s="396"/>
      <c r="B19" s="233"/>
      <c r="C19" s="112"/>
      <c r="D19" s="112"/>
      <c r="E19" s="112"/>
      <c r="F19" s="398" t="s">
        <v>1375</v>
      </c>
      <c r="G19" s="112"/>
      <c r="H19" s="112"/>
      <c r="I19" s="112"/>
      <c r="J19" s="112"/>
      <c r="K19" s="112"/>
      <c r="L19" s="112"/>
      <c r="M19" s="112"/>
      <c r="N19" s="112"/>
      <c r="O19" s="398" t="s">
        <v>1376</v>
      </c>
      <c r="P19" s="112"/>
      <c r="Q19" s="112"/>
      <c r="R19" s="112"/>
      <c r="S19" s="112"/>
    </row>
    <row r="20" spans="1:19" ht="7.5" customHeight="1">
      <c r="A20" s="396"/>
      <c r="B20" s="233"/>
      <c r="C20" s="112"/>
      <c r="D20" s="112"/>
      <c r="E20" s="112"/>
      <c r="F20" s="112"/>
      <c r="G20" s="112"/>
      <c r="H20" s="112"/>
      <c r="I20" s="112"/>
      <c r="J20" s="112"/>
      <c r="K20" s="112"/>
      <c r="L20" s="112"/>
      <c r="M20" s="112"/>
      <c r="N20" s="112"/>
      <c r="O20" s="398"/>
      <c r="P20" s="112"/>
      <c r="Q20" s="112"/>
      <c r="R20" s="112"/>
      <c r="S20" s="112"/>
    </row>
    <row r="21" spans="1:19" ht="24.75" customHeight="1">
      <c r="A21" s="396"/>
      <c r="B21" s="6" t="s">
        <v>1377</v>
      </c>
      <c r="C21" s="71"/>
      <c r="D21" s="71"/>
      <c r="E21" s="71"/>
      <c r="F21" s="399"/>
      <c r="G21" s="399"/>
      <c r="H21" s="399"/>
      <c r="I21" s="399"/>
      <c r="J21" s="399"/>
      <c r="K21" s="399"/>
      <c r="L21" s="390"/>
      <c r="M21" s="400"/>
      <c r="N21" s="4516" t="s">
        <v>1378</v>
      </c>
      <c r="O21" s="4517"/>
      <c r="P21" s="4517"/>
      <c r="Q21" s="401"/>
      <c r="R21" s="401"/>
      <c r="S21" s="402"/>
    </row>
    <row r="22" spans="1:19" ht="24.75" customHeight="1">
      <c r="A22" s="396"/>
      <c r="B22" s="6" t="s">
        <v>1379</v>
      </c>
      <c r="C22" s="71"/>
      <c r="D22" s="71"/>
      <c r="E22" s="71"/>
      <c r="F22" s="399"/>
      <c r="G22" s="399"/>
      <c r="H22" s="399"/>
      <c r="I22" s="399"/>
      <c r="J22" s="399"/>
      <c r="K22" s="399"/>
      <c r="L22" s="390"/>
      <c r="M22" s="71"/>
      <c r="N22" s="403" t="s">
        <v>789</v>
      </c>
      <c r="O22" s="399"/>
      <c r="P22" s="399"/>
      <c r="Q22" s="399"/>
      <c r="R22" s="399"/>
      <c r="S22" s="404"/>
    </row>
    <row r="23" spans="1:19" ht="24.75" customHeight="1">
      <c r="A23" s="396"/>
      <c r="B23" s="6"/>
      <c r="G23" s="227"/>
      <c r="H23" s="227"/>
      <c r="I23" s="227"/>
      <c r="J23" s="227"/>
      <c r="K23" s="227"/>
      <c r="L23" s="227"/>
      <c r="M23" s="71"/>
      <c r="N23" s="405"/>
      <c r="O23" s="71"/>
      <c r="P23" s="71"/>
      <c r="Q23" s="71"/>
      <c r="R23" s="71"/>
      <c r="S23" s="406"/>
    </row>
    <row r="24" spans="1:19" ht="24.75" customHeight="1">
      <c r="A24" s="396"/>
      <c r="B24" s="6"/>
      <c r="C24" s="71"/>
      <c r="D24" s="71"/>
      <c r="E24" s="71"/>
      <c r="F24" s="407"/>
      <c r="G24" s="401"/>
      <c r="H24" s="401"/>
      <c r="I24" s="401"/>
      <c r="J24" s="401"/>
      <c r="K24" s="401"/>
      <c r="L24" s="394"/>
      <c r="M24" s="71"/>
      <c r="N24" s="403" t="s">
        <v>784</v>
      </c>
      <c r="O24" s="399"/>
      <c r="P24" s="399"/>
      <c r="Q24" s="399"/>
      <c r="R24" s="399"/>
      <c r="S24" s="404"/>
    </row>
    <row r="25" spans="1:19" ht="24.75" customHeight="1">
      <c r="A25" s="396"/>
      <c r="B25" s="6"/>
      <c r="C25" s="71"/>
      <c r="D25" s="71"/>
      <c r="E25" s="71"/>
      <c r="F25" s="408"/>
      <c r="G25" s="71"/>
      <c r="H25" s="71"/>
      <c r="I25" s="71"/>
      <c r="J25" s="71"/>
      <c r="K25" s="71"/>
      <c r="L25" s="289"/>
      <c r="M25" s="71"/>
      <c r="N25" s="4518" t="s">
        <v>1123</v>
      </c>
      <c r="O25" s="4519"/>
      <c r="P25" s="399"/>
      <c r="Q25" s="399"/>
      <c r="R25" s="399"/>
      <c r="S25" s="404"/>
    </row>
    <row r="26" spans="1:19" ht="6.75" customHeight="1">
      <c r="A26" s="396"/>
      <c r="B26" s="6"/>
      <c r="C26" s="71"/>
      <c r="D26" s="71"/>
      <c r="E26" s="71"/>
      <c r="F26" s="408"/>
      <c r="G26" s="71"/>
      <c r="H26" s="71"/>
      <c r="I26" s="71"/>
      <c r="J26" s="71"/>
      <c r="K26" s="71"/>
      <c r="L26" s="406"/>
      <c r="M26" s="71"/>
      <c r="N26" s="71"/>
      <c r="O26" s="71"/>
      <c r="P26" s="71"/>
      <c r="Q26" s="71"/>
      <c r="R26" s="71"/>
      <c r="S26" s="71"/>
    </row>
    <row r="27" spans="1:19">
      <c r="B27" s="6"/>
      <c r="F27" s="53"/>
      <c r="L27" s="289"/>
    </row>
    <row r="28" spans="1:19">
      <c r="B28" s="6"/>
      <c r="F28" s="53"/>
      <c r="L28" s="289"/>
    </row>
    <row r="29" spans="1:19">
      <c r="B29" s="6"/>
      <c r="F29" s="395"/>
      <c r="G29" s="390"/>
      <c r="H29" s="390"/>
      <c r="I29" s="390"/>
      <c r="J29" s="390"/>
      <c r="K29" s="390"/>
      <c r="L29" s="391"/>
    </row>
    <row r="30" spans="1:19">
      <c r="F30" s="4520" t="s">
        <v>1380</v>
      </c>
      <c r="G30" s="4520"/>
      <c r="H30" s="4520"/>
      <c r="I30" s="4520"/>
      <c r="J30" s="4520"/>
      <c r="K30" s="4520"/>
      <c r="L30" s="4520"/>
    </row>
  </sheetData>
  <mergeCells count="16">
    <mergeCell ref="F30:L30"/>
    <mergeCell ref="A1:S1"/>
    <mergeCell ref="A3:S3"/>
    <mergeCell ref="B6:S6"/>
    <mergeCell ref="B11:S11"/>
    <mergeCell ref="B12:S12"/>
    <mergeCell ref="B14:D14"/>
    <mergeCell ref="E14:G14"/>
    <mergeCell ref="H14:J14"/>
    <mergeCell ref="K14:M14"/>
    <mergeCell ref="N14:P14"/>
    <mergeCell ref="Q14:S14"/>
    <mergeCell ref="B17:S17"/>
    <mergeCell ref="B18:S18"/>
    <mergeCell ref="N21:P21"/>
    <mergeCell ref="N25:O25"/>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8097" r:id="rId4" name="Button 1">
              <controlPr defaultSize="0" print="0" autoFill="0" autoPict="0" macro="[0]!ToMainMenu">
                <anchor>
                  <from>
                    <xdr:col>20</xdr:col>
                    <xdr:colOff>45720</xdr:colOff>
                    <xdr:row>0</xdr:row>
                    <xdr:rowOff>327660</xdr:rowOff>
                  </from>
                  <to>
                    <xdr:col>24</xdr:col>
                    <xdr:colOff>99060</xdr:colOff>
                    <xdr:row>2</xdr:row>
                    <xdr:rowOff>83820</xdr:rowOff>
                  </to>
                </anchor>
              </controlPr>
            </control>
          </mc:Choice>
        </mc:AlternateContent>
        <mc:AlternateContent xmlns:mc="http://schemas.openxmlformats.org/markup-compatibility/2006">
          <mc:Choice Requires="x14">
            <control shapeId="1028098" r:id="rId5" name="Button 2">
              <controlPr defaultSize="0" print="0" autoFill="0" autoPict="0" macro="[0]!Printsheet">
                <anchor>
                  <from>
                    <xdr:col>20</xdr:col>
                    <xdr:colOff>114300</xdr:colOff>
                    <xdr:row>6</xdr:row>
                    <xdr:rowOff>198120</xdr:rowOff>
                  </from>
                  <to>
                    <xdr:col>24</xdr:col>
                    <xdr:colOff>190500</xdr:colOff>
                    <xdr:row>7</xdr:row>
                    <xdr:rowOff>160020</xdr:rowOff>
                  </to>
                </anchor>
              </controlPr>
            </control>
          </mc:Choice>
        </mc:AlternateContent>
        <mc:AlternateContent xmlns:mc="http://schemas.openxmlformats.org/markup-compatibility/2006">
          <mc:Choice Requires="x14">
            <control shapeId="1028099" r:id="rId6" name="Button 3">
              <controlPr defaultSize="0" print="0" autoFill="0" autoPict="0" macro="[0]!PrintPreview">
                <anchor>
                  <from>
                    <xdr:col>20</xdr:col>
                    <xdr:colOff>68580</xdr:colOff>
                    <xdr:row>2</xdr:row>
                    <xdr:rowOff>121920</xdr:rowOff>
                  </from>
                  <to>
                    <xdr:col>24</xdr:col>
                    <xdr:colOff>99060</xdr:colOff>
                    <xdr:row>5</xdr:row>
                    <xdr:rowOff>45720</xdr:rowOff>
                  </to>
                </anchor>
              </controlPr>
            </control>
          </mc:Choice>
        </mc:AlternateContent>
        <mc:AlternateContent xmlns:mc="http://schemas.openxmlformats.org/markup-compatibility/2006">
          <mc:Choice Requires="x14">
            <control shapeId="1028100" r:id="rId7" name="Button 4">
              <controlPr defaultSize="0" print="0" autoFill="0" autoPict="0" macro="[0]!ToDataEntry">
                <anchor>
                  <from>
                    <xdr:col>20</xdr:col>
                    <xdr:colOff>152400</xdr:colOff>
                    <xdr:row>7</xdr:row>
                    <xdr:rowOff>251460</xdr:rowOff>
                  </from>
                  <to>
                    <xdr:col>24</xdr:col>
                    <xdr:colOff>220980</xdr:colOff>
                    <xdr:row>9</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indexed="46"/>
    <outlinePr summaryBelow="0" summaryRight="0"/>
    <pageSetUpPr fitToPage="1"/>
  </sheetPr>
  <dimension ref="A1:AA266"/>
  <sheetViews>
    <sheetView showGridLines="0" showRowColHeaders="0" zoomScale="98" zoomScaleNormal="98" workbookViewId="0">
      <selection activeCell="V13" sqref="V13"/>
    </sheetView>
  </sheetViews>
  <sheetFormatPr defaultRowHeight="13.2"/>
  <cols>
    <col min="1" max="1" width="19" customWidth="1"/>
    <col min="2" max="2" width="59.44140625" style="48" customWidth="1"/>
    <col min="3" max="3" width="92.5546875" style="33" customWidth="1"/>
    <col min="4" max="4" width="28.33203125" hidden="1" customWidth="1"/>
    <col min="5" max="5" width="30.33203125" customWidth="1" collapsed="1"/>
    <col min="6" max="6" width="24.88671875" customWidth="1"/>
    <col min="7" max="7" width="52.44140625" customWidth="1"/>
    <col min="8" max="8" width="9.109375" customWidth="1"/>
    <col min="9" max="9" width="9.109375" customWidth="1" collapsed="1"/>
  </cols>
  <sheetData>
    <row r="1" spans="1:27" ht="23.25" customHeight="1">
      <c r="A1" s="3362" t="s">
        <v>4524</v>
      </c>
      <c r="B1" s="3362"/>
      <c r="C1" s="3363"/>
      <c r="E1" s="339" t="s">
        <v>1071</v>
      </c>
      <c r="F1" s="168" t="s">
        <v>1072</v>
      </c>
      <c r="G1" s="168" t="s">
        <v>2569</v>
      </c>
    </row>
    <row r="2" spans="1:27" s="6" customFormat="1" ht="40.5" customHeight="1">
      <c r="A2" s="429"/>
      <c r="B2" s="476"/>
      <c r="C2" s="477"/>
      <c r="D2" s="340"/>
      <c r="E2" s="127"/>
      <c r="F2" s="340"/>
      <c r="G2" s="1295"/>
    </row>
    <row r="3" spans="1:27" s="6" customFormat="1" ht="57.6" customHeight="1">
      <c r="A3" s="429"/>
      <c r="B3" s="476"/>
      <c r="C3"/>
      <c r="D3" s="340"/>
      <c r="E3" s="127"/>
      <c r="F3" s="340"/>
      <c r="G3" s="1295"/>
    </row>
    <row r="4" spans="1:27" s="6" customFormat="1" ht="58.5" customHeight="1">
      <c r="A4" s="429"/>
      <c r="B4" s="476"/>
      <c r="C4" s="477"/>
      <c r="D4" s="340"/>
      <c r="E4" s="127"/>
      <c r="F4" s="342"/>
      <c r="G4" s="1295"/>
    </row>
    <row r="5" spans="1:27" s="6" customFormat="1" ht="34.5" customHeight="1">
      <c r="A5" s="478"/>
      <c r="B5" s="479"/>
      <c r="C5" s="480"/>
      <c r="D5"/>
      <c r="E5" s="127"/>
      <c r="F5" s="342"/>
      <c r="G5" s="1295"/>
      <c r="Y5" s="789"/>
      <c r="Z5" s="789"/>
      <c r="AA5" s="789"/>
    </row>
    <row r="6" spans="1:27" s="6" customFormat="1" ht="32.4" customHeight="1">
      <c r="A6" s="3362" t="s">
        <v>743</v>
      </c>
      <c r="B6" s="3362"/>
      <c r="C6" s="3362"/>
      <c r="D6"/>
      <c r="E6" s="504" t="s">
        <v>1073</v>
      </c>
      <c r="F6" s="168" t="s">
        <v>1074</v>
      </c>
      <c r="G6" s="168" t="s">
        <v>3130</v>
      </c>
    </row>
    <row r="7" spans="1:27" s="6" customFormat="1" ht="15">
      <c r="A7" s="481"/>
      <c r="B7" s="482"/>
      <c r="C7" s="481"/>
      <c r="D7"/>
      <c r="E7" s="127"/>
      <c r="F7" s="127"/>
      <c r="G7" s="1295"/>
    </row>
    <row r="8" spans="1:27" s="6" customFormat="1">
      <c r="A8" s="481"/>
      <c r="B8" s="481"/>
      <c r="C8" s="481"/>
      <c r="D8"/>
      <c r="E8" s="127"/>
      <c r="F8" s="127"/>
      <c r="G8" s="1295"/>
    </row>
    <row r="9" spans="1:27" s="6" customFormat="1">
      <c r="A9" s="481"/>
      <c r="B9" s="481"/>
      <c r="C9" s="481"/>
      <c r="D9"/>
      <c r="E9" s="127"/>
      <c r="F9" s="340"/>
      <c r="G9" s="1295"/>
    </row>
    <row r="10" spans="1:27" s="6" customFormat="1" ht="15.6">
      <c r="A10" s="429"/>
      <c r="B10" s="483"/>
      <c r="C10" s="480"/>
      <c r="D10"/>
      <c r="E10" s="127"/>
      <c r="F10" s="340"/>
      <c r="G10" s="1295"/>
    </row>
    <row r="11" spans="1:27" s="6" customFormat="1" ht="18.75" customHeight="1">
      <c r="A11" s="429"/>
      <c r="B11" s="484"/>
      <c r="C11" s="481"/>
      <c r="D11"/>
      <c r="E11" s="127"/>
      <c r="F11" s="340"/>
      <c r="G11" s="1296"/>
    </row>
    <row r="12" spans="1:27" ht="23.25" customHeight="1">
      <c r="A12" s="429"/>
      <c r="B12" s="485"/>
      <c r="C12" s="481"/>
      <c r="D12" s="29"/>
      <c r="E12" s="127"/>
      <c r="F12" s="340"/>
      <c r="G12" s="1297"/>
      <c r="Z12" s="6"/>
    </row>
    <row r="13" spans="1:27" ht="15.75" customHeight="1">
      <c r="A13" s="429"/>
      <c r="B13" s="484"/>
      <c r="C13" s="481"/>
      <c r="D13" s="29"/>
      <c r="E13" s="127"/>
      <c r="F13" s="340"/>
      <c r="G13" s="1297"/>
    </row>
    <row r="14" spans="1:27" ht="21" customHeight="1">
      <c r="A14" s="429"/>
      <c r="B14" s="484"/>
      <c r="C14" s="481"/>
      <c r="D14" s="29"/>
      <c r="E14" s="3362" t="s">
        <v>597</v>
      </c>
      <c r="F14" s="3362"/>
      <c r="G14" s="1297"/>
    </row>
    <row r="15" spans="1:27" ht="21" hidden="1" customHeight="1">
      <c r="A15" s="429"/>
      <c r="B15" s="484"/>
      <c r="C15" s="481"/>
      <c r="D15" s="29"/>
      <c r="E15" s="127"/>
      <c r="F15" s="340"/>
      <c r="G15" s="1297"/>
    </row>
    <row r="16" spans="1:27" ht="21" customHeight="1">
      <c r="A16" s="429"/>
      <c r="B16" s="486"/>
      <c r="C16" s="487"/>
      <c r="D16" s="29"/>
      <c r="E16" s="127"/>
      <c r="F16" s="340"/>
      <c r="G16" s="1297"/>
    </row>
    <row r="17" spans="1:7" ht="21" customHeight="1">
      <c r="A17" s="429"/>
      <c r="B17" s="488"/>
      <c r="C17" s="489"/>
      <c r="D17" s="29"/>
      <c r="E17" s="127"/>
      <c r="F17" s="340"/>
      <c r="G17" s="1297"/>
    </row>
    <row r="18" spans="1:7" ht="20.25" customHeight="1">
      <c r="A18" s="429"/>
      <c r="B18" s="488"/>
      <c r="C18" s="490"/>
      <c r="D18" s="29"/>
      <c r="E18" s="127"/>
      <c r="F18" s="340"/>
      <c r="G18" s="1297"/>
    </row>
    <row r="19" spans="1:7" ht="57.75" customHeight="1">
      <c r="A19" s="429"/>
      <c r="B19" s="488"/>
      <c r="C19" s="490"/>
      <c r="D19" s="29"/>
      <c r="E19" s="127"/>
      <c r="F19" s="340"/>
      <c r="G19" s="1297"/>
    </row>
    <row r="20" spans="1:7" ht="57.75" customHeight="1">
      <c r="A20" s="429"/>
      <c r="B20" s="488"/>
      <c r="C20" s="490"/>
      <c r="D20" s="29"/>
      <c r="E20" s="127"/>
      <c r="F20" s="340"/>
      <c r="G20" s="1297"/>
    </row>
    <row r="21" spans="1:7" ht="20.25" customHeight="1">
      <c r="B21" s="439"/>
      <c r="C21" s="440"/>
      <c r="D21" s="29"/>
      <c r="G21" s="3364"/>
    </row>
    <row r="22" spans="1:7" ht="22.5" customHeight="1">
      <c r="B22" s="439"/>
      <c r="C22" s="441"/>
      <c r="D22" s="29"/>
      <c r="G22" s="3364"/>
    </row>
    <row r="23" spans="1:7" ht="23.25" customHeight="1">
      <c r="B23" s="354"/>
      <c r="C23" s="452" t="s">
        <v>580</v>
      </c>
      <c r="D23" s="29"/>
      <c r="G23" s="6"/>
    </row>
    <row r="24" spans="1:7">
      <c r="B24" s="354"/>
      <c r="C24" s="442"/>
      <c r="D24" s="29"/>
      <c r="G24" s="6"/>
    </row>
    <row r="25" spans="1:7">
      <c r="B25" s="354"/>
      <c r="C25" s="443"/>
      <c r="D25" s="29"/>
      <c r="G25" s="6"/>
    </row>
    <row r="26" spans="1:7">
      <c r="B26" s="354"/>
      <c r="C26" s="444"/>
      <c r="D26" s="29"/>
      <c r="G26" s="6"/>
    </row>
    <row r="27" spans="1:7" ht="25.5" customHeight="1">
      <c r="B27" s="354"/>
      <c r="C27" s="442"/>
      <c r="D27" s="29"/>
      <c r="G27" s="341"/>
    </row>
    <row r="28" spans="1:7" ht="25.5" customHeight="1">
      <c r="B28" s="445"/>
      <c r="C28" s="441"/>
      <c r="D28" s="29"/>
      <c r="G28" s="341"/>
    </row>
    <row r="29" spans="1:7" ht="25.5" customHeight="1">
      <c r="B29" s="354"/>
      <c r="C29" s="441"/>
      <c r="D29" s="29"/>
      <c r="G29" s="6"/>
    </row>
    <row r="30" spans="1:7" ht="25.5" customHeight="1">
      <c r="B30" s="446"/>
      <c r="C30" s="446"/>
      <c r="D30" s="29"/>
      <c r="G30" s="341"/>
    </row>
    <row r="31" spans="1:7" ht="25.5" customHeight="1">
      <c r="B31" s="447"/>
      <c r="C31" s="447"/>
      <c r="D31" s="29"/>
      <c r="F31" s="6"/>
      <c r="G31" s="17"/>
    </row>
    <row r="32" spans="1:7" ht="15.75" customHeight="1">
      <c r="B32" s="448"/>
      <c r="C32" s="449"/>
      <c r="D32" s="29"/>
      <c r="F32" s="3364"/>
      <c r="G32" s="3365"/>
    </row>
    <row r="33" spans="2:7" ht="15.75" customHeight="1">
      <c r="B33" s="448"/>
      <c r="C33" s="449"/>
      <c r="D33" s="29"/>
      <c r="F33" s="341"/>
      <c r="G33" s="6"/>
    </row>
    <row r="34" spans="2:7" ht="15.75" customHeight="1">
      <c r="B34" s="448"/>
      <c r="C34" s="449"/>
      <c r="D34" s="29"/>
      <c r="F34" s="341"/>
      <c r="G34" s="6"/>
    </row>
    <row r="35" spans="2:7" ht="15.75" customHeight="1">
      <c r="B35" s="448"/>
      <c r="C35" s="449"/>
      <c r="D35" s="29"/>
      <c r="F35" s="17"/>
      <c r="G35" s="17"/>
    </row>
    <row r="36" spans="2:7" ht="15.75" customHeight="1">
      <c r="B36" s="448"/>
      <c r="C36" s="449"/>
      <c r="D36" s="29"/>
      <c r="F36" s="17"/>
      <c r="G36" s="17"/>
    </row>
    <row r="37" spans="2:7" ht="15.75" customHeight="1">
      <c r="B37" s="448"/>
      <c r="C37" s="449"/>
      <c r="D37" s="29"/>
      <c r="F37" s="17"/>
      <c r="G37" s="17"/>
    </row>
    <row r="38" spans="2:7" ht="15.75" customHeight="1">
      <c r="B38" s="448"/>
      <c r="C38" s="449"/>
      <c r="D38" s="29"/>
      <c r="F38" s="17"/>
      <c r="G38" s="17"/>
    </row>
    <row r="39" spans="2:7" ht="15.75" customHeight="1">
      <c r="B39" s="448"/>
      <c r="C39" s="449"/>
      <c r="D39" s="29"/>
      <c r="F39" s="17"/>
      <c r="G39" s="17"/>
    </row>
    <row r="40" spans="2:7" ht="15.75" customHeight="1">
      <c r="B40" s="448"/>
      <c r="C40" s="449"/>
      <c r="D40" s="29"/>
      <c r="F40" s="17"/>
      <c r="G40" s="17"/>
    </row>
    <row r="41" spans="2:7" ht="12" customHeight="1">
      <c r="B41" s="354"/>
      <c r="C41" s="444"/>
      <c r="D41" s="29"/>
      <c r="F41" s="6"/>
      <c r="G41" s="6"/>
    </row>
    <row r="42" spans="2:7" ht="18" customHeight="1">
      <c r="B42" s="436"/>
      <c r="C42" s="437"/>
      <c r="D42" s="29"/>
      <c r="F42" s="6"/>
      <c r="G42" s="6"/>
    </row>
    <row r="43" spans="2:7" ht="18" customHeight="1">
      <c r="B43" s="436"/>
      <c r="C43" s="450"/>
      <c r="D43" s="29"/>
      <c r="F43" s="6"/>
      <c r="G43" s="6"/>
    </row>
    <row r="44" spans="2:7" ht="18" customHeight="1">
      <c r="B44" s="435"/>
      <c r="C44" s="437"/>
      <c r="D44" s="29"/>
      <c r="F44" s="6"/>
      <c r="G44" s="6"/>
    </row>
    <row r="45" spans="2:7" ht="18" customHeight="1">
      <c r="B45" s="354"/>
      <c r="C45" s="444"/>
      <c r="D45" s="29"/>
      <c r="E45" s="503"/>
      <c r="F45" s="343"/>
      <c r="G45" s="343"/>
    </row>
    <row r="46" spans="2:7" ht="18" customHeight="1">
      <c r="B46" s="354"/>
      <c r="C46" s="444"/>
      <c r="F46" s="6"/>
      <c r="G46" s="6"/>
    </row>
    <row r="47" spans="2:7" ht="18" customHeight="1">
      <c r="B47" s="354"/>
      <c r="C47" s="444"/>
      <c r="F47" s="6"/>
      <c r="G47" s="6"/>
    </row>
    <row r="48" spans="2:7" ht="15" customHeight="1">
      <c r="B48" s="3366"/>
      <c r="C48" s="438"/>
    </row>
    <row r="49" spans="2:12" ht="15" customHeight="1">
      <c r="B49" s="3366"/>
      <c r="C49" s="438"/>
    </row>
    <row r="50" spans="2:12" ht="15" customHeight="1">
      <c r="B50" s="3366"/>
      <c r="C50" s="438"/>
    </row>
    <row r="51" spans="2:12" ht="15.75" customHeight="1">
      <c r="B51" s="354"/>
      <c r="C51" s="85"/>
    </row>
    <row r="52" spans="2:12" s="387" customFormat="1" ht="18.75" customHeight="1">
      <c r="B52" s="439"/>
      <c r="C52" s="451"/>
    </row>
    <row r="53" spans="2:12" s="387" customFormat="1">
      <c r="B53" s="439"/>
      <c r="C53" s="442"/>
    </row>
    <row r="54" spans="2:12" s="387" customFormat="1" ht="39" customHeight="1">
      <c r="B54" s="439"/>
      <c r="C54" s="452"/>
    </row>
    <row r="55" spans="2:12">
      <c r="B55" s="354"/>
      <c r="C55" s="453"/>
    </row>
    <row r="56" spans="2:12" s="8" customFormat="1" ht="13.5" customHeight="1">
      <c r="B56" s="3367"/>
      <c r="C56" s="3367"/>
      <c r="D56" s="102"/>
      <c r="E56" s="102"/>
      <c r="F56" s="102"/>
      <c r="G56" s="102"/>
      <c r="H56" s="102"/>
    </row>
    <row r="57" spans="2:12" s="8" customFormat="1" ht="48" customHeight="1">
      <c r="B57" s="3223"/>
      <c r="C57" s="3223"/>
      <c r="D57" s="162" t="b">
        <v>0</v>
      </c>
      <c r="E57" s="67"/>
      <c r="F57" s="67"/>
      <c r="G57" s="67"/>
      <c r="H57" s="67"/>
      <c r="I57" s="67"/>
      <c r="J57" s="67"/>
      <c r="K57" s="67"/>
      <c r="L57" s="67"/>
    </row>
    <row r="58" spans="2:12" s="8" customFormat="1" ht="18.75" customHeight="1">
      <c r="B58" s="3361"/>
      <c r="C58" s="3361"/>
      <c r="D58" s="162"/>
      <c r="E58" s="67"/>
      <c r="F58" s="67"/>
      <c r="G58" s="67"/>
      <c r="H58" s="67"/>
      <c r="I58" s="67"/>
      <c r="J58" s="67"/>
      <c r="K58" s="67"/>
      <c r="L58" s="67"/>
    </row>
    <row r="59" spans="2:12" s="8" customFormat="1" ht="39" customHeight="1">
      <c r="B59" s="3223"/>
      <c r="C59" s="3223"/>
      <c r="D59" s="162" t="b">
        <v>1</v>
      </c>
      <c r="E59" s="97"/>
      <c r="F59" s="97"/>
      <c r="G59" s="97"/>
      <c r="H59" s="97"/>
      <c r="I59" s="97"/>
      <c r="J59" s="97"/>
      <c r="K59" s="97"/>
      <c r="L59" s="97"/>
    </row>
    <row r="60" spans="2:12" s="8" customFormat="1" ht="39" customHeight="1">
      <c r="B60" s="3223"/>
      <c r="C60" s="3223"/>
      <c r="D60" s="162" t="b">
        <v>1</v>
      </c>
      <c r="E60" s="97"/>
      <c r="F60" s="97"/>
      <c r="G60" s="97"/>
      <c r="H60" s="97"/>
      <c r="I60" s="97"/>
      <c r="J60" s="97"/>
      <c r="K60" s="97"/>
      <c r="L60" s="97"/>
    </row>
    <row r="61" spans="2:12" s="8" customFormat="1" ht="24.75" customHeight="1">
      <c r="B61" s="3354"/>
      <c r="C61" s="3354"/>
      <c r="D61" s="162" t="b">
        <v>1</v>
      </c>
      <c r="E61" s="98"/>
      <c r="F61" s="98"/>
      <c r="G61" s="98"/>
      <c r="H61" s="98"/>
      <c r="I61" s="98"/>
      <c r="J61" s="98"/>
      <c r="K61" s="98"/>
      <c r="L61" s="98"/>
    </row>
    <row r="62" spans="2:12" s="8" customFormat="1" ht="24.75" customHeight="1">
      <c r="B62" s="3354"/>
      <c r="C62" s="3354"/>
      <c r="D62" s="162" t="b">
        <v>1</v>
      </c>
      <c r="E62" s="97"/>
      <c r="F62" s="97"/>
      <c r="G62" s="97"/>
      <c r="H62" s="97"/>
      <c r="I62" s="97"/>
      <c r="J62" s="97"/>
      <c r="K62" s="97"/>
      <c r="L62" s="97"/>
    </row>
    <row r="63" spans="2:12" s="8" customFormat="1" ht="24.75" customHeight="1">
      <c r="B63" s="3354"/>
      <c r="C63" s="3354"/>
      <c r="D63" s="162" t="b">
        <v>1</v>
      </c>
      <c r="E63" s="98"/>
      <c r="F63" s="98"/>
      <c r="G63" s="98"/>
      <c r="H63" s="98"/>
      <c r="I63" s="98"/>
      <c r="J63" s="98"/>
      <c r="K63" s="98"/>
      <c r="L63" s="98"/>
    </row>
    <row r="64" spans="2:12" s="8" customFormat="1" ht="24.75" customHeight="1">
      <c r="B64" s="3354"/>
      <c r="C64" s="3354"/>
      <c r="D64" s="162" t="b">
        <v>1</v>
      </c>
      <c r="E64" s="99"/>
      <c r="F64" s="99"/>
      <c r="G64" s="99"/>
      <c r="H64" s="99"/>
      <c r="I64" s="99"/>
      <c r="J64" s="99"/>
      <c r="K64" s="99"/>
      <c r="L64" s="99"/>
    </row>
    <row r="65" spans="2:12" s="8" customFormat="1" ht="24" customHeight="1">
      <c r="B65" s="3354"/>
      <c r="C65" s="3354"/>
      <c r="D65" s="162" t="b">
        <v>1</v>
      </c>
      <c r="E65" s="99"/>
      <c r="F65" s="99"/>
      <c r="G65" s="99"/>
      <c r="H65" s="99"/>
      <c r="I65" s="99"/>
      <c r="J65" s="99"/>
      <c r="K65" s="99"/>
      <c r="L65" s="99"/>
    </row>
    <row r="66" spans="2:12" s="8" customFormat="1" ht="24" customHeight="1">
      <c r="B66" s="3354"/>
      <c r="C66" s="3354"/>
      <c r="D66" s="162" t="b">
        <v>1</v>
      </c>
      <c r="E66" s="99"/>
      <c r="F66" s="99"/>
      <c r="G66" s="99"/>
      <c r="H66" s="99"/>
      <c r="I66" s="99"/>
      <c r="J66" s="99"/>
      <c r="K66" s="99"/>
      <c r="L66" s="99"/>
    </row>
    <row r="67" spans="2:12" s="8" customFormat="1" ht="23.25" customHeight="1">
      <c r="B67" s="3354"/>
      <c r="C67" s="3354"/>
      <c r="D67" s="162" t="b">
        <v>1</v>
      </c>
      <c r="E67" s="99"/>
      <c r="F67" s="99"/>
      <c r="G67" s="99"/>
      <c r="H67" s="99"/>
      <c r="I67" s="99"/>
      <c r="J67" s="99"/>
      <c r="K67" s="99"/>
      <c r="L67" s="99"/>
    </row>
    <row r="68" spans="2:12" s="8" customFormat="1" ht="23.25" customHeight="1">
      <c r="B68" s="3354"/>
      <c r="C68" s="3354"/>
      <c r="D68" s="162" t="b">
        <v>1</v>
      </c>
      <c r="E68" s="99"/>
      <c r="F68" s="99"/>
      <c r="G68" s="99"/>
      <c r="H68" s="99"/>
      <c r="I68" s="99"/>
      <c r="J68" s="99"/>
      <c r="K68" s="99"/>
      <c r="L68" s="99"/>
    </row>
    <row r="69" spans="2:12" s="8" customFormat="1" ht="23.25" customHeight="1">
      <c r="B69" s="3354"/>
      <c r="C69" s="3354"/>
      <c r="D69" s="162" t="b">
        <v>1</v>
      </c>
      <c r="E69" s="99"/>
      <c r="F69" s="99"/>
      <c r="G69" s="99"/>
      <c r="H69" s="99"/>
      <c r="I69" s="99"/>
      <c r="J69" s="99"/>
      <c r="K69" s="99"/>
      <c r="L69" s="99"/>
    </row>
    <row r="70" spans="2:12" s="8" customFormat="1" ht="23.25" customHeight="1">
      <c r="B70" s="3354"/>
      <c r="C70" s="3354"/>
      <c r="D70" s="162" t="b">
        <v>1</v>
      </c>
      <c r="E70" s="99"/>
      <c r="F70" s="99"/>
      <c r="G70" s="99"/>
      <c r="H70" s="99"/>
      <c r="I70" s="99"/>
      <c r="J70" s="99"/>
      <c r="K70" s="99"/>
      <c r="L70" s="99"/>
    </row>
    <row r="71" spans="2:12" s="8" customFormat="1" ht="17.25" customHeight="1">
      <c r="B71" s="454"/>
      <c r="C71" s="454"/>
      <c r="D71" s="100"/>
      <c r="H71" s="99"/>
      <c r="I71" s="99"/>
      <c r="J71" s="99"/>
      <c r="K71" s="99"/>
      <c r="L71" s="99"/>
    </row>
    <row r="72" spans="2:12" s="8" customFormat="1" ht="15" customHeight="1">
      <c r="B72" s="67"/>
      <c r="C72" s="455"/>
      <c r="F72"/>
      <c r="G72"/>
      <c r="H72" s="3359"/>
      <c r="I72" s="3359"/>
      <c r="J72" s="3359"/>
      <c r="K72" s="3359"/>
      <c r="L72" s="3359"/>
    </row>
    <row r="73" spans="2:12" s="8" customFormat="1" ht="15" customHeight="1">
      <c r="B73" s="354"/>
      <c r="C73" s="456"/>
      <c r="D73" s="101"/>
      <c r="F73" s="101"/>
      <c r="G73" s="101"/>
      <c r="H73" s="3359"/>
      <c r="I73" s="3359"/>
      <c r="J73" s="3359"/>
      <c r="K73" s="3359"/>
      <c r="L73" s="3359"/>
    </row>
    <row r="74" spans="2:12" s="8" customFormat="1" ht="15.6">
      <c r="B74" s="246"/>
      <c r="C74" s="433"/>
      <c r="D74" s="79"/>
      <c r="F74" s="79"/>
      <c r="G74" s="79"/>
      <c r="H74" s="3360"/>
      <c r="I74" s="3360"/>
      <c r="J74" s="3360"/>
      <c r="K74" s="3360"/>
      <c r="L74" s="3360"/>
    </row>
    <row r="75" spans="2:12" s="8" customFormat="1" ht="13.8">
      <c r="B75" s="3357"/>
      <c r="C75" s="3357"/>
      <c r="D75" s="108"/>
      <c r="E75" s="108"/>
      <c r="F75" s="108"/>
      <c r="G75" s="108"/>
      <c r="H75" s="108"/>
      <c r="I75" s="108"/>
      <c r="J75" s="108"/>
      <c r="K75" s="108"/>
      <c r="L75" s="108"/>
    </row>
    <row r="76" spans="2:12" s="8" customFormat="1" ht="21" customHeight="1">
      <c r="B76" s="3354"/>
      <c r="C76" s="3354"/>
      <c r="D76" s="162" t="b">
        <v>1</v>
      </c>
      <c r="F76" s="101"/>
      <c r="G76" s="107"/>
      <c r="H76" s="107"/>
    </row>
    <row r="77" spans="2:12" s="8" customFormat="1" ht="21" customHeight="1">
      <c r="B77" s="3354"/>
      <c r="C77" s="3354"/>
      <c r="D77" s="162" t="b">
        <v>1</v>
      </c>
      <c r="F77" s="101"/>
      <c r="G77" s="457"/>
      <c r="H77" s="457"/>
    </row>
    <row r="78" spans="2:12" s="8" customFormat="1" ht="21" customHeight="1">
      <c r="B78" s="3354"/>
      <c r="C78" s="3354"/>
      <c r="D78" s="162" t="b">
        <v>1</v>
      </c>
      <c r="F78" s="101"/>
      <c r="G78" s="457"/>
      <c r="H78" s="457"/>
    </row>
    <row r="79" spans="2:12" s="8" customFormat="1" ht="21" customHeight="1">
      <c r="B79" s="3354"/>
      <c r="C79" s="3354"/>
      <c r="D79" s="162" t="b">
        <v>1</v>
      </c>
      <c r="F79" s="101"/>
      <c r="G79" s="457"/>
      <c r="H79" s="457"/>
    </row>
    <row r="80" spans="2:12" s="8" customFormat="1" ht="21" customHeight="1">
      <c r="B80" s="3354"/>
      <c r="C80" s="3354"/>
      <c r="D80" s="162" t="b">
        <v>1</v>
      </c>
      <c r="F80" s="101"/>
      <c r="G80" s="457"/>
      <c r="H80" s="457"/>
    </row>
    <row r="81" spans="2:12" s="8" customFormat="1" ht="21" customHeight="1">
      <c r="B81" s="3354"/>
      <c r="C81" s="3354"/>
      <c r="D81" s="162" t="b">
        <v>1</v>
      </c>
      <c r="F81" s="101"/>
      <c r="G81" s="457"/>
      <c r="H81" s="457"/>
    </row>
    <row r="82" spans="2:12" s="8" customFormat="1" ht="21" customHeight="1">
      <c r="B82" s="3354"/>
      <c r="C82" s="3354"/>
      <c r="D82" s="162" t="b">
        <v>1</v>
      </c>
      <c r="F82" s="101"/>
      <c r="G82" s="457"/>
      <c r="H82" s="457"/>
    </row>
    <row r="83" spans="2:12" s="8" customFormat="1" ht="21" customHeight="1">
      <c r="B83" s="3354"/>
      <c r="C83" s="3354"/>
      <c r="D83" s="162" t="b">
        <v>1</v>
      </c>
      <c r="F83" s="101"/>
      <c r="G83" s="457"/>
      <c r="H83" s="457"/>
    </row>
    <row r="84" spans="2:12" s="8" customFormat="1" ht="25.5" customHeight="1">
      <c r="B84" s="3354"/>
      <c r="C84" s="3354"/>
      <c r="D84" s="162" t="b">
        <v>1</v>
      </c>
      <c r="F84" s="101"/>
      <c r="G84" s="457"/>
      <c r="H84" s="457"/>
    </row>
    <row r="85" spans="2:12" s="8" customFormat="1" ht="21" customHeight="1">
      <c r="B85" s="3354"/>
      <c r="C85" s="3354"/>
      <c r="D85" s="162" t="b">
        <v>1</v>
      </c>
      <c r="E85" s="71"/>
      <c r="F85" s="71"/>
      <c r="G85" s="71"/>
      <c r="H85" s="71"/>
      <c r="I85" s="71"/>
      <c r="J85" s="71"/>
      <c r="K85" s="71"/>
      <c r="L85" s="71"/>
    </row>
    <row r="86" spans="2:12" s="8" customFormat="1" ht="21" customHeight="1">
      <c r="B86" s="3354"/>
      <c r="C86" s="3354"/>
      <c r="D86" s="162" t="b">
        <v>1</v>
      </c>
      <c r="F86" s="101"/>
      <c r="G86" s="457"/>
      <c r="H86" s="457"/>
    </row>
    <row r="87" spans="2:12" s="8" customFormat="1" ht="21" customHeight="1">
      <c r="B87" s="3354"/>
      <c r="C87" s="3354"/>
      <c r="D87" s="162" t="b">
        <v>1</v>
      </c>
      <c r="F87" s="101"/>
      <c r="G87" s="457"/>
      <c r="H87" s="457"/>
    </row>
    <row r="88" spans="2:12" s="8" customFormat="1" ht="21" customHeight="1">
      <c r="B88" s="3354"/>
      <c r="C88" s="3354"/>
      <c r="D88" s="162" t="b">
        <v>1</v>
      </c>
      <c r="F88" s="101"/>
      <c r="G88" s="457"/>
      <c r="H88" s="457"/>
    </row>
    <row r="89" spans="2:12" s="8" customFormat="1" ht="21" customHeight="1">
      <c r="B89" s="3354"/>
      <c r="C89" s="3354"/>
      <c r="D89" s="162" t="b">
        <v>1</v>
      </c>
      <c r="F89" s="101"/>
      <c r="G89" s="457"/>
      <c r="H89" s="457"/>
    </row>
    <row r="90" spans="2:12" s="8" customFormat="1" ht="21" customHeight="1">
      <c r="B90" s="3354"/>
      <c r="C90" s="3354"/>
      <c r="D90" s="162" t="b">
        <v>1</v>
      </c>
      <c r="F90" s="101"/>
      <c r="G90" s="457"/>
      <c r="H90" s="457"/>
    </row>
    <row r="91" spans="2:12" s="8" customFormat="1" ht="19.5" customHeight="1">
      <c r="B91" s="3354"/>
      <c r="C91" s="3354"/>
      <c r="D91" s="501" t="b">
        <v>1</v>
      </c>
      <c r="E91" s="491"/>
      <c r="F91"/>
      <c r="H91" s="502"/>
      <c r="I91" s="502"/>
      <c r="J91" s="502"/>
      <c r="K91" s="502"/>
      <c r="L91" s="502"/>
    </row>
    <row r="92" spans="2:12" s="8" customFormat="1" ht="21.75" hidden="1" customHeight="1">
      <c r="B92" s="3354"/>
      <c r="C92" s="3354"/>
      <c r="D92" s="422" t="b">
        <v>1</v>
      </c>
      <c r="E92" s="491"/>
      <c r="F92"/>
      <c r="H92" s="107"/>
      <c r="I92" s="106"/>
      <c r="J92" s="106"/>
      <c r="K92" s="106"/>
      <c r="L92" s="106"/>
    </row>
    <row r="93" spans="2:12" s="8" customFormat="1" ht="18.75" customHeight="1">
      <c r="B93" s="3354"/>
      <c r="C93" s="3354"/>
      <c r="D93" s="422" t="b">
        <v>1</v>
      </c>
      <c r="E93" s="491"/>
      <c r="F93"/>
      <c r="H93" s="107"/>
      <c r="I93" s="106"/>
      <c r="J93" s="106"/>
      <c r="K93" s="106"/>
      <c r="L93" s="106"/>
    </row>
    <row r="94" spans="2:12" s="8" customFormat="1" ht="17.399999999999999" customHeight="1">
      <c r="B94" s="3354"/>
      <c r="C94" s="3354"/>
      <c r="D94" s="501" t="b">
        <v>1</v>
      </c>
      <c r="E94" s="491"/>
      <c r="F94"/>
      <c r="H94" s="498"/>
      <c r="I94" s="106"/>
      <c r="J94" s="106"/>
      <c r="K94" s="106"/>
      <c r="L94" s="106"/>
    </row>
    <row r="95" spans="2:12" s="8" customFormat="1" ht="17.399999999999999" customHeight="1">
      <c r="B95" s="3354"/>
      <c r="C95" s="3354"/>
      <c r="D95" s="501" t="b">
        <v>1</v>
      </c>
      <c r="E95" s="491"/>
      <c r="F95"/>
      <c r="H95" s="498"/>
      <c r="I95" s="106"/>
      <c r="J95" s="106"/>
      <c r="K95" s="106"/>
      <c r="L95" s="106"/>
    </row>
    <row r="96" spans="2:12" s="8" customFormat="1" ht="17.399999999999999" customHeight="1">
      <c r="B96" s="3358"/>
      <c r="C96" s="3358"/>
      <c r="D96" s="502"/>
      <c r="E96" s="502"/>
      <c r="F96" s="498"/>
      <c r="G96" s="498"/>
      <c r="H96" s="498"/>
      <c r="I96" s="106"/>
      <c r="J96" s="106"/>
      <c r="K96" s="106"/>
      <c r="L96" s="106"/>
    </row>
    <row r="97" spans="2:12" s="8" customFormat="1" ht="17.399999999999999" customHeight="1">
      <c r="B97" s="3354"/>
      <c r="C97" s="3354"/>
      <c r="D97" s="162" t="b">
        <v>1</v>
      </c>
      <c r="E97" s="492"/>
      <c r="F97" s="498"/>
      <c r="G97" s="498"/>
      <c r="H97" s="498"/>
      <c r="I97" s="106"/>
      <c r="J97" s="106"/>
      <c r="K97" s="106"/>
      <c r="L97" s="106"/>
    </row>
    <row r="98" spans="2:12" s="8" customFormat="1" ht="17.399999999999999" customHeight="1">
      <c r="B98" s="3354"/>
      <c r="C98" s="3354"/>
      <c r="D98" s="162" t="b">
        <v>1</v>
      </c>
      <c r="E98" s="492"/>
      <c r="F98" s="498"/>
      <c r="G98" s="498"/>
      <c r="H98" s="498"/>
      <c r="I98" s="106"/>
      <c r="J98" s="106"/>
      <c r="K98" s="106"/>
      <c r="L98" s="106"/>
    </row>
    <row r="99" spans="2:12" s="8" customFormat="1" ht="17.399999999999999" customHeight="1">
      <c r="B99" s="3354"/>
      <c r="C99" s="3354"/>
      <c r="D99" s="162" t="b">
        <v>1</v>
      </c>
      <c r="E99" s="499"/>
      <c r="F99" s="498"/>
      <c r="G99" s="498"/>
      <c r="H99" s="498"/>
      <c r="I99" s="106"/>
      <c r="J99" s="106"/>
      <c r="K99" s="106"/>
      <c r="L99" s="106"/>
    </row>
    <row r="100" spans="2:12" s="8" customFormat="1" ht="17.399999999999999" customHeight="1">
      <c r="B100" s="3354"/>
      <c r="C100" s="3354"/>
      <c r="D100" s="162" t="b">
        <v>1</v>
      </c>
      <c r="E100" s="499"/>
      <c r="F100" s="108"/>
      <c r="G100" s="108"/>
      <c r="H100" s="108"/>
      <c r="I100" s="108"/>
      <c r="J100" s="108"/>
      <c r="K100" s="108"/>
      <c r="L100" s="108"/>
    </row>
    <row r="101" spans="2:12" s="8" customFormat="1" ht="17.399999999999999" customHeight="1">
      <c r="B101" s="3354"/>
      <c r="C101" s="3354"/>
      <c r="D101" s="162" t="b">
        <v>1</v>
      </c>
      <c r="E101" s="499"/>
      <c r="F101" s="107"/>
      <c r="G101" s="107"/>
      <c r="H101" s="107"/>
      <c r="I101" s="108"/>
      <c r="J101" s="108"/>
      <c r="K101" s="108"/>
      <c r="L101" s="108"/>
    </row>
    <row r="102" spans="2:12" s="8" customFormat="1" ht="17.399999999999999" customHeight="1">
      <c r="B102" s="3356"/>
      <c r="C102" s="3356"/>
      <c r="D102" s="162" t="b">
        <v>0</v>
      </c>
      <c r="E102" s="499"/>
      <c r="F102" s="3354"/>
      <c r="G102" s="3354"/>
      <c r="H102" s="457"/>
      <c r="I102" s="108"/>
      <c r="J102" s="108"/>
      <c r="K102" s="108"/>
      <c r="L102" s="108"/>
    </row>
    <row r="103" spans="2:12" s="8" customFormat="1" ht="17.399999999999999" customHeight="1">
      <c r="B103" s="3356"/>
      <c r="C103" s="3356"/>
      <c r="D103" s="162" t="b">
        <v>0</v>
      </c>
      <c r="E103" s="499"/>
      <c r="F103" s="3354"/>
      <c r="G103" s="3354"/>
      <c r="H103" s="457"/>
      <c r="I103" s="108"/>
      <c r="J103" s="108"/>
      <c r="K103" s="108"/>
      <c r="L103" s="108"/>
    </row>
    <row r="104" spans="2:12" s="8" customFormat="1" ht="17.399999999999999" customHeight="1">
      <c r="B104" s="3357"/>
      <c r="C104" s="3357"/>
      <c r="D104" s="163"/>
      <c r="E104" s="163"/>
      <c r="F104" s="3354"/>
      <c r="G104" s="3354"/>
      <c r="I104" s="108"/>
      <c r="J104" s="108"/>
      <c r="K104" s="108"/>
      <c r="L104" s="108"/>
    </row>
    <row r="105" spans="2:12" s="8" customFormat="1" ht="17.399999999999999" customHeight="1">
      <c r="B105" s="3354"/>
      <c r="C105" s="3354"/>
      <c r="D105" s="162" t="b">
        <v>1</v>
      </c>
      <c r="E105" s="492"/>
      <c r="F105" s="457"/>
      <c r="G105" s="457"/>
      <c r="I105" s="108"/>
      <c r="J105" s="108"/>
      <c r="K105" s="108"/>
      <c r="L105" s="108"/>
    </row>
    <row r="106" spans="2:12" s="8" customFormat="1" ht="17.399999999999999" customHeight="1">
      <c r="B106" s="3354"/>
      <c r="C106" s="3354"/>
      <c r="D106" s="162" t="b">
        <v>1</v>
      </c>
      <c r="E106" s="492"/>
      <c r="F106" s="163"/>
      <c r="G106" s="108"/>
      <c r="I106" s="108"/>
      <c r="J106" s="108"/>
      <c r="K106" s="108"/>
      <c r="L106" s="108"/>
    </row>
    <row r="107" spans="2:12" s="8" customFormat="1" ht="17.399999999999999" customHeight="1">
      <c r="B107" s="3354"/>
      <c r="C107" s="3354"/>
      <c r="D107" s="162" t="b">
        <v>1</v>
      </c>
      <c r="E107" s="492"/>
      <c r="F107" s="492"/>
      <c r="I107" s="108"/>
      <c r="J107" s="108"/>
      <c r="K107" s="108"/>
      <c r="L107" s="108"/>
    </row>
    <row r="108" spans="2:12" s="8" customFormat="1" ht="17.399999999999999" customHeight="1">
      <c r="B108" s="3354"/>
      <c r="C108" s="3354"/>
      <c r="D108" s="500" t="b">
        <v>1</v>
      </c>
      <c r="E108" s="492"/>
      <c r="F108" s="492"/>
      <c r="I108" s="108"/>
      <c r="J108" s="108"/>
      <c r="K108" s="108"/>
      <c r="L108" s="108"/>
    </row>
    <row r="109" spans="2:12" s="8" customFormat="1" ht="17.399999999999999" customHeight="1">
      <c r="B109" s="3354"/>
      <c r="C109" s="3354"/>
      <c r="D109" s="500" t="b">
        <v>1</v>
      </c>
      <c r="E109" s="492"/>
      <c r="F109" s="492"/>
      <c r="I109" s="106"/>
      <c r="J109" s="106"/>
      <c r="K109" s="106"/>
      <c r="L109" s="106"/>
    </row>
    <row r="110" spans="2:12" s="8" customFormat="1" ht="17.399999999999999" customHeight="1">
      <c r="B110" s="3357"/>
      <c r="C110" s="3357"/>
      <c r="D110" s="108"/>
      <c r="E110" s="163"/>
      <c r="F110" s="492"/>
      <c r="I110" s="106"/>
      <c r="J110" s="106"/>
      <c r="K110" s="106"/>
      <c r="L110" s="106"/>
    </row>
    <row r="111" spans="2:12" s="8" customFormat="1" ht="17.399999999999999" customHeight="1">
      <c r="B111" s="3354"/>
      <c r="C111" s="3354"/>
      <c r="D111" s="162" t="b">
        <v>1</v>
      </c>
      <c r="E111" s="493"/>
      <c r="F111" s="492"/>
      <c r="I111" s="106"/>
      <c r="J111" s="106"/>
      <c r="K111" s="106"/>
      <c r="L111" s="106"/>
    </row>
    <row r="112" spans="2:12" s="8" customFormat="1" ht="17.399999999999999" customHeight="1">
      <c r="B112" s="3354"/>
      <c r="C112" s="3354"/>
      <c r="D112" s="162" t="b">
        <v>1</v>
      </c>
      <c r="E112" s="493"/>
      <c r="F112" s="492"/>
      <c r="I112" s="106"/>
      <c r="J112" s="106"/>
      <c r="K112" s="106"/>
      <c r="L112" s="106"/>
    </row>
    <row r="113" spans="1:6" ht="17.399999999999999" customHeight="1">
      <c r="A113" s="8"/>
      <c r="B113" s="3354"/>
      <c r="C113" s="3354"/>
      <c r="D113" s="162" t="b">
        <v>1</v>
      </c>
      <c r="E113" s="493"/>
      <c r="F113" s="492"/>
    </row>
    <row r="114" spans="1:6" ht="17.399999999999999" customHeight="1">
      <c r="A114" s="8"/>
      <c r="B114" s="3354"/>
      <c r="C114" s="3354"/>
      <c r="D114" s="162" t="b">
        <v>1</v>
      </c>
      <c r="E114" s="493"/>
    </row>
    <row r="115" spans="1:6" ht="17.399999999999999" customHeight="1">
      <c r="A115" s="8"/>
      <c r="B115" s="3354"/>
      <c r="C115" s="3354"/>
      <c r="D115" s="162" t="b">
        <v>1</v>
      </c>
      <c r="E115" s="493"/>
    </row>
    <row r="116" spans="1:6" ht="17.399999999999999" customHeight="1">
      <c r="B116" s="3355"/>
      <c r="C116" s="462"/>
    </row>
    <row r="117" spans="1:6" ht="17.399999999999999" customHeight="1">
      <c r="B117" s="3355"/>
      <c r="C117" s="461"/>
    </row>
    <row r="118" spans="1:6" ht="17.399999999999999" customHeight="1">
      <c r="B118" s="3355"/>
      <c r="C118" s="462"/>
    </row>
    <row r="119" spans="1:6" ht="17.399999999999999" customHeight="1">
      <c r="B119" s="3355"/>
      <c r="C119" s="463"/>
    </row>
    <row r="120" spans="1:6" ht="17.399999999999999" customHeight="1">
      <c r="B120" s="3355"/>
      <c r="C120" s="462"/>
    </row>
    <row r="121" spans="1:6" ht="17.399999999999999" customHeight="1">
      <c r="B121" s="3355"/>
      <c r="C121" s="463"/>
    </row>
    <row r="122" spans="1:6" ht="17.399999999999999" customHeight="1">
      <c r="B122" s="3355"/>
      <c r="C122" s="462"/>
    </row>
    <row r="123" spans="1:6" ht="17.399999999999999" customHeight="1">
      <c r="B123" s="3355"/>
      <c r="C123" s="463"/>
    </row>
    <row r="124" spans="1:6" ht="17.399999999999999" customHeight="1">
      <c r="B124" s="3355"/>
      <c r="C124" s="464"/>
    </row>
    <row r="125" spans="1:6" ht="17.399999999999999" customHeight="1">
      <c r="B125" s="3355"/>
      <c r="C125" s="463"/>
    </row>
    <row r="126" spans="1:6" ht="17.399999999999999" customHeight="1">
      <c r="B126" s="3355"/>
      <c r="C126" s="465"/>
      <c r="E126" s="494"/>
    </row>
    <row r="127" spans="1:6" ht="17.399999999999999" customHeight="1">
      <c r="B127" s="3355"/>
      <c r="C127" s="463"/>
    </row>
    <row r="128" spans="1:6" ht="17.399999999999999" customHeight="1">
      <c r="B128" s="3355"/>
      <c r="C128" s="464"/>
    </row>
    <row r="129" spans="2:12" ht="17.399999999999999" customHeight="1">
      <c r="B129" s="3355"/>
      <c r="C129" s="463"/>
      <c r="F129" s="463"/>
      <c r="G129" s="463"/>
      <c r="H129" s="463"/>
      <c r="I129" s="463"/>
      <c r="J129" s="463"/>
      <c r="K129" s="463"/>
      <c r="L129" s="463"/>
    </row>
    <row r="130" spans="2:12" ht="17.399999999999999" customHeight="1">
      <c r="B130" s="3355"/>
      <c r="C130" s="464"/>
    </row>
    <row r="131" spans="2:12" ht="17.399999999999999" customHeight="1">
      <c r="B131" s="3355"/>
      <c r="C131" s="463"/>
    </row>
    <row r="132" spans="2:12" ht="17.399999999999999" customHeight="1">
      <c r="B132" s="3355"/>
      <c r="C132" s="464"/>
    </row>
    <row r="133" spans="2:12" ht="17.399999999999999" customHeight="1">
      <c r="B133" s="3355"/>
      <c r="C133" s="463"/>
      <c r="D133" s="463"/>
      <c r="E133" s="463"/>
    </row>
    <row r="134" spans="2:12" ht="17.399999999999999" customHeight="1">
      <c r="B134" s="3355"/>
      <c r="C134" s="464"/>
    </row>
    <row r="135" spans="2:12" ht="17.399999999999999" customHeight="1">
      <c r="B135" s="3355"/>
      <c r="C135" s="464"/>
      <c r="F135" s="463"/>
      <c r="G135" s="463"/>
      <c r="H135" s="463"/>
      <c r="I135" s="463"/>
      <c r="J135" s="463"/>
      <c r="K135" s="463"/>
      <c r="L135" s="463"/>
    </row>
    <row r="136" spans="2:12" ht="17.399999999999999" customHeight="1">
      <c r="B136" s="3355"/>
      <c r="C136" s="466"/>
    </row>
    <row r="137" spans="2:12" ht="17.399999999999999" customHeight="1">
      <c r="B137" s="3355"/>
      <c r="C137" s="466"/>
      <c r="F137" s="463"/>
      <c r="G137" s="463"/>
      <c r="H137" s="463"/>
      <c r="I137" s="463"/>
      <c r="J137" s="463"/>
      <c r="K137" s="463"/>
      <c r="L137" s="463"/>
    </row>
    <row r="138" spans="2:12" ht="17.399999999999999" customHeight="1">
      <c r="B138" s="3355"/>
      <c r="C138" s="464"/>
    </row>
    <row r="139" spans="2:12" ht="17.399999999999999" customHeight="1">
      <c r="B139" s="3355"/>
      <c r="C139" s="463"/>
      <c r="D139" s="463"/>
      <c r="E139" s="463"/>
      <c r="F139" s="463"/>
      <c r="G139" s="463"/>
      <c r="H139" s="463"/>
      <c r="I139" s="463"/>
      <c r="J139" s="463"/>
      <c r="K139" s="463"/>
      <c r="L139" s="463"/>
    </row>
    <row r="140" spans="2:12" ht="17.399999999999999" customHeight="1">
      <c r="B140" s="3355"/>
      <c r="C140" s="464"/>
    </row>
    <row r="141" spans="2:12" ht="17.399999999999999" customHeight="1">
      <c r="B141" s="3355"/>
      <c r="C141" s="463"/>
      <c r="D141" s="463"/>
      <c r="E141" s="463"/>
      <c r="F141" s="463"/>
      <c r="G141" s="463"/>
      <c r="H141" s="463"/>
      <c r="I141" s="463"/>
      <c r="J141" s="463"/>
      <c r="K141" s="463"/>
      <c r="L141" s="463"/>
    </row>
    <row r="142" spans="2:12" ht="17.399999999999999" customHeight="1">
      <c r="B142" s="3355"/>
      <c r="C142" s="462"/>
      <c r="D142" s="495"/>
      <c r="E142" s="495"/>
    </row>
    <row r="143" spans="2:12" ht="17.399999999999999" customHeight="1">
      <c r="B143" s="3355"/>
      <c r="C143" s="463"/>
      <c r="D143" s="463"/>
      <c r="E143" s="463"/>
      <c r="F143" s="463"/>
      <c r="G143" s="463"/>
      <c r="H143" s="463"/>
      <c r="I143" s="463"/>
      <c r="J143" s="463"/>
      <c r="K143" s="463"/>
      <c r="L143" s="463"/>
    </row>
    <row r="144" spans="2:12" ht="17.399999999999999" customHeight="1">
      <c r="B144" s="3355"/>
      <c r="C144" s="464"/>
    </row>
    <row r="145" spans="2:12" ht="17.399999999999999" customHeight="1">
      <c r="B145" s="3355"/>
      <c r="C145" s="463"/>
      <c r="D145" s="463"/>
      <c r="E145" s="463"/>
      <c r="F145" s="463"/>
      <c r="G145" s="463"/>
      <c r="H145" s="463"/>
      <c r="I145" s="463"/>
      <c r="J145" s="463"/>
      <c r="K145" s="463"/>
      <c r="L145" s="463"/>
    </row>
    <row r="146" spans="2:12" ht="17.399999999999999" customHeight="1">
      <c r="B146" s="3355"/>
      <c r="C146" s="464"/>
      <c r="F146" s="66"/>
      <c r="G146" s="66"/>
      <c r="H146" s="66"/>
      <c r="I146" s="66"/>
      <c r="J146" s="66"/>
      <c r="K146" s="66"/>
      <c r="L146" s="66"/>
    </row>
    <row r="147" spans="2:12" ht="17.399999999999999" customHeight="1">
      <c r="B147" s="3355"/>
      <c r="C147" s="463"/>
      <c r="D147" s="463"/>
      <c r="E147" s="463"/>
      <c r="F147" s="463"/>
      <c r="G147" s="463"/>
      <c r="H147" s="463"/>
      <c r="I147" s="463"/>
      <c r="J147" s="463"/>
      <c r="K147" s="463"/>
      <c r="L147" s="463"/>
    </row>
    <row r="148" spans="2:12" ht="17.399999999999999" customHeight="1">
      <c r="B148" s="3355"/>
      <c r="C148" s="464"/>
    </row>
    <row r="149" spans="2:12" ht="17.399999999999999" customHeight="1">
      <c r="B149" s="3355"/>
      <c r="C149" s="463"/>
      <c r="D149" s="463"/>
      <c r="E149" s="463"/>
    </row>
    <row r="150" spans="2:12" ht="17.399999999999999" customHeight="1">
      <c r="B150" s="3355"/>
      <c r="C150" s="464"/>
      <c r="D150" s="66"/>
      <c r="E150" s="463"/>
    </row>
    <row r="151" spans="2:12" ht="17.399999999999999" customHeight="1">
      <c r="B151" s="3355"/>
      <c r="C151" s="463"/>
      <c r="D151" s="463"/>
      <c r="E151" s="463"/>
    </row>
    <row r="152" spans="2:12" ht="17.399999999999999" customHeight="1">
      <c r="B152" s="3355"/>
      <c r="C152" s="464"/>
    </row>
    <row r="153" spans="2:12" ht="17.399999999999999" customHeight="1">
      <c r="B153" s="3355"/>
      <c r="C153" s="463"/>
    </row>
    <row r="154" spans="2:12" ht="17.399999999999999" customHeight="1">
      <c r="B154" s="3355"/>
      <c r="C154" s="464"/>
    </row>
    <row r="155" spans="2:12" ht="17.399999999999999" customHeight="1">
      <c r="B155" s="3355"/>
      <c r="C155" s="463"/>
    </row>
    <row r="156" spans="2:12" ht="17.399999999999999" customHeight="1">
      <c r="B156" s="3355"/>
      <c r="C156" s="464"/>
    </row>
    <row r="157" spans="2:12" ht="17.399999999999999" customHeight="1">
      <c r="B157" s="3355"/>
      <c r="C157" s="463"/>
    </row>
    <row r="158" spans="2:12" ht="17.399999999999999" customHeight="1">
      <c r="B158" s="3355"/>
      <c r="C158" s="464"/>
    </row>
    <row r="159" spans="2:12" ht="17.399999999999999" customHeight="1">
      <c r="B159" s="3355"/>
      <c r="C159" s="463"/>
    </row>
    <row r="160" spans="2:12" ht="17.399999999999999" customHeight="1">
      <c r="B160" s="3355"/>
      <c r="C160" s="464"/>
    </row>
    <row r="161" spans="2:3" ht="17.399999999999999" customHeight="1">
      <c r="B161" s="3355"/>
      <c r="C161" s="463"/>
    </row>
    <row r="162" spans="2:3" ht="17.399999999999999" customHeight="1">
      <c r="B162" s="3355"/>
      <c r="C162" s="464"/>
    </row>
    <row r="163" spans="2:3" ht="17.399999999999999" customHeight="1">
      <c r="B163" s="3355"/>
      <c r="C163" s="463"/>
    </row>
    <row r="164" spans="2:3" ht="17.399999999999999" customHeight="1">
      <c r="B164" s="3355"/>
      <c r="C164" s="464"/>
    </row>
    <row r="165" spans="2:3" ht="17.399999999999999" customHeight="1">
      <c r="B165" s="3355"/>
      <c r="C165" s="463"/>
    </row>
    <row r="166" spans="2:3" ht="17.399999999999999" customHeight="1">
      <c r="B166" s="3355"/>
      <c r="C166" s="464"/>
    </row>
    <row r="167" spans="2:3" ht="17.399999999999999" customHeight="1">
      <c r="B167" s="3355"/>
      <c r="C167" s="463"/>
    </row>
    <row r="168" spans="2:3" ht="17.399999999999999" customHeight="1">
      <c r="B168" s="3355"/>
      <c r="C168" s="464"/>
    </row>
    <row r="169" spans="2:3" ht="17.399999999999999" customHeight="1">
      <c r="B169" s="3355"/>
      <c r="C169" s="463"/>
    </row>
    <row r="170" spans="2:3" ht="17.399999999999999" customHeight="1">
      <c r="B170" s="3355"/>
      <c r="C170" s="464"/>
    </row>
    <row r="171" spans="2:3" ht="17.399999999999999" customHeight="1">
      <c r="B171" s="3355"/>
      <c r="C171" s="463"/>
    </row>
    <row r="172" spans="2:3" ht="17.399999999999999" customHeight="1">
      <c r="B172" s="3355"/>
      <c r="C172" s="464"/>
    </row>
    <row r="173" spans="2:3" ht="17.399999999999999" customHeight="1">
      <c r="B173" s="3355"/>
      <c r="C173" s="463"/>
    </row>
    <row r="174" spans="2:3" ht="17.399999999999999" customHeight="1">
      <c r="B174" s="3355"/>
      <c r="C174" s="464"/>
    </row>
    <row r="175" spans="2:3" ht="17.399999999999999" customHeight="1">
      <c r="B175" s="3355"/>
      <c r="C175" s="466"/>
    </row>
    <row r="176" spans="2:3" ht="17.399999999999999" customHeight="1">
      <c r="B176" s="3355"/>
      <c r="C176" s="464"/>
    </row>
    <row r="177" spans="2:3" ht="17.399999999999999" customHeight="1">
      <c r="B177" s="3355"/>
      <c r="C177" s="466"/>
    </row>
    <row r="178" spans="2:3" ht="17.399999999999999" customHeight="1">
      <c r="B178" s="3355"/>
      <c r="C178" s="464"/>
    </row>
    <row r="179" spans="2:3" ht="17.399999999999999" customHeight="1">
      <c r="B179" s="3355"/>
      <c r="C179" s="466"/>
    </row>
    <row r="180" spans="2:3" ht="17.399999999999999" customHeight="1">
      <c r="B180" s="3355"/>
      <c r="C180" s="464"/>
    </row>
    <row r="181" spans="2:3" ht="17.399999999999999" customHeight="1">
      <c r="B181" s="3355"/>
      <c r="C181" s="466"/>
    </row>
    <row r="182" spans="2:3" ht="17.399999999999999" customHeight="1">
      <c r="B182" s="3355"/>
      <c r="C182" s="464"/>
    </row>
    <row r="183" spans="2:3" ht="17.399999999999999" customHeight="1">
      <c r="B183" s="3355"/>
      <c r="C183" s="466"/>
    </row>
    <row r="184" spans="2:3" ht="17.399999999999999" customHeight="1">
      <c r="B184" s="3355"/>
      <c r="C184" s="464"/>
    </row>
    <row r="185" spans="2:3" ht="17.399999999999999" customHeight="1">
      <c r="B185" s="3355"/>
      <c r="C185" s="466"/>
    </row>
    <row r="186" spans="2:3" ht="17.399999999999999" customHeight="1">
      <c r="B186" s="3355"/>
      <c r="C186" s="464"/>
    </row>
    <row r="187" spans="2:3" ht="17.399999999999999" customHeight="1">
      <c r="B187" s="3355"/>
      <c r="C187" s="467"/>
    </row>
    <row r="188" spans="2:3" ht="17.399999999999999" customHeight="1">
      <c r="B188" s="3355"/>
      <c r="C188" s="466"/>
    </row>
    <row r="189" spans="2:3" ht="17.399999999999999" customHeight="1">
      <c r="B189" s="3355"/>
      <c r="C189" s="464"/>
    </row>
    <row r="190" spans="2:3" ht="17.399999999999999" customHeight="1">
      <c r="B190" s="3355"/>
      <c r="C190" s="464"/>
    </row>
    <row r="191" spans="2:3" ht="17.399999999999999" customHeight="1">
      <c r="B191" s="3355"/>
      <c r="C191" s="461"/>
    </row>
    <row r="192" spans="2:3" ht="17.399999999999999" customHeight="1">
      <c r="B192" s="3355"/>
      <c r="C192" s="464"/>
    </row>
    <row r="193" spans="2:3" ht="17.399999999999999" customHeight="1">
      <c r="B193" s="3355"/>
      <c r="C193" s="461"/>
    </row>
    <row r="194" spans="2:3" ht="17.399999999999999" customHeight="1">
      <c r="B194" s="3355"/>
      <c r="C194" s="464"/>
    </row>
    <row r="195" spans="2:3" ht="17.399999999999999" customHeight="1">
      <c r="B195" s="3355"/>
      <c r="C195" s="461"/>
    </row>
    <row r="196" spans="2:3" ht="17.399999999999999" customHeight="1">
      <c r="B196" s="3355"/>
      <c r="C196" s="464"/>
    </row>
    <row r="197" spans="2:3" ht="17.399999999999999" customHeight="1">
      <c r="B197" s="3355"/>
      <c r="C197" s="461"/>
    </row>
    <row r="198" spans="2:3" ht="17.399999999999999" customHeight="1">
      <c r="B198" s="3355"/>
      <c r="C198" s="464"/>
    </row>
    <row r="199" spans="2:3" ht="17.399999999999999" customHeight="1">
      <c r="B199" s="3355"/>
      <c r="C199" s="461"/>
    </row>
    <row r="200" spans="2:3" ht="17.399999999999999" customHeight="1">
      <c r="B200" s="3355"/>
      <c r="C200" s="466"/>
    </row>
    <row r="201" spans="2:3" ht="17.399999999999999" customHeight="1">
      <c r="B201" s="3355"/>
      <c r="C201" s="461"/>
    </row>
    <row r="202" spans="2:3" ht="17.399999999999999" customHeight="1">
      <c r="B202" s="3355"/>
      <c r="C202" s="466"/>
    </row>
    <row r="203" spans="2:3" ht="17.399999999999999" customHeight="1">
      <c r="B203" s="3355"/>
      <c r="C203" s="96"/>
    </row>
    <row r="204" spans="2:3" ht="17.399999999999999" customHeight="1">
      <c r="B204" s="3355"/>
      <c r="C204" s="464"/>
    </row>
    <row r="205" spans="2:3" ht="17.399999999999999" customHeight="1">
      <c r="B205" s="3355"/>
      <c r="C205" s="461"/>
    </row>
    <row r="206" spans="2:3" ht="17.399999999999999" customHeight="1">
      <c r="B206" s="3355"/>
      <c r="C206" s="468"/>
    </row>
    <row r="207" spans="2:3" ht="17.399999999999999" customHeight="1">
      <c r="B207" s="3355"/>
      <c r="C207" s="461"/>
    </row>
    <row r="208" spans="2:3" ht="17.399999999999999" customHeight="1">
      <c r="B208" s="3355"/>
      <c r="C208" s="464"/>
    </row>
    <row r="209" spans="2:15" ht="17.399999999999999" customHeight="1">
      <c r="B209" s="3355"/>
      <c r="C209" s="461"/>
    </row>
    <row r="210" spans="2:15" ht="17.399999999999999" customHeight="1">
      <c r="B210" s="3355"/>
      <c r="C210" s="464"/>
    </row>
    <row r="211" spans="2:15" ht="17.399999999999999" customHeight="1">
      <c r="B211" s="3355"/>
      <c r="C211" s="464"/>
      <c r="F211" s="3353"/>
      <c r="G211" s="3353"/>
      <c r="H211" s="3353"/>
      <c r="I211" s="3353"/>
      <c r="J211" s="3353"/>
      <c r="K211" s="3353"/>
      <c r="L211" s="3353"/>
      <c r="M211" s="3353"/>
      <c r="N211" s="3353"/>
      <c r="O211" s="3353"/>
    </row>
    <row r="212" spans="2:15" ht="17.399999999999999" customHeight="1">
      <c r="B212" s="3355"/>
      <c r="C212" s="461"/>
      <c r="F212" s="3353"/>
      <c r="G212" s="3353"/>
      <c r="H212" s="3353"/>
      <c r="I212" s="3353"/>
      <c r="J212" s="3353"/>
      <c r="K212" s="3353"/>
      <c r="L212" s="3353"/>
      <c r="M212" s="3353"/>
      <c r="N212" s="3353"/>
      <c r="O212" s="3353"/>
    </row>
    <row r="213" spans="2:15" ht="17.399999999999999" customHeight="1">
      <c r="B213" s="3355"/>
      <c r="C213" s="469"/>
      <c r="F213" s="3353"/>
      <c r="G213" s="3353"/>
      <c r="H213" s="3353"/>
      <c r="I213" s="3353"/>
      <c r="J213" s="3353"/>
      <c r="K213" s="3353"/>
      <c r="L213" s="3353"/>
      <c r="M213" s="3353"/>
      <c r="N213" s="3353"/>
      <c r="O213" s="3353"/>
    </row>
    <row r="214" spans="2:15" ht="17.399999999999999" customHeight="1">
      <c r="B214" s="353"/>
      <c r="C214" s="461"/>
      <c r="F214" s="3146"/>
      <c r="G214" s="3146"/>
      <c r="H214" s="3146"/>
      <c r="I214" s="3146"/>
      <c r="J214" s="3146"/>
      <c r="K214" s="3146"/>
      <c r="L214" s="3146"/>
      <c r="M214" s="3146"/>
      <c r="N214" s="3146"/>
      <c r="O214" s="3146"/>
    </row>
    <row r="215" spans="2:15" ht="17.399999999999999" customHeight="1">
      <c r="B215" s="2833"/>
      <c r="C215" s="462"/>
      <c r="D215" s="164"/>
      <c r="E215" s="164"/>
      <c r="F215" s="3146"/>
      <c r="G215" s="3146"/>
      <c r="H215" s="3146"/>
      <c r="I215" s="3146"/>
      <c r="J215" s="3146"/>
      <c r="K215" s="3146"/>
      <c r="L215" s="3146"/>
      <c r="M215" s="3146"/>
      <c r="N215" s="3146"/>
      <c r="O215" s="3146"/>
    </row>
    <row r="216" spans="2:15" ht="17.399999999999999" customHeight="1">
      <c r="B216" s="2833"/>
      <c r="C216" s="462"/>
      <c r="D216" s="164"/>
      <c r="E216" s="164"/>
      <c r="F216" s="3146"/>
      <c r="G216" s="3146"/>
      <c r="H216" s="3146"/>
      <c r="I216" s="3146"/>
      <c r="J216" s="3146"/>
      <c r="K216" s="3146"/>
      <c r="L216" s="3146"/>
      <c r="M216" s="3146"/>
      <c r="N216" s="3146"/>
      <c r="O216" s="3146"/>
    </row>
    <row r="217" spans="2:15" ht="17.399999999999999" customHeight="1">
      <c r="B217" s="2833"/>
      <c r="C217" s="462"/>
      <c r="D217" s="164"/>
      <c r="E217" s="164"/>
      <c r="F217" s="3146"/>
      <c r="G217" s="3146"/>
      <c r="H217" s="3146"/>
      <c r="I217" s="3146"/>
      <c r="J217" s="3146"/>
      <c r="K217" s="3146"/>
      <c r="L217" s="3146"/>
      <c r="M217" s="3146"/>
      <c r="N217" s="3146"/>
      <c r="O217" s="3146"/>
    </row>
    <row r="218" spans="2:15" ht="18.600000000000001" customHeight="1">
      <c r="B218" s="246"/>
      <c r="C218" s="470"/>
      <c r="F218" s="3146"/>
      <c r="G218" s="3146"/>
      <c r="H218" s="3146"/>
      <c r="I218" s="3146"/>
      <c r="J218" s="3146"/>
      <c r="K218" s="3146"/>
      <c r="L218" s="3146"/>
      <c r="M218" s="3146"/>
      <c r="N218" s="3146"/>
      <c r="O218" s="3146"/>
    </row>
    <row r="219" spans="2:15" ht="18.600000000000001" customHeight="1">
      <c r="B219" s="246"/>
      <c r="C219" s="471"/>
      <c r="F219" s="3146"/>
      <c r="G219" s="3146"/>
      <c r="H219" s="3146"/>
      <c r="I219" s="3146"/>
      <c r="J219" s="3146"/>
      <c r="K219" s="3146"/>
      <c r="L219" s="3146"/>
      <c r="M219" s="3146"/>
      <c r="N219" s="3146"/>
      <c r="O219" s="3146"/>
    </row>
    <row r="220" spans="2:15" ht="18.600000000000001" customHeight="1">
      <c r="B220" s="246"/>
      <c r="C220" s="470"/>
      <c r="F220" s="3146"/>
      <c r="G220" s="3146"/>
      <c r="H220" s="3146"/>
      <c r="I220" s="3146"/>
      <c r="J220" s="3146"/>
      <c r="K220" s="3146"/>
      <c r="L220" s="3146"/>
      <c r="M220" s="3146"/>
      <c r="N220" s="3146"/>
      <c r="O220" s="3146"/>
    </row>
    <row r="221" spans="2:15" ht="18.600000000000001" customHeight="1">
      <c r="B221" s="246"/>
      <c r="C221" s="471"/>
    </row>
    <row r="222" spans="2:15" ht="18.600000000000001" customHeight="1">
      <c r="B222" s="246"/>
      <c r="C222" s="472"/>
    </row>
    <row r="223" spans="2:15" ht="18.600000000000001" customHeight="1">
      <c r="B223" s="246"/>
      <c r="C223" s="471"/>
    </row>
    <row r="224" spans="2:15" ht="18.600000000000001" customHeight="1">
      <c r="B224" s="436"/>
    </row>
    <row r="225" spans="2:3" ht="18.600000000000001" customHeight="1">
      <c r="B225" s="246"/>
      <c r="C225" s="458"/>
    </row>
    <row r="226" spans="2:3" ht="18.600000000000001" customHeight="1">
      <c r="B226" s="246"/>
      <c r="C226" s="458"/>
    </row>
    <row r="227" spans="2:3" ht="18.600000000000001" customHeight="1">
      <c r="B227" s="246"/>
      <c r="C227" s="458"/>
    </row>
    <row r="228" spans="2:3" ht="18.600000000000001" customHeight="1">
      <c r="B228" s="246"/>
      <c r="C228" s="438"/>
    </row>
    <row r="229" spans="2:3" ht="18.600000000000001" customHeight="1">
      <c r="B229" s="246"/>
      <c r="C229" s="473"/>
    </row>
    <row r="230" spans="2:3" ht="18.600000000000001" customHeight="1">
      <c r="B230" s="246"/>
      <c r="C230" s="438"/>
    </row>
    <row r="231" spans="2:3" ht="18.600000000000001" customHeight="1">
      <c r="B231" s="246"/>
    </row>
    <row r="232" spans="2:3" ht="18.600000000000001" customHeight="1">
      <c r="B232" s="246"/>
      <c r="C232" s="474"/>
    </row>
    <row r="233" spans="2:3" ht="18.600000000000001" customHeight="1">
      <c r="B233" s="246"/>
      <c r="C233" s="438"/>
    </row>
    <row r="234" spans="2:3" ht="18.600000000000001" customHeight="1">
      <c r="B234" s="436"/>
    </row>
    <row r="235" spans="2:3" ht="18.600000000000001" customHeight="1">
      <c r="B235" s="246"/>
      <c r="C235" s="473"/>
    </row>
    <row r="236" spans="2:3" ht="18.600000000000001" customHeight="1">
      <c r="B236" s="246"/>
      <c r="C236" s="438"/>
    </row>
    <row r="237" spans="2:3" ht="18.600000000000001" customHeight="1">
      <c r="B237" s="436"/>
    </row>
    <row r="238" spans="2:3" ht="18.600000000000001" customHeight="1">
      <c r="B238" s="246"/>
      <c r="C238" s="473"/>
    </row>
    <row r="239" spans="2:3" ht="18.600000000000001" customHeight="1">
      <c r="B239" s="246"/>
      <c r="C239" s="438"/>
    </row>
    <row r="240" spans="2:3" ht="18.600000000000001" customHeight="1">
      <c r="B240" s="436"/>
    </row>
    <row r="241" spans="2:6" ht="18.600000000000001" customHeight="1">
      <c r="B241" s="246"/>
      <c r="C241" s="473"/>
    </row>
    <row r="242" spans="2:6" ht="18.600000000000001" customHeight="1">
      <c r="B242" s="246"/>
      <c r="C242" s="438"/>
    </row>
    <row r="243" spans="2:6" ht="18.600000000000001" customHeight="1">
      <c r="B243" s="436"/>
    </row>
    <row r="244" spans="2:6" ht="18.600000000000001" customHeight="1">
      <c r="B244" s="246"/>
      <c r="C244" s="473"/>
    </row>
    <row r="245" spans="2:6" ht="18.600000000000001" customHeight="1">
      <c r="B245" s="246"/>
      <c r="C245" s="438"/>
    </row>
    <row r="246" spans="2:6" ht="18.600000000000001" customHeight="1">
      <c r="B246" s="436"/>
    </row>
    <row r="247" spans="2:6" ht="18.600000000000001" customHeight="1">
      <c r="B247" s="246"/>
      <c r="C247" s="473"/>
    </row>
    <row r="248" spans="2:6" ht="18.600000000000001" customHeight="1">
      <c r="B248" s="246"/>
      <c r="C248" s="438"/>
    </row>
    <row r="249" spans="2:6" ht="18.600000000000001" customHeight="1">
      <c r="B249" s="436"/>
    </row>
    <row r="250" spans="2:6" ht="18.600000000000001" customHeight="1">
      <c r="B250" s="354"/>
      <c r="C250" s="460"/>
    </row>
    <row r="251" spans="2:6" ht="18.600000000000001" customHeight="1">
      <c r="B251" s="354"/>
      <c r="C251" s="475"/>
      <c r="E251" s="496"/>
    </row>
    <row r="252" spans="2:6" ht="18.600000000000001" customHeight="1">
      <c r="B252" s="354"/>
      <c r="C252" s="475"/>
      <c r="E252" s="496"/>
    </row>
    <row r="253" spans="2:6" ht="18.600000000000001" customHeight="1">
      <c r="B253" s="354"/>
      <c r="C253" s="438"/>
    </row>
    <row r="254" spans="2:6" ht="18.600000000000001" customHeight="1">
      <c r="B254" s="354"/>
      <c r="C254" s="438"/>
      <c r="F254" s="497"/>
    </row>
    <row r="255" spans="2:6" ht="18.600000000000001" customHeight="1">
      <c r="B255" s="354"/>
      <c r="C255" s="438"/>
    </row>
    <row r="256" spans="2:6" ht="18.600000000000001" customHeight="1">
      <c r="B256" s="436"/>
    </row>
    <row r="257" spans="2:8" ht="18.600000000000001" customHeight="1">
      <c r="B257" s="246"/>
      <c r="C257" s="458"/>
    </row>
    <row r="258" spans="2:8" ht="18.600000000000001" customHeight="1">
      <c r="B258" s="246"/>
      <c r="C258" s="434"/>
      <c r="E258" s="6"/>
    </row>
    <row r="259" spans="2:8" ht="18.600000000000001" customHeight="1">
      <c r="B259" s="246"/>
      <c r="C259" s="434"/>
    </row>
    <row r="260" spans="2:8" ht="18.600000000000001" customHeight="1">
      <c r="B260" s="246"/>
      <c r="C260" s="458"/>
    </row>
    <row r="261" spans="2:8" ht="18.600000000000001" customHeight="1">
      <c r="B261" s="436"/>
      <c r="C261" s="459"/>
    </row>
    <row r="262" spans="2:8" ht="18.600000000000001" customHeight="1">
      <c r="B262" s="246"/>
      <c r="C262" s="458"/>
    </row>
    <row r="263" spans="2:8" ht="18.600000000000001" customHeight="1">
      <c r="B263" s="246"/>
      <c r="C263" s="434"/>
    </row>
    <row r="264" spans="2:8" ht="18.600000000000001" customHeight="1">
      <c r="B264" s="246"/>
      <c r="C264" s="434"/>
    </row>
    <row r="265" spans="2:8" ht="18.600000000000001" customHeight="1">
      <c r="B265" s="246"/>
      <c r="C265" s="434"/>
    </row>
    <row r="266" spans="2:8" ht="18.600000000000001" customHeight="1">
      <c r="B266" s="246"/>
      <c r="C266" s="434"/>
      <c r="F266" s="60"/>
      <c r="G266" s="60"/>
      <c r="H266" s="60"/>
    </row>
  </sheetData>
  <mergeCells count="80">
    <mergeCell ref="B57:C57"/>
    <mergeCell ref="A6:C6"/>
    <mergeCell ref="E14:F14"/>
    <mergeCell ref="A1:C1"/>
    <mergeCell ref="G21:G22"/>
    <mergeCell ref="F32:G32"/>
    <mergeCell ref="B48:B50"/>
    <mergeCell ref="B56:C56"/>
    <mergeCell ref="B83:C83"/>
    <mergeCell ref="B84:C84"/>
    <mergeCell ref="B69:C69"/>
    <mergeCell ref="B58:C58"/>
    <mergeCell ref="B59:C59"/>
    <mergeCell ref="B60:C60"/>
    <mergeCell ref="B61:C61"/>
    <mergeCell ref="B62:C62"/>
    <mergeCell ref="B63:C63"/>
    <mergeCell ref="B64:C64"/>
    <mergeCell ref="B65:C65"/>
    <mergeCell ref="B66:C66"/>
    <mergeCell ref="B67:C67"/>
    <mergeCell ref="B68:C68"/>
    <mergeCell ref="B82:C82"/>
    <mergeCell ref="B70:C70"/>
    <mergeCell ref="H72:L72"/>
    <mergeCell ref="H73:L73"/>
    <mergeCell ref="H74:L74"/>
    <mergeCell ref="B75:C75"/>
    <mergeCell ref="B76:C76"/>
    <mergeCell ref="B77:C77"/>
    <mergeCell ref="B78:C78"/>
    <mergeCell ref="B79:C79"/>
    <mergeCell ref="B80:C80"/>
    <mergeCell ref="B81:C81"/>
    <mergeCell ref="B85:C85"/>
    <mergeCell ref="B86:C86"/>
    <mergeCell ref="B87:C87"/>
    <mergeCell ref="B88:C88"/>
    <mergeCell ref="B89:C89"/>
    <mergeCell ref="B90:C90"/>
    <mergeCell ref="B91:C91"/>
    <mergeCell ref="B92:C92"/>
    <mergeCell ref="B93:C93"/>
    <mergeCell ref="B96:C96"/>
    <mergeCell ref="B95:C95"/>
    <mergeCell ref="B94:C94"/>
    <mergeCell ref="B97:C97"/>
    <mergeCell ref="B98:C98"/>
    <mergeCell ref="B99:C99"/>
    <mergeCell ref="B101:C101"/>
    <mergeCell ref="B100:C100"/>
    <mergeCell ref="B102:C102"/>
    <mergeCell ref="F220:O220"/>
    <mergeCell ref="F214:O214"/>
    <mergeCell ref="B215:B217"/>
    <mergeCell ref="F215:O215"/>
    <mergeCell ref="F216:O216"/>
    <mergeCell ref="F217:O217"/>
    <mergeCell ref="F219:O219"/>
    <mergeCell ref="B106:C106"/>
    <mergeCell ref="B110:C110"/>
    <mergeCell ref="B111:C111"/>
    <mergeCell ref="F102:G102"/>
    <mergeCell ref="B103:C103"/>
    <mergeCell ref="F103:G103"/>
    <mergeCell ref="B114:C114"/>
    <mergeCell ref="B104:C104"/>
    <mergeCell ref="F104:G104"/>
    <mergeCell ref="B105:C105"/>
    <mergeCell ref="B112:C112"/>
    <mergeCell ref="B113:C113"/>
    <mergeCell ref="F211:O211"/>
    <mergeCell ref="B107:C107"/>
    <mergeCell ref="B108:C108"/>
    <mergeCell ref="F212:O212"/>
    <mergeCell ref="F213:O213"/>
    <mergeCell ref="B109:C109"/>
    <mergeCell ref="F218:O218"/>
    <mergeCell ref="B115:C115"/>
    <mergeCell ref="B116:B213"/>
  </mergeCells>
  <dataValidations count="34">
    <dataValidation allowBlank="1" showErrorMessage="1" promptTitle="Tender No." prompt="Please type in the Tender No. here including the ZNT prefix." sqref="C18" xr:uid="{00000000-0002-0000-0400-000000000000}"/>
    <dataValidation allowBlank="1" showInputMessage="1" showErrorMessage="1" promptTitle="WIMS No." sqref="C17" xr:uid="{00000000-0002-0000-0400-000001000000}"/>
    <dataValidation type="decimal" allowBlank="1" showInputMessage="1" showErrorMessage="1" errorTitle="Wrong Percentage" error="Please type in a percentage between 1 and 100." sqref="C34:C40" xr:uid="{00000000-0002-0000-0400-000002000000}">
      <formula1>0</formula1>
      <formula2>100</formula2>
    </dataValidation>
    <dataValidation type="whole" allowBlank="1" showInputMessage="1" showErrorMessage="1" errorTitle="Incorrect No. of Days" error="Select the correct no. of days from the list provided.  " promptTitle="No. of Days to submit BOQ" prompt="Select the number of days you have available to submit the prices Bill of Quantities from the drop down list provided." sqref="C43" xr:uid="{00000000-0002-0000-0400-000003000000}">
      <formula1>1</formula1>
      <formula2>4</formula2>
    </dataValidation>
    <dataValidation type="whole" allowBlank="1" showInputMessage="1" showErrorMessage="1" errorTitle="Tenderers may offer tenders for:" error="Incorrect option selected.  Please try again." promptTitle="Tenderers may offer tenders for:" prompt="Select an option off the drop down list provided." sqref="C42" xr:uid="{00000000-0002-0000-0400-000004000000}">
      <formula1>1</formula1>
      <formula2>3</formula2>
    </dataValidation>
    <dataValidation type="whole" allowBlank="1" showInputMessage="1" showErrorMessage="1" errorTitle="Incorrect Location" error="Please select a location from the drop down list." promptTitle="Loc. of collection of Tender" prompt="Use the Drop down list to select an item.  You may only select an item on this list." sqref="C44" xr:uid="{00000000-0002-0000-0400-000005000000}">
      <formula1>1</formula1>
      <formula2>4</formula2>
    </dataValidation>
    <dataValidation type="whole" allowBlank="1" showInputMessage="1" showErrorMessage="1" errorTitle="Incorrect Location" error="Please select a location of opening of tender from the drop down list provided." promptTitle="Select Loc of Opening Tender" prompt="Use the Drop down list to select a Location of opening of tender.  You may only select an item on this list." sqref="C45" xr:uid="{00000000-0002-0000-0400-000006000000}">
      <formula1>1</formula1>
      <formula2>4</formula2>
    </dataValidation>
    <dataValidation type="whole" allowBlank="1" showInputMessage="1" showErrorMessage="1" errorTitle="Incorrect Evaluation Method" error="Select an option from the drop down list provided." promptTitle="Evaluation Method" prompt="Use the Drop down list to select an Evaluation Method.  You may only select an item on this list." sqref="C46" xr:uid="{00000000-0002-0000-0400-000007000000}">
      <formula1>1</formula1>
      <formula2>4</formula2>
    </dataValidation>
    <dataValidation type="whole" allowBlank="1" showInputMessage="1" showErrorMessage="1" errorTitle="Incorrect option selected" error="Select either Yes or No from the drop down list provided." promptTitle="Alternative Offer permitted?" prompt="Use the Drop down list to select Yes or No.  You may only select an item on this list." sqref="C47" xr:uid="{00000000-0002-0000-0400-000008000000}">
      <formula1>1</formula1>
      <formula2>2</formula2>
    </dataValidation>
    <dataValidation allowBlank="1" showInputMessage="1" showErrorMessage="1" promptTitle="Specific Goal " prompt="Insert Specific Goal" sqref="C48:C50" xr:uid="{00000000-0002-0000-0400-000009000000}"/>
    <dataValidation allowBlank="1" showInputMessage="1" showErrorMessage="1" promptTitle="Telephone for Inspector" prompt="Put &quot;N/A&quot; if not required" sqref="C198" xr:uid="{00000000-0002-0000-0400-00000A000000}"/>
    <dataValidation type="list" allowBlank="1" showInputMessage="1" showErrorMessage="1" promptTitle="Design Strategy" prompt="Strategy A - Design by Employer, Strategy B - Develop &amp; Construct, Strategy C - Design &amp; Build" sqref="C178" xr:uid="{00000000-0002-0000-0400-00000B000000}">
      <formula1>"Strategy A, Strategy B, Strategy C"</formula1>
    </dataValidation>
    <dataValidation allowBlank="1" showInputMessage="1" showErrorMessage="1" promptTitle="Design Procedures" prompt="See SANS 1921 page 20 for explanation._x000a_" sqref="C122" xr:uid="{00000000-0002-0000-0400-00000C000000}"/>
    <dataValidation allowBlank="1" showInputMessage="1" showErrorMessage="1" promptTitle="Drawings" prompt="See list of drawings/annexures." sqref="C120" xr:uid="{00000000-0002-0000-0400-00000D000000}"/>
    <dataValidation allowBlank="1" showInputMessage="1" showErrorMessage="1" promptTitle="Design Brief" prompt="See SANS 1921 page 20 for a explanation." sqref="C118 C116" xr:uid="{00000000-0002-0000-0400-00000E000000}"/>
    <dataValidation allowBlank="1" showInputMessage="1" showErrorMessage="1" promptTitle="Site Description" prompt="Describe nature of ground, surface conditions, water table as visible in test holes, and other indisputable facts that may affect construction. Provide available data and information." sqref="C215" xr:uid="{00000000-0002-0000-0400-00000F000000}"/>
    <dataValidation allowBlank="1" showInputMessage="1" showErrorMessage="1" promptTitle="Employers Design" prompt="Describe, as necessary, the extent of the employer's design. If nothing just not &quot;Not Applicable&quot;" sqref="C123" xr:uid="{00000000-0002-0000-0400-000010000000}"/>
    <dataValidation allowBlank="1" showInputMessage="1" showErrorMessage="1" promptTitle="Document Name" prompt="Insert document name." sqref="B99:C101" xr:uid="{00000000-0002-0000-0400-000011000000}"/>
    <dataValidation allowBlank="1" showInputMessage="1" showErrorMessage="1" promptTitle="Additional Respons. Criteria" prompt="Insert Additional Responsiveness Criteria here." sqref="B67:C70" xr:uid="{00000000-0002-0000-0400-000012000000}"/>
    <dataValidation type="custom" allowBlank="1" showInputMessage="1" showErrorMessage="1" sqref="D57 D59:D70" xr:uid="{00000000-0002-0000-0400-000013000000}">
      <formula1>"true,false"</formula1>
    </dataValidation>
    <dataValidation allowBlank="1" showInputMessage="1" showErrorMessage="1" promptTitle="Site Inspection Meeting Location" prompt="Please type in the Site Instpection Meeting Location.  The full address is required." sqref="C54" xr:uid="{00000000-0002-0000-0400-000014000000}"/>
    <dataValidation type="date" operator="greaterThanOrEqual" showInputMessage="1" showErrorMessage="1" errorTitle="Incorrect Date" error="The date you typed in is not a legitimate date.  Please try again." promptTitle="Site Inspection Date" prompt="Type in the Site Inspection Date. If the site inspection is NON COMPULSORY just ignore the date in this field. The programme will ignore it on the Tender invitation." sqref="C53" xr:uid="{00000000-0002-0000-0400-000015000000}">
      <formula1>36526</formula1>
    </dataValidation>
    <dataValidation type="whole" allowBlank="1" showInputMessage="1" showErrorMessage="1" errorTitle="Incorrect selection" error="Please try again.  You have to select an option off the list." promptTitle="Site Inspection" prompt="Select an option from the drop down list.  " sqref="C52" xr:uid="{00000000-0002-0000-0400-000016000000}">
      <formula1>1</formula1>
      <formula2>2</formula2>
    </dataValidation>
    <dataValidation allowBlank="1" showErrorMessage="1" sqref="C19:C20 B22:E33" xr:uid="{00000000-0002-0000-0400-000017000000}"/>
    <dataValidation allowBlank="1" showInputMessage="1" showErrorMessage="1" errorTitle="Incorrect Price Preference" error="Please select an option from those provided in this cell." promptTitle="Price Preference Ratio" prompt="Select either &gt;500,000 = 90 OR &lt;500,000 = 80" sqref="C51" xr:uid="{00000000-0002-0000-0400-000018000000}"/>
    <dataValidation allowBlank="1" showInputMessage="1" showErrorMessage="1" promptTitle="Site Description" prompt="Any additional site information such as location, improvements on site, adjacent buildings, environmental issues, etc. must be described in detail herein." sqref="C216" xr:uid="{00000000-0002-0000-0400-000019000000}"/>
    <dataValidation allowBlank="1" showInputMessage="1" showErrorMessage="1" promptTitle="Geotechnical Report" prompt="If not applicable or not investigated please indicate &quot;N/A&quot; here." sqref="C217" xr:uid="{00000000-0002-0000-0400-00001A000000}"/>
    <dataValidation type="whole" allowBlank="1" showInputMessage="1" showErrorMessage="1" errorTitle="Incorrect option" error="Please try again.  Select an option from the list provided." promptTitle="Public Liability Insurance" prompt="Please select an option from the drop down list provided." sqref="C262" xr:uid="{00000000-0002-0000-0400-00001B000000}">
      <formula1>1</formula1>
      <formula2>2</formula2>
    </dataValidation>
    <dataValidation type="whole" allowBlank="1" showInputMessage="1" showErrorMessage="1" errorTitle="Incorrect option " error="Please try again.  Select an option from the drop down list provided." promptTitle="Insurance by contractor" prompt="Please select an option from the list provided." sqref="C257" xr:uid="{00000000-0002-0000-0400-00001C000000}">
      <formula1>1</formula1>
      <formula2>2</formula2>
    </dataValidation>
    <dataValidation type="date" operator="greaterThanOrEqual" allowBlank="1" showInputMessage="1" showErrorMessage="1" errorTitle="Incorrect Date" error="Incorrect Date, please try again." promptTitle="Practical Completion Date" prompt="Please type in the Practical Completion Date here." sqref="C229" xr:uid="{00000000-0002-0000-0400-00001D000000}">
      <formula1>37622</formula1>
    </dataValidation>
    <dataValidation type="whole" allowBlank="1" showInputMessage="1" showErrorMessage="1" errorTitle="Incorrect Selection" error="Please select either Yes or No from the list provided." promptTitle="Dispute Resolution by Litigation" prompt="Select either Yes or No from the list provided." sqref="C227" xr:uid="{00000000-0002-0000-0400-00001E000000}">
      <formula1>1</formula1>
      <formula2>2</formula2>
    </dataValidation>
    <dataValidation type="whole" allowBlank="1" showInputMessage="1" showErrorMessage="1" errorTitle="Incorrect selection" error="Select either yes or no from the list provided.  Please try again." promptTitle="Payments for Goods" prompt="Select either Yes or No from the list provided." sqref="C226" xr:uid="{00000000-0002-0000-0400-00001F000000}">
      <formula1>1</formula1>
      <formula2>2</formula2>
    </dataValidation>
    <dataValidation type="whole" allowBlank="1" showInputMessage="1" showErrorMessage="1" errorTitle="Incorrect Option Selected" error="Select either Yes or No from the list provided." promptTitle="Lateral Support Insurance" prompt="Select either yes or no from the drop down list provided" sqref="C225" xr:uid="{00000000-0002-0000-0400-000020000000}">
      <formula1>1</formula1>
      <formula2>2</formula2>
    </dataValidation>
    <dataValidation allowBlank="1" showInputMessage="1" showErrorMessage="1" promptTitle="No. Of Pages" prompt="Type in the No. of Pages in this document" sqref="E91:E95 E111:E115" xr:uid="{00000000-0002-0000-0400-000021000000}"/>
  </dataValidations>
  <pageMargins left="0.46" right="0.34" top="0.37" bottom="0.35" header="0.5" footer="0.23"/>
  <pageSetup paperSize="9" scale="2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7500" r:id="rId4" name="Button 12">
              <controlPr defaultSize="0" print="0" autoFill="0" autoPict="0" macro="[0]!ToMainMenu">
                <anchor moveWithCells="1">
                  <from>
                    <xdr:col>2</xdr:col>
                    <xdr:colOff>2156460</xdr:colOff>
                    <xdr:row>3</xdr:row>
                    <xdr:rowOff>22860</xdr:rowOff>
                  </from>
                  <to>
                    <xdr:col>2</xdr:col>
                    <xdr:colOff>3611880</xdr:colOff>
                    <xdr:row>3</xdr:row>
                    <xdr:rowOff>457200</xdr:rowOff>
                  </to>
                </anchor>
              </controlPr>
            </control>
          </mc:Choice>
        </mc:AlternateContent>
        <mc:AlternateContent xmlns:mc="http://schemas.openxmlformats.org/markup-compatibility/2006">
          <mc:Choice Requires="x14">
            <control shapeId="1087555" r:id="rId5" name="Button 67">
              <controlPr defaultSize="0" print="0" autoFill="0" autoPict="0" macro="[0]!Macro2">
                <anchor>
                  <from>
                    <xdr:col>0</xdr:col>
                    <xdr:colOff>30480</xdr:colOff>
                    <xdr:row>1</xdr:row>
                    <xdr:rowOff>45720</xdr:rowOff>
                  </from>
                  <to>
                    <xdr:col>1</xdr:col>
                    <xdr:colOff>480060</xdr:colOff>
                    <xdr:row>1</xdr:row>
                    <xdr:rowOff>365760</xdr:rowOff>
                  </to>
                </anchor>
              </controlPr>
            </control>
          </mc:Choice>
        </mc:AlternateContent>
        <mc:AlternateContent xmlns:mc="http://schemas.openxmlformats.org/markup-compatibility/2006">
          <mc:Choice Requires="x14">
            <control shapeId="1087556" r:id="rId6" name="Button 68">
              <controlPr defaultSize="0" print="0" autoFill="0" autoPict="0" macro="[0]!ToTOC">
                <anchor>
                  <from>
                    <xdr:col>0</xdr:col>
                    <xdr:colOff>30480</xdr:colOff>
                    <xdr:row>2</xdr:row>
                    <xdr:rowOff>381000</xdr:rowOff>
                  </from>
                  <to>
                    <xdr:col>1</xdr:col>
                    <xdr:colOff>480060</xdr:colOff>
                    <xdr:row>3</xdr:row>
                    <xdr:rowOff>114300</xdr:rowOff>
                  </to>
                </anchor>
              </controlPr>
            </control>
          </mc:Choice>
        </mc:AlternateContent>
        <mc:AlternateContent xmlns:mc="http://schemas.openxmlformats.org/markup-compatibility/2006">
          <mc:Choice Requires="x14">
            <control shapeId="1087557" r:id="rId7" name="Button 69">
              <controlPr defaultSize="0" print="0" autoFill="0" autoPict="0" macro="[0]!ToCovPg2">
                <anchor>
                  <from>
                    <xdr:col>0</xdr:col>
                    <xdr:colOff>30480</xdr:colOff>
                    <xdr:row>2</xdr:row>
                    <xdr:rowOff>7620</xdr:rowOff>
                  </from>
                  <to>
                    <xdr:col>1</xdr:col>
                    <xdr:colOff>480060</xdr:colOff>
                    <xdr:row>2</xdr:row>
                    <xdr:rowOff>327660</xdr:rowOff>
                  </to>
                </anchor>
              </controlPr>
            </control>
          </mc:Choice>
        </mc:AlternateContent>
        <mc:AlternateContent xmlns:mc="http://schemas.openxmlformats.org/markup-compatibility/2006">
          <mc:Choice Requires="x14">
            <control shapeId="1087558" r:id="rId8" name="Button 70">
              <controlPr defaultSize="0" print="0" autoFill="0" autoPict="0" macro="[0]!ToTheTender">
                <anchor>
                  <from>
                    <xdr:col>0</xdr:col>
                    <xdr:colOff>30480</xdr:colOff>
                    <xdr:row>3</xdr:row>
                    <xdr:rowOff>175260</xdr:rowOff>
                  </from>
                  <to>
                    <xdr:col>1</xdr:col>
                    <xdr:colOff>480060</xdr:colOff>
                    <xdr:row>3</xdr:row>
                    <xdr:rowOff>487680</xdr:rowOff>
                  </to>
                </anchor>
              </controlPr>
            </control>
          </mc:Choice>
        </mc:AlternateContent>
        <mc:AlternateContent xmlns:mc="http://schemas.openxmlformats.org/markup-compatibility/2006">
          <mc:Choice Requires="x14">
            <control shapeId="1087559" r:id="rId9" name="Button 71">
              <controlPr defaultSize="0" print="0" autoFill="0" autoPict="0" macro="[0]!Macro4">
                <anchor>
                  <from>
                    <xdr:col>0</xdr:col>
                    <xdr:colOff>30480</xdr:colOff>
                    <xdr:row>3</xdr:row>
                    <xdr:rowOff>556260</xdr:rowOff>
                  </from>
                  <to>
                    <xdr:col>1</xdr:col>
                    <xdr:colOff>480060</xdr:colOff>
                    <xdr:row>4</xdr:row>
                    <xdr:rowOff>274320</xdr:rowOff>
                  </to>
                </anchor>
              </controlPr>
            </control>
          </mc:Choice>
        </mc:AlternateContent>
        <mc:AlternateContent xmlns:mc="http://schemas.openxmlformats.org/markup-compatibility/2006">
          <mc:Choice Requires="x14">
            <control shapeId="1087560" r:id="rId10" name="Button 72">
              <controlPr defaultSize="0" print="0" autoFill="0" autoPict="0" macro="[0]!Macro5">
                <anchor>
                  <from>
                    <xdr:col>1</xdr:col>
                    <xdr:colOff>495300</xdr:colOff>
                    <xdr:row>1</xdr:row>
                    <xdr:rowOff>45720</xdr:rowOff>
                  </from>
                  <to>
                    <xdr:col>1</xdr:col>
                    <xdr:colOff>2065020</xdr:colOff>
                    <xdr:row>1</xdr:row>
                    <xdr:rowOff>365760</xdr:rowOff>
                  </to>
                </anchor>
              </controlPr>
            </control>
          </mc:Choice>
        </mc:AlternateContent>
        <mc:AlternateContent xmlns:mc="http://schemas.openxmlformats.org/markup-compatibility/2006">
          <mc:Choice Requires="x14">
            <control shapeId="1087561" r:id="rId11" name="Button 73">
              <controlPr defaultSize="0" print="0" autoFill="0" autoPict="0" macro="[0]!ToPA04">
                <anchor>
                  <from>
                    <xdr:col>1</xdr:col>
                    <xdr:colOff>495300</xdr:colOff>
                    <xdr:row>2</xdr:row>
                    <xdr:rowOff>7620</xdr:rowOff>
                  </from>
                  <to>
                    <xdr:col>1</xdr:col>
                    <xdr:colOff>2065020</xdr:colOff>
                    <xdr:row>2</xdr:row>
                    <xdr:rowOff>327660</xdr:rowOff>
                  </to>
                </anchor>
              </controlPr>
            </control>
          </mc:Choice>
        </mc:AlternateContent>
        <mc:AlternateContent xmlns:mc="http://schemas.openxmlformats.org/markup-compatibility/2006">
          <mc:Choice Requires="x14">
            <control shapeId="1087562" r:id="rId12" name="Button 74">
              <controlPr defaultSize="0" print="0" autoFill="0" autoPict="0" macro="[0]!ToTenderDAta">
                <anchor>
                  <from>
                    <xdr:col>1</xdr:col>
                    <xdr:colOff>495300</xdr:colOff>
                    <xdr:row>2</xdr:row>
                    <xdr:rowOff>381000</xdr:rowOff>
                  </from>
                  <to>
                    <xdr:col>1</xdr:col>
                    <xdr:colOff>2065020</xdr:colOff>
                    <xdr:row>3</xdr:row>
                    <xdr:rowOff>114300</xdr:rowOff>
                  </to>
                </anchor>
              </controlPr>
            </control>
          </mc:Choice>
        </mc:AlternateContent>
        <mc:AlternateContent xmlns:mc="http://schemas.openxmlformats.org/markup-compatibility/2006">
          <mc:Choice Requires="x14">
            <control shapeId="1087563" r:id="rId13" name="Button 75">
              <controlPr defaultSize="0" print="0" autoFill="0" autoPict="0" macro="[0]!ToDOW03">
                <anchor>
                  <from>
                    <xdr:col>1</xdr:col>
                    <xdr:colOff>495300</xdr:colOff>
                    <xdr:row>3</xdr:row>
                    <xdr:rowOff>175260</xdr:rowOff>
                  </from>
                  <to>
                    <xdr:col>1</xdr:col>
                    <xdr:colOff>2065020</xdr:colOff>
                    <xdr:row>3</xdr:row>
                    <xdr:rowOff>487680</xdr:rowOff>
                  </to>
                </anchor>
              </controlPr>
            </control>
          </mc:Choice>
        </mc:AlternateContent>
        <mc:AlternateContent xmlns:mc="http://schemas.openxmlformats.org/markup-compatibility/2006">
          <mc:Choice Requires="x14">
            <control shapeId="1087564" r:id="rId14" name="Button 76">
              <controlPr defaultSize="0" print="0" autoFill="0" autoPict="0" macro="[0]!ToCondofTender">
                <anchor>
                  <from>
                    <xdr:col>1</xdr:col>
                    <xdr:colOff>495300</xdr:colOff>
                    <xdr:row>3</xdr:row>
                    <xdr:rowOff>556260</xdr:rowOff>
                  </from>
                  <to>
                    <xdr:col>1</xdr:col>
                    <xdr:colOff>2065020</xdr:colOff>
                    <xdr:row>4</xdr:row>
                    <xdr:rowOff>274320</xdr:rowOff>
                  </to>
                </anchor>
              </controlPr>
            </control>
          </mc:Choice>
        </mc:AlternateContent>
        <mc:AlternateContent xmlns:mc="http://schemas.openxmlformats.org/markup-compatibility/2006">
          <mc:Choice Requires="x14">
            <control shapeId="1087565" r:id="rId15" name="Button 77">
              <controlPr defaultSize="0" print="0" autoFill="0" autoPict="0" macro="[0]!ToReturnableDocs">
                <anchor>
                  <from>
                    <xdr:col>1</xdr:col>
                    <xdr:colOff>2133600</xdr:colOff>
                    <xdr:row>1</xdr:row>
                    <xdr:rowOff>45720</xdr:rowOff>
                  </from>
                  <to>
                    <xdr:col>2</xdr:col>
                    <xdr:colOff>426720</xdr:colOff>
                    <xdr:row>1</xdr:row>
                    <xdr:rowOff>365760</xdr:rowOff>
                  </to>
                </anchor>
              </controlPr>
            </control>
          </mc:Choice>
        </mc:AlternateContent>
        <mc:AlternateContent xmlns:mc="http://schemas.openxmlformats.org/markup-compatibility/2006">
          <mc:Choice Requires="x14">
            <control shapeId="1087566" r:id="rId16" name="Button 78">
              <controlPr defaultSize="0" print="0" autoFill="0" autoPict="0" macro="[0]!ToPA09">
                <anchor>
                  <from>
                    <xdr:col>0</xdr:col>
                    <xdr:colOff>45720</xdr:colOff>
                    <xdr:row>6</xdr:row>
                    <xdr:rowOff>30480</xdr:rowOff>
                  </from>
                  <to>
                    <xdr:col>1</xdr:col>
                    <xdr:colOff>762000</xdr:colOff>
                    <xdr:row>8</xdr:row>
                    <xdr:rowOff>99060</xdr:rowOff>
                  </to>
                </anchor>
              </controlPr>
            </control>
          </mc:Choice>
        </mc:AlternateContent>
        <mc:AlternateContent xmlns:mc="http://schemas.openxmlformats.org/markup-compatibility/2006">
          <mc:Choice Requires="x14">
            <control shapeId="1087567" r:id="rId17" name="Button 79">
              <controlPr defaultSize="0" print="0" autoFill="0" autoPict="0" macro="[0]!ToPA091">
                <anchor>
                  <from>
                    <xdr:col>0</xdr:col>
                    <xdr:colOff>45720</xdr:colOff>
                    <xdr:row>9</xdr:row>
                    <xdr:rowOff>22860</xdr:rowOff>
                  </from>
                  <to>
                    <xdr:col>1</xdr:col>
                    <xdr:colOff>762000</xdr:colOff>
                    <xdr:row>11</xdr:row>
                    <xdr:rowOff>7620</xdr:rowOff>
                  </to>
                </anchor>
              </controlPr>
            </control>
          </mc:Choice>
        </mc:AlternateContent>
        <mc:AlternateContent xmlns:mc="http://schemas.openxmlformats.org/markup-compatibility/2006">
          <mc:Choice Requires="x14">
            <control shapeId="1087568" r:id="rId18" name="Button 80">
              <controlPr defaultSize="0" print="0" autoFill="0" autoPict="0" macro="[0]!ToPA152">
                <anchor>
                  <from>
                    <xdr:col>0</xdr:col>
                    <xdr:colOff>45720</xdr:colOff>
                    <xdr:row>11</xdr:row>
                    <xdr:rowOff>68580</xdr:rowOff>
                  </from>
                  <to>
                    <xdr:col>1</xdr:col>
                    <xdr:colOff>762000</xdr:colOff>
                    <xdr:row>13</xdr:row>
                    <xdr:rowOff>7620</xdr:rowOff>
                  </to>
                </anchor>
              </controlPr>
            </control>
          </mc:Choice>
        </mc:AlternateContent>
        <mc:AlternateContent xmlns:mc="http://schemas.openxmlformats.org/markup-compatibility/2006">
          <mc:Choice Requires="x14">
            <control shapeId="1087569" r:id="rId19" name="Button 81">
              <controlPr defaultSize="0" print="0" autoFill="0" autoPict="0" macro="[0]!ToPA153">
                <anchor>
                  <from>
                    <xdr:col>0</xdr:col>
                    <xdr:colOff>45720</xdr:colOff>
                    <xdr:row>13</xdr:row>
                    <xdr:rowOff>68580</xdr:rowOff>
                  </from>
                  <to>
                    <xdr:col>1</xdr:col>
                    <xdr:colOff>762000</xdr:colOff>
                    <xdr:row>15</xdr:row>
                    <xdr:rowOff>198120</xdr:rowOff>
                  </to>
                </anchor>
              </controlPr>
            </control>
          </mc:Choice>
        </mc:AlternateContent>
        <mc:AlternateContent xmlns:mc="http://schemas.openxmlformats.org/markup-compatibility/2006">
          <mc:Choice Requires="x14">
            <control shapeId="1087570" r:id="rId20" name="Button 82">
              <controlPr defaultSize="0" print="0" autoFill="0" autoPict="0" macro="[0]!ToDOW15">
                <anchor>
                  <from>
                    <xdr:col>0</xdr:col>
                    <xdr:colOff>45720</xdr:colOff>
                    <xdr:row>18</xdr:row>
                    <xdr:rowOff>7620</xdr:rowOff>
                  </from>
                  <to>
                    <xdr:col>1</xdr:col>
                    <xdr:colOff>762000</xdr:colOff>
                    <xdr:row>18</xdr:row>
                    <xdr:rowOff>350520</xdr:rowOff>
                  </to>
                </anchor>
              </controlPr>
            </control>
          </mc:Choice>
        </mc:AlternateContent>
        <mc:AlternateContent xmlns:mc="http://schemas.openxmlformats.org/markup-compatibility/2006">
          <mc:Choice Requires="x14">
            <control shapeId="1087571" r:id="rId21" name="Button 83">
              <controlPr defaultSize="0" print="0" autoFill="0" autoPict="0" macro="[0]!ToTheCosntr">
                <anchor>
                  <from>
                    <xdr:col>1</xdr:col>
                    <xdr:colOff>2133600</xdr:colOff>
                    <xdr:row>2</xdr:row>
                    <xdr:rowOff>7620</xdr:rowOff>
                  </from>
                  <to>
                    <xdr:col>2</xdr:col>
                    <xdr:colOff>426720</xdr:colOff>
                    <xdr:row>2</xdr:row>
                    <xdr:rowOff>327660</xdr:rowOff>
                  </to>
                </anchor>
              </controlPr>
            </control>
          </mc:Choice>
        </mc:AlternateContent>
        <mc:AlternateContent xmlns:mc="http://schemas.openxmlformats.org/markup-compatibility/2006">
          <mc:Choice Requires="x14">
            <control shapeId="1087572" r:id="rId22" name="Button 84">
              <controlPr defaultSize="0" print="0" autoFill="0" autoPict="0" macro="[0]!ToAgreeemtnt">
                <anchor>
                  <from>
                    <xdr:col>1</xdr:col>
                    <xdr:colOff>2133600</xdr:colOff>
                    <xdr:row>2</xdr:row>
                    <xdr:rowOff>381000</xdr:rowOff>
                  </from>
                  <to>
                    <xdr:col>2</xdr:col>
                    <xdr:colOff>426720</xdr:colOff>
                    <xdr:row>3</xdr:row>
                    <xdr:rowOff>114300</xdr:rowOff>
                  </to>
                </anchor>
              </controlPr>
            </control>
          </mc:Choice>
        </mc:AlternateContent>
        <mc:AlternateContent xmlns:mc="http://schemas.openxmlformats.org/markup-compatibility/2006">
          <mc:Choice Requires="x14">
            <control shapeId="1087573" r:id="rId23" name="Button 85">
              <controlPr defaultSize="0" print="0" autoFill="0" autoPict="0" macro="[0]!ToFormoffer">
                <anchor>
                  <from>
                    <xdr:col>1</xdr:col>
                    <xdr:colOff>2133600</xdr:colOff>
                    <xdr:row>3</xdr:row>
                    <xdr:rowOff>556260</xdr:rowOff>
                  </from>
                  <to>
                    <xdr:col>2</xdr:col>
                    <xdr:colOff>426720</xdr:colOff>
                    <xdr:row>4</xdr:row>
                    <xdr:rowOff>274320</xdr:rowOff>
                  </to>
                </anchor>
              </controlPr>
            </control>
          </mc:Choice>
        </mc:AlternateContent>
        <mc:AlternateContent xmlns:mc="http://schemas.openxmlformats.org/markup-compatibility/2006">
          <mc:Choice Requires="x14">
            <control shapeId="1087574" r:id="rId24" name="Button 86">
              <controlPr defaultSize="0" print="0" autoFill="0" autoPict="0" macro="[0]!OfferandAcceptdummy">
                <anchor moveWithCells="1" sizeWithCells="1">
                  <from>
                    <xdr:col>4</xdr:col>
                    <xdr:colOff>83820</xdr:colOff>
                    <xdr:row>1</xdr:row>
                    <xdr:rowOff>60960</xdr:rowOff>
                  </from>
                  <to>
                    <xdr:col>4</xdr:col>
                    <xdr:colOff>1485900</xdr:colOff>
                    <xdr:row>1</xdr:row>
                    <xdr:rowOff>388620</xdr:rowOff>
                  </to>
                </anchor>
              </controlPr>
            </control>
          </mc:Choice>
        </mc:AlternateContent>
        <mc:AlternateContent xmlns:mc="http://schemas.openxmlformats.org/markup-compatibility/2006">
          <mc:Choice Requires="x14">
            <control shapeId="1087575" r:id="rId25" name="Button 87">
              <controlPr defaultSize="0" print="0" autoFill="0" autoPict="0" macro="[0]!ToContractDAta">
                <anchor>
                  <from>
                    <xdr:col>2</xdr:col>
                    <xdr:colOff>525780</xdr:colOff>
                    <xdr:row>3</xdr:row>
                    <xdr:rowOff>556260</xdr:rowOff>
                  </from>
                  <to>
                    <xdr:col>2</xdr:col>
                    <xdr:colOff>1988820</xdr:colOff>
                    <xdr:row>4</xdr:row>
                    <xdr:rowOff>274320</xdr:rowOff>
                  </to>
                </anchor>
              </controlPr>
            </control>
          </mc:Choice>
        </mc:AlternateContent>
        <mc:AlternateContent xmlns:mc="http://schemas.openxmlformats.org/markup-compatibility/2006">
          <mc:Choice Requires="x14">
            <control shapeId="1087576" r:id="rId26" name="Button 88">
              <controlPr defaultSize="0" print="0" autoFill="0" autoPict="0" macro="[0]!ToFormofGuarantee">
                <anchor>
                  <from>
                    <xdr:col>2</xdr:col>
                    <xdr:colOff>525780</xdr:colOff>
                    <xdr:row>3</xdr:row>
                    <xdr:rowOff>175260</xdr:rowOff>
                  </from>
                  <to>
                    <xdr:col>2</xdr:col>
                    <xdr:colOff>1988820</xdr:colOff>
                    <xdr:row>3</xdr:row>
                    <xdr:rowOff>487680</xdr:rowOff>
                  </to>
                </anchor>
              </controlPr>
            </control>
          </mc:Choice>
        </mc:AlternateContent>
        <mc:AlternateContent xmlns:mc="http://schemas.openxmlformats.org/markup-compatibility/2006">
          <mc:Choice Requires="x14">
            <control shapeId="1087577" r:id="rId27" name="Button 89">
              <controlPr defaultSize="0" print="0" autoFill="0" autoPict="0" macro="[0]!ToPricingDAta">
                <anchor>
                  <from>
                    <xdr:col>2</xdr:col>
                    <xdr:colOff>525780</xdr:colOff>
                    <xdr:row>2</xdr:row>
                    <xdr:rowOff>381000</xdr:rowOff>
                  </from>
                  <to>
                    <xdr:col>2</xdr:col>
                    <xdr:colOff>1988820</xdr:colOff>
                    <xdr:row>3</xdr:row>
                    <xdr:rowOff>114300</xdr:rowOff>
                  </to>
                </anchor>
              </controlPr>
            </control>
          </mc:Choice>
        </mc:AlternateContent>
        <mc:AlternateContent xmlns:mc="http://schemas.openxmlformats.org/markup-compatibility/2006">
          <mc:Choice Requires="x14">
            <control shapeId="1087579" r:id="rId28" name="Button 91">
              <controlPr defaultSize="0" print="0" autoFill="0" autoPict="0" macro="[0]!Button216_Click">
                <anchor>
                  <from>
                    <xdr:col>0</xdr:col>
                    <xdr:colOff>45720</xdr:colOff>
                    <xdr:row>16</xdr:row>
                    <xdr:rowOff>30480</xdr:rowOff>
                  </from>
                  <to>
                    <xdr:col>1</xdr:col>
                    <xdr:colOff>762000</xdr:colOff>
                    <xdr:row>17</xdr:row>
                    <xdr:rowOff>160020</xdr:rowOff>
                  </to>
                </anchor>
              </controlPr>
            </control>
          </mc:Choice>
        </mc:AlternateContent>
        <mc:AlternateContent xmlns:mc="http://schemas.openxmlformats.org/markup-compatibility/2006">
          <mc:Choice Requires="x14">
            <control shapeId="1087580" r:id="rId29" name="Button 92">
              <controlPr defaultSize="0" print="0" autoFill="0" autoPict="0" macro="[0]!ToDeclarationofInt">
                <anchor>
                  <from>
                    <xdr:col>1</xdr:col>
                    <xdr:colOff>845820</xdr:colOff>
                    <xdr:row>11</xdr:row>
                    <xdr:rowOff>68580</xdr:rowOff>
                  </from>
                  <to>
                    <xdr:col>1</xdr:col>
                    <xdr:colOff>2583180</xdr:colOff>
                    <xdr:row>13</xdr:row>
                    <xdr:rowOff>7620</xdr:rowOff>
                  </to>
                </anchor>
              </controlPr>
            </control>
          </mc:Choice>
        </mc:AlternateContent>
        <mc:AlternateContent xmlns:mc="http://schemas.openxmlformats.org/markup-compatibility/2006">
          <mc:Choice Requires="x14">
            <control shapeId="1087581" r:id="rId30" name="Button 93">
              <controlPr defaultSize="0" print="0" autoFill="0" autoPict="0" macro="[0]!ToCapacityofTender">
                <anchor>
                  <from>
                    <xdr:col>0</xdr:col>
                    <xdr:colOff>45720</xdr:colOff>
                    <xdr:row>18</xdr:row>
                    <xdr:rowOff>403860</xdr:rowOff>
                  </from>
                  <to>
                    <xdr:col>1</xdr:col>
                    <xdr:colOff>762000</xdr:colOff>
                    <xdr:row>19</xdr:row>
                    <xdr:rowOff>160020</xdr:rowOff>
                  </to>
                </anchor>
              </controlPr>
            </control>
          </mc:Choice>
        </mc:AlternateContent>
        <mc:AlternateContent xmlns:mc="http://schemas.openxmlformats.org/markup-compatibility/2006">
          <mc:Choice Requires="x14">
            <control shapeId="1087582" r:id="rId31" name="Button 94">
              <controlPr defaultSize="0" print="0" autoFill="0" autoPict="0" macro="[0]!ToSiteInspectionCert">
                <anchor>
                  <from>
                    <xdr:col>1</xdr:col>
                    <xdr:colOff>845820</xdr:colOff>
                    <xdr:row>9</xdr:row>
                    <xdr:rowOff>22860</xdr:rowOff>
                  </from>
                  <to>
                    <xdr:col>1</xdr:col>
                    <xdr:colOff>2575560</xdr:colOff>
                    <xdr:row>11</xdr:row>
                    <xdr:rowOff>7620</xdr:rowOff>
                  </to>
                </anchor>
              </controlPr>
            </control>
          </mc:Choice>
        </mc:AlternateContent>
        <mc:AlternateContent xmlns:mc="http://schemas.openxmlformats.org/markup-compatibility/2006">
          <mc:Choice Requires="x14">
            <control shapeId="1087585" r:id="rId32" name="Button 97">
              <controlPr defaultSize="0" print="0" autoFill="0" autoPict="0" macro="[0]!Macro6">
                <anchor>
                  <from>
                    <xdr:col>1</xdr:col>
                    <xdr:colOff>845820</xdr:colOff>
                    <xdr:row>6</xdr:row>
                    <xdr:rowOff>30480</xdr:rowOff>
                  </from>
                  <to>
                    <xdr:col>1</xdr:col>
                    <xdr:colOff>2575560</xdr:colOff>
                    <xdr:row>8</xdr:row>
                    <xdr:rowOff>99060</xdr:rowOff>
                  </to>
                </anchor>
              </controlPr>
            </control>
          </mc:Choice>
        </mc:AlternateContent>
        <mc:AlternateContent xmlns:mc="http://schemas.openxmlformats.org/markup-compatibility/2006">
          <mc:Choice Requires="x14">
            <control shapeId="1087586" r:id="rId33" name="Button 98">
              <controlPr defaultSize="0" print="0" autoFill="0" autoPict="0" macro="[0]!Macro10">
                <anchor>
                  <from>
                    <xdr:col>1</xdr:col>
                    <xdr:colOff>845820</xdr:colOff>
                    <xdr:row>13</xdr:row>
                    <xdr:rowOff>68580</xdr:rowOff>
                  </from>
                  <to>
                    <xdr:col>1</xdr:col>
                    <xdr:colOff>2583180</xdr:colOff>
                    <xdr:row>15</xdr:row>
                    <xdr:rowOff>198120</xdr:rowOff>
                  </to>
                </anchor>
              </controlPr>
            </control>
          </mc:Choice>
        </mc:AlternateContent>
        <mc:AlternateContent xmlns:mc="http://schemas.openxmlformats.org/markup-compatibility/2006">
          <mc:Choice Requires="x14">
            <control shapeId="1087587" r:id="rId34" name="Button 99">
              <controlPr defaultSize="0" print="0" autoFill="0" autoPict="0" macro="[0]!Macro11">
                <anchor>
                  <from>
                    <xdr:col>1</xdr:col>
                    <xdr:colOff>845820</xdr:colOff>
                    <xdr:row>16</xdr:row>
                    <xdr:rowOff>30480</xdr:rowOff>
                  </from>
                  <to>
                    <xdr:col>1</xdr:col>
                    <xdr:colOff>2583180</xdr:colOff>
                    <xdr:row>17</xdr:row>
                    <xdr:rowOff>160020</xdr:rowOff>
                  </to>
                </anchor>
              </controlPr>
            </control>
          </mc:Choice>
        </mc:AlternateContent>
        <mc:AlternateContent xmlns:mc="http://schemas.openxmlformats.org/markup-compatibility/2006">
          <mc:Choice Requires="x14">
            <control shapeId="1087588" r:id="rId35" name="Button 100">
              <controlPr defaultSize="0" print="0" autoFill="0" autoPict="0" macro="[0]!Macro12">
                <anchor>
                  <from>
                    <xdr:col>1</xdr:col>
                    <xdr:colOff>845820</xdr:colOff>
                    <xdr:row>18</xdr:row>
                    <xdr:rowOff>7620</xdr:rowOff>
                  </from>
                  <to>
                    <xdr:col>1</xdr:col>
                    <xdr:colOff>2583180</xdr:colOff>
                    <xdr:row>18</xdr:row>
                    <xdr:rowOff>350520</xdr:rowOff>
                  </to>
                </anchor>
              </controlPr>
            </control>
          </mc:Choice>
        </mc:AlternateContent>
        <mc:AlternateContent xmlns:mc="http://schemas.openxmlformats.org/markup-compatibility/2006">
          <mc:Choice Requires="x14">
            <control shapeId="1087589" r:id="rId36" name="Button 101">
              <controlPr defaultSize="0" print="0" autoFill="0" autoPict="0" macro="[0]!Macro13">
                <anchor>
                  <from>
                    <xdr:col>1</xdr:col>
                    <xdr:colOff>845820</xdr:colOff>
                    <xdr:row>18</xdr:row>
                    <xdr:rowOff>403860</xdr:rowOff>
                  </from>
                  <to>
                    <xdr:col>1</xdr:col>
                    <xdr:colOff>2583180</xdr:colOff>
                    <xdr:row>19</xdr:row>
                    <xdr:rowOff>160020</xdr:rowOff>
                  </to>
                </anchor>
              </controlPr>
            </control>
          </mc:Choice>
        </mc:AlternateContent>
        <mc:AlternateContent xmlns:mc="http://schemas.openxmlformats.org/markup-compatibility/2006">
          <mc:Choice Requires="x14">
            <control shapeId="1087590" r:id="rId37" name="Button 102">
              <controlPr defaultSize="0" print="0" autoFill="0" autoPict="0" macro="[0]!Macro14">
                <anchor moveWithCells="1">
                  <from>
                    <xdr:col>4</xdr:col>
                    <xdr:colOff>83820</xdr:colOff>
                    <xdr:row>2</xdr:row>
                    <xdr:rowOff>7620</xdr:rowOff>
                  </from>
                  <to>
                    <xdr:col>4</xdr:col>
                    <xdr:colOff>1485900</xdr:colOff>
                    <xdr:row>2</xdr:row>
                    <xdr:rowOff>335280</xdr:rowOff>
                  </to>
                </anchor>
              </controlPr>
            </control>
          </mc:Choice>
        </mc:AlternateContent>
        <mc:AlternateContent xmlns:mc="http://schemas.openxmlformats.org/markup-compatibility/2006">
          <mc:Choice Requires="x14">
            <control shapeId="1087591" r:id="rId38" name="Button 103">
              <controlPr defaultSize="0" print="0" autoFill="0" autoPict="0" macro="[0]!ToFrmGuarantee">
                <anchor moveWithCells="1">
                  <from>
                    <xdr:col>4</xdr:col>
                    <xdr:colOff>83820</xdr:colOff>
                    <xdr:row>2</xdr:row>
                    <xdr:rowOff>373380</xdr:rowOff>
                  </from>
                  <to>
                    <xdr:col>4</xdr:col>
                    <xdr:colOff>1485900</xdr:colOff>
                    <xdr:row>3</xdr:row>
                    <xdr:rowOff>121920</xdr:rowOff>
                  </to>
                </anchor>
              </controlPr>
            </control>
          </mc:Choice>
        </mc:AlternateContent>
        <mc:AlternateContent xmlns:mc="http://schemas.openxmlformats.org/markup-compatibility/2006">
          <mc:Choice Requires="x14">
            <control shapeId="1087592" r:id="rId39" name="Button 104">
              <controlPr defaultSize="0" print="0" autoFill="0" autoPict="0" macro="[0]!Macro17">
                <anchor moveWithCells="1">
                  <from>
                    <xdr:col>5</xdr:col>
                    <xdr:colOff>0</xdr:colOff>
                    <xdr:row>1</xdr:row>
                    <xdr:rowOff>68580</xdr:rowOff>
                  </from>
                  <to>
                    <xdr:col>5</xdr:col>
                    <xdr:colOff>1287780</xdr:colOff>
                    <xdr:row>1</xdr:row>
                    <xdr:rowOff>403860</xdr:rowOff>
                  </to>
                </anchor>
              </controlPr>
            </control>
          </mc:Choice>
        </mc:AlternateContent>
        <mc:AlternateContent xmlns:mc="http://schemas.openxmlformats.org/markup-compatibility/2006">
          <mc:Choice Requires="x14">
            <control shapeId="1087593" r:id="rId40" name="Button 105">
              <controlPr defaultSize="0" print="0" autoFill="0" autoPict="0" macro="[0]!Macro18">
                <anchor moveWithCells="1">
                  <from>
                    <xdr:col>5</xdr:col>
                    <xdr:colOff>0</xdr:colOff>
                    <xdr:row>2</xdr:row>
                    <xdr:rowOff>22860</xdr:rowOff>
                  </from>
                  <to>
                    <xdr:col>5</xdr:col>
                    <xdr:colOff>1287780</xdr:colOff>
                    <xdr:row>2</xdr:row>
                    <xdr:rowOff>342900</xdr:rowOff>
                  </to>
                </anchor>
              </controlPr>
            </control>
          </mc:Choice>
        </mc:AlternateContent>
        <mc:AlternateContent xmlns:mc="http://schemas.openxmlformats.org/markup-compatibility/2006">
          <mc:Choice Requires="x14">
            <control shapeId="1087594" r:id="rId41" name="Button 106">
              <controlPr defaultSize="0" print="0" autoFill="0" autoPict="0" macro="[0]!Macro19">
                <anchor moveWithCells="1">
                  <from>
                    <xdr:col>4</xdr:col>
                    <xdr:colOff>83820</xdr:colOff>
                    <xdr:row>6</xdr:row>
                    <xdr:rowOff>38100</xdr:rowOff>
                  </from>
                  <to>
                    <xdr:col>4</xdr:col>
                    <xdr:colOff>1333500</xdr:colOff>
                    <xdr:row>8</xdr:row>
                    <xdr:rowOff>30480</xdr:rowOff>
                  </to>
                </anchor>
              </controlPr>
            </control>
          </mc:Choice>
        </mc:AlternateContent>
        <mc:AlternateContent xmlns:mc="http://schemas.openxmlformats.org/markup-compatibility/2006">
          <mc:Choice Requires="x14">
            <control shapeId="1087595" r:id="rId42" name="Button 107">
              <controlPr defaultSize="0" print="0" autoFill="0" autoPict="0" macro="[0]!Macro20">
                <anchor>
                  <from>
                    <xdr:col>2</xdr:col>
                    <xdr:colOff>525780</xdr:colOff>
                    <xdr:row>2</xdr:row>
                    <xdr:rowOff>7620</xdr:rowOff>
                  </from>
                  <to>
                    <xdr:col>2</xdr:col>
                    <xdr:colOff>1988820</xdr:colOff>
                    <xdr:row>2</xdr:row>
                    <xdr:rowOff>327660</xdr:rowOff>
                  </to>
                </anchor>
              </controlPr>
            </control>
          </mc:Choice>
        </mc:AlternateContent>
        <mc:AlternateContent xmlns:mc="http://schemas.openxmlformats.org/markup-compatibility/2006">
          <mc:Choice Requires="x14">
            <control shapeId="1087596" r:id="rId43" name="Button 108">
              <controlPr defaultSize="0" print="0" autoFill="0" autoPict="0" macro="[0]!GotoScopeFly">
                <anchor>
                  <from>
                    <xdr:col>1</xdr:col>
                    <xdr:colOff>2133600</xdr:colOff>
                    <xdr:row>3</xdr:row>
                    <xdr:rowOff>175260</xdr:rowOff>
                  </from>
                  <to>
                    <xdr:col>2</xdr:col>
                    <xdr:colOff>426720</xdr:colOff>
                    <xdr:row>3</xdr:row>
                    <xdr:rowOff>487680</xdr:rowOff>
                  </to>
                </anchor>
              </controlPr>
            </control>
          </mc:Choice>
        </mc:AlternateContent>
        <mc:AlternateContent xmlns:mc="http://schemas.openxmlformats.org/markup-compatibility/2006">
          <mc:Choice Requires="x14">
            <control shapeId="1087597" r:id="rId44" name="Button 109">
              <controlPr defaultSize="0" print="0" autoFill="0" autoPict="0" macro="[0]!Macro21">
                <anchor moveWithCells="1">
                  <from>
                    <xdr:col>4</xdr:col>
                    <xdr:colOff>1645920</xdr:colOff>
                    <xdr:row>6</xdr:row>
                    <xdr:rowOff>30480</xdr:rowOff>
                  </from>
                  <to>
                    <xdr:col>5</xdr:col>
                    <xdr:colOff>1226820</xdr:colOff>
                    <xdr:row>8</xdr:row>
                    <xdr:rowOff>30480</xdr:rowOff>
                  </to>
                </anchor>
              </controlPr>
            </control>
          </mc:Choice>
        </mc:AlternateContent>
        <mc:AlternateContent xmlns:mc="http://schemas.openxmlformats.org/markup-compatibility/2006">
          <mc:Choice Requires="x14">
            <control shapeId="1087598" r:id="rId45" name="Button 110">
              <controlPr defaultSize="0" print="0" autoFill="0" autoPict="0" macro="[0]!Macro22">
                <anchor moveWithCells="1">
                  <from>
                    <xdr:col>4</xdr:col>
                    <xdr:colOff>68580</xdr:colOff>
                    <xdr:row>15</xdr:row>
                    <xdr:rowOff>68580</xdr:rowOff>
                  </from>
                  <to>
                    <xdr:col>4</xdr:col>
                    <xdr:colOff>1379220</xdr:colOff>
                    <xdr:row>16</xdr:row>
                    <xdr:rowOff>144780</xdr:rowOff>
                  </to>
                </anchor>
              </controlPr>
            </control>
          </mc:Choice>
        </mc:AlternateContent>
        <mc:AlternateContent xmlns:mc="http://schemas.openxmlformats.org/markup-compatibility/2006">
          <mc:Choice Requires="x14">
            <control shapeId="1087599" r:id="rId46" name="Button 111">
              <controlPr defaultSize="0" print="0" autoFill="0" autoPict="0" macro="[0]!Macro23">
                <anchor moveWithCells="1">
                  <from>
                    <xdr:col>4</xdr:col>
                    <xdr:colOff>83820</xdr:colOff>
                    <xdr:row>8</xdr:row>
                    <xdr:rowOff>60960</xdr:rowOff>
                  </from>
                  <to>
                    <xdr:col>4</xdr:col>
                    <xdr:colOff>1333500</xdr:colOff>
                    <xdr:row>10</xdr:row>
                    <xdr:rowOff>60960</xdr:rowOff>
                  </to>
                </anchor>
              </controlPr>
            </control>
          </mc:Choice>
        </mc:AlternateContent>
        <mc:AlternateContent xmlns:mc="http://schemas.openxmlformats.org/markup-compatibility/2006">
          <mc:Choice Requires="x14">
            <control shapeId="1087600" r:id="rId47" name="Button 112">
              <controlPr defaultSize="0" print="0" autoFill="0" autoPict="0" macro="[0]!Macro24">
                <anchor moveWithCells="1">
                  <from>
                    <xdr:col>4</xdr:col>
                    <xdr:colOff>83820</xdr:colOff>
                    <xdr:row>10</xdr:row>
                    <xdr:rowOff>83820</xdr:rowOff>
                  </from>
                  <to>
                    <xdr:col>4</xdr:col>
                    <xdr:colOff>1333500</xdr:colOff>
                    <xdr:row>11</xdr:row>
                    <xdr:rowOff>220980</xdr:rowOff>
                  </to>
                </anchor>
              </controlPr>
            </control>
          </mc:Choice>
        </mc:AlternateContent>
        <mc:AlternateContent xmlns:mc="http://schemas.openxmlformats.org/markup-compatibility/2006">
          <mc:Choice Requires="x14">
            <control shapeId="1087601" r:id="rId48" name="Button 113">
              <controlPr defaultSize="0" print="0" autoFill="0" autoPict="0" macro="[0]!Macro25">
                <anchor>
                  <from>
                    <xdr:col>1</xdr:col>
                    <xdr:colOff>2659380</xdr:colOff>
                    <xdr:row>13</xdr:row>
                    <xdr:rowOff>76200</xdr:rowOff>
                  </from>
                  <to>
                    <xdr:col>2</xdr:col>
                    <xdr:colOff>1211580</xdr:colOff>
                    <xdr:row>15</xdr:row>
                    <xdr:rowOff>220980</xdr:rowOff>
                  </to>
                </anchor>
              </controlPr>
            </control>
          </mc:Choice>
        </mc:AlternateContent>
        <mc:AlternateContent xmlns:mc="http://schemas.openxmlformats.org/markup-compatibility/2006">
          <mc:Choice Requires="x14">
            <control shapeId="1087602" r:id="rId49" name="Button 114">
              <controlPr defaultSize="0" print="0" autoFill="0" autoPict="0" macro="[0]!Macro27">
                <anchor>
                  <from>
                    <xdr:col>1</xdr:col>
                    <xdr:colOff>2651760</xdr:colOff>
                    <xdr:row>6</xdr:row>
                    <xdr:rowOff>30480</xdr:rowOff>
                  </from>
                  <to>
                    <xdr:col>2</xdr:col>
                    <xdr:colOff>1203960</xdr:colOff>
                    <xdr:row>8</xdr:row>
                    <xdr:rowOff>99060</xdr:rowOff>
                  </to>
                </anchor>
              </controlPr>
            </control>
          </mc:Choice>
        </mc:AlternateContent>
        <mc:AlternateContent xmlns:mc="http://schemas.openxmlformats.org/markup-compatibility/2006">
          <mc:Choice Requires="x14">
            <control shapeId="1087605" r:id="rId50" name="Button 117">
              <controlPr defaultSize="0" print="0" autoFill="0" autoPict="0" macro="[0]!ToAnnexure6">
                <anchor>
                  <from>
                    <xdr:col>2</xdr:col>
                    <xdr:colOff>3032760</xdr:colOff>
                    <xdr:row>16</xdr:row>
                    <xdr:rowOff>22860</xdr:rowOff>
                  </from>
                  <to>
                    <xdr:col>2</xdr:col>
                    <xdr:colOff>4762500</xdr:colOff>
                    <xdr:row>17</xdr:row>
                    <xdr:rowOff>137160</xdr:rowOff>
                  </to>
                </anchor>
              </controlPr>
            </control>
          </mc:Choice>
        </mc:AlternateContent>
        <mc:AlternateContent xmlns:mc="http://schemas.openxmlformats.org/markup-compatibility/2006">
          <mc:Choice Requires="x14">
            <control shapeId="1087606" r:id="rId51" name="Button 118">
              <controlPr defaultSize="0" print="0" autoFill="0" autoPict="0" macro="[0]!GoToPMB">
                <anchor moveWithCells="1" sizeWithCells="1">
                  <from>
                    <xdr:col>4</xdr:col>
                    <xdr:colOff>1584960</xdr:colOff>
                    <xdr:row>18</xdr:row>
                    <xdr:rowOff>388620</xdr:rowOff>
                  </from>
                  <to>
                    <xdr:col>5</xdr:col>
                    <xdr:colOff>1280160</xdr:colOff>
                    <xdr:row>19</xdr:row>
                    <xdr:rowOff>99060</xdr:rowOff>
                  </to>
                </anchor>
              </controlPr>
            </control>
          </mc:Choice>
        </mc:AlternateContent>
        <mc:AlternateContent xmlns:mc="http://schemas.openxmlformats.org/markup-compatibility/2006">
          <mc:Choice Requires="x14">
            <control shapeId="1087607" r:id="rId52" name="Button 119">
              <controlPr defaultSize="0" print="0" autoFill="0" autoPict="0" macro="[0]!MaptoUlundi">
                <anchor moveWithCells="1" sizeWithCells="1">
                  <from>
                    <xdr:col>4</xdr:col>
                    <xdr:colOff>1584960</xdr:colOff>
                    <xdr:row>18</xdr:row>
                    <xdr:rowOff>68580</xdr:rowOff>
                  </from>
                  <to>
                    <xdr:col>5</xdr:col>
                    <xdr:colOff>1280160</xdr:colOff>
                    <xdr:row>18</xdr:row>
                    <xdr:rowOff>365760</xdr:rowOff>
                  </to>
                </anchor>
              </controlPr>
            </control>
          </mc:Choice>
        </mc:AlternateContent>
        <mc:AlternateContent xmlns:mc="http://schemas.openxmlformats.org/markup-compatibility/2006">
          <mc:Choice Requires="x14">
            <control shapeId="1087608" r:id="rId53" name="Button 120">
              <controlPr defaultSize="0" print="0" autoFill="0" autoPict="0" macro="[0]!MapToLdmth">
                <anchor moveWithCells="1" sizeWithCells="1">
                  <from>
                    <xdr:col>4</xdr:col>
                    <xdr:colOff>1584960</xdr:colOff>
                    <xdr:row>15</xdr:row>
                    <xdr:rowOff>60960</xdr:rowOff>
                  </from>
                  <to>
                    <xdr:col>5</xdr:col>
                    <xdr:colOff>1280160</xdr:colOff>
                    <xdr:row>16</xdr:row>
                    <xdr:rowOff>137160</xdr:rowOff>
                  </to>
                </anchor>
              </controlPr>
            </control>
          </mc:Choice>
        </mc:AlternateContent>
        <mc:AlternateContent xmlns:mc="http://schemas.openxmlformats.org/markup-compatibility/2006">
          <mc:Choice Requires="x14">
            <control shapeId="1087609" r:id="rId54" name="Button 121">
              <controlPr defaultSize="0" print="0" autoFill="0" autoPict="0" macro="[0]!ToDurbanMap">
                <anchor moveWithCells="1" sizeWithCells="1">
                  <from>
                    <xdr:col>4</xdr:col>
                    <xdr:colOff>1584960</xdr:colOff>
                    <xdr:row>16</xdr:row>
                    <xdr:rowOff>160020</xdr:rowOff>
                  </from>
                  <to>
                    <xdr:col>5</xdr:col>
                    <xdr:colOff>1280160</xdr:colOff>
                    <xdr:row>18</xdr:row>
                    <xdr:rowOff>38100</xdr:rowOff>
                  </to>
                </anchor>
              </controlPr>
            </control>
          </mc:Choice>
        </mc:AlternateContent>
        <mc:AlternateContent xmlns:mc="http://schemas.openxmlformats.org/markup-compatibility/2006">
          <mc:Choice Requires="x14">
            <control shapeId="1087610" r:id="rId55" name="Button 122">
              <controlPr defaultSize="0" print="0" autoFill="0" autoPict="0" macro="[0]!Spellcheck">
                <anchor moveWithCells="1">
                  <from>
                    <xdr:col>2</xdr:col>
                    <xdr:colOff>3680460</xdr:colOff>
                    <xdr:row>3</xdr:row>
                    <xdr:rowOff>83820</xdr:rowOff>
                  </from>
                  <to>
                    <xdr:col>2</xdr:col>
                    <xdr:colOff>4724400</xdr:colOff>
                    <xdr:row>3</xdr:row>
                    <xdr:rowOff>381000</xdr:rowOff>
                  </to>
                </anchor>
              </controlPr>
            </control>
          </mc:Choice>
        </mc:AlternateContent>
        <mc:AlternateContent xmlns:mc="http://schemas.openxmlformats.org/markup-compatibility/2006">
          <mc:Choice Requires="x14">
            <control shapeId="1087612" r:id="rId56" name="Button 124">
              <controlPr defaultSize="0" print="0" autoFill="0" autoPict="0" macro="[0]!ToHealsafety">
                <anchor>
                  <from>
                    <xdr:col>1</xdr:col>
                    <xdr:colOff>2651760</xdr:colOff>
                    <xdr:row>9</xdr:row>
                    <xdr:rowOff>22860</xdr:rowOff>
                  </from>
                  <to>
                    <xdr:col>2</xdr:col>
                    <xdr:colOff>1203960</xdr:colOff>
                    <xdr:row>11</xdr:row>
                    <xdr:rowOff>7620</xdr:rowOff>
                  </to>
                </anchor>
              </controlPr>
            </control>
          </mc:Choice>
        </mc:AlternateContent>
        <mc:AlternateContent xmlns:mc="http://schemas.openxmlformats.org/markup-compatibility/2006">
          <mc:Choice Requires="x14">
            <control shapeId="1087613" r:id="rId57" name="Button 125">
              <controlPr defaultSize="0" print="0" autoFill="0" autoPict="0" macro="[0]!ToFinanStand">
                <anchor>
                  <from>
                    <xdr:col>0</xdr:col>
                    <xdr:colOff>45720</xdr:colOff>
                    <xdr:row>19</xdr:row>
                    <xdr:rowOff>220980</xdr:rowOff>
                  </from>
                  <to>
                    <xdr:col>1</xdr:col>
                    <xdr:colOff>762000</xdr:colOff>
                    <xdr:row>19</xdr:row>
                    <xdr:rowOff>556260</xdr:rowOff>
                  </to>
                </anchor>
              </controlPr>
            </control>
          </mc:Choice>
        </mc:AlternateContent>
        <mc:AlternateContent xmlns:mc="http://schemas.openxmlformats.org/markup-compatibility/2006">
          <mc:Choice Requires="x14">
            <control shapeId="1087614" r:id="rId58" name="Button 126">
              <controlPr defaultSize="0" print="0" autoFill="0" autoPict="0" macro="[0]!ToQuestionar">
                <anchor>
                  <from>
                    <xdr:col>1</xdr:col>
                    <xdr:colOff>2659380</xdr:colOff>
                    <xdr:row>11</xdr:row>
                    <xdr:rowOff>68580</xdr:rowOff>
                  </from>
                  <to>
                    <xdr:col>2</xdr:col>
                    <xdr:colOff>1211580</xdr:colOff>
                    <xdr:row>13</xdr:row>
                    <xdr:rowOff>7620</xdr:rowOff>
                  </to>
                </anchor>
              </controlPr>
            </control>
          </mc:Choice>
        </mc:AlternateContent>
        <mc:AlternateContent xmlns:mc="http://schemas.openxmlformats.org/markup-compatibility/2006">
          <mc:Choice Requires="x14">
            <control shapeId="1087615" r:id="rId59" name="Button 127">
              <controlPr defaultSize="0" print="0" autoFill="0" autoPict="0" macro="[0]!ToCompComm">
                <anchor>
                  <from>
                    <xdr:col>1</xdr:col>
                    <xdr:colOff>2659380</xdr:colOff>
                    <xdr:row>16</xdr:row>
                    <xdr:rowOff>45720</xdr:rowOff>
                  </from>
                  <to>
                    <xdr:col>2</xdr:col>
                    <xdr:colOff>1211580</xdr:colOff>
                    <xdr:row>17</xdr:row>
                    <xdr:rowOff>175260</xdr:rowOff>
                  </to>
                </anchor>
              </controlPr>
            </control>
          </mc:Choice>
        </mc:AlternateContent>
        <mc:AlternateContent xmlns:mc="http://schemas.openxmlformats.org/markup-compatibility/2006">
          <mc:Choice Requires="x14">
            <control shapeId="1087616" r:id="rId60" name="Button 128">
              <controlPr defaultSize="0" print="0" autoFill="0" autoPict="0" macro="[0]!ToReceiptofOffer">
                <anchor>
                  <from>
                    <xdr:col>1</xdr:col>
                    <xdr:colOff>2659380</xdr:colOff>
                    <xdr:row>18</xdr:row>
                    <xdr:rowOff>411480</xdr:rowOff>
                  </from>
                  <to>
                    <xdr:col>2</xdr:col>
                    <xdr:colOff>1211580</xdr:colOff>
                    <xdr:row>19</xdr:row>
                    <xdr:rowOff>175260</xdr:rowOff>
                  </to>
                </anchor>
              </controlPr>
            </control>
          </mc:Choice>
        </mc:AlternateContent>
        <mc:AlternateContent xmlns:mc="http://schemas.openxmlformats.org/markup-compatibility/2006">
          <mc:Choice Requires="x14">
            <control shapeId="1087618" r:id="rId61" name="Button 130">
              <controlPr defaultSize="0" print="0" autoFill="0" autoPict="0" macro="[0]!BoQFlyer">
                <anchor>
                  <from>
                    <xdr:col>2</xdr:col>
                    <xdr:colOff>525780</xdr:colOff>
                    <xdr:row>1</xdr:row>
                    <xdr:rowOff>45720</xdr:rowOff>
                  </from>
                  <to>
                    <xdr:col>2</xdr:col>
                    <xdr:colOff>1988820</xdr:colOff>
                    <xdr:row>1</xdr:row>
                    <xdr:rowOff>365760</xdr:rowOff>
                  </to>
                </anchor>
              </controlPr>
            </control>
          </mc:Choice>
        </mc:AlternateContent>
        <mc:AlternateContent xmlns:mc="http://schemas.openxmlformats.org/markup-compatibility/2006">
          <mc:Choice Requires="x14">
            <control shapeId="1087626" r:id="rId62" name="Button 138">
              <controlPr defaultSize="0" print="0" autoFill="0" autoPict="0" macro="[0]!ToRatesandTax">
                <anchor>
                  <from>
                    <xdr:col>1</xdr:col>
                    <xdr:colOff>2659380</xdr:colOff>
                    <xdr:row>19</xdr:row>
                    <xdr:rowOff>220980</xdr:rowOff>
                  </from>
                  <to>
                    <xdr:col>2</xdr:col>
                    <xdr:colOff>1211580</xdr:colOff>
                    <xdr:row>19</xdr:row>
                    <xdr:rowOff>556260</xdr:rowOff>
                  </to>
                </anchor>
              </controlPr>
            </control>
          </mc:Choice>
        </mc:AlternateContent>
        <mc:AlternateContent xmlns:mc="http://schemas.openxmlformats.org/markup-compatibility/2006">
          <mc:Choice Requires="x14">
            <control shapeId="1087627" r:id="rId63" name="Button 139">
              <controlPr defaultSize="0" print="0" autoFill="0" autoPict="0" macro="[0]!ToProofUIF">
                <anchor>
                  <from>
                    <xdr:col>2</xdr:col>
                    <xdr:colOff>1264920</xdr:colOff>
                    <xdr:row>6</xdr:row>
                    <xdr:rowOff>30480</xdr:rowOff>
                  </from>
                  <to>
                    <xdr:col>2</xdr:col>
                    <xdr:colOff>2994660</xdr:colOff>
                    <xdr:row>8</xdr:row>
                    <xdr:rowOff>99060</xdr:rowOff>
                  </to>
                </anchor>
              </controlPr>
            </control>
          </mc:Choice>
        </mc:AlternateContent>
        <mc:AlternateContent xmlns:mc="http://schemas.openxmlformats.org/markup-compatibility/2006">
          <mc:Choice Requires="x14">
            <control shapeId="1087628" r:id="rId64" name="Button 140">
              <controlPr defaultSize="0" print="0" autoFill="0" autoPict="0" macro="[0]!ToNatIndusProgram">
                <anchor>
                  <from>
                    <xdr:col>2</xdr:col>
                    <xdr:colOff>1264920</xdr:colOff>
                    <xdr:row>9</xdr:row>
                    <xdr:rowOff>22860</xdr:rowOff>
                  </from>
                  <to>
                    <xdr:col>2</xdr:col>
                    <xdr:colOff>2994660</xdr:colOff>
                    <xdr:row>11</xdr:row>
                    <xdr:rowOff>7620</xdr:rowOff>
                  </to>
                </anchor>
              </controlPr>
            </control>
          </mc:Choice>
        </mc:AlternateContent>
        <mc:AlternateContent xmlns:mc="http://schemas.openxmlformats.org/markup-compatibility/2006">
          <mc:Choice Requires="x14">
            <control shapeId="1087629" r:id="rId65" name="Button 141">
              <controlPr defaultSize="0" print="0" autoFill="0" autoPict="0" macro="[0]!ToCertofbid">
                <anchor>
                  <from>
                    <xdr:col>2</xdr:col>
                    <xdr:colOff>1264920</xdr:colOff>
                    <xdr:row>11</xdr:row>
                    <xdr:rowOff>68580</xdr:rowOff>
                  </from>
                  <to>
                    <xdr:col>2</xdr:col>
                    <xdr:colOff>2994660</xdr:colOff>
                    <xdr:row>13</xdr:row>
                    <xdr:rowOff>7620</xdr:rowOff>
                  </to>
                </anchor>
              </controlPr>
            </control>
          </mc:Choice>
        </mc:AlternateContent>
        <mc:AlternateContent xmlns:mc="http://schemas.openxmlformats.org/markup-compatibility/2006">
          <mc:Choice Requires="x14">
            <control shapeId="1087632" r:id="rId66" name="Button 144">
              <controlPr defaultSize="0" print="0" autoFill="0" autoPict="0" macro="[0]!ToAnnualStatements">
                <anchor>
                  <from>
                    <xdr:col>1</xdr:col>
                    <xdr:colOff>845820</xdr:colOff>
                    <xdr:row>19</xdr:row>
                    <xdr:rowOff>220980</xdr:rowOff>
                  </from>
                  <to>
                    <xdr:col>1</xdr:col>
                    <xdr:colOff>2583180</xdr:colOff>
                    <xdr:row>19</xdr:row>
                    <xdr:rowOff>556260</xdr:rowOff>
                  </to>
                </anchor>
              </controlPr>
            </control>
          </mc:Choice>
        </mc:AlternateContent>
        <mc:AlternateContent xmlns:mc="http://schemas.openxmlformats.org/markup-compatibility/2006">
          <mc:Choice Requires="x14">
            <control shapeId="1087633" r:id="rId67" name="Button 145">
              <controlPr defaultSize="0" print="0" autoFill="0" autoPict="0" macro="[0]!ToDOW07">
                <anchor>
                  <from>
                    <xdr:col>1</xdr:col>
                    <xdr:colOff>2659380</xdr:colOff>
                    <xdr:row>18</xdr:row>
                    <xdr:rowOff>22860</xdr:rowOff>
                  </from>
                  <to>
                    <xdr:col>2</xdr:col>
                    <xdr:colOff>1211580</xdr:colOff>
                    <xdr:row>18</xdr:row>
                    <xdr:rowOff>373380</xdr:rowOff>
                  </to>
                </anchor>
              </controlPr>
            </control>
          </mc:Choice>
        </mc:AlternateContent>
        <mc:AlternateContent xmlns:mc="http://schemas.openxmlformats.org/markup-compatibility/2006">
          <mc:Choice Requires="x14">
            <control shapeId="1087634" r:id="rId68" name="Button 146">
              <controlPr defaultSize="0" print="0" autoFill="0" autoPict="0" macro="[0]!ToProofPSDbf">
                <anchor>
                  <from>
                    <xdr:col>2</xdr:col>
                    <xdr:colOff>1264920</xdr:colOff>
                    <xdr:row>13</xdr:row>
                    <xdr:rowOff>68580</xdr:rowOff>
                  </from>
                  <to>
                    <xdr:col>2</xdr:col>
                    <xdr:colOff>2994660</xdr:colOff>
                    <xdr:row>15</xdr:row>
                    <xdr:rowOff>198120</xdr:rowOff>
                  </to>
                </anchor>
              </controlPr>
            </control>
          </mc:Choice>
        </mc:AlternateContent>
        <mc:AlternateContent xmlns:mc="http://schemas.openxmlformats.org/markup-compatibility/2006">
          <mc:Choice Requires="x14">
            <control shapeId="1087635" r:id="rId69" name="Button 147">
              <controlPr defaultSize="0" print="0" autoFill="0" autoPict="0" macro="[0]!ToProofofDeposit">
                <anchor>
                  <from>
                    <xdr:col>2</xdr:col>
                    <xdr:colOff>1264920</xdr:colOff>
                    <xdr:row>18</xdr:row>
                    <xdr:rowOff>7620</xdr:rowOff>
                  </from>
                  <to>
                    <xdr:col>2</xdr:col>
                    <xdr:colOff>2994660</xdr:colOff>
                    <xdr:row>18</xdr:row>
                    <xdr:rowOff>350520</xdr:rowOff>
                  </to>
                </anchor>
              </controlPr>
            </control>
          </mc:Choice>
        </mc:AlternateContent>
        <mc:AlternateContent xmlns:mc="http://schemas.openxmlformats.org/markup-compatibility/2006">
          <mc:Choice Requires="x14">
            <control shapeId="1087636" r:id="rId70" name="Button 148">
              <controlPr defaultSize="0" print="0" autoFill="0" autoPict="0" macro="[0]!ToCIDBReg">
                <anchor>
                  <from>
                    <xdr:col>2</xdr:col>
                    <xdr:colOff>1264920</xdr:colOff>
                    <xdr:row>16</xdr:row>
                    <xdr:rowOff>30480</xdr:rowOff>
                  </from>
                  <to>
                    <xdr:col>2</xdr:col>
                    <xdr:colOff>2994660</xdr:colOff>
                    <xdr:row>17</xdr:row>
                    <xdr:rowOff>160020</xdr:rowOff>
                  </to>
                </anchor>
              </controlPr>
            </control>
          </mc:Choice>
        </mc:AlternateContent>
        <mc:AlternateContent xmlns:mc="http://schemas.openxmlformats.org/markup-compatibility/2006">
          <mc:Choice Requires="x14">
            <control shapeId="1087637" r:id="rId71" name="Button 149">
              <controlPr defaultSize="0" print="0" autoFill="0" autoPict="0" macro="[0]!ToEPWPAddSpec">
                <anchor moveWithCells="1">
                  <from>
                    <xdr:col>6</xdr:col>
                    <xdr:colOff>45720</xdr:colOff>
                    <xdr:row>1</xdr:row>
                    <xdr:rowOff>60960</xdr:rowOff>
                  </from>
                  <to>
                    <xdr:col>6</xdr:col>
                    <xdr:colOff>1295400</xdr:colOff>
                    <xdr:row>1</xdr:row>
                    <xdr:rowOff>365760</xdr:rowOff>
                  </to>
                </anchor>
              </controlPr>
            </control>
          </mc:Choice>
        </mc:AlternateContent>
        <mc:AlternateContent xmlns:mc="http://schemas.openxmlformats.org/markup-compatibility/2006">
          <mc:Choice Requires="x14">
            <control shapeId="1087638" r:id="rId72" name="Button 150">
              <controlPr defaultSize="0" print="0" autoFill="0" autoPict="0" macro="[0]!ToEPWPScope">
                <anchor moveWithCells="1">
                  <from>
                    <xdr:col>6</xdr:col>
                    <xdr:colOff>45720</xdr:colOff>
                    <xdr:row>1</xdr:row>
                    <xdr:rowOff>388620</xdr:rowOff>
                  </from>
                  <to>
                    <xdr:col>6</xdr:col>
                    <xdr:colOff>1295400</xdr:colOff>
                    <xdr:row>2</xdr:row>
                    <xdr:rowOff>327660</xdr:rowOff>
                  </to>
                </anchor>
              </controlPr>
            </control>
          </mc:Choice>
        </mc:AlternateContent>
        <mc:AlternateContent xmlns:mc="http://schemas.openxmlformats.org/markup-compatibility/2006">
          <mc:Choice Requires="x14">
            <control shapeId="1087639" r:id="rId73" name="Button 151">
              <controlPr defaultSize="0" print="0" autoFill="0" autoPict="0" macro="[0]!ToEPWPBQ">
                <anchor moveWithCells="1">
                  <from>
                    <xdr:col>6</xdr:col>
                    <xdr:colOff>45720</xdr:colOff>
                    <xdr:row>2</xdr:row>
                    <xdr:rowOff>365760</xdr:rowOff>
                  </from>
                  <to>
                    <xdr:col>6</xdr:col>
                    <xdr:colOff>1295400</xdr:colOff>
                    <xdr:row>3</xdr:row>
                    <xdr:rowOff>76200</xdr:rowOff>
                  </to>
                </anchor>
              </controlPr>
            </control>
          </mc:Choice>
        </mc:AlternateContent>
        <mc:AlternateContent xmlns:mc="http://schemas.openxmlformats.org/markup-compatibility/2006">
          <mc:Choice Requires="x14">
            <control shapeId="1087640" r:id="rId74" name="Button 152">
              <controlPr defaultSize="0" print="0" autoFill="0" autoPict="0" macro="[0]!ToOHSspec">
                <anchor moveWithCells="1">
                  <from>
                    <xdr:col>6</xdr:col>
                    <xdr:colOff>45720</xdr:colOff>
                    <xdr:row>6</xdr:row>
                    <xdr:rowOff>38100</xdr:rowOff>
                  </from>
                  <to>
                    <xdr:col>6</xdr:col>
                    <xdr:colOff>1371600</xdr:colOff>
                    <xdr:row>8</xdr:row>
                    <xdr:rowOff>38100</xdr:rowOff>
                  </to>
                </anchor>
              </controlPr>
            </control>
          </mc:Choice>
        </mc:AlternateContent>
        <mc:AlternateContent xmlns:mc="http://schemas.openxmlformats.org/markup-compatibility/2006">
          <mc:Choice Requires="x14">
            <control shapeId="1087642" r:id="rId75" name="Button 154">
              <controlPr defaultSize="0" print="0" autoFill="0" autoPict="0" macro="[0]!toannex8">
                <anchor moveWithCells="1">
                  <from>
                    <xdr:col>6</xdr:col>
                    <xdr:colOff>45720</xdr:colOff>
                    <xdr:row>8</xdr:row>
                    <xdr:rowOff>68580</xdr:rowOff>
                  </from>
                  <to>
                    <xdr:col>6</xdr:col>
                    <xdr:colOff>1371600</xdr:colOff>
                    <xdr:row>10</xdr:row>
                    <xdr:rowOff>68580</xdr:rowOff>
                  </to>
                </anchor>
              </controlPr>
            </control>
          </mc:Choice>
        </mc:AlternateContent>
        <mc:AlternateContent xmlns:mc="http://schemas.openxmlformats.org/markup-compatibility/2006">
          <mc:Choice Requires="x14">
            <control shapeId="1087643" r:id="rId76" name="Button 155">
              <controlPr defaultSize="0" print="0" autoFill="0" autoPict="0" macro="[0]!ToConFrmBuyGoodsPrt1">
                <anchor>
                  <from>
                    <xdr:col>2</xdr:col>
                    <xdr:colOff>1264920</xdr:colOff>
                    <xdr:row>18</xdr:row>
                    <xdr:rowOff>403860</xdr:rowOff>
                  </from>
                  <to>
                    <xdr:col>2</xdr:col>
                    <xdr:colOff>2994660</xdr:colOff>
                    <xdr:row>19</xdr:row>
                    <xdr:rowOff>160020</xdr:rowOff>
                  </to>
                </anchor>
              </controlPr>
            </control>
          </mc:Choice>
        </mc:AlternateContent>
        <mc:AlternateContent xmlns:mc="http://schemas.openxmlformats.org/markup-compatibility/2006">
          <mc:Choice Requires="x14">
            <control shapeId="1087644" r:id="rId77" name="Button 156">
              <controlPr defaultSize="0" print="0" autoFill="0" autoPict="0" macro="[0]!ToConFrmBuyGoodsPrt2">
                <anchor>
                  <from>
                    <xdr:col>2</xdr:col>
                    <xdr:colOff>1264920</xdr:colOff>
                    <xdr:row>19</xdr:row>
                    <xdr:rowOff>220980</xdr:rowOff>
                  </from>
                  <to>
                    <xdr:col>2</xdr:col>
                    <xdr:colOff>2994660</xdr:colOff>
                    <xdr:row>19</xdr:row>
                    <xdr:rowOff>556260</xdr:rowOff>
                  </to>
                </anchor>
              </controlPr>
            </control>
          </mc:Choice>
        </mc:AlternateContent>
        <mc:AlternateContent xmlns:mc="http://schemas.openxmlformats.org/markup-compatibility/2006">
          <mc:Choice Requires="x14">
            <control shapeId="1087645" r:id="rId78" name="Button 157">
              <controlPr defaultSize="0" print="0" autoFill="0" autoPict="0" macro="[0]!Toohse">
                <anchor>
                  <from>
                    <xdr:col>2</xdr:col>
                    <xdr:colOff>3032760</xdr:colOff>
                    <xdr:row>6</xdr:row>
                    <xdr:rowOff>30480</xdr:rowOff>
                  </from>
                  <to>
                    <xdr:col>2</xdr:col>
                    <xdr:colOff>4762500</xdr:colOff>
                    <xdr:row>8</xdr:row>
                    <xdr:rowOff>76200</xdr:rowOff>
                  </to>
                </anchor>
              </controlPr>
            </control>
          </mc:Choice>
        </mc:AlternateContent>
        <mc:AlternateContent xmlns:mc="http://schemas.openxmlformats.org/markup-compatibility/2006">
          <mc:Choice Requires="x14">
            <control shapeId="1087646" r:id="rId79" name="Button 158">
              <controlPr defaultSize="0" print="0" autoFill="0" autoPict="0" macro="[0]!ToClntReqOHSEPln">
                <anchor>
                  <from>
                    <xdr:col>2</xdr:col>
                    <xdr:colOff>3032760</xdr:colOff>
                    <xdr:row>9</xdr:row>
                    <xdr:rowOff>7620</xdr:rowOff>
                  </from>
                  <to>
                    <xdr:col>2</xdr:col>
                    <xdr:colOff>4762500</xdr:colOff>
                    <xdr:row>10</xdr:row>
                    <xdr:rowOff>175260</xdr:rowOff>
                  </to>
                </anchor>
              </controlPr>
            </control>
          </mc:Choice>
        </mc:AlternateContent>
        <mc:AlternateContent xmlns:mc="http://schemas.openxmlformats.org/markup-compatibility/2006">
          <mc:Choice Requires="x14">
            <control shapeId="1087647" r:id="rId80" name="Button 159">
              <controlPr defaultSize="0" print="0" autoFill="0" autoPict="0" macro="[0]!ToBseRskAss">
                <anchor>
                  <from>
                    <xdr:col>2</xdr:col>
                    <xdr:colOff>3032760</xdr:colOff>
                    <xdr:row>11</xdr:row>
                    <xdr:rowOff>68580</xdr:rowOff>
                  </from>
                  <to>
                    <xdr:col>2</xdr:col>
                    <xdr:colOff>4762500</xdr:colOff>
                    <xdr:row>13</xdr:row>
                    <xdr:rowOff>0</xdr:rowOff>
                  </to>
                </anchor>
              </controlPr>
            </control>
          </mc:Choice>
        </mc:AlternateContent>
        <mc:AlternateContent xmlns:mc="http://schemas.openxmlformats.org/markup-compatibility/2006">
          <mc:Choice Requires="x14">
            <control shapeId="1087648" r:id="rId81" name="Button 160">
              <controlPr defaultSize="0" print="0" autoFill="0" autoPict="0" macro="[0]!ToWaiverLien">
                <anchor moveWithCells="1" sizeWithCells="1">
                  <from>
                    <xdr:col>4</xdr:col>
                    <xdr:colOff>68580</xdr:colOff>
                    <xdr:row>16</xdr:row>
                    <xdr:rowOff>182880</xdr:rowOff>
                  </from>
                  <to>
                    <xdr:col>4</xdr:col>
                    <xdr:colOff>1379220</xdr:colOff>
                    <xdr:row>18</xdr:row>
                    <xdr:rowOff>60960</xdr:rowOff>
                  </to>
                </anchor>
              </controlPr>
            </control>
          </mc:Choice>
        </mc:AlternateContent>
        <mc:AlternateContent xmlns:mc="http://schemas.openxmlformats.org/markup-compatibility/2006">
          <mc:Choice Requires="x14">
            <control shapeId="1087649" r:id="rId82" name="Button 161">
              <controlPr defaultSize="0" print="0" autoFill="0" autoPict="0" macro="[0]!ToSBD62">
                <anchor>
                  <from>
                    <xdr:col>2</xdr:col>
                    <xdr:colOff>3032760</xdr:colOff>
                    <xdr:row>13</xdr:row>
                    <xdr:rowOff>68580</xdr:rowOff>
                  </from>
                  <to>
                    <xdr:col>2</xdr:col>
                    <xdr:colOff>4762500</xdr:colOff>
                    <xdr:row>15</xdr:row>
                    <xdr:rowOff>182880</xdr:rowOff>
                  </to>
                </anchor>
              </controlPr>
            </control>
          </mc:Choice>
        </mc:AlternateContent>
        <mc:AlternateContent xmlns:mc="http://schemas.openxmlformats.org/markup-compatibility/2006">
          <mc:Choice Requires="x14">
            <control shapeId="1087650" r:id="rId83" name="Button 162">
              <controlPr defaultSize="0" print="0" autoFill="0" autoPict="0" macro="[0]!ToJVAgree">
                <anchor moveWithCells="1" sizeWithCells="1">
                  <from>
                    <xdr:col>4</xdr:col>
                    <xdr:colOff>76200</xdr:colOff>
                    <xdr:row>18</xdr:row>
                    <xdr:rowOff>121920</xdr:rowOff>
                  </from>
                  <to>
                    <xdr:col>4</xdr:col>
                    <xdr:colOff>1394460</xdr:colOff>
                    <xdr:row>18</xdr:row>
                    <xdr:rowOff>556260</xdr:rowOff>
                  </to>
                </anchor>
              </controlPr>
            </control>
          </mc:Choice>
        </mc:AlternateContent>
        <mc:AlternateContent xmlns:mc="http://schemas.openxmlformats.org/markup-compatibility/2006">
          <mc:Choice Requires="x14">
            <control shapeId="1087651" r:id="rId84" name="Button 163">
              <controlPr defaultSize="0" print="0" autoFill="0" autoPict="0" macro="[0]!ToTenderAd">
                <anchor>
                  <from>
                    <xdr:col>2</xdr:col>
                    <xdr:colOff>2156460</xdr:colOff>
                    <xdr:row>3</xdr:row>
                    <xdr:rowOff>556260</xdr:rowOff>
                  </from>
                  <to>
                    <xdr:col>2</xdr:col>
                    <xdr:colOff>3611880</xdr:colOff>
                    <xdr:row>4</xdr:row>
                    <xdr:rowOff>266700</xdr:rowOff>
                  </to>
                </anchor>
              </controlPr>
            </control>
          </mc:Choice>
        </mc:AlternateContent>
        <mc:AlternateContent xmlns:mc="http://schemas.openxmlformats.org/markup-compatibility/2006">
          <mc:Choice Requires="x14">
            <control shapeId="1087652" r:id="rId85" name="Button 164">
              <controlPr defaultSize="0" print="0" autoFill="0" autoPict="0" macro="[0]!ToEPWPEmpCont">
                <anchor moveWithCells="1">
                  <from>
                    <xdr:col>6</xdr:col>
                    <xdr:colOff>45720</xdr:colOff>
                    <xdr:row>3</xdr:row>
                    <xdr:rowOff>106680</xdr:rowOff>
                  </from>
                  <to>
                    <xdr:col>6</xdr:col>
                    <xdr:colOff>1287780</xdr:colOff>
                    <xdr:row>3</xdr:row>
                    <xdr:rowOff>556260</xdr:rowOff>
                  </to>
                </anchor>
              </controlPr>
            </control>
          </mc:Choice>
        </mc:AlternateContent>
        <mc:AlternateContent xmlns:mc="http://schemas.openxmlformats.org/markup-compatibility/2006">
          <mc:Choice Requires="x14">
            <control shapeId="1087653" r:id="rId86" name="Button 165">
              <controlPr defaultSize="0" print="0" autoFill="0" autoPict="0" macro="[0]!ToEPWPAttReg">
                <anchor moveWithCells="1">
                  <from>
                    <xdr:col>6</xdr:col>
                    <xdr:colOff>45720</xdr:colOff>
                    <xdr:row>3</xdr:row>
                    <xdr:rowOff>632460</xdr:rowOff>
                  </from>
                  <to>
                    <xdr:col>6</xdr:col>
                    <xdr:colOff>1295400</xdr:colOff>
                    <xdr:row>4</xdr:row>
                    <xdr:rowOff>312420</xdr:rowOff>
                  </to>
                </anchor>
              </controlPr>
            </control>
          </mc:Choice>
        </mc:AlternateContent>
        <mc:AlternateContent xmlns:mc="http://schemas.openxmlformats.org/markup-compatibility/2006">
          <mc:Choice Requires="x14">
            <control shapeId="1087654" r:id="rId87" name="Button 166">
              <controlPr defaultSize="0" print="0" autoFill="0" autoPict="0" macro="[0]!ToEPWPDataCOl">
                <anchor moveWithCells="1">
                  <from>
                    <xdr:col>6</xdr:col>
                    <xdr:colOff>1402080</xdr:colOff>
                    <xdr:row>1</xdr:row>
                    <xdr:rowOff>60960</xdr:rowOff>
                  </from>
                  <to>
                    <xdr:col>6</xdr:col>
                    <xdr:colOff>2941320</xdr:colOff>
                    <xdr:row>2</xdr:row>
                    <xdr:rowOff>99060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8">
    <tabColor rgb="FFFFC000"/>
  </sheetPr>
  <dimension ref="A1:P17"/>
  <sheetViews>
    <sheetView showGridLines="0" showRowColHeaders="0" showRuler="0" showWhiteSpace="0" zoomScaleNormal="100" workbookViewId="0">
      <selection activeCell="V14" sqref="V14"/>
    </sheetView>
  </sheetViews>
  <sheetFormatPr defaultRowHeight="13.2"/>
  <cols>
    <col min="1" max="1" width="3.33203125" customWidth="1"/>
    <col min="2" max="2" width="4.6640625" customWidth="1"/>
    <col min="3" max="3" width="14.33203125" customWidth="1"/>
    <col min="4" max="4" width="5.5546875" customWidth="1"/>
    <col min="6" max="8" width="2.88671875" customWidth="1"/>
    <col min="9" max="9" width="4.5546875" customWidth="1"/>
    <col min="12" max="12" width="31" customWidth="1"/>
  </cols>
  <sheetData>
    <row r="1" spans="1:16" ht="39" customHeight="1">
      <c r="A1" s="4037" t="s">
        <v>4752</v>
      </c>
      <c r="B1" s="4038"/>
      <c r="C1" s="4039"/>
      <c r="D1" s="4039"/>
      <c r="E1" s="4039"/>
      <c r="F1" s="4039"/>
      <c r="G1" s="4039"/>
      <c r="H1" s="4039"/>
      <c r="I1" s="4039"/>
      <c r="J1" s="4039"/>
      <c r="K1" s="4039"/>
      <c r="L1" s="4040"/>
      <c r="N1" s="104"/>
    </row>
    <row r="2" spans="1:16" ht="74.25" customHeight="1">
      <c r="A2" s="3557" t="s">
        <v>415</v>
      </c>
      <c r="B2" s="3558"/>
      <c r="C2" s="3559"/>
      <c r="D2" s="3830" t="str">
        <f>+'Master Data'!E18</f>
        <v>KZN Public Works: 191 Prince Alfred Street</v>
      </c>
      <c r="E2" s="3840"/>
      <c r="F2" s="3840"/>
      <c r="G2" s="3840"/>
      <c r="H2" s="3840"/>
      <c r="I2" s="3840"/>
      <c r="J2" s="3840"/>
      <c r="K2" s="3840"/>
      <c r="L2" s="3831"/>
      <c r="P2" s="2"/>
    </row>
    <row r="3" spans="1:16" ht="16.5" customHeight="1">
      <c r="A3" s="3619" t="s">
        <v>4543</v>
      </c>
      <c r="B3" s="3621"/>
      <c r="C3" s="3621"/>
      <c r="D3" s="4041" t="str">
        <f>+'Master Data'!E13</f>
        <v>ZNTM012345W</v>
      </c>
      <c r="E3" s="4042"/>
      <c r="F3" s="4042"/>
      <c r="G3" s="4042"/>
      <c r="H3" s="4042"/>
      <c r="I3" s="4043"/>
      <c r="J3" s="3619" t="s">
        <v>4004</v>
      </c>
      <c r="K3" s="3620"/>
      <c r="L3" s="274" t="str">
        <f>+'Master Data'!WimsNo</f>
        <v>012345</v>
      </c>
      <c r="M3" s="11"/>
      <c r="N3" s="118"/>
    </row>
    <row r="4" spans="1:16" ht="3.75" customHeight="1">
      <c r="A4" s="1"/>
      <c r="B4" s="1"/>
      <c r="N4" s="118"/>
    </row>
    <row r="5" spans="1:16" ht="24" customHeight="1">
      <c r="A5" s="2833"/>
      <c r="B5" s="2833"/>
      <c r="C5" s="3366"/>
      <c r="D5" s="3366"/>
      <c r="E5" s="3366"/>
      <c r="F5" s="3366"/>
      <c r="G5" s="3366"/>
      <c r="H5" s="3366"/>
      <c r="I5" s="3366"/>
      <c r="J5" s="3366"/>
      <c r="K5" s="3366"/>
      <c r="L5" s="3366"/>
      <c r="N5" s="118"/>
    </row>
    <row r="6" spans="1:16" ht="42.6" customHeight="1">
      <c r="A6" s="3468" t="s">
        <v>2260</v>
      </c>
      <c r="B6" s="3468"/>
      <c r="C6" s="3468"/>
      <c r="D6" s="3468"/>
      <c r="E6" s="3468"/>
      <c r="F6" s="3468"/>
      <c r="G6" s="3468"/>
      <c r="H6" s="3468"/>
      <c r="I6" s="3468"/>
      <c r="J6" s="3468"/>
      <c r="K6" s="3468"/>
      <c r="L6" s="3468"/>
    </row>
    <row r="7" spans="1:16" ht="12.6" customHeight="1" thickBot="1">
      <c r="A7" s="569"/>
      <c r="B7" s="569"/>
      <c r="C7" s="569"/>
      <c r="D7" s="569"/>
      <c r="E7" s="569"/>
      <c r="F7" s="569"/>
      <c r="G7" s="569"/>
      <c r="H7" s="569"/>
      <c r="I7" s="569"/>
      <c r="J7" s="569"/>
      <c r="K7" s="569"/>
      <c r="L7" s="569"/>
    </row>
    <row r="8" spans="1:16" ht="64.95" customHeight="1" thickTop="1" thickBot="1">
      <c r="A8" s="4531" t="str">
        <f>+'Master Data'!E18</f>
        <v>KZN Public Works: 191 Prince Alfred Street</v>
      </c>
      <c r="B8" s="4532"/>
      <c r="C8" s="4533" t="s">
        <v>1023</v>
      </c>
      <c r="D8" s="4533"/>
      <c r="E8" s="4533"/>
      <c r="F8" s="4533"/>
      <c r="G8" s="4533"/>
      <c r="H8" s="4533"/>
      <c r="I8" s="4533"/>
      <c r="J8" s="4533"/>
      <c r="K8" s="4533"/>
      <c r="L8" s="4534"/>
    </row>
    <row r="9" spans="1:16" ht="12.6" customHeight="1" thickTop="1">
      <c r="A9" s="353"/>
      <c r="B9" s="353"/>
      <c r="C9" s="52"/>
      <c r="D9" s="52"/>
      <c r="E9" s="52"/>
      <c r="F9" s="52"/>
      <c r="G9" s="52"/>
      <c r="H9" s="52"/>
      <c r="I9" s="52"/>
      <c r="J9" s="52"/>
      <c r="K9" s="52"/>
      <c r="L9" s="52"/>
    </row>
    <row r="10" spans="1:16" ht="13.8" thickBot="1"/>
    <row r="11" spans="1:16" ht="12.75" customHeight="1" thickTop="1">
      <c r="A11" s="4522" t="s">
        <v>4174</v>
      </c>
      <c r="B11" s="4523"/>
      <c r="C11" s="4523"/>
      <c r="D11" s="4523"/>
      <c r="E11" s="4523"/>
      <c r="F11" s="4523"/>
      <c r="G11" s="4523"/>
      <c r="H11" s="4523"/>
      <c r="I11" s="4523"/>
      <c r="J11" s="4523"/>
      <c r="K11" s="4523"/>
      <c r="L11" s="4524"/>
    </row>
    <row r="12" spans="1:16" ht="12.75" customHeight="1">
      <c r="A12" s="4525"/>
      <c r="B12" s="4526"/>
      <c r="C12" s="4526"/>
      <c r="D12" s="4526"/>
      <c r="E12" s="4526"/>
      <c r="F12" s="4526"/>
      <c r="G12" s="4526"/>
      <c r="H12" s="4526"/>
      <c r="I12" s="4526"/>
      <c r="J12" s="4526"/>
      <c r="K12" s="4526"/>
      <c r="L12" s="4527"/>
    </row>
    <row r="13" spans="1:16" ht="12.75" customHeight="1">
      <c r="A13" s="4525"/>
      <c r="B13" s="4526"/>
      <c r="C13" s="4526"/>
      <c r="D13" s="4526"/>
      <c r="E13" s="4526"/>
      <c r="F13" s="4526"/>
      <c r="G13" s="4526"/>
      <c r="H13" s="4526"/>
      <c r="I13" s="4526"/>
      <c r="J13" s="4526"/>
      <c r="K13" s="4526"/>
      <c r="L13" s="4527"/>
    </row>
    <row r="14" spans="1:16" ht="12.75" customHeight="1">
      <c r="A14" s="4525"/>
      <c r="B14" s="4526"/>
      <c r="C14" s="4526"/>
      <c r="D14" s="4526"/>
      <c r="E14" s="4526"/>
      <c r="F14" s="4526"/>
      <c r="G14" s="4526"/>
      <c r="H14" s="4526"/>
      <c r="I14" s="4526"/>
      <c r="J14" s="4526"/>
      <c r="K14" s="4526"/>
      <c r="L14" s="4527"/>
    </row>
    <row r="15" spans="1:16" ht="12.75" customHeight="1">
      <c r="A15" s="4525"/>
      <c r="B15" s="4526"/>
      <c r="C15" s="4526"/>
      <c r="D15" s="4526"/>
      <c r="E15" s="4526"/>
      <c r="F15" s="4526"/>
      <c r="G15" s="4526"/>
      <c r="H15" s="4526"/>
      <c r="I15" s="4526"/>
      <c r="J15" s="4526"/>
      <c r="K15" s="4526"/>
      <c r="L15" s="4527"/>
    </row>
    <row r="16" spans="1:16" ht="12.75" customHeight="1" thickBot="1">
      <c r="A16" s="4528"/>
      <c r="B16" s="4529"/>
      <c r="C16" s="4529"/>
      <c r="D16" s="4529"/>
      <c r="E16" s="4529"/>
      <c r="F16" s="4529"/>
      <c r="G16" s="4529"/>
      <c r="H16" s="4529"/>
      <c r="I16" s="4529"/>
      <c r="J16" s="4529"/>
      <c r="K16" s="4529"/>
      <c r="L16" s="4530"/>
    </row>
    <row r="17" ht="13.8" thickTop="1"/>
  </sheetData>
  <sheetProtection formatRows="0"/>
  <mergeCells count="10">
    <mergeCell ref="A11:L16"/>
    <mergeCell ref="A5:L5"/>
    <mergeCell ref="A6:L6"/>
    <mergeCell ref="A8:L8"/>
    <mergeCell ref="A1:L1"/>
    <mergeCell ref="A2:C2"/>
    <mergeCell ref="D2:L2"/>
    <mergeCell ref="A3:C3"/>
    <mergeCell ref="D3:I3"/>
    <mergeCell ref="J3:K3"/>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95361" r:id="rId4" name="Button 1">
              <controlPr defaultSize="0" print="0" autoFill="0" autoPict="0" macro="[0]!ToMainMenu">
                <anchor>
                  <from>
                    <xdr:col>12</xdr:col>
                    <xdr:colOff>419100</xdr:colOff>
                    <xdr:row>0</xdr:row>
                    <xdr:rowOff>426720</xdr:rowOff>
                  </from>
                  <to>
                    <xdr:col>15</xdr:col>
                    <xdr:colOff>76200</xdr:colOff>
                    <xdr:row>1</xdr:row>
                    <xdr:rowOff>289560</xdr:rowOff>
                  </to>
                </anchor>
              </controlPr>
            </control>
          </mc:Choice>
        </mc:AlternateContent>
        <mc:AlternateContent xmlns:mc="http://schemas.openxmlformats.org/markup-compatibility/2006">
          <mc:Choice Requires="x14">
            <control shapeId="1295362" r:id="rId5" name="Button 2">
              <controlPr defaultSize="0" print="0" autoFill="0" autoPict="0" macro="[0]!PrintCoverPGSec1">
                <anchor>
                  <from>
                    <xdr:col>12</xdr:col>
                    <xdr:colOff>419100</xdr:colOff>
                    <xdr:row>2</xdr:row>
                    <xdr:rowOff>0</xdr:rowOff>
                  </from>
                  <to>
                    <xdr:col>15</xdr:col>
                    <xdr:colOff>76200</xdr:colOff>
                    <xdr:row>4</xdr:row>
                    <xdr:rowOff>99060</xdr:rowOff>
                  </to>
                </anchor>
              </controlPr>
            </control>
          </mc:Choice>
        </mc:AlternateContent>
        <mc:AlternateContent xmlns:mc="http://schemas.openxmlformats.org/markup-compatibility/2006">
          <mc:Choice Requires="x14">
            <control shapeId="1295363" r:id="rId6" name="Button 3">
              <controlPr defaultSize="0" print="0" autoFill="0" autoPict="0" macro="[0]!PrintPreview">
                <anchor>
                  <from>
                    <xdr:col>12</xdr:col>
                    <xdr:colOff>419100</xdr:colOff>
                    <xdr:row>1</xdr:row>
                    <xdr:rowOff>304800</xdr:rowOff>
                  </from>
                  <to>
                    <xdr:col>15</xdr:col>
                    <xdr:colOff>76200</xdr:colOff>
                    <xdr:row>1</xdr:row>
                    <xdr:rowOff>655320</xdr:rowOff>
                  </to>
                </anchor>
              </controlPr>
            </control>
          </mc:Choice>
        </mc:AlternateContent>
        <mc:AlternateContent xmlns:mc="http://schemas.openxmlformats.org/markup-compatibility/2006">
          <mc:Choice Requires="x14">
            <control shapeId="1295364" r:id="rId7" name="Button 4">
              <controlPr defaultSize="0" print="0" autoFill="0" autoPict="0" macro="[0]!ToDataEntry">
                <anchor>
                  <from>
                    <xdr:col>12</xdr:col>
                    <xdr:colOff>419100</xdr:colOff>
                    <xdr:row>4</xdr:row>
                    <xdr:rowOff>114300</xdr:rowOff>
                  </from>
                  <to>
                    <xdr:col>15</xdr:col>
                    <xdr:colOff>76200</xdr:colOff>
                    <xdr:row>5</xdr:row>
                    <xdr:rowOff>160020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0">
    <tabColor rgb="FFC00000"/>
  </sheetPr>
  <dimension ref="B1:M18"/>
  <sheetViews>
    <sheetView showGridLines="0" topLeftCell="B1" zoomScaleNormal="100" workbookViewId="0">
      <selection activeCell="V14" sqref="V14"/>
    </sheetView>
  </sheetViews>
  <sheetFormatPr defaultColWidth="9.109375" defaultRowHeight="13.2"/>
  <cols>
    <col min="1" max="1" width="3.6640625" style="414" customWidth="1"/>
    <col min="2" max="2" width="28.33203125" style="414" customWidth="1"/>
    <col min="3" max="3" width="65.88671875" style="542" customWidth="1"/>
    <col min="4" max="16384" width="9.109375" style="414"/>
  </cols>
  <sheetData>
    <row r="1" spans="2:13" ht="38.4" customHeight="1" thickBot="1">
      <c r="B1" s="4535" t="s">
        <v>4753</v>
      </c>
      <c r="C1" s="4536"/>
    </row>
    <row r="2" spans="2:13" ht="70.2" customHeight="1" thickBot="1">
      <c r="B2" s="1822" t="s">
        <v>415</v>
      </c>
      <c r="C2" s="1823" t="str">
        <f>+'Master Data'!ProjectTitle</f>
        <v>KZN Public Works: 191 Prince Alfred Street</v>
      </c>
    </row>
    <row r="3" spans="2:13" ht="17.25" customHeight="1">
      <c r="B3" s="1824" t="s">
        <v>4543</v>
      </c>
      <c r="C3" s="1825" t="str">
        <f>+'Master Data'!OLE_LINK5</f>
        <v>ZNTM012345W</v>
      </c>
    </row>
    <row r="4" spans="2:13" ht="18.75" customHeight="1" thickBot="1">
      <c r="B4" s="2290" t="str">
        <f>+'Master Data'!F13</f>
        <v>Project Code:</v>
      </c>
      <c r="C4" s="2291" t="str">
        <f>+'Master Data'!WimsNo</f>
        <v>012345</v>
      </c>
      <c r="D4" s="602"/>
      <c r="E4" s="1826"/>
      <c r="F4" s="1826"/>
      <c r="G4" s="1826"/>
      <c r="H4" s="1826"/>
      <c r="I4" s="1826"/>
      <c r="J4" s="1826"/>
      <c r="K4" s="1827"/>
      <c r="L4" s="1827"/>
      <c r="M4" s="1826"/>
    </row>
    <row r="5" spans="2:13" ht="13.8" thickBot="1"/>
    <row r="6" spans="2:13" ht="12.75" customHeight="1" thickTop="1">
      <c r="B6" s="4537" t="s">
        <v>4175</v>
      </c>
      <c r="C6" s="4538"/>
    </row>
    <row r="7" spans="2:13" ht="12.75" customHeight="1">
      <c r="B7" s="4539"/>
      <c r="C7" s="4540"/>
    </row>
    <row r="8" spans="2:13" ht="12.75" customHeight="1">
      <c r="B8" s="4539"/>
      <c r="C8" s="4540"/>
    </row>
    <row r="9" spans="2:13">
      <c r="B9" s="4539"/>
      <c r="C9" s="4540"/>
    </row>
    <row r="10" spans="2:13">
      <c r="B10" s="4539"/>
      <c r="C10" s="4540"/>
    </row>
    <row r="11" spans="2:13">
      <c r="B11" s="4539"/>
      <c r="C11" s="4540"/>
    </row>
    <row r="12" spans="2:13">
      <c r="B12" s="4539"/>
      <c r="C12" s="4540"/>
    </row>
    <row r="13" spans="2:13">
      <c r="B13" s="4539"/>
      <c r="C13" s="4540"/>
    </row>
    <row r="14" spans="2:13">
      <c r="B14" s="4539"/>
      <c r="C14" s="4540"/>
    </row>
    <row r="15" spans="2:13">
      <c r="B15" s="4539"/>
      <c r="C15" s="4540"/>
    </row>
    <row r="16" spans="2:13">
      <c r="B16" s="4539"/>
      <c r="C16" s="4540"/>
    </row>
    <row r="17" spans="2:3" ht="13.8" thickBot="1">
      <c r="B17" s="4541"/>
      <c r="C17" s="4542"/>
    </row>
    <row r="18" spans="2:3" ht="13.8" thickTop="1"/>
  </sheetData>
  <mergeCells count="2">
    <mergeCell ref="B1:C1"/>
    <mergeCell ref="B6:C17"/>
  </mergeCells>
  <pageMargins left="0.51181102362204722" right="0.23622047244094491" top="0.74803149606299213" bottom="0.23622047244094491" header="0.27559055118110237" footer="0.15748031496062992"/>
  <pageSetup paperSize="9" scale="83" fitToHeight="1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0289" r:id="rId4" name="Button 1">
              <controlPr defaultSize="0" print="0" autoFill="0" autoPict="0" macro="[0]!ToMainMenu">
                <anchor>
                  <from>
                    <xdr:col>3</xdr:col>
                    <xdr:colOff>480060</xdr:colOff>
                    <xdr:row>0</xdr:row>
                    <xdr:rowOff>114300</xdr:rowOff>
                  </from>
                  <to>
                    <xdr:col>6</xdr:col>
                    <xdr:colOff>137160</xdr:colOff>
                    <xdr:row>0</xdr:row>
                    <xdr:rowOff>464820</xdr:rowOff>
                  </to>
                </anchor>
              </controlPr>
            </control>
          </mc:Choice>
        </mc:AlternateContent>
        <mc:AlternateContent xmlns:mc="http://schemas.openxmlformats.org/markup-compatibility/2006">
          <mc:Choice Requires="x14">
            <control shapeId="1420290" r:id="rId5" name="Button 2">
              <controlPr defaultSize="0" print="0" autoFill="0" autoPict="0" macro="[0]!PrintCoverPGSec1">
                <anchor>
                  <from>
                    <xdr:col>3</xdr:col>
                    <xdr:colOff>480060</xdr:colOff>
                    <xdr:row>1</xdr:row>
                    <xdr:rowOff>640080</xdr:rowOff>
                  </from>
                  <to>
                    <xdr:col>6</xdr:col>
                    <xdr:colOff>137160</xdr:colOff>
                    <xdr:row>2</xdr:row>
                    <xdr:rowOff>106680</xdr:rowOff>
                  </to>
                </anchor>
              </controlPr>
            </control>
          </mc:Choice>
        </mc:AlternateContent>
        <mc:AlternateContent xmlns:mc="http://schemas.openxmlformats.org/markup-compatibility/2006">
          <mc:Choice Requires="x14">
            <control shapeId="1420291" r:id="rId6" name="Button 3">
              <controlPr defaultSize="0" print="0" autoFill="0" autoPict="0" macro="[0]!PrintPreview">
                <anchor>
                  <from>
                    <xdr:col>3</xdr:col>
                    <xdr:colOff>480060</xdr:colOff>
                    <xdr:row>1</xdr:row>
                    <xdr:rowOff>0</xdr:rowOff>
                  </from>
                  <to>
                    <xdr:col>6</xdr:col>
                    <xdr:colOff>137160</xdr:colOff>
                    <xdr:row>1</xdr:row>
                    <xdr:rowOff>350520</xdr:rowOff>
                  </to>
                </anchor>
              </controlPr>
            </control>
          </mc:Choice>
        </mc:AlternateContent>
        <mc:AlternateContent xmlns:mc="http://schemas.openxmlformats.org/markup-compatibility/2006">
          <mc:Choice Requires="x14">
            <control shapeId="1420292" r:id="rId7" name="Button 4">
              <controlPr defaultSize="0" print="0" autoFill="0" autoPict="0" macro="[0]!ToDataEntry">
                <anchor>
                  <from>
                    <xdr:col>3</xdr:col>
                    <xdr:colOff>480060</xdr:colOff>
                    <xdr:row>2</xdr:row>
                    <xdr:rowOff>121920</xdr:rowOff>
                  </from>
                  <to>
                    <xdr:col>6</xdr:col>
                    <xdr:colOff>137160</xdr:colOff>
                    <xdr:row>4</xdr:row>
                    <xdr:rowOff>22860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1">
    <tabColor rgb="FFC00000"/>
  </sheetPr>
  <dimension ref="B1:M9"/>
  <sheetViews>
    <sheetView showGridLines="0" zoomScaleNormal="100" workbookViewId="0">
      <selection activeCell="V14" sqref="V14"/>
    </sheetView>
  </sheetViews>
  <sheetFormatPr defaultRowHeight="13.2"/>
  <cols>
    <col min="1" max="1" width="2.6640625" customWidth="1"/>
    <col min="2" max="7" width="25.33203125" customWidth="1"/>
    <col min="9" max="14" width="25.33203125" customWidth="1"/>
  </cols>
  <sheetData>
    <row r="1" spans="2:13" ht="48.6" customHeight="1" thickBot="1">
      <c r="B1" s="4546" t="s">
        <v>4754</v>
      </c>
      <c r="C1" s="4547"/>
      <c r="D1" s="4547"/>
      <c r="E1" s="4547"/>
      <c r="F1" s="4547"/>
      <c r="G1" s="4548"/>
      <c r="H1" s="71"/>
      <c r="I1" s="71"/>
      <c r="J1" s="71"/>
      <c r="K1" s="71"/>
      <c r="L1" s="71"/>
      <c r="M1" s="71"/>
    </row>
    <row r="2" spans="2:13" ht="63.6" customHeight="1" thickBot="1">
      <c r="B2" s="937" t="s">
        <v>415</v>
      </c>
      <c r="C2" s="4549" t="str">
        <f>+'Master Data'!E18</f>
        <v>KZN Public Works: 191 Prince Alfred Street</v>
      </c>
      <c r="D2" s="4550"/>
      <c r="E2" s="4550"/>
      <c r="F2" s="4550"/>
      <c r="G2" s="4551"/>
      <c r="H2" s="74"/>
      <c r="I2" s="74"/>
      <c r="J2" s="74"/>
      <c r="K2" s="74"/>
    </row>
    <row r="3" spans="2:13" s="314" customFormat="1" ht="16.2" thickBot="1">
      <c r="B3" s="936" t="s">
        <v>4543</v>
      </c>
      <c r="C3" s="4549" t="str">
        <f>+'Master Data'!OLE_LINK5</f>
        <v>ZNTM012345W</v>
      </c>
      <c r="D3" s="4551"/>
      <c r="E3" s="938" t="str">
        <f>+'Master Data'!F13</f>
        <v>Project Code:</v>
      </c>
      <c r="F3" s="4549" t="str">
        <f>+'Master Data'!WimsNo</f>
        <v>012345</v>
      </c>
      <c r="G3" s="4551"/>
      <c r="H3" s="515"/>
      <c r="I3" s="515"/>
      <c r="J3" s="515"/>
      <c r="K3" s="515"/>
      <c r="L3" s="515"/>
    </row>
    <row r="4" spans="2:13" s="314" customFormat="1" ht="15.6">
      <c r="B4" s="515"/>
      <c r="C4" s="515"/>
      <c r="D4" s="515"/>
      <c r="E4" s="515"/>
      <c r="F4" s="515"/>
      <c r="H4" s="515"/>
      <c r="I4" s="515"/>
      <c r="J4" s="515"/>
      <c r="K4" s="515"/>
      <c r="L4" s="515"/>
    </row>
    <row r="5" spans="2:13" ht="13.8" thickBot="1"/>
    <row r="6" spans="2:13" ht="12.75" customHeight="1" thickTop="1">
      <c r="B6" s="4537" t="s">
        <v>4176</v>
      </c>
      <c r="C6" s="4543"/>
      <c r="D6" s="4543"/>
      <c r="E6" s="4543"/>
      <c r="F6" s="4543"/>
      <c r="G6" s="4538"/>
    </row>
    <row r="7" spans="2:13" ht="12.75" customHeight="1">
      <c r="B7" s="4539"/>
      <c r="C7" s="4544"/>
      <c r="D7" s="4544"/>
      <c r="E7" s="4544"/>
      <c r="F7" s="4544"/>
      <c r="G7" s="4540"/>
    </row>
    <row r="8" spans="2:13" ht="87.75" customHeight="1" thickBot="1">
      <c r="B8" s="4541"/>
      <c r="C8" s="4545"/>
      <c r="D8" s="4545"/>
      <c r="E8" s="4545"/>
      <c r="F8" s="4545"/>
      <c r="G8" s="4542"/>
    </row>
    <row r="9" spans="2:13" ht="13.8" thickTop="1"/>
  </sheetData>
  <mergeCells count="5">
    <mergeCell ref="B6:G8"/>
    <mergeCell ref="B1:G1"/>
    <mergeCell ref="C2:G2"/>
    <mergeCell ref="F3:G3"/>
    <mergeCell ref="C3:D3"/>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1313" r:id="rId4" name="Button 1">
              <controlPr defaultSize="0" print="0" autoFill="0" autoPict="0" macro="[0]!ToMainMenu">
                <anchor>
                  <from>
                    <xdr:col>7</xdr:col>
                    <xdr:colOff>502920</xdr:colOff>
                    <xdr:row>0</xdr:row>
                    <xdr:rowOff>7620</xdr:rowOff>
                  </from>
                  <to>
                    <xdr:col>8</xdr:col>
                    <xdr:colOff>1379220</xdr:colOff>
                    <xdr:row>0</xdr:row>
                    <xdr:rowOff>365760</xdr:rowOff>
                  </to>
                </anchor>
              </controlPr>
            </control>
          </mc:Choice>
        </mc:AlternateContent>
        <mc:AlternateContent xmlns:mc="http://schemas.openxmlformats.org/markup-compatibility/2006">
          <mc:Choice Requires="x14">
            <control shapeId="1421314" r:id="rId5" name="Button 2">
              <controlPr defaultSize="0" print="0" autoFill="0" autoPict="0" macro="[0]!PrintCoverPGSec1">
                <anchor>
                  <from>
                    <xdr:col>7</xdr:col>
                    <xdr:colOff>518160</xdr:colOff>
                    <xdr:row>1</xdr:row>
                    <xdr:rowOff>556260</xdr:rowOff>
                  </from>
                  <to>
                    <xdr:col>8</xdr:col>
                    <xdr:colOff>1394460</xdr:colOff>
                    <xdr:row>2</xdr:row>
                    <xdr:rowOff>0</xdr:rowOff>
                  </to>
                </anchor>
              </controlPr>
            </control>
          </mc:Choice>
        </mc:AlternateContent>
        <mc:AlternateContent xmlns:mc="http://schemas.openxmlformats.org/markup-compatibility/2006">
          <mc:Choice Requires="x14">
            <control shapeId="1421315" r:id="rId6" name="Button 3">
              <controlPr defaultSize="0" print="0" autoFill="0" autoPict="0" macro="[0]!PrintPreview">
                <anchor>
                  <from>
                    <xdr:col>7</xdr:col>
                    <xdr:colOff>502920</xdr:colOff>
                    <xdr:row>0</xdr:row>
                    <xdr:rowOff>373380</xdr:rowOff>
                  </from>
                  <to>
                    <xdr:col>8</xdr:col>
                    <xdr:colOff>1379220</xdr:colOff>
                    <xdr:row>1</xdr:row>
                    <xdr:rowOff>114300</xdr:rowOff>
                  </to>
                </anchor>
              </controlPr>
            </control>
          </mc:Choice>
        </mc:AlternateContent>
        <mc:AlternateContent xmlns:mc="http://schemas.openxmlformats.org/markup-compatibility/2006">
          <mc:Choice Requires="x14">
            <control shapeId="1421316" r:id="rId7" name="Button 4">
              <controlPr defaultSize="0" print="0" autoFill="0" autoPict="0" macro="[0]!ToDataEntry">
                <anchor>
                  <from>
                    <xdr:col>7</xdr:col>
                    <xdr:colOff>502920</xdr:colOff>
                    <xdr:row>2</xdr:row>
                    <xdr:rowOff>0</xdr:rowOff>
                  </from>
                  <to>
                    <xdr:col>8</xdr:col>
                    <xdr:colOff>1379220</xdr:colOff>
                    <xdr:row>3</xdr:row>
                    <xdr:rowOff>83820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5">
    <tabColor theme="3" tint="-0.249977111117893"/>
  </sheetPr>
  <dimension ref="A1:M61"/>
  <sheetViews>
    <sheetView showGridLines="0" zoomScaleNormal="100" workbookViewId="0">
      <selection activeCell="V14" sqref="V14"/>
    </sheetView>
  </sheetViews>
  <sheetFormatPr defaultColWidth="8.88671875" defaultRowHeight="13.2" outlineLevelCol="1"/>
  <cols>
    <col min="1" max="1" width="3.33203125" style="526" customWidth="1"/>
    <col min="2" max="2" width="21.6640625" style="526" customWidth="1"/>
    <col min="3" max="3" width="20.44140625" style="316" customWidth="1"/>
    <col min="4" max="4" width="3.6640625" style="538" customWidth="1"/>
    <col min="5" max="5" width="6" style="538" customWidth="1"/>
    <col min="6" max="6" width="9.6640625" style="316" hidden="1" customWidth="1" outlineLevel="1"/>
    <col min="7" max="7" width="5.109375" style="539" customWidth="1" collapsed="1"/>
    <col min="8" max="8" width="9.88671875" style="316" customWidth="1"/>
    <col min="9" max="9" width="30.5546875" style="537" customWidth="1"/>
    <col min="10" max="10" width="31.109375" style="316" customWidth="1"/>
    <col min="11" max="16384" width="8.88671875" style="316"/>
  </cols>
  <sheetData>
    <row r="1" spans="1:13" ht="13.8">
      <c r="A1" s="4576" t="s">
        <v>580</v>
      </c>
      <c r="B1" s="4576"/>
      <c r="C1" s="4576"/>
      <c r="D1" s="4576"/>
      <c r="E1" s="4576"/>
      <c r="F1" s="4576"/>
      <c r="G1" s="4576"/>
      <c r="H1" s="4576"/>
      <c r="I1" s="4576"/>
    </row>
    <row r="2" spans="1:13" ht="30.6" customHeight="1">
      <c r="A2" s="4577" t="s">
        <v>4885</v>
      </c>
      <c r="B2" s="4578"/>
      <c r="C2" s="4578"/>
      <c r="D2" s="4578"/>
      <c r="E2" s="4578"/>
      <c r="F2" s="4578"/>
      <c r="G2" s="4578"/>
      <c r="H2" s="4578"/>
      <c r="I2" s="4579"/>
    </row>
    <row r="3" spans="1:13" ht="21.75" customHeight="1">
      <c r="A3" s="4580" t="str">
        <f>+'Master Data'!D185</f>
        <v>The threshold score, below which tenderers are eliminated from further consideration, should be between 50% and 60%</v>
      </c>
      <c r="B3" s="4580"/>
      <c r="C3" s="4580"/>
      <c r="D3" s="4580"/>
      <c r="E3" s="4580"/>
      <c r="F3" s="4580"/>
      <c r="G3" s="4580"/>
      <c r="H3" s="4580"/>
      <c r="I3" s="4580"/>
    </row>
    <row r="4" spans="1:13" ht="2.25" customHeight="1">
      <c r="A4" s="4580"/>
      <c r="B4" s="4580"/>
      <c r="C4" s="4580"/>
      <c r="D4" s="4580"/>
      <c r="E4" s="4580"/>
      <c r="F4" s="4580"/>
      <c r="G4" s="4580"/>
      <c r="H4" s="4580"/>
      <c r="I4" s="4580"/>
    </row>
    <row r="5" spans="1:13" ht="80.25" customHeight="1">
      <c r="A5" s="4581" t="s">
        <v>4446</v>
      </c>
      <c r="B5" s="4581"/>
      <c r="C5" s="4581"/>
      <c r="D5" s="4581"/>
      <c r="E5" s="4581"/>
      <c r="F5" s="4581"/>
      <c r="G5" s="4581"/>
      <c r="H5" s="4581"/>
      <c r="I5" s="4581"/>
    </row>
    <row r="6" spans="1:13" ht="23.25" customHeight="1">
      <c r="A6" s="626"/>
      <c r="B6" s="626" t="s">
        <v>1869</v>
      </c>
      <c r="C6" s="627"/>
      <c r="D6" s="628"/>
      <c r="E6" s="628"/>
      <c r="F6" s="627"/>
      <c r="G6" s="629"/>
      <c r="H6" s="627"/>
      <c r="I6" s="630"/>
    </row>
    <row r="7" spans="1:13" ht="24.75" customHeight="1">
      <c r="A7" s="626"/>
      <c r="B7" s="626" t="s">
        <v>4437</v>
      </c>
      <c r="C7" s="627"/>
      <c r="D7" s="628"/>
      <c r="E7" s="628"/>
      <c r="F7" s="627"/>
      <c r="G7" s="629"/>
      <c r="H7" s="627"/>
      <c r="I7" s="630"/>
      <c r="K7" s="4582" t="s">
        <v>273</v>
      </c>
      <c r="L7" s="4582"/>
      <c r="M7" s="4582"/>
    </row>
    <row r="8" spans="1:13" ht="39.6">
      <c r="A8" s="631"/>
      <c r="B8" s="655" t="s">
        <v>1870</v>
      </c>
      <c r="C8" s="1864" t="s">
        <v>1871</v>
      </c>
      <c r="D8" s="1865" t="s">
        <v>371</v>
      </c>
      <c r="E8" s="1866"/>
      <c r="F8" s="1867" t="s">
        <v>1872</v>
      </c>
      <c r="G8" s="4583" t="s">
        <v>1873</v>
      </c>
      <c r="H8" s="4584"/>
      <c r="I8" s="1861" t="s">
        <v>1874</v>
      </c>
      <c r="K8" s="4582"/>
      <c r="L8" s="4582"/>
      <c r="M8" s="4582"/>
    </row>
    <row r="9" spans="1:13" ht="31.2" customHeight="1">
      <c r="A9" s="4557" t="s">
        <v>789</v>
      </c>
      <c r="B9" s="4560" t="str">
        <f>+'Master Data'!D138</f>
        <v>Financial Standing</v>
      </c>
      <c r="C9" s="4560" t="str">
        <f>+'Master Data'!H138</f>
        <v>The submission of all financial requirements stipulated in the tender</v>
      </c>
      <c r="D9" s="659">
        <f>+'Master Data'!F138</f>
        <v>30</v>
      </c>
      <c r="E9" s="634" t="s">
        <v>371</v>
      </c>
      <c r="F9" s="635" t="s">
        <v>1876</v>
      </c>
      <c r="G9" s="660">
        <f>+'Master Data'!G139</f>
        <v>10</v>
      </c>
      <c r="H9" s="636" t="s">
        <v>1877</v>
      </c>
      <c r="I9" s="632" t="str">
        <f>+'Master Data'!D139</f>
        <v>Proof of working capital of at least 25% of project value</v>
      </c>
    </row>
    <row r="10" spans="1:13" ht="52.5" customHeight="1">
      <c r="A10" s="4558"/>
      <c r="B10" s="4561"/>
      <c r="C10" s="4561"/>
      <c r="D10" s="4566"/>
      <c r="E10" s="4567"/>
      <c r="F10" s="640"/>
      <c r="G10" s="660">
        <f>+'Master Data'!G140</f>
        <v>10</v>
      </c>
      <c r="H10" s="636" t="s">
        <v>1877</v>
      </c>
      <c r="I10" s="632" t="str">
        <f>+'Master Data'!D140</f>
        <v>Letters of credit reference from suppliers and credit limits to be stipulated with supporting documents</v>
      </c>
    </row>
    <row r="11" spans="1:13" ht="52.8">
      <c r="A11" s="4558"/>
      <c r="B11" s="4561"/>
      <c r="C11" s="4561"/>
      <c r="D11" s="4566"/>
      <c r="E11" s="4567"/>
      <c r="F11" s="644"/>
      <c r="G11" s="660">
        <f>+'Master Data'!G141</f>
        <v>10</v>
      </c>
      <c r="H11" s="636" t="s">
        <v>1877</v>
      </c>
      <c r="I11" s="632" t="str">
        <f>+'Master Data'!D141</f>
        <v>Annual/Audited Financial Statement/Management Account/income and Expenditure Statements</v>
      </c>
    </row>
    <row r="12" spans="1:13">
      <c r="A12" s="4558"/>
      <c r="B12" s="4561"/>
      <c r="C12" s="4561"/>
      <c r="D12" s="4566"/>
      <c r="E12" s="4567"/>
      <c r="F12" s="640"/>
      <c r="G12" s="660" t="str">
        <f>+'Master Data'!G142</f>
        <v xml:space="preserve"> </v>
      </c>
      <c r="H12" s="636" t="s">
        <v>1877</v>
      </c>
      <c r="I12" s="632" t="str">
        <f>+'Master Data'!D142</f>
        <v xml:space="preserve"> </v>
      </c>
    </row>
    <row r="13" spans="1:13">
      <c r="A13" s="4558"/>
      <c r="B13" s="4561"/>
      <c r="C13" s="4561"/>
      <c r="D13" s="4566"/>
      <c r="E13" s="4567"/>
      <c r="F13" s="640"/>
      <c r="G13" s="660" t="str">
        <f>+'Master Data'!G143</f>
        <v xml:space="preserve"> </v>
      </c>
      <c r="H13" s="636" t="s">
        <v>1877</v>
      </c>
      <c r="I13" s="632" t="str">
        <f>+'Master Data'!D143</f>
        <v xml:space="preserve"> </v>
      </c>
    </row>
    <row r="14" spans="1:13">
      <c r="A14" s="4559"/>
      <c r="B14" s="4562"/>
      <c r="C14" s="4562"/>
      <c r="D14" s="4568"/>
      <c r="E14" s="4569"/>
      <c r="F14" s="640"/>
      <c r="G14" s="660" t="str">
        <f>+'Master Data'!G144</f>
        <v xml:space="preserve"> </v>
      </c>
      <c r="H14" s="636" t="s">
        <v>1877</v>
      </c>
      <c r="I14" s="632" t="str">
        <f>+'Master Data'!D144</f>
        <v xml:space="preserve"> </v>
      </c>
    </row>
    <row r="15" spans="1:13" ht="37.950000000000003" customHeight="1">
      <c r="A15" s="4557" t="s">
        <v>784</v>
      </c>
      <c r="B15" s="4560" t="str">
        <f>+'Master Data'!D145</f>
        <v>Competency, Experience and Resource Capacity</v>
      </c>
      <c r="C15" s="4560" t="str">
        <f>+'Master Data'!H145</f>
        <v>Tenderer to demonstrate their technical competency, human resource capacity and relevant project experience</v>
      </c>
      <c r="D15" s="659">
        <f>+'Master Data'!F145</f>
        <v>25</v>
      </c>
      <c r="E15" s="634" t="s">
        <v>371</v>
      </c>
      <c r="F15" s="635" t="s">
        <v>1879</v>
      </c>
      <c r="G15" s="660">
        <f>+'Master Data'!G146</f>
        <v>5</v>
      </c>
      <c r="H15" s="636" t="s">
        <v>1877</v>
      </c>
      <c r="I15" s="632" t="str">
        <f>+'Master Data'!D146</f>
        <v>Detailed schedule of resources at all levels</v>
      </c>
    </row>
    <row r="16" spans="1:13" ht="41.4" customHeight="1">
      <c r="A16" s="4558"/>
      <c r="B16" s="4561"/>
      <c r="C16" s="4561"/>
      <c r="D16" s="4566"/>
      <c r="E16" s="4567"/>
      <c r="F16" s="640"/>
      <c r="G16" s="660">
        <f>+'Master Data'!G147</f>
        <v>5</v>
      </c>
      <c r="H16" s="636" t="s">
        <v>1877</v>
      </c>
      <c r="I16" s="632" t="str">
        <f>+'Master Data'!D147</f>
        <v>Schedule of years of experience on similar projects</v>
      </c>
    </row>
    <row r="17" spans="1:9" ht="85.95" customHeight="1">
      <c r="A17" s="4558"/>
      <c r="B17" s="4561"/>
      <c r="C17" s="4561"/>
      <c r="D17" s="4566"/>
      <c r="E17" s="4567"/>
      <c r="F17" s="640"/>
      <c r="G17" s="660">
        <f>+'Master Data'!G148</f>
        <v>5</v>
      </c>
      <c r="H17" s="636" t="s">
        <v>1877</v>
      </c>
      <c r="I17" s="632" t="str">
        <f>+'Master Data'!D148</f>
        <v>Schedule of experience on projects of similar value and duration (Past 3 years) – letters of award to be attached and practical completion certificate for all work completed in the preceding 3 years</v>
      </c>
    </row>
    <row r="18" spans="1:9" ht="41.4" customHeight="1">
      <c r="A18" s="4558"/>
      <c r="B18" s="4561"/>
      <c r="C18" s="4561"/>
      <c r="D18" s="4566"/>
      <c r="E18" s="4567"/>
      <c r="F18" s="640"/>
      <c r="G18" s="660">
        <f>+'Master Data'!G149</f>
        <v>5</v>
      </c>
      <c r="H18" s="636" t="s">
        <v>1877</v>
      </c>
      <c r="I18" s="632" t="str">
        <f>+'Master Data'!D149</f>
        <v>Demonstrated ability to work on an accelerated programme</v>
      </c>
    </row>
    <row r="19" spans="1:9" ht="41.4" customHeight="1">
      <c r="A19" s="4558"/>
      <c r="B19" s="4561"/>
      <c r="C19" s="4561"/>
      <c r="D19" s="4566"/>
      <c r="E19" s="4567"/>
      <c r="F19" s="644"/>
      <c r="G19" s="660">
        <f>+'Master Data'!G150</f>
        <v>5</v>
      </c>
      <c r="H19" s="636" t="s">
        <v>1877</v>
      </c>
      <c r="I19" s="632" t="str">
        <f>+'Master Data'!D150</f>
        <v>Experience in projects that have operational challenges i.e. public interface</v>
      </c>
    </row>
    <row r="20" spans="1:9">
      <c r="A20" s="4558"/>
      <c r="B20" s="4561"/>
      <c r="C20" s="4561"/>
      <c r="D20" s="4566"/>
      <c r="E20" s="4567"/>
      <c r="F20" s="640"/>
      <c r="G20" s="660" t="str">
        <f>+'Master Data'!G151</f>
        <v xml:space="preserve"> </v>
      </c>
      <c r="H20" s="636" t="s">
        <v>1877</v>
      </c>
      <c r="I20" s="632" t="str">
        <f>+'Master Data'!D151</f>
        <v xml:space="preserve"> </v>
      </c>
    </row>
    <row r="21" spans="1:9">
      <c r="A21" s="4558"/>
      <c r="B21" s="4561"/>
      <c r="C21" s="4561"/>
      <c r="D21" s="4566"/>
      <c r="E21" s="4567"/>
      <c r="F21" s="640"/>
      <c r="G21" s="660" t="str">
        <f>+'Master Data'!G152</f>
        <v xml:space="preserve"> </v>
      </c>
      <c r="H21" s="636" t="s">
        <v>1877</v>
      </c>
      <c r="I21" s="632" t="str">
        <f>+'Master Data'!D152</f>
        <v xml:space="preserve"> </v>
      </c>
    </row>
    <row r="22" spans="1:9">
      <c r="A22" s="4559"/>
      <c r="B22" s="4562"/>
      <c r="C22" s="4562"/>
      <c r="D22" s="4568"/>
      <c r="E22" s="4569"/>
      <c r="F22" s="640"/>
      <c r="G22" s="660" t="str">
        <f>+'Master Data'!G153</f>
        <v xml:space="preserve"> </v>
      </c>
      <c r="H22" s="636" t="s">
        <v>1877</v>
      </c>
      <c r="I22" s="632" t="str">
        <f>+'Master Data'!D153</f>
        <v xml:space="preserve"> </v>
      </c>
    </row>
    <row r="23" spans="1:9" ht="36.6" customHeight="1">
      <c r="A23" s="4557" t="s">
        <v>785</v>
      </c>
      <c r="B23" s="4560" t="str">
        <f>+'Master Data'!D154</f>
        <v>Tenderer’s Project Management Structure and Organogram and Experience of Resources Proposed for the Project</v>
      </c>
      <c r="C23" s="4560" t="str">
        <f>+'Master Data'!H154</f>
        <v>A tenderer that submits a detailed project organogram that sets out the roles and responsibilities of each proposed team member, which is backed up By their curriculum vitae that demonstrate extensive experience, together with a project implementation structure shall be allocated maximum sub-points.  In all other instances zero (0) sub-points shall be allocated.</v>
      </c>
      <c r="D23" s="659">
        <f>+'Master Data'!F154</f>
        <v>10</v>
      </c>
      <c r="E23" s="634" t="s">
        <v>371</v>
      </c>
      <c r="F23" s="635" t="s">
        <v>1881</v>
      </c>
      <c r="G23" s="660">
        <f>+'Master Data'!G155</f>
        <v>2</v>
      </c>
      <c r="H23" s="636" t="s">
        <v>1877</v>
      </c>
      <c r="I23" s="632" t="str">
        <f>+'Master Data'!D155</f>
        <v>Submission of a detailed organogram</v>
      </c>
    </row>
    <row r="24" spans="1:9" ht="109.2" customHeight="1">
      <c r="A24" s="4558"/>
      <c r="B24" s="4561"/>
      <c r="C24" s="4561"/>
      <c r="D24" s="4566"/>
      <c r="E24" s="4567"/>
      <c r="F24" s="640"/>
      <c r="G24" s="660">
        <f>+'Master Data'!G156</f>
        <v>1</v>
      </c>
      <c r="H24" s="636" t="s">
        <v>1877</v>
      </c>
      <c r="I24" s="632" t="str">
        <f>+'Master Data'!D156</f>
        <v>All key project resources have more than (5) years’ experience in the construction industry.
All key project resources have experience in projects of a similar value and nature</v>
      </c>
    </row>
    <row r="25" spans="1:9" ht="64.95" customHeight="1">
      <c r="A25" s="4559"/>
      <c r="B25" s="4562"/>
      <c r="C25" s="4562"/>
      <c r="D25" s="4568"/>
      <c r="E25" s="4569"/>
      <c r="F25" s="644"/>
      <c r="G25" s="660">
        <f>+'Master Data'!G157</f>
        <v>1</v>
      </c>
      <c r="H25" s="636" t="s">
        <v>1877</v>
      </c>
      <c r="I25" s="632" t="str">
        <f>+'Master Data'!D157</f>
        <v>Detailed CV.  Traceable reference.  Certificates of qualified professionals in their full employment to be attached.</v>
      </c>
    </row>
    <row r="26" spans="1:9" ht="64.2" customHeight="1">
      <c r="A26" s="1902"/>
      <c r="B26" s="645"/>
      <c r="C26" s="645"/>
      <c r="D26" s="1905"/>
      <c r="E26" s="634"/>
      <c r="F26" s="1906"/>
      <c r="G26" s="660">
        <f>+'Master Data'!G158</f>
        <v>2</v>
      </c>
      <c r="H26" s="636" t="s">
        <v>1877</v>
      </c>
      <c r="I26" s="632" t="str">
        <f>+'Master Data'!D158</f>
        <v>Detailed CV of each team member (Category) and Traceable references to be detailed</v>
      </c>
    </row>
    <row r="27" spans="1:9" ht="68.400000000000006" customHeight="1">
      <c r="A27" s="1903"/>
      <c r="B27" s="648"/>
      <c r="C27" s="648"/>
      <c r="D27" s="638"/>
      <c r="E27" s="639"/>
      <c r="F27" s="635"/>
      <c r="G27" s="660">
        <f>+'Master Data'!G159</f>
        <v>2</v>
      </c>
      <c r="H27" s="636" t="s">
        <v>1877</v>
      </c>
      <c r="I27" s="632" t="str">
        <f>+'Master Data'!D159</f>
        <v>All key project resources are dedicated full time for the duration of the project including proof of UIF contributions</v>
      </c>
    </row>
    <row r="28" spans="1:9" ht="46.95" customHeight="1">
      <c r="A28" s="1903"/>
      <c r="B28" s="648"/>
      <c r="C28" s="648"/>
      <c r="D28" s="638"/>
      <c r="E28" s="639"/>
      <c r="F28" s="644"/>
      <c r="G28" s="660">
        <f>+'Master Data'!G160</f>
        <v>2</v>
      </c>
      <c r="H28" s="636" t="s">
        <v>1877</v>
      </c>
      <c r="I28" s="632" t="str">
        <f>+'Master Data'!D160</f>
        <v>Tenderer to demonstrate key/resource deployment over the various work package</v>
      </c>
    </row>
    <row r="29" spans="1:9" ht="46.95" customHeight="1">
      <c r="A29" s="1903"/>
      <c r="B29" s="648"/>
      <c r="C29" s="648"/>
      <c r="D29" s="638"/>
      <c r="E29" s="639"/>
      <c r="F29" s="644"/>
      <c r="G29" s="660" t="str">
        <f>+'Master Data'!G161</f>
        <v xml:space="preserve"> </v>
      </c>
      <c r="H29" s="636" t="s">
        <v>1877</v>
      </c>
      <c r="I29" s="632" t="str">
        <f>+'Master Data'!D161</f>
        <v xml:space="preserve"> </v>
      </c>
    </row>
    <row r="30" spans="1:9" ht="46.95" customHeight="1">
      <c r="A30" s="1904"/>
      <c r="B30" s="646"/>
      <c r="C30" s="646"/>
      <c r="D30" s="642"/>
      <c r="E30" s="643"/>
      <c r="F30" s="644"/>
      <c r="G30" s="660" t="str">
        <f>+'Master Data'!G162</f>
        <v xml:space="preserve"> </v>
      </c>
      <c r="H30" s="636" t="s">
        <v>1877</v>
      </c>
      <c r="I30" s="632" t="str">
        <f>+'Master Data'!D162</f>
        <v xml:space="preserve"> </v>
      </c>
    </row>
    <row r="31" spans="1:9" ht="67.95" customHeight="1">
      <c r="A31" s="4557" t="s">
        <v>786</v>
      </c>
      <c r="B31" s="4560" t="str">
        <f>+'Master Data'!D163</f>
        <v>Tenderers ability to provide a Letter of Intent for the provision of a guarantee</v>
      </c>
      <c r="C31" s="4563" t="str">
        <f>+'Master Data'!H163</f>
        <v>Original letter of intent on a bank’s letterhead.</v>
      </c>
      <c r="D31" s="659">
        <f>+'Master Data'!F163</f>
        <v>5</v>
      </c>
      <c r="E31" s="634" t="s">
        <v>371</v>
      </c>
      <c r="F31" s="647" t="s">
        <v>1883</v>
      </c>
      <c r="G31" s="660">
        <f>+'Master Data'!G164</f>
        <v>5</v>
      </c>
      <c r="H31" s="636" t="s">
        <v>1877</v>
      </c>
      <c r="I31" s="632" t="str">
        <f>+'Master Data'!D164</f>
        <v>Letter from a registered financial institution confirming intention to issue a provision of a guarantee</v>
      </c>
    </row>
    <row r="32" spans="1:9" ht="67.95" customHeight="1">
      <c r="A32" s="4558"/>
      <c r="B32" s="4561"/>
      <c r="C32" s="4564"/>
      <c r="D32" s="4566"/>
      <c r="E32" s="4567"/>
      <c r="F32" s="635"/>
      <c r="G32" s="660" t="str">
        <f>+'Master Data'!G165</f>
        <v xml:space="preserve"> </v>
      </c>
      <c r="H32" s="636" t="s">
        <v>1877</v>
      </c>
      <c r="I32" s="632" t="str">
        <f>+'Master Data'!D165</f>
        <v xml:space="preserve"> </v>
      </c>
    </row>
    <row r="33" spans="1:9" ht="67.95" customHeight="1">
      <c r="A33" s="4559"/>
      <c r="B33" s="4562"/>
      <c r="C33" s="4565"/>
      <c r="D33" s="4568"/>
      <c r="E33" s="4569"/>
      <c r="F33" s="635"/>
      <c r="G33" s="660" t="str">
        <f>+'Master Data'!G166</f>
        <v xml:space="preserve"> </v>
      </c>
      <c r="H33" s="636" t="s">
        <v>1877</v>
      </c>
      <c r="I33" s="632" t="str">
        <f>+'Master Data'!D166</f>
        <v xml:space="preserve"> </v>
      </c>
    </row>
    <row r="34" spans="1:9" ht="52.95" customHeight="1">
      <c r="A34" s="4557" t="s">
        <v>787</v>
      </c>
      <c r="B34" s="4560" t="str">
        <f>+'Master Data'!D167</f>
        <v>Methodology and Approach</v>
      </c>
      <c r="C34" s="4560" t="str">
        <f>+'Master Data'!H167</f>
        <v>Detailed method statement and programme to be submitted.</v>
      </c>
      <c r="D34" s="659">
        <f>+'Master Data'!F167</f>
        <v>20</v>
      </c>
      <c r="E34" s="634" t="s">
        <v>371</v>
      </c>
      <c r="F34" s="635" t="s">
        <v>1885</v>
      </c>
      <c r="G34" s="660">
        <f>+'Master Data'!G168</f>
        <v>3</v>
      </c>
      <c r="H34" s="636" t="s">
        <v>1877</v>
      </c>
      <c r="I34" s="632" t="str">
        <f>+'Master Data'!D168</f>
        <v>Site establishment indicating proposed layout for all prescribed facilities, hoarding, etc.</v>
      </c>
    </row>
    <row r="35" spans="1:9" ht="52.8">
      <c r="A35" s="4558"/>
      <c r="B35" s="4561"/>
      <c r="C35" s="4561"/>
      <c r="D35" s="4566"/>
      <c r="E35" s="4567"/>
      <c r="F35" s="640"/>
      <c r="G35" s="660">
        <f>+'Master Data'!G169</f>
        <v>5</v>
      </c>
      <c r="H35" s="636" t="s">
        <v>1877</v>
      </c>
      <c r="I35" s="632" t="str">
        <f>+'Master Data'!D169</f>
        <v>Resourcing strategy for the various work breakdown structures including resource deployment plan (PS)</v>
      </c>
    </row>
    <row r="36" spans="1:9" ht="34.200000000000003" customHeight="1">
      <c r="A36" s="4558"/>
      <c r="B36" s="4561"/>
      <c r="C36" s="4561"/>
      <c r="D36" s="4566"/>
      <c r="E36" s="4567"/>
      <c r="F36" s="640"/>
      <c r="G36" s="660">
        <f>+'Master Data'!G170</f>
        <v>1</v>
      </c>
      <c r="H36" s="636" t="s">
        <v>1877</v>
      </c>
      <c r="I36" s="632" t="str">
        <f>+'Master Data'!D170</f>
        <v>Material storage, handling and distribution</v>
      </c>
    </row>
    <row r="37" spans="1:9" ht="52.8">
      <c r="A37" s="4558"/>
      <c r="B37" s="4561"/>
      <c r="C37" s="4561"/>
      <c r="D37" s="4566"/>
      <c r="E37" s="4567"/>
      <c r="F37" s="640"/>
      <c r="G37" s="660">
        <f>+'Master Data'!G171</f>
        <v>3</v>
      </c>
      <c r="H37" s="636" t="s">
        <v>1877</v>
      </c>
      <c r="I37" s="632" t="str">
        <f>+'Master Data'!D171</f>
        <v>Productivity, programming, resource investment, progress tracking, corrective action plans, etc.</v>
      </c>
    </row>
    <row r="38" spans="1:9" ht="46.2" customHeight="1">
      <c r="A38" s="4558"/>
      <c r="B38" s="4561"/>
      <c r="C38" s="4561"/>
      <c r="D38" s="4566"/>
      <c r="E38" s="4567"/>
      <c r="F38" s="640"/>
      <c r="G38" s="660">
        <f>+'Master Data'!G172</f>
        <v>3</v>
      </c>
      <c r="H38" s="636" t="s">
        <v>1877</v>
      </c>
      <c r="I38" s="632" t="str">
        <f>+'Master Data'!D172</f>
        <v>Programme and progress reporting, including tracking of long lead procurement items</v>
      </c>
    </row>
    <row r="39" spans="1:9" ht="30" customHeight="1">
      <c r="A39" s="4558"/>
      <c r="B39" s="4561"/>
      <c r="C39" s="4561"/>
      <c r="D39" s="4566"/>
      <c r="E39" s="4567"/>
      <c r="F39" s="640"/>
      <c r="G39" s="660">
        <f>+'Master Data'!G173</f>
        <v>1</v>
      </c>
      <c r="H39" s="636" t="s">
        <v>1877</v>
      </c>
      <c r="I39" s="632" t="str">
        <f>+'Master Data'!D173</f>
        <v>OHS Management, compliance and reporting</v>
      </c>
    </row>
    <row r="40" spans="1:9" ht="33" customHeight="1">
      <c r="A40" s="4558"/>
      <c r="B40" s="4561"/>
      <c r="C40" s="4561"/>
      <c r="D40" s="4566"/>
      <c r="E40" s="4567"/>
      <c r="F40" s="640"/>
      <c r="G40" s="660">
        <f>+'Master Data'!G174</f>
        <v>1</v>
      </c>
      <c r="H40" s="636" t="s">
        <v>1877</v>
      </c>
      <c r="I40" s="632" t="str">
        <f>+'Master Data'!D174</f>
        <v>Site documentation control, filing and archiving</v>
      </c>
    </row>
    <row r="41" spans="1:9" ht="33.6" customHeight="1">
      <c r="A41" s="4559"/>
      <c r="B41" s="4562"/>
      <c r="C41" s="4562"/>
      <c r="D41" s="4568"/>
      <c r="E41" s="4569"/>
      <c r="F41" s="644"/>
      <c r="G41" s="660">
        <f>+'Master Data'!G175</f>
        <v>1</v>
      </c>
      <c r="H41" s="636" t="s">
        <v>1877</v>
      </c>
      <c r="I41" s="632" t="str">
        <f>+'Master Data'!D175</f>
        <v>Queries and information required approach</v>
      </c>
    </row>
    <row r="42" spans="1:9" ht="36" customHeight="1">
      <c r="A42" s="1902"/>
      <c r="B42" s="645"/>
      <c r="C42" s="645"/>
      <c r="D42" s="1905"/>
      <c r="E42" s="634"/>
      <c r="F42" s="1906"/>
      <c r="G42" s="660">
        <f>+'Master Data'!G176</f>
        <v>2</v>
      </c>
      <c r="H42" s="636" t="s">
        <v>1877</v>
      </c>
      <c r="I42" s="632" t="str">
        <f>+'Master Data'!D176</f>
        <v>Procurement of outsourced resources e.g. sub-contractors</v>
      </c>
    </row>
    <row r="43" spans="1:9" ht="36" customHeight="1">
      <c r="A43" s="1903"/>
      <c r="B43" s="648"/>
      <c r="C43" s="648"/>
      <c r="D43" s="638"/>
      <c r="E43" s="639"/>
      <c r="F43" s="640"/>
      <c r="G43" s="660" t="str">
        <f>+'Master Data'!G177</f>
        <v xml:space="preserve"> </v>
      </c>
      <c r="H43" s="636" t="s">
        <v>1877</v>
      </c>
      <c r="I43" s="632" t="str">
        <f>+'Master Data'!D177</f>
        <v xml:space="preserve"> </v>
      </c>
    </row>
    <row r="44" spans="1:9" ht="36" customHeight="1">
      <c r="A44" s="1903"/>
      <c r="B44" s="648"/>
      <c r="C44" s="648"/>
      <c r="D44" s="638"/>
      <c r="E44" s="639"/>
      <c r="F44" s="640"/>
      <c r="G44" s="660" t="str">
        <f>+'Master Data'!G178</f>
        <v xml:space="preserve"> </v>
      </c>
      <c r="H44" s="636" t="s">
        <v>1877</v>
      </c>
      <c r="I44" s="632" t="str">
        <f>+'Master Data'!D178</f>
        <v xml:space="preserve"> </v>
      </c>
    </row>
    <row r="45" spans="1:9" ht="36" customHeight="1">
      <c r="A45" s="1904"/>
      <c r="B45" s="646"/>
      <c r="C45" s="646"/>
      <c r="D45" s="642"/>
      <c r="E45" s="643"/>
      <c r="F45" s="644"/>
      <c r="G45" s="660" t="str">
        <f>+'Master Data'!G179</f>
        <v xml:space="preserve"> </v>
      </c>
      <c r="H45" s="636" t="s">
        <v>1877</v>
      </c>
      <c r="I45" s="632" t="str">
        <f>+'Master Data'!D179</f>
        <v xml:space="preserve"> </v>
      </c>
    </row>
    <row r="46" spans="1:9" ht="30.6" customHeight="1">
      <c r="A46" s="633" t="s">
        <v>788</v>
      </c>
      <c r="B46" s="4560" t="str">
        <f>+'Master Data'!D180</f>
        <v>Enterprise Development (Targeting of Youth Owned Contractors)</v>
      </c>
      <c r="C46" s="4560" t="str">
        <f>+'Master Data'!H180</f>
        <v>Contract Participation Goal (CPG) to meet specified Enterprise Development target of 50% (fifty Percent)</v>
      </c>
      <c r="D46" s="659">
        <f>+'Master Data'!F180</f>
        <v>10</v>
      </c>
      <c r="E46" s="634" t="s">
        <v>371</v>
      </c>
      <c r="F46" s="645" t="s">
        <v>1883</v>
      </c>
      <c r="G46" s="4574" t="str">
        <f>+'Master Data'!G181</f>
        <v>0 ≤ 5</v>
      </c>
      <c r="H46" s="4575"/>
      <c r="I46" s="632" t="str">
        <f>+'Master Data'!D181</f>
        <v>Tendered CPG less than 50% pro-rata to minimum target</v>
      </c>
    </row>
    <row r="47" spans="1:9" ht="17.399999999999999" customHeight="1">
      <c r="A47" s="637"/>
      <c r="B47" s="4561"/>
      <c r="C47" s="4561"/>
      <c r="D47" s="638"/>
      <c r="E47" s="639"/>
      <c r="F47" s="648"/>
      <c r="G47" s="4574">
        <f>+'Master Data'!G182</f>
        <v>5</v>
      </c>
      <c r="H47" s="4575"/>
      <c r="I47" s="632" t="str">
        <f>+'Master Data'!D182</f>
        <v>Tendered CPG is 50%</v>
      </c>
    </row>
    <row r="48" spans="1:9" ht="30.6" customHeight="1">
      <c r="A48" s="641"/>
      <c r="B48" s="4562"/>
      <c r="C48" s="4562"/>
      <c r="D48" s="642"/>
      <c r="E48" s="643"/>
      <c r="F48" s="646"/>
      <c r="G48" s="4574" t="str">
        <f>+'Master Data'!G183</f>
        <v>≥ 5 ≥ 10</v>
      </c>
      <c r="H48" s="4575"/>
      <c r="I48" s="632" t="str">
        <f>+'Master Data'!D183</f>
        <v>Tendered CPG is greater than 50% pro-rata to minimum target</v>
      </c>
    </row>
    <row r="49" spans="1:10">
      <c r="A49" s="626"/>
      <c r="B49" s="626"/>
      <c r="C49" s="627"/>
      <c r="D49" s="628"/>
      <c r="E49" s="628"/>
      <c r="F49" s="627"/>
      <c r="G49" s="629"/>
      <c r="H49" s="627"/>
      <c r="I49" s="630"/>
    </row>
    <row r="50" spans="1:10" ht="29.4" customHeight="1">
      <c r="A50" s="4570" t="s">
        <v>4863</v>
      </c>
      <c r="B50" s="4571"/>
      <c r="C50" s="4571"/>
      <c r="D50" s="4571"/>
      <c r="E50" s="4571"/>
      <c r="F50" s="4571"/>
      <c r="G50" s="4571"/>
      <c r="H50" s="4571"/>
      <c r="I50" s="4572"/>
    </row>
    <row r="51" spans="1:10">
      <c r="A51" s="657"/>
      <c r="B51" s="658"/>
      <c r="C51" s="679"/>
      <c r="D51" s="680"/>
      <c r="E51" s="680"/>
      <c r="F51" s="679"/>
      <c r="G51" s="681"/>
      <c r="H51" s="679"/>
      <c r="I51" s="682"/>
    </row>
    <row r="52" spans="1:10" s="540" customFormat="1" ht="28.2" customHeight="1">
      <c r="A52" s="649"/>
      <c r="B52" s="650" t="s">
        <v>1870</v>
      </c>
      <c r="C52" s="651" t="s">
        <v>4873</v>
      </c>
      <c r="D52" s="652"/>
      <c r="E52" s="652"/>
      <c r="F52" s="652" t="s">
        <v>1874</v>
      </c>
      <c r="G52" s="653"/>
      <c r="H52" s="651"/>
      <c r="I52" s="654" t="s">
        <v>371</v>
      </c>
    </row>
    <row r="53" spans="1:10" ht="49.8" customHeight="1">
      <c r="A53" s="631"/>
      <c r="B53" s="2385" t="s">
        <v>1887</v>
      </c>
      <c r="C53" s="4573" t="s">
        <v>4864</v>
      </c>
      <c r="D53" s="4573"/>
      <c r="E53" s="4573"/>
      <c r="F53" s="4573"/>
      <c r="G53" s="4573"/>
      <c r="H53" s="2387"/>
      <c r="I53" s="2386" t="s">
        <v>371</v>
      </c>
    </row>
    <row r="54" spans="1:10" s="541" customFormat="1" ht="42.6" customHeight="1">
      <c r="A54" s="656"/>
      <c r="B54" s="2384" t="s">
        <v>4865</v>
      </c>
      <c r="C54" s="4553">
        <f>'T2.9_Preference Points Claim'!A66</f>
        <v>0</v>
      </c>
      <c r="D54" s="4553"/>
      <c r="E54" s="4553"/>
      <c r="F54" s="4553"/>
      <c r="G54" s="4553"/>
      <c r="H54" s="2387"/>
      <c r="I54" s="2371" t="s">
        <v>371</v>
      </c>
      <c r="J54" s="4552" t="s">
        <v>4874</v>
      </c>
    </row>
    <row r="55" spans="1:10" ht="42.6" customHeight="1">
      <c r="A55" s="636"/>
      <c r="B55" s="2384" t="s">
        <v>4866</v>
      </c>
      <c r="C55" s="4554">
        <f>'T2.9_Preference Points Claim'!A67</f>
        <v>0</v>
      </c>
      <c r="D55" s="4555"/>
      <c r="E55" s="4555"/>
      <c r="F55" s="4555"/>
      <c r="G55" s="4556"/>
      <c r="H55" s="2388"/>
      <c r="I55" s="2371" t="s">
        <v>371</v>
      </c>
      <c r="J55" s="4552"/>
    </row>
    <row r="56" spans="1:10" ht="42.6" customHeight="1">
      <c r="A56" s="636"/>
      <c r="B56" s="2384" t="s">
        <v>4867</v>
      </c>
      <c r="C56" s="4553">
        <f>'T2.9_Preference Points Claim'!A68</f>
        <v>0</v>
      </c>
      <c r="D56" s="4553"/>
      <c r="E56" s="4553"/>
      <c r="F56" s="4553"/>
      <c r="G56" s="4553"/>
      <c r="H56" s="2388"/>
      <c r="I56" s="2371" t="s">
        <v>371</v>
      </c>
      <c r="J56" s="4552"/>
    </row>
    <row r="57" spans="1:10" ht="42.6" customHeight="1">
      <c r="A57" s="636"/>
      <c r="B57" s="2384" t="s">
        <v>4868</v>
      </c>
      <c r="C57" s="4553">
        <f>'T2.9_Preference Points Claim'!A69</f>
        <v>0</v>
      </c>
      <c r="D57" s="4553"/>
      <c r="E57" s="4553"/>
      <c r="F57" s="4553"/>
      <c r="G57" s="4553"/>
      <c r="H57" s="2388"/>
      <c r="I57" s="2371" t="s">
        <v>371</v>
      </c>
      <c r="J57" s="4552"/>
    </row>
    <row r="58" spans="1:10" ht="42.6" customHeight="1">
      <c r="A58" s="636"/>
      <c r="B58" s="2384" t="s">
        <v>4869</v>
      </c>
      <c r="C58" s="4553">
        <f>'T2.9_Preference Points Claim'!A70</f>
        <v>0</v>
      </c>
      <c r="D58" s="4553"/>
      <c r="E58" s="4553"/>
      <c r="F58" s="4553"/>
      <c r="G58" s="4553"/>
      <c r="H58" s="2388"/>
      <c r="I58" s="2371" t="s">
        <v>371</v>
      </c>
      <c r="J58" s="4552"/>
    </row>
    <row r="59" spans="1:10" ht="42.6" customHeight="1">
      <c r="A59" s="2372"/>
      <c r="B59" s="2384" t="s">
        <v>4870</v>
      </c>
      <c r="C59" s="4553">
        <f>'T2.9_Preference Points Claim'!A71</f>
        <v>0</v>
      </c>
      <c r="D59" s="4553"/>
      <c r="E59" s="4553"/>
      <c r="F59" s="4553"/>
      <c r="G59" s="4553"/>
      <c r="H59" s="2389"/>
      <c r="I59" s="2371" t="s">
        <v>371</v>
      </c>
      <c r="J59" s="4552"/>
    </row>
    <row r="60" spans="1:10" ht="42.6" customHeight="1">
      <c r="A60" s="2372"/>
      <c r="B60" s="2384" t="s">
        <v>4871</v>
      </c>
      <c r="C60" s="4553">
        <f>'T2.9_Preference Points Claim'!A72</f>
        <v>0</v>
      </c>
      <c r="D60" s="4553"/>
      <c r="E60" s="4553"/>
      <c r="F60" s="4553"/>
      <c r="G60" s="4553"/>
      <c r="H60" s="2389"/>
      <c r="I60" s="2371" t="s">
        <v>371</v>
      </c>
      <c r="J60" s="4552"/>
    </row>
    <row r="61" spans="1:10" ht="42.6" customHeight="1">
      <c r="A61" s="2372"/>
      <c r="B61" s="2384" t="s">
        <v>4872</v>
      </c>
      <c r="C61" s="4553">
        <f>'T2.9_Preference Points Claim'!A73</f>
        <v>0</v>
      </c>
      <c r="D61" s="4553"/>
      <c r="E61" s="4553"/>
      <c r="F61" s="4553"/>
      <c r="G61" s="4553"/>
      <c r="H61" s="2389"/>
      <c r="I61" s="2371" t="s">
        <v>371</v>
      </c>
      <c r="J61" s="4552"/>
    </row>
  </sheetData>
  <mergeCells count="42">
    <mergeCell ref="K7:M8"/>
    <mergeCell ref="G8:H8"/>
    <mergeCell ref="B15:B22"/>
    <mergeCell ref="D16:E22"/>
    <mergeCell ref="A23:A25"/>
    <mergeCell ref="B23:B25"/>
    <mergeCell ref="C23:C25"/>
    <mergeCell ref="D24:E25"/>
    <mergeCell ref="A15:A22"/>
    <mergeCell ref="C15:C22"/>
    <mergeCell ref="A1:I1"/>
    <mergeCell ref="A2:I2"/>
    <mergeCell ref="A3:I4"/>
    <mergeCell ref="B9:B14"/>
    <mergeCell ref="A9:A14"/>
    <mergeCell ref="C9:C14"/>
    <mergeCell ref="D10:E14"/>
    <mergeCell ref="A5:I5"/>
    <mergeCell ref="A50:I50"/>
    <mergeCell ref="C53:G53"/>
    <mergeCell ref="C54:G54"/>
    <mergeCell ref="G46:H46"/>
    <mergeCell ref="G47:H47"/>
    <mergeCell ref="G48:H48"/>
    <mergeCell ref="B46:B48"/>
    <mergeCell ref="C46:C48"/>
    <mergeCell ref="A31:A33"/>
    <mergeCell ref="B31:B33"/>
    <mergeCell ref="C31:C33"/>
    <mergeCell ref="D32:E33"/>
    <mergeCell ref="A34:A41"/>
    <mergeCell ref="B34:B41"/>
    <mergeCell ref="C34:C41"/>
    <mergeCell ref="D35:E41"/>
    <mergeCell ref="J54:J61"/>
    <mergeCell ref="C61:G61"/>
    <mergeCell ref="C60:G60"/>
    <mergeCell ref="C59:G59"/>
    <mergeCell ref="C58:G58"/>
    <mergeCell ref="C57:G57"/>
    <mergeCell ref="C56:G56"/>
    <mergeCell ref="C55:G55"/>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2" manualBreakCount="2">
    <brk id="25" max="8" man="1"/>
    <brk id="41"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138689" r:id="rId4" name="Button 1">
              <controlPr defaultSize="0" print="0" autoFill="0" autoPict="0" macro="[0]!ToMainMenu">
                <anchor>
                  <from>
                    <xdr:col>9</xdr:col>
                    <xdr:colOff>678180</xdr:colOff>
                    <xdr:row>2</xdr:row>
                    <xdr:rowOff>175260</xdr:rowOff>
                  </from>
                  <to>
                    <xdr:col>10</xdr:col>
                    <xdr:colOff>68580</xdr:colOff>
                    <xdr:row>4</xdr:row>
                    <xdr:rowOff>144780</xdr:rowOff>
                  </to>
                </anchor>
              </controlPr>
            </control>
          </mc:Choice>
        </mc:AlternateContent>
        <mc:AlternateContent xmlns:mc="http://schemas.openxmlformats.org/markup-compatibility/2006">
          <mc:Choice Requires="x14">
            <control shapeId="1138690" r:id="rId5" name="Button 2">
              <controlPr defaultSize="0" print="0" autoFill="0" autoPict="0" macro="[0]!Printsheet">
                <anchor>
                  <from>
                    <xdr:col>9</xdr:col>
                    <xdr:colOff>678180</xdr:colOff>
                    <xdr:row>4</xdr:row>
                    <xdr:rowOff>899160</xdr:rowOff>
                  </from>
                  <to>
                    <xdr:col>10</xdr:col>
                    <xdr:colOff>68580</xdr:colOff>
                    <xdr:row>5</xdr:row>
                    <xdr:rowOff>152400</xdr:rowOff>
                  </to>
                </anchor>
              </controlPr>
            </control>
          </mc:Choice>
        </mc:AlternateContent>
        <mc:AlternateContent xmlns:mc="http://schemas.openxmlformats.org/markup-compatibility/2006">
          <mc:Choice Requires="x14">
            <control shapeId="1138691" r:id="rId6" name="Button 3">
              <controlPr defaultSize="0" print="0" autoFill="0" autoPict="0" macro="[0]!PrintPreview">
                <anchor>
                  <from>
                    <xdr:col>9</xdr:col>
                    <xdr:colOff>678180</xdr:colOff>
                    <xdr:row>4</xdr:row>
                    <xdr:rowOff>175260</xdr:rowOff>
                  </from>
                  <to>
                    <xdr:col>10</xdr:col>
                    <xdr:colOff>68580</xdr:colOff>
                    <xdr:row>4</xdr:row>
                    <xdr:rowOff>449580</xdr:rowOff>
                  </to>
                </anchor>
              </controlPr>
            </control>
          </mc:Choice>
        </mc:AlternateContent>
        <mc:AlternateContent xmlns:mc="http://schemas.openxmlformats.org/markup-compatibility/2006">
          <mc:Choice Requires="x14">
            <control shapeId="1138692" r:id="rId7" name="Button 4">
              <controlPr defaultSize="0" print="0" autoFill="0" autoPict="0" macro="[0]!ToDataEntry">
                <anchor>
                  <from>
                    <xdr:col>9</xdr:col>
                    <xdr:colOff>678180</xdr:colOff>
                    <xdr:row>5</xdr:row>
                    <xdr:rowOff>182880</xdr:rowOff>
                  </from>
                  <to>
                    <xdr:col>10</xdr:col>
                    <xdr:colOff>68580</xdr:colOff>
                    <xdr:row>6</xdr:row>
                    <xdr:rowOff>160020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04">
    <tabColor theme="9" tint="-0.249977111117893"/>
  </sheetPr>
  <dimension ref="A1:W65"/>
  <sheetViews>
    <sheetView zoomScaleNormal="100" workbookViewId="0">
      <selection activeCell="V14" sqref="V14"/>
    </sheetView>
  </sheetViews>
  <sheetFormatPr defaultColWidth="9.109375" defaultRowHeight="13.2"/>
  <cols>
    <col min="1" max="17" width="9.109375" style="2328"/>
    <col min="18" max="18" width="7.5546875" style="2328" customWidth="1"/>
    <col min="19" max="20" width="9.109375" style="2328"/>
    <col min="21" max="21" width="8.109375" style="2328" customWidth="1"/>
    <col min="22" max="23" width="9.109375" style="2328" hidden="1" customWidth="1"/>
    <col min="24" max="16384" width="9.109375" style="2328"/>
  </cols>
  <sheetData>
    <row r="1" spans="1:23" ht="18" customHeight="1" thickTop="1">
      <c r="A1" s="4627" t="s">
        <v>4447</v>
      </c>
      <c r="B1" s="4628"/>
      <c r="C1" s="4628"/>
      <c r="D1" s="4628"/>
      <c r="E1" s="4628"/>
      <c r="F1" s="4628"/>
      <c r="G1" s="4628"/>
      <c r="H1" s="4628"/>
      <c r="I1" s="4628"/>
      <c r="J1" s="4628"/>
      <c r="K1" s="4628"/>
      <c r="L1" s="4628"/>
      <c r="M1" s="4628"/>
      <c r="N1" s="4628"/>
      <c r="O1" s="4628"/>
      <c r="P1" s="4628"/>
      <c r="Q1" s="4628"/>
      <c r="R1" s="4628"/>
    </row>
    <row r="2" spans="1:23" ht="23.25" customHeight="1" thickBot="1">
      <c r="A2" s="4629" t="s">
        <v>4588</v>
      </c>
      <c r="B2" s="4630"/>
      <c r="C2" s="4630"/>
      <c r="D2" s="4630"/>
      <c r="E2" s="4630"/>
      <c r="F2" s="4630"/>
      <c r="G2" s="4630"/>
      <c r="H2" s="4630"/>
      <c r="I2" s="4630"/>
      <c r="J2" s="4630"/>
      <c r="K2" s="4630"/>
      <c r="L2" s="4630"/>
      <c r="M2" s="4630"/>
      <c r="N2" s="4630"/>
      <c r="O2" s="4630"/>
      <c r="P2" s="4630"/>
      <c r="Q2" s="4630"/>
      <c r="R2" s="4630"/>
    </row>
    <row r="3" spans="1:23" ht="30.75" customHeight="1" thickTop="1">
      <c r="A3" s="4652" t="s">
        <v>4589</v>
      </c>
      <c r="B3" s="4653"/>
      <c r="C3" s="4653"/>
      <c r="D3" s="4653"/>
      <c r="E3" s="4653"/>
      <c r="F3" s="4653"/>
      <c r="G3" s="4653"/>
      <c r="H3" s="4653"/>
      <c r="I3" s="4653"/>
      <c r="J3" s="4653"/>
      <c r="K3" s="4653"/>
      <c r="L3" s="4653"/>
      <c r="M3" s="4653"/>
      <c r="N3" s="4653"/>
      <c r="O3" s="4653"/>
      <c r="P3" s="4653"/>
      <c r="Q3" s="4653"/>
      <c r="R3" s="4654"/>
      <c r="S3" s="4589" t="s">
        <v>4595</v>
      </c>
      <c r="T3" s="4589"/>
      <c r="U3" s="4589"/>
      <c r="V3" s="4589"/>
      <c r="W3" s="4589"/>
    </row>
    <row r="4" spans="1:23" ht="33.75" customHeight="1">
      <c r="A4" s="4650" t="s">
        <v>4590</v>
      </c>
      <c r="B4" s="4646"/>
      <c r="C4" s="4634" t="str">
        <f>'Master Data'!E13</f>
        <v>ZNTM012345W</v>
      </c>
      <c r="D4" s="4634"/>
      <c r="E4" s="4634"/>
      <c r="F4" s="4646" t="s">
        <v>3160</v>
      </c>
      <c r="G4" s="4646"/>
      <c r="H4" s="4646"/>
      <c r="I4" s="4634" t="str">
        <f>'Master Data'!E24</f>
        <v>As Per Tender Advert</v>
      </c>
      <c r="J4" s="4634"/>
      <c r="K4" s="4634"/>
      <c r="L4" s="4634"/>
      <c r="M4" s="4634"/>
      <c r="N4" s="4634"/>
      <c r="O4" s="4592" t="s">
        <v>4448</v>
      </c>
      <c r="P4" s="4592"/>
      <c r="Q4" s="4631">
        <f>'Master Data'!G24</f>
        <v>0.45833333333333331</v>
      </c>
      <c r="R4" s="4632"/>
      <c r="S4" s="4589"/>
      <c r="T4" s="4589"/>
      <c r="U4" s="4589"/>
      <c r="V4" s="4589"/>
      <c r="W4" s="4589"/>
    </row>
    <row r="5" spans="1:23" ht="41.25" customHeight="1">
      <c r="A5" s="4650" t="s">
        <v>956</v>
      </c>
      <c r="B5" s="4646"/>
      <c r="C5" s="4635"/>
      <c r="D5" s="4635"/>
      <c r="E5" s="4635"/>
      <c r="F5" s="4635"/>
      <c r="G5" s="4635"/>
      <c r="H5" s="4635"/>
      <c r="I5" s="4635"/>
      <c r="J5" s="4635"/>
      <c r="K5" s="4635"/>
      <c r="L5" s="4635"/>
      <c r="M5" s="4635"/>
      <c r="N5" s="4635"/>
      <c r="O5" s="4635"/>
      <c r="P5" s="4635"/>
      <c r="Q5" s="4635"/>
      <c r="R5" s="4651"/>
      <c r="S5" s="4589"/>
      <c r="T5" s="4589"/>
      <c r="U5" s="4589"/>
      <c r="V5" s="4589"/>
      <c r="W5" s="4589"/>
    </row>
    <row r="6" spans="1:23" ht="27" customHeight="1">
      <c r="A6" s="4647" t="s">
        <v>4648</v>
      </c>
      <c r="B6" s="4648"/>
      <c r="C6" s="4648"/>
      <c r="D6" s="4648"/>
      <c r="E6" s="4648"/>
      <c r="F6" s="4648"/>
      <c r="G6" s="4648"/>
      <c r="H6" s="4648"/>
      <c r="I6" s="4648"/>
      <c r="J6" s="4648"/>
      <c r="K6" s="4648"/>
      <c r="L6" s="4648"/>
      <c r="M6" s="4648"/>
      <c r="N6" s="4648"/>
      <c r="O6" s="4648"/>
      <c r="P6" s="4648"/>
      <c r="Q6" s="4648"/>
      <c r="R6" s="4649"/>
      <c r="S6" s="2329"/>
    </row>
    <row r="7" spans="1:23" ht="16.5" customHeight="1">
      <c r="A7" s="4597" t="s">
        <v>4591</v>
      </c>
      <c r="B7" s="4598"/>
      <c r="C7" s="4598"/>
      <c r="D7" s="4598"/>
      <c r="E7" s="4598"/>
      <c r="F7" s="4598"/>
      <c r="G7" s="4598"/>
      <c r="H7" s="4598"/>
      <c r="I7" s="4598"/>
      <c r="J7" s="4598"/>
      <c r="K7" s="4598"/>
      <c r="L7" s="4598"/>
      <c r="M7" s="4598"/>
      <c r="N7" s="4598"/>
      <c r="O7" s="4598"/>
      <c r="P7" s="4598"/>
      <c r="Q7" s="4598"/>
      <c r="R7" s="4599"/>
      <c r="S7" s="2329"/>
    </row>
    <row r="8" spans="1:23" ht="15">
      <c r="A8" s="4603"/>
      <c r="B8" s="4604"/>
      <c r="C8" s="4604"/>
      <c r="D8" s="4604"/>
      <c r="E8" s="4604"/>
      <c r="F8" s="4604"/>
      <c r="G8" s="4604"/>
      <c r="H8" s="4604"/>
      <c r="I8" s="4604"/>
      <c r="J8" s="4604"/>
      <c r="K8" s="4604"/>
      <c r="L8" s="4604"/>
      <c r="M8" s="4604"/>
      <c r="N8" s="4604"/>
      <c r="O8" s="4604"/>
      <c r="P8" s="4604"/>
      <c r="Q8" s="4604"/>
      <c r="R8" s="4605"/>
      <c r="S8" s="2329"/>
    </row>
    <row r="9" spans="1:23" ht="15">
      <c r="A9" s="4603"/>
      <c r="B9" s="4604"/>
      <c r="C9" s="4604"/>
      <c r="D9" s="4604"/>
      <c r="E9" s="4604"/>
      <c r="F9" s="4604"/>
      <c r="G9" s="4604"/>
      <c r="H9" s="4604"/>
      <c r="I9" s="4604"/>
      <c r="J9" s="4604"/>
      <c r="K9" s="4604"/>
      <c r="L9" s="4604"/>
      <c r="M9" s="4604"/>
      <c r="N9" s="4604"/>
      <c r="O9" s="4604"/>
      <c r="P9" s="4604"/>
      <c r="Q9" s="4604"/>
      <c r="R9" s="4605"/>
      <c r="S9" s="2329"/>
    </row>
    <row r="10" spans="1:23" ht="15">
      <c r="A10" s="4603"/>
      <c r="B10" s="4604"/>
      <c r="C10" s="4604"/>
      <c r="D10" s="4604"/>
      <c r="E10" s="4604"/>
      <c r="F10" s="4604"/>
      <c r="G10" s="4604"/>
      <c r="H10" s="4604"/>
      <c r="I10" s="4604"/>
      <c r="J10" s="4604"/>
      <c r="K10" s="4604"/>
      <c r="L10" s="4604"/>
      <c r="M10" s="4604"/>
      <c r="N10" s="4604"/>
      <c r="O10" s="4604"/>
      <c r="P10" s="4604"/>
      <c r="Q10" s="4604"/>
      <c r="R10" s="4605"/>
      <c r="S10" s="2329"/>
    </row>
    <row r="11" spans="1:23" ht="15">
      <c r="A11" s="4603"/>
      <c r="B11" s="4604"/>
      <c r="C11" s="4604"/>
      <c r="D11" s="4604"/>
      <c r="E11" s="4604"/>
      <c r="F11" s="4604"/>
      <c r="G11" s="4604"/>
      <c r="H11" s="4604"/>
      <c r="I11" s="4604"/>
      <c r="J11" s="4604"/>
      <c r="K11" s="4604"/>
      <c r="L11" s="4604"/>
      <c r="M11" s="4604"/>
      <c r="N11" s="4604"/>
      <c r="O11" s="4604"/>
      <c r="P11" s="4604"/>
      <c r="Q11" s="4604"/>
      <c r="R11" s="4605"/>
      <c r="S11" s="2329"/>
    </row>
    <row r="12" spans="1:23" ht="39" customHeight="1">
      <c r="A12" s="4647" t="s">
        <v>4449</v>
      </c>
      <c r="B12" s="4648"/>
      <c r="C12" s="4648"/>
      <c r="D12" s="4648"/>
      <c r="E12" s="4648"/>
      <c r="F12" s="4648"/>
      <c r="G12" s="4648"/>
      <c r="H12" s="4648"/>
      <c r="I12" s="4648"/>
      <c r="J12" s="4648"/>
      <c r="K12" s="4648"/>
      <c r="L12" s="4648"/>
      <c r="M12" s="4648"/>
      <c r="N12" s="4648"/>
      <c r="O12" s="4648"/>
      <c r="P12" s="4648"/>
      <c r="Q12" s="4648"/>
      <c r="R12" s="4649"/>
      <c r="S12" s="2329"/>
    </row>
    <row r="13" spans="1:23" ht="45.75" customHeight="1">
      <c r="A13" s="4633" t="s">
        <v>4592</v>
      </c>
      <c r="B13" s="4634"/>
      <c r="C13" s="4634"/>
      <c r="D13" s="4634"/>
      <c r="E13" s="4634"/>
      <c r="F13" s="4634"/>
      <c r="G13" s="4634"/>
      <c r="H13" s="4634"/>
      <c r="I13" s="4634"/>
      <c r="J13" s="4634"/>
      <c r="K13" s="4634"/>
      <c r="L13" s="4634"/>
      <c r="M13" s="4634"/>
      <c r="N13" s="4634"/>
      <c r="O13" s="4634"/>
      <c r="P13" s="4634"/>
      <c r="Q13" s="4634"/>
      <c r="R13" s="4641"/>
      <c r="S13" s="2329"/>
    </row>
    <row r="14" spans="1:23" ht="42" customHeight="1">
      <c r="A14" s="4633" t="s">
        <v>4450</v>
      </c>
      <c r="B14" s="4634"/>
      <c r="C14" s="4634"/>
      <c r="D14" s="4634"/>
      <c r="E14" s="4634"/>
      <c r="F14" s="4634"/>
      <c r="G14" s="4634"/>
      <c r="H14" s="4634"/>
      <c r="I14" s="4634"/>
      <c r="J14" s="4634"/>
      <c r="K14" s="4634"/>
      <c r="L14" s="4634"/>
      <c r="M14" s="4634"/>
      <c r="N14" s="4634"/>
      <c r="O14" s="4634"/>
      <c r="P14" s="4634"/>
      <c r="Q14" s="4634"/>
      <c r="R14" s="4641"/>
      <c r="S14" s="2329"/>
    </row>
    <row r="15" spans="1:23" ht="28.5" customHeight="1">
      <c r="A15" s="4633" t="s">
        <v>4451</v>
      </c>
      <c r="B15" s="4634"/>
      <c r="C15" s="4634"/>
      <c r="D15" s="4634"/>
      <c r="E15" s="4634"/>
      <c r="F15" s="4634"/>
      <c r="G15" s="4634"/>
      <c r="H15" s="4634"/>
      <c r="I15" s="4634"/>
      <c r="J15" s="4634"/>
      <c r="K15" s="4634"/>
      <c r="L15" s="4634"/>
      <c r="M15" s="4634"/>
      <c r="N15" s="4634"/>
      <c r="O15" s="4634"/>
      <c r="P15" s="4634"/>
      <c r="Q15" s="4634"/>
      <c r="R15" s="4641"/>
      <c r="S15" s="2329"/>
    </row>
    <row r="16" spans="1:23" ht="38.25" customHeight="1">
      <c r="A16" s="4633" t="s">
        <v>4452</v>
      </c>
      <c r="B16" s="4634"/>
      <c r="C16" s="4634"/>
      <c r="D16" s="4634" t="s">
        <v>4453</v>
      </c>
      <c r="E16" s="4634"/>
      <c r="F16" s="4634"/>
      <c r="G16" s="4634"/>
      <c r="H16" s="4634"/>
      <c r="I16" s="4634"/>
      <c r="J16" s="4634"/>
      <c r="K16" s="4634"/>
      <c r="L16" s="4634"/>
      <c r="M16" s="4634" t="s">
        <v>4454</v>
      </c>
      <c r="N16" s="4634"/>
      <c r="O16" s="4634"/>
      <c r="P16" s="4634"/>
      <c r="Q16" s="4634"/>
      <c r="R16" s="4641"/>
      <c r="S16" s="2329"/>
    </row>
    <row r="17" spans="1:19" ht="37.5" customHeight="1">
      <c r="A17" s="4633" t="s">
        <v>4455</v>
      </c>
      <c r="B17" s="4634"/>
      <c r="C17" s="4634"/>
      <c r="D17" s="4634"/>
      <c r="E17" s="4634"/>
      <c r="F17" s="4634"/>
      <c r="G17" s="4634"/>
      <c r="H17" s="4634"/>
      <c r="I17" s="4634"/>
      <c r="J17" s="4634"/>
      <c r="K17" s="4634"/>
      <c r="L17" s="4634"/>
      <c r="M17" s="4634"/>
      <c r="N17" s="4634"/>
      <c r="O17" s="4634"/>
      <c r="P17" s="4634"/>
      <c r="Q17" s="4634"/>
      <c r="R17" s="4641"/>
      <c r="S17" s="2329"/>
    </row>
    <row r="18" spans="1:19" ht="39" customHeight="1">
      <c r="A18" s="4633" t="s">
        <v>4456</v>
      </c>
      <c r="B18" s="4634"/>
      <c r="C18" s="4634"/>
      <c r="D18" s="4634" t="s">
        <v>4453</v>
      </c>
      <c r="E18" s="4634"/>
      <c r="F18" s="4634"/>
      <c r="G18" s="4634"/>
      <c r="H18" s="4634"/>
      <c r="I18" s="4634"/>
      <c r="J18" s="4634"/>
      <c r="K18" s="4634"/>
      <c r="L18" s="4634"/>
      <c r="M18" s="4634" t="s">
        <v>4454</v>
      </c>
      <c r="N18" s="4634"/>
      <c r="O18" s="4634"/>
      <c r="P18" s="4634"/>
      <c r="Q18" s="4634"/>
      <c r="R18" s="4641"/>
      <c r="S18" s="2329"/>
    </row>
    <row r="19" spans="1:19" ht="42" customHeight="1">
      <c r="A19" s="4633" t="s">
        <v>4457</v>
      </c>
      <c r="B19" s="4634"/>
      <c r="C19" s="4634"/>
      <c r="D19" s="4634"/>
      <c r="E19" s="4634"/>
      <c r="F19" s="4634"/>
      <c r="G19" s="4634"/>
      <c r="H19" s="4634"/>
      <c r="I19" s="4634"/>
      <c r="J19" s="4634"/>
      <c r="K19" s="4634"/>
      <c r="L19" s="4634"/>
      <c r="M19" s="4634"/>
      <c r="N19" s="4634"/>
      <c r="O19" s="4634"/>
      <c r="P19" s="4634"/>
      <c r="Q19" s="4634"/>
      <c r="R19" s="4641"/>
      <c r="S19" s="2329"/>
    </row>
    <row r="20" spans="1:19" ht="41.25" customHeight="1">
      <c r="A20" s="4633" t="s">
        <v>4458</v>
      </c>
      <c r="B20" s="4634"/>
      <c r="C20" s="4634"/>
      <c r="D20" s="4634"/>
      <c r="E20" s="4634"/>
      <c r="F20" s="4634"/>
      <c r="G20" s="4634"/>
      <c r="H20" s="4634"/>
      <c r="I20" s="4634"/>
      <c r="J20" s="4634"/>
      <c r="K20" s="4634"/>
      <c r="L20" s="4634"/>
      <c r="M20" s="4634"/>
      <c r="N20" s="4634"/>
      <c r="O20" s="4634"/>
      <c r="P20" s="4634"/>
      <c r="Q20" s="4634"/>
      <c r="R20" s="4641"/>
      <c r="S20" s="2329"/>
    </row>
    <row r="21" spans="1:19" ht="33.75" customHeight="1">
      <c r="A21" s="4633"/>
      <c r="B21" s="4634"/>
      <c r="C21" s="4634"/>
      <c r="D21" s="4646" t="s">
        <v>4459</v>
      </c>
      <c r="E21" s="4646"/>
      <c r="F21" s="4646"/>
      <c r="G21" s="4646"/>
      <c r="H21" s="4634"/>
      <c r="I21" s="4634"/>
      <c r="J21" s="4634"/>
      <c r="K21" s="4646" t="s">
        <v>4460</v>
      </c>
      <c r="L21" s="4646"/>
      <c r="M21" s="4646"/>
      <c r="N21" s="4590"/>
      <c r="O21" s="4590"/>
      <c r="P21" s="4590"/>
      <c r="Q21" s="4590"/>
      <c r="R21" s="4591"/>
      <c r="S21" s="2329"/>
    </row>
    <row r="22" spans="1:19" ht="39.75" customHeight="1">
      <c r="A22" s="4597" t="s">
        <v>4476</v>
      </c>
      <c r="B22" s="4598"/>
      <c r="C22" s="4598"/>
      <c r="D22" s="4590" t="s">
        <v>4461</v>
      </c>
      <c r="E22" s="4590"/>
      <c r="F22" s="4590"/>
      <c r="G22" s="4590"/>
      <c r="H22" s="4590"/>
      <c r="I22" s="4590"/>
      <c r="J22" s="4590"/>
      <c r="K22" s="4595" t="s">
        <v>4475</v>
      </c>
      <c r="L22" s="4595"/>
      <c r="M22" s="4595"/>
      <c r="N22" s="4595"/>
      <c r="O22" s="4595"/>
      <c r="P22" s="4634" t="s">
        <v>4463</v>
      </c>
      <c r="Q22" s="4634"/>
      <c r="R22" s="4641"/>
      <c r="S22" s="4643"/>
    </row>
    <row r="23" spans="1:19" ht="12.75" customHeight="1">
      <c r="A23" s="4597"/>
      <c r="B23" s="4598"/>
      <c r="C23" s="4598"/>
      <c r="D23" s="4634"/>
      <c r="E23" s="4634"/>
      <c r="F23" s="4634"/>
      <c r="G23" s="4634"/>
      <c r="H23" s="4634"/>
      <c r="I23" s="4634"/>
      <c r="J23" s="4634"/>
      <c r="K23" s="4595"/>
      <c r="L23" s="4595"/>
      <c r="M23" s="4595"/>
      <c r="N23" s="4595"/>
      <c r="O23" s="4595"/>
      <c r="P23" s="4634" t="s">
        <v>3698</v>
      </c>
      <c r="Q23" s="4634"/>
      <c r="R23" s="4641"/>
      <c r="S23" s="4643"/>
    </row>
    <row r="24" spans="1:19" ht="29.25" customHeight="1">
      <c r="A24" s="4597"/>
      <c r="B24" s="4598"/>
      <c r="C24" s="4598"/>
      <c r="D24" s="4590" t="s">
        <v>4462</v>
      </c>
      <c r="E24" s="4590"/>
      <c r="F24" s="4590"/>
      <c r="G24" s="4590"/>
      <c r="H24" s="4590"/>
      <c r="I24" s="4590"/>
      <c r="J24" s="4590"/>
      <c r="K24" s="4595"/>
      <c r="L24" s="4595"/>
      <c r="M24" s="4595"/>
      <c r="N24" s="4595"/>
      <c r="O24" s="4595"/>
      <c r="P24" s="4634" t="s">
        <v>4462</v>
      </c>
      <c r="Q24" s="4634"/>
      <c r="R24" s="4641"/>
      <c r="S24" s="4643"/>
    </row>
    <row r="25" spans="1:19" ht="60.75" customHeight="1">
      <c r="A25" s="4594" t="s">
        <v>4477</v>
      </c>
      <c r="B25" s="4595"/>
      <c r="C25" s="4595"/>
      <c r="D25" s="4598"/>
      <c r="E25" s="4598"/>
      <c r="F25" s="4598"/>
      <c r="G25" s="4598"/>
      <c r="H25" s="4598"/>
      <c r="I25" s="4598"/>
      <c r="J25" s="4598"/>
      <c r="K25" s="4598"/>
      <c r="L25" s="4598"/>
      <c r="M25" s="4598"/>
      <c r="N25" s="4598"/>
      <c r="O25" s="4598"/>
      <c r="P25" s="4598"/>
      <c r="Q25" s="4598"/>
      <c r="R25" s="4599"/>
      <c r="S25" s="2329"/>
    </row>
    <row r="26" spans="1:19" ht="12.75" customHeight="1">
      <c r="A26" s="4594" t="s">
        <v>4478</v>
      </c>
      <c r="B26" s="4595"/>
      <c r="C26" s="4595"/>
      <c r="D26" s="4590" t="s">
        <v>4479</v>
      </c>
      <c r="E26" s="4590"/>
      <c r="F26" s="4590"/>
      <c r="G26" s="4590"/>
      <c r="H26" s="4590" t="s">
        <v>3984</v>
      </c>
      <c r="I26" s="4590"/>
      <c r="J26" s="4590"/>
      <c r="K26" s="4590"/>
      <c r="L26" s="4598" t="s">
        <v>4473</v>
      </c>
      <c r="M26" s="4598"/>
      <c r="N26" s="4590" t="s">
        <v>3982</v>
      </c>
      <c r="O26" s="4590"/>
      <c r="P26" s="4590" t="s">
        <v>3984</v>
      </c>
      <c r="Q26" s="4590"/>
      <c r="R26" s="4591"/>
      <c r="S26" s="4643"/>
    </row>
    <row r="27" spans="1:19">
      <c r="A27" s="4594"/>
      <c r="B27" s="4595"/>
      <c r="C27" s="4595"/>
      <c r="D27" s="4590"/>
      <c r="E27" s="4590"/>
      <c r="F27" s="4590"/>
      <c r="G27" s="4590"/>
      <c r="H27" s="4590"/>
      <c r="I27" s="4590"/>
      <c r="J27" s="4590"/>
      <c r="K27" s="4590"/>
      <c r="L27" s="4598"/>
      <c r="M27" s="4598"/>
      <c r="N27" s="4590"/>
      <c r="O27" s="4590"/>
      <c r="P27" s="4590"/>
      <c r="Q27" s="4590"/>
      <c r="R27" s="4591"/>
      <c r="S27" s="4643"/>
    </row>
    <row r="28" spans="1:19" ht="25.5" customHeight="1">
      <c r="A28" s="4594"/>
      <c r="B28" s="4595"/>
      <c r="C28" s="4595"/>
      <c r="D28" s="4590"/>
      <c r="E28" s="4590"/>
      <c r="F28" s="4590"/>
      <c r="G28" s="4590"/>
      <c r="H28" s="4590"/>
      <c r="I28" s="4590"/>
      <c r="J28" s="4590"/>
      <c r="K28" s="4590"/>
      <c r="L28" s="4598"/>
      <c r="M28" s="4598"/>
      <c r="N28" s="4590"/>
      <c r="O28" s="4590"/>
      <c r="P28" s="4590"/>
      <c r="Q28" s="4590"/>
      <c r="R28" s="4591"/>
      <c r="S28" s="4643"/>
    </row>
    <row r="29" spans="1:19" ht="12.75" customHeight="1">
      <c r="A29" s="4594"/>
      <c r="B29" s="4595"/>
      <c r="C29" s="4595"/>
      <c r="D29" s="4592" t="s">
        <v>4464</v>
      </c>
      <c r="E29" s="4592"/>
      <c r="F29" s="4592"/>
      <c r="G29" s="4592"/>
      <c r="H29" s="4592"/>
      <c r="I29" s="4592"/>
      <c r="J29" s="4592"/>
      <c r="K29" s="4592"/>
      <c r="L29" s="4592" t="s">
        <v>4480</v>
      </c>
      <c r="M29" s="4592"/>
      <c r="N29" s="4592"/>
      <c r="O29" s="4592"/>
      <c r="P29" s="4592"/>
      <c r="Q29" s="4592"/>
      <c r="R29" s="4593"/>
      <c r="S29" s="4643"/>
    </row>
    <row r="30" spans="1:19">
      <c r="A30" s="4594"/>
      <c r="B30" s="4595"/>
      <c r="C30" s="4595"/>
      <c r="D30" s="4592"/>
      <c r="E30" s="4592"/>
      <c r="F30" s="4592"/>
      <c r="G30" s="4592"/>
      <c r="H30" s="4592"/>
      <c r="I30" s="4592"/>
      <c r="J30" s="4592"/>
      <c r="K30" s="4592"/>
      <c r="L30" s="4592"/>
      <c r="M30" s="4592"/>
      <c r="N30" s="4592"/>
      <c r="O30" s="4592"/>
      <c r="P30" s="4592"/>
      <c r="Q30" s="4592"/>
      <c r="R30" s="4593"/>
      <c r="S30" s="4643"/>
    </row>
    <row r="31" spans="1:19" ht="43.5" customHeight="1">
      <c r="A31" s="4639" t="s">
        <v>4593</v>
      </c>
      <c r="B31" s="4640"/>
      <c r="C31" s="4640"/>
      <c r="D31" s="4634"/>
      <c r="E31" s="4634"/>
      <c r="F31" s="4634"/>
      <c r="G31" s="4634"/>
      <c r="H31" s="4634"/>
      <c r="I31" s="4634"/>
      <c r="J31" s="4634"/>
      <c r="K31" s="4634"/>
      <c r="L31" s="4644" t="s">
        <v>4465</v>
      </c>
      <c r="M31" s="4644"/>
      <c r="N31" s="4644"/>
      <c r="O31" s="4644"/>
      <c r="P31" s="4644"/>
      <c r="Q31" s="4644"/>
      <c r="R31" s="4645"/>
      <c r="S31" s="2329"/>
    </row>
    <row r="32" spans="1:19" ht="63" customHeight="1">
      <c r="A32" s="4639" t="s">
        <v>4649</v>
      </c>
      <c r="B32" s="4640"/>
      <c r="C32" s="4640"/>
      <c r="D32" s="4634"/>
      <c r="E32" s="4634"/>
      <c r="F32" s="4634"/>
      <c r="G32" s="4634"/>
      <c r="H32" s="4634"/>
      <c r="I32" s="4634"/>
      <c r="J32" s="4634"/>
      <c r="K32" s="4634"/>
      <c r="L32" s="4634"/>
      <c r="M32" s="4634"/>
      <c r="N32" s="4634"/>
      <c r="O32" s="4634"/>
      <c r="P32" s="4634"/>
      <c r="Q32" s="4634"/>
      <c r="R32" s="4641"/>
      <c r="S32" s="2329"/>
    </row>
    <row r="33" spans="1:19" ht="59.25" customHeight="1">
      <c r="A33" s="4639" t="s">
        <v>4466</v>
      </c>
      <c r="B33" s="4640"/>
      <c r="C33" s="4640"/>
      <c r="D33" s="4634"/>
      <c r="E33" s="4634"/>
      <c r="F33" s="4634"/>
      <c r="G33" s="4634"/>
      <c r="H33" s="4634"/>
      <c r="I33" s="4634"/>
      <c r="J33" s="4634"/>
      <c r="K33" s="4634"/>
      <c r="L33" s="4640" t="s">
        <v>4594</v>
      </c>
      <c r="M33" s="4640"/>
      <c r="N33" s="4640"/>
      <c r="O33" s="4640"/>
      <c r="P33" s="4640"/>
      <c r="Q33" s="4640"/>
      <c r="R33" s="4642"/>
      <c r="S33" s="2329"/>
    </row>
    <row r="34" spans="1:19" ht="52.5" customHeight="1">
      <c r="A34" s="4636" t="s">
        <v>4725</v>
      </c>
      <c r="B34" s="4637"/>
      <c r="C34" s="4637"/>
      <c r="D34" s="4637"/>
      <c r="E34" s="4637"/>
      <c r="F34" s="4637"/>
      <c r="G34" s="4637"/>
      <c r="H34" s="4637"/>
      <c r="I34" s="4637"/>
      <c r="J34" s="4637" t="s">
        <v>4467</v>
      </c>
      <c r="K34" s="4637"/>
      <c r="L34" s="4637"/>
      <c r="M34" s="4637"/>
      <c r="N34" s="4637"/>
      <c r="O34" s="4637"/>
      <c r="P34" s="4637"/>
      <c r="Q34" s="4637"/>
      <c r="R34" s="4638"/>
      <c r="S34" s="2329"/>
    </row>
    <row r="35" spans="1:19" ht="16.5" customHeight="1">
      <c r="A35" s="4633" t="s">
        <v>4468</v>
      </c>
      <c r="B35" s="4634"/>
      <c r="C35" s="4634"/>
      <c r="D35" s="4635"/>
      <c r="E35" s="4635"/>
      <c r="F35" s="4635"/>
      <c r="G35" s="4635"/>
      <c r="H35" s="4635"/>
      <c r="I35" s="4635"/>
      <c r="J35" s="4598" t="s">
        <v>4469</v>
      </c>
      <c r="K35" s="4598"/>
      <c r="L35" s="4598"/>
      <c r="M35" s="4612"/>
      <c r="N35" s="4612"/>
      <c r="O35" s="4612"/>
      <c r="P35" s="4612"/>
      <c r="Q35" s="4612"/>
      <c r="R35" s="4613"/>
      <c r="S35" s="2329"/>
    </row>
    <row r="36" spans="1:19" ht="16.5" customHeight="1">
      <c r="A36" s="4633" t="s">
        <v>4469</v>
      </c>
      <c r="B36" s="4634"/>
      <c r="C36" s="4634"/>
      <c r="D36" s="4635"/>
      <c r="E36" s="4635"/>
      <c r="F36" s="4635"/>
      <c r="G36" s="4635"/>
      <c r="H36" s="4635"/>
      <c r="I36" s="4635"/>
      <c r="J36" s="4598" t="s">
        <v>4452</v>
      </c>
      <c r="K36" s="4598"/>
      <c r="L36" s="4598"/>
      <c r="M36" s="4612"/>
      <c r="N36" s="4612"/>
      <c r="O36" s="4612"/>
      <c r="P36" s="4612"/>
      <c r="Q36" s="4612"/>
      <c r="R36" s="4613"/>
      <c r="S36" s="2329"/>
    </row>
    <row r="37" spans="1:19" ht="16.5" customHeight="1">
      <c r="A37" s="4633" t="s">
        <v>4452</v>
      </c>
      <c r="B37" s="4634"/>
      <c r="C37" s="4634"/>
      <c r="D37" s="4635"/>
      <c r="E37" s="4635"/>
      <c r="F37" s="4635"/>
      <c r="G37" s="4635"/>
      <c r="H37" s="4635"/>
      <c r="I37" s="4635"/>
      <c r="J37" s="4598" t="s">
        <v>4456</v>
      </c>
      <c r="K37" s="4598"/>
      <c r="L37" s="4598"/>
      <c r="M37" s="4612"/>
      <c r="N37" s="4612"/>
      <c r="O37" s="4612"/>
      <c r="P37" s="4612"/>
      <c r="Q37" s="4612"/>
      <c r="R37" s="4613"/>
      <c r="S37" s="2329"/>
    </row>
    <row r="38" spans="1:19" ht="16.5" customHeight="1">
      <c r="A38" s="4633" t="s">
        <v>4456</v>
      </c>
      <c r="B38" s="4634"/>
      <c r="C38" s="4634"/>
      <c r="D38" s="4635"/>
      <c r="E38" s="4635"/>
      <c r="F38" s="4635"/>
      <c r="G38" s="4635"/>
      <c r="H38" s="4635"/>
      <c r="I38" s="4635"/>
      <c r="J38" s="4598" t="s">
        <v>4457</v>
      </c>
      <c r="K38" s="4598"/>
      <c r="L38" s="4598"/>
      <c r="M38" s="4612"/>
      <c r="N38" s="4612"/>
      <c r="O38" s="4612"/>
      <c r="P38" s="4612"/>
      <c r="Q38" s="4612"/>
      <c r="R38" s="4613"/>
      <c r="S38" s="2329"/>
    </row>
    <row r="39" spans="1:19" ht="15">
      <c r="A39" s="4633" t="s">
        <v>4457</v>
      </c>
      <c r="B39" s="4634"/>
      <c r="C39" s="4634"/>
      <c r="D39" s="4635"/>
      <c r="E39" s="4635"/>
      <c r="F39" s="4635"/>
      <c r="G39" s="4635"/>
      <c r="H39" s="4635"/>
      <c r="I39" s="4635"/>
      <c r="J39" s="4590"/>
      <c r="K39" s="4590"/>
      <c r="L39" s="4590"/>
      <c r="M39" s="4590"/>
      <c r="N39" s="4590"/>
      <c r="O39" s="4590"/>
      <c r="P39" s="4590"/>
      <c r="Q39" s="4590"/>
      <c r="R39" s="4591"/>
      <c r="S39" s="2329"/>
    </row>
    <row r="40" spans="1:19" ht="17.399999999999999">
      <c r="A40" s="4621" t="s">
        <v>4470</v>
      </c>
      <c r="B40" s="4622"/>
      <c r="C40" s="4622"/>
      <c r="D40" s="4622"/>
      <c r="E40" s="4622"/>
      <c r="F40" s="4622"/>
      <c r="G40" s="4622"/>
      <c r="H40" s="4622"/>
      <c r="I40" s="4622"/>
      <c r="J40" s="4622"/>
      <c r="K40" s="4622"/>
      <c r="L40" s="4622"/>
      <c r="M40" s="4622"/>
      <c r="N40" s="4622"/>
      <c r="O40" s="4622"/>
      <c r="P40" s="4622"/>
      <c r="Q40" s="4622"/>
      <c r="R40" s="4623"/>
    </row>
    <row r="41" spans="1:19" ht="17.399999999999999">
      <c r="A41" s="4624" t="s">
        <v>4740</v>
      </c>
      <c r="B41" s="4625"/>
      <c r="C41" s="4625"/>
      <c r="D41" s="4625"/>
      <c r="E41" s="4625"/>
      <c r="F41" s="4625"/>
      <c r="G41" s="4625"/>
      <c r="H41" s="4625"/>
      <c r="I41" s="4625"/>
      <c r="J41" s="4625"/>
      <c r="K41" s="4625"/>
      <c r="L41" s="4625"/>
      <c r="M41" s="4625"/>
      <c r="N41" s="4625"/>
      <c r="O41" s="4625"/>
      <c r="P41" s="4625"/>
      <c r="Q41" s="4625"/>
      <c r="R41" s="4626"/>
    </row>
    <row r="42" spans="1:19" ht="22.5" customHeight="1">
      <c r="A42" s="4606" t="s">
        <v>4741</v>
      </c>
      <c r="B42" s="4607"/>
      <c r="C42" s="4607"/>
      <c r="D42" s="4607"/>
      <c r="E42" s="4607"/>
      <c r="F42" s="4607"/>
      <c r="G42" s="4607"/>
      <c r="H42" s="4607"/>
      <c r="I42" s="4607"/>
      <c r="J42" s="4607"/>
      <c r="K42" s="4607"/>
      <c r="L42" s="4607"/>
      <c r="M42" s="4607"/>
      <c r="N42" s="4607"/>
      <c r="O42" s="4607"/>
      <c r="P42" s="4607"/>
      <c r="Q42" s="4607"/>
      <c r="R42" s="4608"/>
    </row>
    <row r="43" spans="1:19" ht="29.25" customHeight="1">
      <c r="A43" s="4594" t="s">
        <v>4726</v>
      </c>
      <c r="B43" s="4595"/>
      <c r="C43" s="4595"/>
      <c r="D43" s="4595"/>
      <c r="E43" s="4595"/>
      <c r="F43" s="4595"/>
      <c r="G43" s="4595"/>
      <c r="H43" s="4595"/>
      <c r="I43" s="4595"/>
      <c r="J43" s="4595"/>
      <c r="K43" s="4595"/>
      <c r="L43" s="4595"/>
      <c r="M43" s="4595"/>
      <c r="N43" s="4595"/>
      <c r="O43" s="4595"/>
      <c r="P43" s="4595"/>
      <c r="Q43" s="4595"/>
      <c r="R43" s="4596"/>
    </row>
    <row r="44" spans="1:19" ht="29.25" customHeight="1">
      <c r="A44" s="4594" t="s">
        <v>4727</v>
      </c>
      <c r="B44" s="4595"/>
      <c r="C44" s="4595"/>
      <c r="D44" s="4595"/>
      <c r="E44" s="4595"/>
      <c r="F44" s="4595"/>
      <c r="G44" s="4595"/>
      <c r="H44" s="4595"/>
      <c r="I44" s="4595"/>
      <c r="J44" s="4595"/>
      <c r="K44" s="4595"/>
      <c r="L44" s="4595"/>
      <c r="M44" s="4595"/>
      <c r="N44" s="4595"/>
      <c r="O44" s="4595"/>
      <c r="P44" s="4595"/>
      <c r="Q44" s="4595"/>
      <c r="R44" s="4596"/>
    </row>
    <row r="45" spans="1:19" ht="29.25" customHeight="1">
      <c r="A45" s="4594" t="s">
        <v>4742</v>
      </c>
      <c r="B45" s="4595"/>
      <c r="C45" s="4595"/>
      <c r="D45" s="4595"/>
      <c r="E45" s="4595"/>
      <c r="F45" s="4595"/>
      <c r="G45" s="4595"/>
      <c r="H45" s="4595"/>
      <c r="I45" s="4595"/>
      <c r="J45" s="4595"/>
      <c r="K45" s="4595"/>
      <c r="L45" s="4595"/>
      <c r="M45" s="4595"/>
      <c r="N45" s="4595"/>
      <c r="O45" s="4595"/>
      <c r="P45" s="4595"/>
      <c r="Q45" s="4595"/>
      <c r="R45" s="4596"/>
      <c r="S45" s="2331"/>
    </row>
    <row r="46" spans="1:19" ht="29.25" customHeight="1">
      <c r="A46" s="4594"/>
      <c r="B46" s="4595"/>
      <c r="C46" s="4595"/>
      <c r="D46" s="4595"/>
      <c r="E46" s="4595"/>
      <c r="F46" s="4595"/>
      <c r="G46" s="4595"/>
      <c r="H46" s="4595"/>
      <c r="I46" s="4595"/>
      <c r="J46" s="4595"/>
      <c r="K46" s="4595"/>
      <c r="L46" s="4595"/>
      <c r="M46" s="4595"/>
      <c r="N46" s="4595"/>
      <c r="O46" s="4595"/>
      <c r="P46" s="4595"/>
      <c r="Q46" s="4595"/>
      <c r="R46" s="4596"/>
      <c r="S46" s="2331"/>
    </row>
    <row r="47" spans="1:19" ht="29.25" customHeight="1">
      <c r="A47" s="4597" t="s">
        <v>4728</v>
      </c>
      <c r="B47" s="4598"/>
      <c r="C47" s="4598"/>
      <c r="D47" s="4598"/>
      <c r="E47" s="4598"/>
      <c r="F47" s="4598"/>
      <c r="G47" s="4598"/>
      <c r="H47" s="4598"/>
      <c r="I47" s="4598"/>
      <c r="J47" s="4598"/>
      <c r="K47" s="4598"/>
      <c r="L47" s="4598"/>
      <c r="M47" s="4598"/>
      <c r="N47" s="4598"/>
      <c r="O47" s="4598"/>
      <c r="P47" s="4598"/>
      <c r="Q47" s="4598"/>
      <c r="R47" s="4599"/>
      <c r="S47" s="2331"/>
    </row>
    <row r="48" spans="1:19" ht="29.25" customHeight="1">
      <c r="A48" s="4597"/>
      <c r="B48" s="4598"/>
      <c r="C48" s="4598"/>
      <c r="D48" s="4598"/>
      <c r="E48" s="4598"/>
      <c r="F48" s="4598"/>
      <c r="G48" s="4598"/>
      <c r="H48" s="4598"/>
      <c r="I48" s="4598"/>
      <c r="J48" s="4598"/>
      <c r="K48" s="4598"/>
      <c r="L48" s="4598"/>
      <c r="M48" s="4598"/>
      <c r="N48" s="4598"/>
      <c r="O48" s="4598"/>
      <c r="P48" s="4598"/>
      <c r="Q48" s="4598"/>
      <c r="R48" s="4599"/>
    </row>
    <row r="49" spans="1:20" ht="66" customHeight="1">
      <c r="A49" s="4597" t="s">
        <v>4884</v>
      </c>
      <c r="B49" s="4598"/>
      <c r="C49" s="4598"/>
      <c r="D49" s="4598"/>
      <c r="E49" s="4598"/>
      <c r="F49" s="4598"/>
      <c r="G49" s="4598"/>
      <c r="H49" s="4598"/>
      <c r="I49" s="4598"/>
      <c r="J49" s="4598"/>
      <c r="K49" s="4598"/>
      <c r="L49" s="4598"/>
      <c r="M49" s="4598"/>
      <c r="N49" s="4598"/>
      <c r="O49" s="4598"/>
      <c r="P49" s="4598"/>
      <c r="Q49" s="4598"/>
      <c r="R49" s="4599"/>
      <c r="S49" s="2330"/>
    </row>
    <row r="50" spans="1:20" ht="18.75" customHeight="1">
      <c r="A50" s="4606" t="s">
        <v>4474</v>
      </c>
      <c r="B50" s="4607"/>
      <c r="C50" s="4607"/>
      <c r="D50" s="4607"/>
      <c r="E50" s="4607"/>
      <c r="F50" s="4607"/>
      <c r="G50" s="4607"/>
      <c r="H50" s="4607"/>
      <c r="I50" s="4607"/>
      <c r="J50" s="4607"/>
      <c r="K50" s="4607"/>
      <c r="L50" s="4607"/>
      <c r="M50" s="4607"/>
      <c r="N50" s="4607"/>
      <c r="O50" s="4607"/>
      <c r="P50" s="4607"/>
      <c r="Q50" s="4607"/>
      <c r="R50" s="4608"/>
      <c r="S50" s="2332"/>
    </row>
    <row r="51" spans="1:20" ht="34.5" customHeight="1">
      <c r="A51" s="4587" t="s">
        <v>4729</v>
      </c>
      <c r="B51" s="4588"/>
      <c r="C51" s="4588"/>
      <c r="D51" s="4588"/>
      <c r="E51" s="4588"/>
      <c r="F51" s="4588"/>
      <c r="G51" s="4588"/>
      <c r="H51" s="4588"/>
      <c r="I51" s="4588"/>
      <c r="J51" s="4588"/>
      <c r="K51" s="4588"/>
      <c r="L51" s="4588"/>
      <c r="M51" s="4588"/>
      <c r="N51" s="4588"/>
      <c r="O51" s="4588"/>
      <c r="P51" s="4588"/>
      <c r="Q51" s="4588"/>
      <c r="R51" s="4614"/>
      <c r="S51" s="2330"/>
    </row>
    <row r="52" spans="1:20" ht="34.5" customHeight="1">
      <c r="A52" s="4587" t="s">
        <v>4730</v>
      </c>
      <c r="B52" s="4588"/>
      <c r="C52" s="4588"/>
      <c r="D52" s="4588"/>
      <c r="E52" s="4588"/>
      <c r="F52" s="4588"/>
      <c r="G52" s="4588"/>
      <c r="H52" s="4588"/>
      <c r="I52" s="4588"/>
      <c r="J52" s="4588"/>
      <c r="K52" s="4588"/>
      <c r="L52" s="4588"/>
      <c r="M52" s="4588"/>
      <c r="N52" s="4588"/>
      <c r="O52" s="4588"/>
      <c r="P52" s="4588"/>
      <c r="Q52" s="4588"/>
      <c r="R52" s="4614"/>
      <c r="S52" s="2330"/>
    </row>
    <row r="53" spans="1:20" ht="34.5" customHeight="1">
      <c r="A53" s="4615" t="s">
        <v>4471</v>
      </c>
      <c r="B53" s="4616"/>
      <c r="C53" s="4616"/>
      <c r="D53" s="4616"/>
      <c r="E53" s="4616"/>
      <c r="F53" s="4616"/>
      <c r="G53" s="4616"/>
      <c r="H53" s="4616"/>
      <c r="I53" s="4616"/>
      <c r="J53" s="4616"/>
      <c r="K53" s="4616"/>
      <c r="L53" s="4616"/>
      <c r="M53" s="4616"/>
      <c r="N53" s="4616"/>
      <c r="O53" s="4616"/>
      <c r="P53" s="4616"/>
      <c r="Q53" s="4616"/>
      <c r="R53" s="4617"/>
      <c r="S53" s="2333"/>
      <c r="T53" s="2333"/>
    </row>
    <row r="54" spans="1:20" ht="34.5" customHeight="1">
      <c r="A54" s="4587" t="s">
        <v>4737</v>
      </c>
      <c r="B54" s="4588"/>
      <c r="C54" s="4588"/>
      <c r="D54" s="4588"/>
      <c r="E54" s="4588"/>
      <c r="F54" s="4588"/>
      <c r="G54" s="4588"/>
      <c r="H54" s="4588"/>
      <c r="I54" s="4588"/>
      <c r="J54" s="4588"/>
      <c r="K54" s="4588"/>
      <c r="L54" s="4588"/>
      <c r="M54" s="4588"/>
      <c r="N54" s="4588"/>
      <c r="O54" s="4588"/>
      <c r="P54" s="4588"/>
      <c r="Q54" s="4588"/>
      <c r="R54" s="4614"/>
      <c r="S54" s="2330"/>
      <c r="T54" s="2330"/>
    </row>
    <row r="55" spans="1:20" ht="34.5" customHeight="1">
      <c r="A55" s="4587" t="s">
        <v>4731</v>
      </c>
      <c r="B55" s="4588"/>
      <c r="C55" s="4588"/>
      <c r="D55" s="4588"/>
      <c r="E55" s="4588"/>
      <c r="F55" s="4588"/>
      <c r="G55" s="4588"/>
      <c r="H55" s="4588"/>
      <c r="I55" s="4588"/>
      <c r="J55" s="4588"/>
      <c r="K55" s="4588"/>
      <c r="L55" s="4588"/>
      <c r="M55" s="4588"/>
      <c r="N55" s="4588"/>
      <c r="O55" s="4588"/>
      <c r="P55" s="4588"/>
      <c r="Q55" s="4588"/>
      <c r="R55" s="4614"/>
      <c r="S55" s="2330"/>
      <c r="T55" s="2330"/>
    </row>
    <row r="56" spans="1:20" ht="34.5" customHeight="1">
      <c r="A56" s="4587" t="s">
        <v>4738</v>
      </c>
      <c r="B56" s="4588"/>
      <c r="C56" s="4588"/>
      <c r="D56" s="4588"/>
      <c r="E56" s="4588"/>
      <c r="F56" s="4588"/>
      <c r="G56" s="4588"/>
      <c r="H56" s="4588"/>
      <c r="I56" s="4588"/>
      <c r="J56" s="4588"/>
      <c r="K56" s="4588"/>
      <c r="L56" s="4588"/>
      <c r="M56" s="4588"/>
      <c r="N56" s="4588"/>
      <c r="O56" s="4588"/>
      <c r="P56" s="4588"/>
      <c r="Q56" s="4588"/>
      <c r="R56" s="4614"/>
      <c r="S56" s="2330"/>
      <c r="T56" s="2330"/>
    </row>
    <row r="57" spans="1:20" ht="34.5" customHeight="1">
      <c r="A57" s="4618" t="s">
        <v>4739</v>
      </c>
      <c r="B57" s="4619"/>
      <c r="C57" s="4619"/>
      <c r="D57" s="4619"/>
      <c r="E57" s="4619"/>
      <c r="F57" s="4619"/>
      <c r="G57" s="4619"/>
      <c r="H57" s="4619"/>
      <c r="I57" s="4619"/>
      <c r="J57" s="4619"/>
      <c r="K57" s="4619"/>
      <c r="L57" s="4619"/>
      <c r="M57" s="4619"/>
      <c r="N57" s="4619"/>
      <c r="O57" s="4619"/>
      <c r="P57" s="4619"/>
      <c r="Q57" s="4619"/>
      <c r="R57" s="4620"/>
      <c r="S57" s="2330"/>
      <c r="T57" s="2330"/>
    </row>
    <row r="58" spans="1:20" ht="32.25" customHeight="1">
      <c r="A58" s="4606" t="s">
        <v>4732</v>
      </c>
      <c r="B58" s="4607"/>
      <c r="C58" s="4607"/>
      <c r="D58" s="4607"/>
      <c r="E58" s="4607"/>
      <c r="F58" s="4607"/>
      <c r="G58" s="4607"/>
      <c r="H58" s="4607"/>
      <c r="I58" s="4607"/>
      <c r="J58" s="4607"/>
      <c r="K58" s="4607"/>
      <c r="L58" s="4607"/>
      <c r="M58" s="4607"/>
      <c r="N58" s="4607"/>
      <c r="O58" s="4607"/>
      <c r="P58" s="4607"/>
      <c r="Q58" s="4607"/>
      <c r="R58" s="4608"/>
      <c r="S58" s="2332"/>
      <c r="T58" s="2332"/>
    </row>
    <row r="59" spans="1:20" ht="27" customHeight="1">
      <c r="A59" s="4587" t="s">
        <v>4733</v>
      </c>
      <c r="B59" s="4588"/>
      <c r="C59" s="4588"/>
      <c r="D59" s="4588"/>
      <c r="E59" s="4588"/>
      <c r="F59" s="4588"/>
      <c r="G59" s="4588"/>
      <c r="H59" s="4588"/>
      <c r="I59" s="4588"/>
      <c r="J59" s="4588"/>
      <c r="K59" s="4585" t="s">
        <v>3982</v>
      </c>
      <c r="L59" s="4585"/>
      <c r="M59" s="4585"/>
      <c r="N59" s="4585"/>
      <c r="O59" s="4585" t="s">
        <v>3984</v>
      </c>
      <c r="P59" s="4585"/>
      <c r="Q59" s="4585"/>
      <c r="R59" s="4586"/>
      <c r="S59" s="2334"/>
      <c r="T59" s="2334"/>
    </row>
    <row r="60" spans="1:20" ht="34.5" customHeight="1">
      <c r="A60" s="4587" t="s">
        <v>4734</v>
      </c>
      <c r="B60" s="4588"/>
      <c r="C60" s="4588"/>
      <c r="D60" s="4588"/>
      <c r="E60" s="4588"/>
      <c r="F60" s="4588"/>
      <c r="G60" s="4588"/>
      <c r="H60" s="4588"/>
      <c r="I60" s="4588"/>
      <c r="J60" s="4588"/>
      <c r="K60" s="4585" t="s">
        <v>3982</v>
      </c>
      <c r="L60" s="4585"/>
      <c r="M60" s="4585"/>
      <c r="N60" s="4585"/>
      <c r="O60" s="4585" t="s">
        <v>3984</v>
      </c>
      <c r="P60" s="4585"/>
      <c r="Q60" s="4585"/>
      <c r="R60" s="4586"/>
      <c r="S60" s="2334"/>
      <c r="T60" s="2334"/>
    </row>
    <row r="61" spans="1:20" ht="36.75" customHeight="1">
      <c r="A61" s="4587" t="s">
        <v>4735</v>
      </c>
      <c r="B61" s="4588"/>
      <c r="C61" s="4588"/>
      <c r="D61" s="4588"/>
      <c r="E61" s="4588"/>
      <c r="F61" s="4588"/>
      <c r="G61" s="4588"/>
      <c r="H61" s="4588"/>
      <c r="I61" s="4588"/>
      <c r="J61" s="4588"/>
      <c r="K61" s="4585" t="s">
        <v>3982</v>
      </c>
      <c r="L61" s="4585"/>
      <c r="M61" s="4585"/>
      <c r="N61" s="4585"/>
      <c r="O61" s="4585" t="s">
        <v>3984</v>
      </c>
      <c r="P61" s="4585"/>
      <c r="Q61" s="4585"/>
      <c r="R61" s="4586"/>
      <c r="S61" s="2334"/>
      <c r="T61" s="2334"/>
    </row>
    <row r="62" spans="1:20" ht="28.5" customHeight="1">
      <c r="A62" s="4587" t="s">
        <v>4736</v>
      </c>
      <c r="B62" s="4588"/>
      <c r="C62" s="4588"/>
      <c r="D62" s="4588"/>
      <c r="E62" s="4588"/>
      <c r="F62" s="4588"/>
      <c r="G62" s="4588"/>
      <c r="H62" s="4588"/>
      <c r="I62" s="4588"/>
      <c r="J62" s="4588"/>
      <c r="K62" s="4585" t="s">
        <v>3982</v>
      </c>
      <c r="L62" s="4585"/>
      <c r="M62" s="4585"/>
      <c r="N62" s="4585"/>
      <c r="O62" s="4585" t="s">
        <v>3984</v>
      </c>
      <c r="P62" s="4585"/>
      <c r="Q62" s="4585"/>
      <c r="R62" s="4586"/>
      <c r="S62" s="2334"/>
      <c r="T62" s="2334"/>
    </row>
    <row r="63" spans="1:20" ht="33" customHeight="1">
      <c r="A63" s="4609" t="s">
        <v>4472</v>
      </c>
      <c r="B63" s="4610"/>
      <c r="C63" s="4610"/>
      <c r="D63" s="4610"/>
      <c r="E63" s="4610"/>
      <c r="F63" s="4610"/>
      <c r="G63" s="4610"/>
      <c r="H63" s="4610"/>
      <c r="I63" s="4610"/>
      <c r="J63" s="4610"/>
      <c r="K63" s="4610"/>
      <c r="L63" s="4610"/>
      <c r="M63" s="4610"/>
      <c r="N63" s="4610"/>
      <c r="O63" s="4610"/>
      <c r="P63" s="4610"/>
      <c r="Q63" s="4610"/>
      <c r="R63" s="4611"/>
      <c r="S63" s="2335"/>
      <c r="T63" s="2335"/>
    </row>
    <row r="64" spans="1:20" ht="40.5" customHeight="1" thickBot="1">
      <c r="A64" s="4600" t="s">
        <v>4743</v>
      </c>
      <c r="B64" s="4601"/>
      <c r="C64" s="4601"/>
      <c r="D64" s="4601"/>
      <c r="E64" s="4601"/>
      <c r="F64" s="4601"/>
      <c r="G64" s="4601"/>
      <c r="H64" s="4601"/>
      <c r="I64" s="4601"/>
      <c r="J64" s="4601"/>
      <c r="K64" s="4601"/>
      <c r="L64" s="4601"/>
      <c r="M64" s="4601"/>
      <c r="N64" s="4601"/>
      <c r="O64" s="4601"/>
      <c r="P64" s="4601"/>
      <c r="Q64" s="4601"/>
      <c r="R64" s="4602"/>
    </row>
    <row r="65" ht="13.8" thickTop="1"/>
  </sheetData>
  <protectedRanges>
    <protectedRange sqref="A1:R4 A5:R7 A26:R34 A40:R64 A12:R25" name="Range1"/>
  </protectedRanges>
  <mergeCells count="138">
    <mergeCell ref="A12:R12"/>
    <mergeCell ref="A13:C13"/>
    <mergeCell ref="D13:R13"/>
    <mergeCell ref="A5:B5"/>
    <mergeCell ref="C5:R5"/>
    <mergeCell ref="A6:R6"/>
    <mergeCell ref="A7:R7"/>
    <mergeCell ref="A3:R3"/>
    <mergeCell ref="A4:B4"/>
    <mergeCell ref="C4:E4"/>
    <mergeCell ref="F4:H4"/>
    <mergeCell ref="I4:N4"/>
    <mergeCell ref="A14:C14"/>
    <mergeCell ref="D14:R14"/>
    <mergeCell ref="A15:C15"/>
    <mergeCell ref="D15:R15"/>
    <mergeCell ref="A16:C16"/>
    <mergeCell ref="D16:G16"/>
    <mergeCell ref="H16:L16"/>
    <mergeCell ref="M16:P16"/>
    <mergeCell ref="Q16:R16"/>
    <mergeCell ref="A19:C19"/>
    <mergeCell ref="D19:R19"/>
    <mergeCell ref="A20:C20"/>
    <mergeCell ref="D20:R20"/>
    <mergeCell ref="A17:C17"/>
    <mergeCell ref="D17:R17"/>
    <mergeCell ref="A18:C18"/>
    <mergeCell ref="D18:G18"/>
    <mergeCell ref="H18:L18"/>
    <mergeCell ref="M18:P18"/>
    <mergeCell ref="Q18:R18"/>
    <mergeCell ref="K22:O24"/>
    <mergeCell ref="P22:R22"/>
    <mergeCell ref="P23:R23"/>
    <mergeCell ref="P24:R24"/>
    <mergeCell ref="S22:S24"/>
    <mergeCell ref="A25:C25"/>
    <mergeCell ref="D23:J23"/>
    <mergeCell ref="A21:C21"/>
    <mergeCell ref="D21:G21"/>
    <mergeCell ref="H21:J21"/>
    <mergeCell ref="K21:M21"/>
    <mergeCell ref="D32:R32"/>
    <mergeCell ref="A33:C33"/>
    <mergeCell ref="D33:K33"/>
    <mergeCell ref="L33:R33"/>
    <mergeCell ref="S26:S30"/>
    <mergeCell ref="A31:C31"/>
    <mergeCell ref="D31:K31"/>
    <mergeCell ref="L31:M31"/>
    <mergeCell ref="N31:R31"/>
    <mergeCell ref="A26:C30"/>
    <mergeCell ref="L26:M28"/>
    <mergeCell ref="N26:N28"/>
    <mergeCell ref="A40:R40"/>
    <mergeCell ref="A41:R41"/>
    <mergeCell ref="A42:R42"/>
    <mergeCell ref="A43:R43"/>
    <mergeCell ref="A44:R44"/>
    <mergeCell ref="A1:R1"/>
    <mergeCell ref="A2:R2"/>
    <mergeCell ref="O4:P4"/>
    <mergeCell ref="Q4:R4"/>
    <mergeCell ref="A38:C38"/>
    <mergeCell ref="D38:I38"/>
    <mergeCell ref="A39:C39"/>
    <mergeCell ref="D39:I39"/>
    <mergeCell ref="J39:R39"/>
    <mergeCell ref="J38:L38"/>
    <mergeCell ref="A36:C36"/>
    <mergeCell ref="D36:I36"/>
    <mergeCell ref="A37:C37"/>
    <mergeCell ref="D37:I37"/>
    <mergeCell ref="A34:I34"/>
    <mergeCell ref="J34:R34"/>
    <mergeCell ref="A35:C35"/>
    <mergeCell ref="D35:I35"/>
    <mergeCell ref="A32:C32"/>
    <mergeCell ref="A50:R50"/>
    <mergeCell ref="A51:R51"/>
    <mergeCell ref="A53:R53"/>
    <mergeCell ref="A54:R54"/>
    <mergeCell ref="A55:R55"/>
    <mergeCell ref="A56:R56"/>
    <mergeCell ref="A52:R52"/>
    <mergeCell ref="A59:J59"/>
    <mergeCell ref="K60:L60"/>
    <mergeCell ref="M60:N60"/>
    <mergeCell ref="A57:R57"/>
    <mergeCell ref="A64:R64"/>
    <mergeCell ref="A8:R11"/>
    <mergeCell ref="N21:R21"/>
    <mergeCell ref="D22:F22"/>
    <mergeCell ref="D24:F24"/>
    <mergeCell ref="G22:J22"/>
    <mergeCell ref="G24:J24"/>
    <mergeCell ref="A22:C24"/>
    <mergeCell ref="D25:R25"/>
    <mergeCell ref="D29:K30"/>
    <mergeCell ref="A58:R58"/>
    <mergeCell ref="A63:R63"/>
    <mergeCell ref="Q59:R59"/>
    <mergeCell ref="O59:P59"/>
    <mergeCell ref="M59:N59"/>
    <mergeCell ref="K59:L59"/>
    <mergeCell ref="J37:L37"/>
    <mergeCell ref="J36:L36"/>
    <mergeCell ref="J35:L35"/>
    <mergeCell ref="M38:R38"/>
    <mergeCell ref="M37:R37"/>
    <mergeCell ref="M36:R36"/>
    <mergeCell ref="M35:R35"/>
    <mergeCell ref="D26:F28"/>
    <mergeCell ref="K62:L62"/>
    <mergeCell ref="M62:N62"/>
    <mergeCell ref="O62:P62"/>
    <mergeCell ref="Q62:R62"/>
    <mergeCell ref="A62:J62"/>
    <mergeCell ref="S3:W5"/>
    <mergeCell ref="O60:P60"/>
    <mergeCell ref="Q60:R60"/>
    <mergeCell ref="A60:J60"/>
    <mergeCell ref="K61:L61"/>
    <mergeCell ref="M61:N61"/>
    <mergeCell ref="O61:P61"/>
    <mergeCell ref="Q61:R61"/>
    <mergeCell ref="A61:J61"/>
    <mergeCell ref="O26:O28"/>
    <mergeCell ref="P26:Q28"/>
    <mergeCell ref="R26:R28"/>
    <mergeCell ref="L29:R30"/>
    <mergeCell ref="A45:R46"/>
    <mergeCell ref="G26:G28"/>
    <mergeCell ref="H26:I28"/>
    <mergeCell ref="J26:K28"/>
    <mergeCell ref="A47:R48"/>
    <mergeCell ref="A49:R49"/>
  </mergeCells>
  <hyperlinks>
    <hyperlink ref="A53" r:id="rId1" display="http://www.sars.gov.za/" xr:uid="{00000000-0004-0000-3E00-000000000000}"/>
  </hyperlinks>
  <pageMargins left="0.51181102362204722" right="0.23622047244094491" top="0.74803149606299213" bottom="0.23622047244094491" header="0.27559055118110237" footer="0.15748031496062992"/>
  <pageSetup paperSize="9" scale="83" orientation="portrait" r:id="rId2"/>
  <headerFooter alignWithMargins="0">
    <oddHeader xml:space="preserve">&amp;RKZN Department of Public Works
Effective Date: 1 MAY 2025
Revision 12
</oddHeader>
    <oddFooter>Page &amp;P of &amp;N</oddFooter>
  </headerFooter>
  <rowBreaks count="1" manualBreakCount="1">
    <brk id="39" max="16383" man="1"/>
  </rowBreaks>
  <colBreaks count="1" manualBreakCount="1">
    <brk id="18"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14BE-13A7-4952-B07F-30E17ECA7CF2}">
  <sheetPr>
    <tabColor rgb="FFFFFF00"/>
  </sheetPr>
  <dimension ref="A1:P54"/>
  <sheetViews>
    <sheetView showGridLines="0" zoomScaleNormal="100" workbookViewId="0">
      <selection activeCell="B42" sqref="B42"/>
    </sheetView>
  </sheetViews>
  <sheetFormatPr defaultRowHeight="13.2"/>
  <cols>
    <col min="1" max="1" width="15.44140625" customWidth="1"/>
    <col min="2" max="2" width="14.33203125" customWidth="1"/>
    <col min="3" max="3" width="19.5546875" customWidth="1"/>
  </cols>
  <sheetData>
    <row r="1" spans="1:14" ht="17.399999999999999">
      <c r="A1" s="4499" t="s">
        <v>5224</v>
      </c>
      <c r="B1" s="4500"/>
      <c r="C1" s="4500"/>
      <c r="D1" s="4500"/>
      <c r="E1" s="4500"/>
      <c r="F1" s="4500"/>
      <c r="G1" s="4500"/>
      <c r="H1" s="4500"/>
      <c r="I1" s="4500"/>
      <c r="J1" s="4501"/>
    </row>
    <row r="2" spans="1:14" ht="50.4" customHeight="1">
      <c r="A2" s="4673" t="s">
        <v>4582</v>
      </c>
      <c r="B2" s="4674"/>
      <c r="C2" s="4674"/>
      <c r="D2" s="4674"/>
      <c r="E2" s="4674"/>
      <c r="F2" s="4674"/>
      <c r="G2" s="4674"/>
      <c r="H2" s="4674"/>
      <c r="I2" s="4674"/>
      <c r="J2" s="4675"/>
    </row>
    <row r="3" spans="1:14">
      <c r="A3" s="4505"/>
      <c r="B3" s="4505"/>
      <c r="C3" s="4505"/>
      <c r="D3" s="4505"/>
      <c r="E3" s="4505"/>
      <c r="F3" s="4505"/>
      <c r="G3" s="4505"/>
      <c r="H3" s="4505"/>
      <c r="I3" s="4505"/>
      <c r="J3" s="4505"/>
    </row>
    <row r="4" spans="1:14">
      <c r="A4" s="2797" t="s">
        <v>1024</v>
      </c>
      <c r="B4" s="2798"/>
      <c r="C4" s="2798"/>
      <c r="D4" s="2798"/>
      <c r="E4" s="2798"/>
      <c r="F4" s="2798"/>
      <c r="G4" s="2798"/>
      <c r="H4" s="2798"/>
      <c r="I4" s="2798"/>
      <c r="J4" s="2799"/>
    </row>
    <row r="5" spans="1:14" ht="124.8" customHeight="1">
      <c r="A5" s="4676" t="s">
        <v>5225</v>
      </c>
      <c r="B5" s="4677"/>
      <c r="C5" s="4677"/>
      <c r="D5" s="4677"/>
      <c r="E5" s="4677"/>
      <c r="F5" s="4677"/>
      <c r="G5" s="4677"/>
      <c r="H5" s="4677"/>
      <c r="I5" s="4677"/>
      <c r="J5" s="4678"/>
    </row>
    <row r="6" spans="1:14" ht="7.8" customHeight="1"/>
    <row r="7" spans="1:14">
      <c r="A7" s="4656" t="str">
        <f>'T1.1_Tender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B7" s="4657"/>
      <c r="C7" s="4657"/>
      <c r="D7" s="4657"/>
      <c r="E7" s="4657"/>
      <c r="F7" s="4657"/>
      <c r="G7" s="4657"/>
      <c r="H7" s="4657"/>
      <c r="I7" s="4657"/>
      <c r="J7" s="4658"/>
    </row>
    <row r="8" spans="1:14">
      <c r="A8" s="4659"/>
      <c r="B8" s="4660"/>
      <c r="C8" s="4660"/>
      <c r="D8" s="4660"/>
      <c r="E8" s="4660"/>
      <c r="F8" s="4660"/>
      <c r="G8" s="4660"/>
      <c r="H8" s="4660"/>
      <c r="I8" s="4660"/>
      <c r="J8" s="4661"/>
    </row>
    <row r="9" spans="1:14">
      <c r="A9" s="4659"/>
      <c r="B9" s="4660"/>
      <c r="C9" s="4660"/>
      <c r="D9" s="4660"/>
      <c r="E9" s="4660"/>
      <c r="F9" s="4660"/>
      <c r="G9" s="4660"/>
      <c r="H9" s="4660"/>
      <c r="I9" s="4660"/>
      <c r="J9" s="4661"/>
    </row>
    <row r="10" spans="1:14">
      <c r="A10" s="4659"/>
      <c r="B10" s="4660"/>
      <c r="C10" s="4660"/>
      <c r="D10" s="4660"/>
      <c r="E10" s="4660"/>
      <c r="F10" s="4660"/>
      <c r="G10" s="4660"/>
      <c r="H10" s="4660"/>
      <c r="I10" s="4660"/>
      <c r="J10" s="4661"/>
    </row>
    <row r="11" spans="1:14">
      <c r="A11" s="4659"/>
      <c r="B11" s="4660"/>
      <c r="C11" s="4660"/>
      <c r="D11" s="4660"/>
      <c r="E11" s="4660"/>
      <c r="F11" s="4660"/>
      <c r="G11" s="4660"/>
      <c r="H11" s="4660"/>
      <c r="I11" s="4660"/>
      <c r="J11" s="4661"/>
    </row>
    <row r="12" spans="1:14" ht="9" customHeight="1">
      <c r="A12" s="4659"/>
      <c r="B12" s="4660"/>
      <c r="C12" s="4660"/>
      <c r="D12" s="4660"/>
      <c r="E12" s="4660"/>
      <c r="F12" s="4660"/>
      <c r="G12" s="4660"/>
      <c r="H12" s="4660"/>
      <c r="I12" s="4660"/>
      <c r="J12" s="4661"/>
    </row>
    <row r="13" spans="1:14" hidden="1">
      <c r="A13" s="4659"/>
      <c r="B13" s="4660"/>
      <c r="C13" s="4660"/>
      <c r="D13" s="4660"/>
      <c r="E13" s="4660"/>
      <c r="F13" s="4660"/>
      <c r="G13" s="4660"/>
      <c r="H13" s="4660"/>
      <c r="I13" s="4660"/>
      <c r="J13" s="4661"/>
    </row>
    <row r="14" spans="1:14" ht="3.6" hidden="1" customHeight="1">
      <c r="A14" s="4659"/>
      <c r="B14" s="4660"/>
      <c r="C14" s="4660"/>
      <c r="D14" s="4660"/>
      <c r="E14" s="4660"/>
      <c r="F14" s="4660"/>
      <c r="G14" s="4660"/>
      <c r="H14" s="4660"/>
      <c r="I14" s="4660"/>
      <c r="J14" s="4661"/>
    </row>
    <row r="15" spans="1:14" hidden="1">
      <c r="A15" s="4659"/>
      <c r="B15" s="4660"/>
      <c r="C15" s="4660"/>
      <c r="D15" s="4660"/>
      <c r="E15" s="4660"/>
      <c r="F15" s="4660"/>
      <c r="G15" s="4660"/>
      <c r="H15" s="4660"/>
      <c r="I15" s="4660"/>
      <c r="J15" s="4661"/>
      <c r="N15" s="29"/>
    </row>
    <row r="16" spans="1:14" hidden="1">
      <c r="A16" s="4659"/>
      <c r="B16" s="4660"/>
      <c r="C16" s="4660"/>
      <c r="D16" s="4660"/>
      <c r="E16" s="4660"/>
      <c r="F16" s="4660"/>
      <c r="G16" s="4660"/>
      <c r="H16" s="4660"/>
      <c r="I16" s="4660"/>
      <c r="J16" s="4661"/>
    </row>
    <row r="17" spans="1:16" ht="3.6" customHeight="1">
      <c r="A17" s="4659"/>
      <c r="B17" s="4660"/>
      <c r="C17" s="4660"/>
      <c r="D17" s="4660"/>
      <c r="E17" s="4660"/>
      <c r="F17" s="4660"/>
      <c r="G17" s="4660"/>
      <c r="H17" s="4660"/>
      <c r="I17" s="4660"/>
      <c r="J17" s="4661"/>
    </row>
    <row r="18" spans="1:16" ht="16.2" hidden="1" customHeight="1">
      <c r="A18" s="4662"/>
      <c r="B18" s="4663"/>
      <c r="C18" s="4663"/>
      <c r="D18" s="4663"/>
      <c r="E18" s="4663"/>
      <c r="F18" s="4663"/>
      <c r="G18" s="4663"/>
      <c r="H18" s="4663"/>
      <c r="I18" s="4663"/>
      <c r="J18" s="4664"/>
    </row>
    <row r="19" spans="1:16" ht="44.4" customHeight="1">
      <c r="A19" s="4665" t="s">
        <v>5233</v>
      </c>
      <c r="B19" s="4666"/>
      <c r="C19" s="4666"/>
      <c r="D19" s="4666"/>
      <c r="E19" s="4666"/>
      <c r="F19" s="4666"/>
      <c r="G19" s="4666"/>
      <c r="H19" s="4666"/>
      <c r="I19" s="4666"/>
      <c r="J19" s="4667"/>
    </row>
    <row r="20" spans="1:16">
      <c r="A20" s="4668"/>
      <c r="B20" s="3437"/>
      <c r="C20" s="3437"/>
      <c r="D20" s="3437"/>
      <c r="E20" s="3437"/>
      <c r="F20" s="3437"/>
      <c r="G20" s="3437"/>
      <c r="H20" s="3437"/>
      <c r="I20" s="3437"/>
      <c r="J20" s="4669"/>
    </row>
    <row r="21" spans="1:16" ht="127.2" customHeight="1">
      <c r="A21" s="4670"/>
      <c r="B21" s="4671"/>
      <c r="C21" s="4671"/>
      <c r="D21" s="4671"/>
      <c r="E21" s="4671"/>
      <c r="F21" s="4671"/>
      <c r="G21" s="4671"/>
      <c r="H21" s="4671"/>
      <c r="I21" s="4671"/>
      <c r="J21" s="4672"/>
    </row>
    <row r="22" spans="1:16">
      <c r="A22" s="3415" t="s">
        <v>5228</v>
      </c>
      <c r="B22" s="3406"/>
      <c r="C22" s="3406"/>
      <c r="D22" s="3406"/>
      <c r="E22" s="3406"/>
      <c r="F22" s="3406"/>
      <c r="G22" s="3406"/>
      <c r="H22" s="3406"/>
      <c r="I22" s="3406"/>
      <c r="J22" s="3406"/>
    </row>
    <row r="23" spans="1:16" ht="13.2" customHeight="1">
      <c r="A23" s="3406"/>
      <c r="B23" s="3406"/>
      <c r="C23" s="3406"/>
      <c r="D23" s="3406"/>
      <c r="E23" s="3406"/>
      <c r="F23" s="3406"/>
      <c r="G23" s="3406"/>
      <c r="H23" s="3406"/>
      <c r="I23" s="3406"/>
      <c r="J23" s="3406"/>
    </row>
    <row r="24" spans="1:16" ht="13.2" customHeight="1">
      <c r="A24" s="3406"/>
      <c r="B24" s="3406"/>
      <c r="C24" s="3406"/>
      <c r="D24" s="3406"/>
      <c r="E24" s="3406"/>
      <c r="F24" s="3406"/>
      <c r="G24" s="3406"/>
      <c r="H24" s="3406"/>
      <c r="I24" s="3406"/>
      <c r="J24" s="3406"/>
    </row>
    <row r="25" spans="1:16" ht="13.2" customHeight="1">
      <c r="A25" s="3406"/>
      <c r="B25" s="3406"/>
      <c r="C25" s="3406"/>
      <c r="D25" s="3406"/>
      <c r="E25" s="3406"/>
      <c r="F25" s="3406"/>
      <c r="G25" s="3406"/>
      <c r="H25" s="3406"/>
      <c r="I25" s="3406"/>
      <c r="J25" s="3406"/>
      <c r="M25" s="4655" t="s">
        <v>5229</v>
      </c>
      <c r="N25" s="4655"/>
      <c r="O25" s="4655"/>
      <c r="P25" s="4655"/>
    </row>
    <row r="26" spans="1:16" ht="13.2" customHeight="1">
      <c r="A26" s="3406"/>
      <c r="B26" s="3406"/>
      <c r="C26" s="3406"/>
      <c r="D26" s="3406"/>
      <c r="E26" s="3406"/>
      <c r="F26" s="3406"/>
      <c r="G26" s="3406"/>
      <c r="H26" s="3406"/>
      <c r="I26" s="3406"/>
      <c r="J26" s="3406"/>
      <c r="M26" s="4655"/>
      <c r="N26" s="4655"/>
      <c r="O26" s="4655"/>
      <c r="P26" s="4655"/>
    </row>
    <row r="27" spans="1:16" ht="13.2" customHeight="1">
      <c r="A27" s="3406"/>
      <c r="B27" s="3406"/>
      <c r="C27" s="3406"/>
      <c r="D27" s="3406"/>
      <c r="E27" s="3406"/>
      <c r="F27" s="3406"/>
      <c r="G27" s="3406"/>
      <c r="H27" s="3406"/>
      <c r="I27" s="3406"/>
      <c r="J27" s="3406"/>
      <c r="M27" s="4655"/>
      <c r="N27" s="4655"/>
      <c r="O27" s="4655"/>
      <c r="P27" s="4655"/>
    </row>
    <row r="28" spans="1:16" ht="13.2" customHeight="1">
      <c r="A28" s="3406"/>
      <c r="B28" s="3406"/>
      <c r="C28" s="3406"/>
      <c r="D28" s="3406"/>
      <c r="E28" s="3406"/>
      <c r="F28" s="3406"/>
      <c r="G28" s="3406"/>
      <c r="H28" s="3406"/>
      <c r="I28" s="3406"/>
      <c r="J28" s="3406"/>
      <c r="M28" s="4655"/>
      <c r="N28" s="4655"/>
      <c r="O28" s="4655"/>
      <c r="P28" s="4655"/>
    </row>
    <row r="29" spans="1:16" ht="13.2" customHeight="1">
      <c r="A29" s="3406"/>
      <c r="B29" s="3406"/>
      <c r="C29" s="3406"/>
      <c r="D29" s="3406"/>
      <c r="E29" s="3406"/>
      <c r="F29" s="3406"/>
      <c r="G29" s="3406"/>
      <c r="H29" s="3406"/>
      <c r="I29" s="3406"/>
      <c r="J29" s="3406"/>
      <c r="M29" s="4655"/>
      <c r="N29" s="4655"/>
      <c r="O29" s="4655"/>
      <c r="P29" s="4655"/>
    </row>
    <row r="30" spans="1:16" ht="13.2" customHeight="1">
      <c r="A30" s="3406"/>
      <c r="B30" s="3406"/>
      <c r="C30" s="3406"/>
      <c r="D30" s="3406"/>
      <c r="E30" s="3406"/>
      <c r="F30" s="3406"/>
      <c r="G30" s="3406"/>
      <c r="H30" s="3406"/>
      <c r="I30" s="3406"/>
      <c r="J30" s="3406"/>
      <c r="M30" s="4655"/>
      <c r="N30" s="4655"/>
      <c r="O30" s="4655"/>
      <c r="P30" s="4655"/>
    </row>
    <row r="31" spans="1:16" ht="13.2" customHeight="1">
      <c r="A31" s="3406"/>
      <c r="B31" s="3406"/>
      <c r="C31" s="3406"/>
      <c r="D31" s="3406"/>
      <c r="E31" s="3406"/>
      <c r="F31" s="3406"/>
      <c r="G31" s="3406"/>
      <c r="H31" s="3406"/>
      <c r="I31" s="3406"/>
      <c r="J31" s="3406"/>
    </row>
    <row r="32" spans="1:16" ht="43.2" customHeight="1">
      <c r="A32" s="3406"/>
      <c r="B32" s="3406"/>
      <c r="C32" s="3406"/>
      <c r="D32" s="3406"/>
      <c r="E32" s="3406"/>
      <c r="F32" s="3406"/>
      <c r="G32" s="3406"/>
      <c r="H32" s="3406"/>
      <c r="I32" s="3406"/>
      <c r="J32" s="3406"/>
    </row>
    <row r="33" spans="1:10" ht="15" customHeight="1">
      <c r="A33" s="2796"/>
      <c r="B33" s="2796"/>
      <c r="C33" s="2796"/>
      <c r="D33" s="2796"/>
      <c r="E33" s="2796"/>
      <c r="F33" s="2796"/>
      <c r="G33" s="2796"/>
      <c r="H33" s="2796"/>
      <c r="I33" s="2796"/>
      <c r="J33" s="2796"/>
    </row>
    <row r="34" spans="1:10" ht="27.6" customHeight="1" thickBot="1">
      <c r="A34" s="2804" t="s">
        <v>5244</v>
      </c>
    </row>
    <row r="35" spans="1:10" ht="65.400000000000006" customHeight="1">
      <c r="A35" s="4679" t="s">
        <v>5234</v>
      </c>
      <c r="B35" s="4680"/>
      <c r="C35" s="4686" t="s">
        <v>5245</v>
      </c>
    </row>
    <row r="36" spans="1:10" ht="9.6" customHeight="1" thickBot="1">
      <c r="A36" s="4681"/>
      <c r="B36" s="4682"/>
      <c r="C36" s="4687"/>
    </row>
    <row r="37" spans="1:10" ht="14.4" thickBot="1">
      <c r="A37" s="2800" t="s">
        <v>1316</v>
      </c>
      <c r="B37" s="2801" t="s">
        <v>2099</v>
      </c>
      <c r="C37" s="4688"/>
    </row>
    <row r="38" spans="1:10" ht="27.6" customHeight="1">
      <c r="A38" s="4683" t="s">
        <v>1421</v>
      </c>
      <c r="B38" s="4683" t="s">
        <v>5235</v>
      </c>
      <c r="C38" s="4683" t="s">
        <v>5236</v>
      </c>
    </row>
    <row r="39" spans="1:10" ht="13.8" thickBot="1">
      <c r="A39" s="4684"/>
      <c r="B39" s="4684"/>
      <c r="C39" s="4684"/>
    </row>
    <row r="40" spans="1:10" ht="55.8" thickBot="1">
      <c r="A40" s="2803" t="s">
        <v>5237</v>
      </c>
      <c r="B40" s="2802" t="s">
        <v>5238</v>
      </c>
      <c r="C40" s="2802" t="s">
        <v>5236</v>
      </c>
    </row>
    <row r="41" spans="1:10" ht="69.599999999999994" thickBot="1">
      <c r="A41" s="2803" t="s">
        <v>1423</v>
      </c>
      <c r="B41" s="2802" t="s">
        <v>5239</v>
      </c>
      <c r="C41" s="2802" t="s">
        <v>5236</v>
      </c>
    </row>
    <row r="42" spans="1:10" ht="28.2" thickBot="1">
      <c r="A42" s="2803" t="s">
        <v>1428</v>
      </c>
      <c r="B42" s="2802" t="s">
        <v>5240</v>
      </c>
      <c r="C42" s="2802" t="s">
        <v>5241</v>
      </c>
    </row>
    <row r="43" spans="1:10" ht="42" thickBot="1">
      <c r="A43" s="2803" t="s">
        <v>1430</v>
      </c>
      <c r="B43" s="2802" t="s">
        <v>5242</v>
      </c>
      <c r="C43" s="2802" t="s">
        <v>5236</v>
      </c>
    </row>
    <row r="44" spans="1:10" ht="25.8" customHeight="1" thickBot="1">
      <c r="A44" s="2803" t="s">
        <v>1432</v>
      </c>
      <c r="B44" s="2802" t="s">
        <v>5243</v>
      </c>
      <c r="C44" s="2802" t="s">
        <v>5236</v>
      </c>
    </row>
    <row r="45" spans="1:10" ht="67.8" customHeight="1">
      <c r="A45" s="4685" t="s">
        <v>5232</v>
      </c>
      <c r="B45" s="4685"/>
      <c r="C45" s="4685"/>
      <c r="D45" s="4685"/>
      <c r="E45" s="4685"/>
      <c r="F45" s="4685"/>
      <c r="G45" s="4685"/>
      <c r="H45" s="4685"/>
      <c r="I45" s="4685"/>
      <c r="J45" s="4685"/>
    </row>
    <row r="47" spans="1:10">
      <c r="A47" s="392"/>
      <c r="B47" s="393"/>
      <c r="C47" s="393"/>
      <c r="D47" s="393"/>
      <c r="E47" s="393"/>
      <c r="F47" s="393"/>
      <c r="G47" s="393"/>
      <c r="H47" s="393"/>
      <c r="I47" s="393"/>
      <c r="J47" s="394"/>
    </row>
    <row r="48" spans="1:10">
      <c r="A48" s="53" t="s">
        <v>4583</v>
      </c>
      <c r="D48" s="390"/>
      <c r="E48" s="390"/>
      <c r="F48" s="390"/>
      <c r="G48" t="s">
        <v>1134</v>
      </c>
      <c r="H48" s="390"/>
      <c r="I48" s="390"/>
      <c r="J48" s="391"/>
    </row>
    <row r="49" spans="1:10">
      <c r="A49" s="929" t="s">
        <v>4584</v>
      </c>
      <c r="D49" s="390"/>
      <c r="E49" s="390"/>
      <c r="F49" s="390"/>
      <c r="G49" s="390"/>
      <c r="H49" s="390"/>
      <c r="I49" s="390"/>
      <c r="J49" s="391"/>
    </row>
    <row r="50" spans="1:10">
      <c r="A50" s="53" t="s">
        <v>970</v>
      </c>
      <c r="D50" s="142"/>
      <c r="E50" s="142"/>
      <c r="F50" s="142"/>
      <c r="G50" s="142"/>
      <c r="H50" s="142"/>
      <c r="I50" s="142"/>
      <c r="J50" s="143"/>
    </row>
    <row r="51" spans="1:10">
      <c r="A51" s="53" t="s">
        <v>580</v>
      </c>
      <c r="D51" s="142"/>
      <c r="E51" s="142"/>
      <c r="F51" s="142"/>
      <c r="G51" s="142"/>
      <c r="H51" s="142"/>
      <c r="I51" s="142"/>
      <c r="J51" s="143"/>
    </row>
    <row r="52" spans="1:10">
      <c r="A52" s="53" t="s">
        <v>1361</v>
      </c>
      <c r="D52" s="142"/>
      <c r="E52" s="142"/>
      <c r="F52" s="142"/>
      <c r="G52" t="s">
        <v>1362</v>
      </c>
      <c r="H52" s="142"/>
      <c r="I52" s="142"/>
      <c r="J52" s="143"/>
    </row>
    <row r="53" spans="1:10">
      <c r="A53" s="53" t="s">
        <v>1123</v>
      </c>
      <c r="D53" s="142"/>
      <c r="E53" s="142"/>
      <c r="F53" s="142"/>
      <c r="J53" s="289"/>
    </row>
    <row r="54" spans="1:10">
      <c r="A54" s="395"/>
      <c r="B54" s="390"/>
      <c r="C54" s="390"/>
      <c r="D54" s="390"/>
      <c r="E54" s="390"/>
      <c r="F54" s="390"/>
      <c r="G54" s="390"/>
      <c r="H54" s="390"/>
      <c r="I54" s="390"/>
      <c r="J54" s="391"/>
    </row>
  </sheetData>
  <mergeCells count="14">
    <mergeCell ref="A35:B36"/>
    <mergeCell ref="A38:A39"/>
    <mergeCell ref="B38:B39"/>
    <mergeCell ref="C38:C39"/>
    <mergeCell ref="A45:J45"/>
    <mergeCell ref="C35:C37"/>
    <mergeCell ref="M25:P30"/>
    <mergeCell ref="A7:J18"/>
    <mergeCell ref="A22:J32"/>
    <mergeCell ref="A19:J21"/>
    <mergeCell ref="A1:J1"/>
    <mergeCell ref="A2:J2"/>
    <mergeCell ref="A3:J3"/>
    <mergeCell ref="A5:J5"/>
  </mergeCells>
  <pageMargins left="0.7" right="0.7" top="0.75" bottom="0.75" header="0.3" footer="0.3"/>
  <pageSetup paperSize="9" scale="62"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
    <tabColor rgb="FF7030A0"/>
  </sheetPr>
  <dimension ref="A1:H49"/>
  <sheetViews>
    <sheetView showGridLines="0" zoomScaleNormal="100" workbookViewId="0">
      <selection activeCell="V14" sqref="V14"/>
    </sheetView>
  </sheetViews>
  <sheetFormatPr defaultRowHeight="13.2"/>
  <cols>
    <col min="1" max="1" width="44" style="5" customWidth="1"/>
    <col min="2" max="2" width="17.88671875" customWidth="1"/>
    <col min="3" max="3" width="21.33203125" customWidth="1"/>
    <col min="4" max="4" width="28.5546875" customWidth="1"/>
  </cols>
  <sheetData>
    <row r="1" spans="1:8" ht="22.8">
      <c r="A1" s="3397" t="s">
        <v>372</v>
      </c>
      <c r="B1" s="3397"/>
      <c r="C1" s="3397"/>
      <c r="D1" s="3397"/>
    </row>
    <row r="2" spans="1:8" ht="22.8">
      <c r="A2" s="3397" t="s">
        <v>1217</v>
      </c>
      <c r="B2" s="3397"/>
      <c r="C2" s="3397"/>
      <c r="D2" s="3397"/>
    </row>
    <row r="3" spans="1:8" ht="21">
      <c r="A3" s="13"/>
    </row>
    <row r="4" spans="1:8" ht="21">
      <c r="A4" s="13"/>
    </row>
    <row r="5" spans="1:8" ht="24" customHeight="1">
      <c r="A5" s="13"/>
      <c r="F5" s="4689" t="s">
        <v>273</v>
      </c>
      <c r="G5" s="4689"/>
      <c r="H5" s="4689"/>
    </row>
    <row r="6" spans="1:8" ht="21">
      <c r="A6" s="13"/>
    </row>
    <row r="7" spans="1:8" ht="21">
      <c r="A7" s="13"/>
    </row>
    <row r="8" spans="1:8">
      <c r="A8"/>
    </row>
    <row r="9" spans="1:8" ht="21">
      <c r="A9" s="13"/>
    </row>
    <row r="10" spans="1:8" ht="21">
      <c r="A10" s="13"/>
    </row>
    <row r="11" spans="1:8" ht="21">
      <c r="A11" s="13"/>
    </row>
    <row r="12" spans="1:8">
      <c r="A12" s="14"/>
    </row>
    <row r="14" spans="1:8" ht="28.2">
      <c r="A14" s="3398" t="s">
        <v>1121</v>
      </c>
      <c r="B14" s="3398"/>
      <c r="C14" s="3398"/>
      <c r="D14" s="3398"/>
    </row>
    <row r="15" spans="1:8" ht="18" customHeight="1">
      <c r="A15" s="3405" t="str">
        <f>+'Cover Page-Section 1 of 2'!A12:D12</f>
        <v>with GCC for Construction Works - Second Edition 2010</v>
      </c>
      <c r="B15" s="3405"/>
      <c r="C15" s="3405"/>
      <c r="D15" s="3405"/>
    </row>
    <row r="16" spans="1:8" ht="18" customHeight="1"/>
    <row r="17" spans="1:4" ht="22.8">
      <c r="A17" s="4698" t="s">
        <v>1263</v>
      </c>
      <c r="B17" s="4698"/>
      <c r="C17" s="4698"/>
      <c r="D17" s="4698"/>
    </row>
    <row r="18" spans="1:4" ht="21.6" customHeight="1">
      <c r="A18" s="3400" t="s">
        <v>1259</v>
      </c>
      <c r="B18" s="3400"/>
      <c r="C18" s="3400"/>
      <c r="D18" s="3400"/>
    </row>
    <row r="19" spans="1:4" ht="24" customHeight="1">
      <c r="A19" s="13"/>
    </row>
    <row r="20" spans="1:4" ht="75.75" customHeight="1">
      <c r="A20" s="4699" t="str">
        <f>+'Master Data'!E18</f>
        <v>KZN Public Works: 191 Prince Alfred Street</v>
      </c>
      <c r="B20" s="4699"/>
      <c r="C20" s="4699"/>
      <c r="D20" s="4699"/>
    </row>
    <row r="21" spans="1:4" ht="4.5" customHeight="1" thickBot="1">
      <c r="A21" s="4694"/>
      <c r="B21" s="4694"/>
      <c r="C21" s="4694"/>
      <c r="D21" s="4694"/>
    </row>
    <row r="22" spans="1:4" ht="16.2" thickTop="1">
      <c r="A22" s="4693" t="str">
        <f>+'Cover Page-Section 1 of 2'!A20</f>
        <v>Engineer/Principal Agent</v>
      </c>
      <c r="B22" s="4695"/>
      <c r="C22" s="4693" t="str">
        <f>+'Cover Page-Section 1 of 2'!C20:D20</f>
        <v>[Identify Agent's Service, eg. Engineer]</v>
      </c>
      <c r="D22" s="4693"/>
    </row>
    <row r="23" spans="1:4" ht="15" customHeight="1">
      <c r="A23" s="4695" t="str">
        <f>+'Cover Page-Section 1 of 2'!A21:B21</f>
        <v>[Identify the Company or person]</v>
      </c>
      <c r="B23" s="4695"/>
      <c r="C23" s="4695" t="str">
        <f>+'Cover Page-Section 1 of 2'!C21:D21</f>
        <v>[Agents Name]</v>
      </c>
      <c r="D23" s="4695"/>
    </row>
    <row r="24" spans="1:4" ht="15">
      <c r="A24" s="4695" t="str">
        <f>+'Cover Page-Section 1 of 2'!A22:B22</f>
        <v>[P.O. Box number]</v>
      </c>
      <c r="B24" s="4695"/>
      <c r="C24" s="4695" t="str">
        <f>+'Cover Page-Section 1 of 2'!C22:D22</f>
        <v>[P.O. Box number]</v>
      </c>
      <c r="D24" s="4695"/>
    </row>
    <row r="25" spans="1:4" ht="15">
      <c r="A25" s="4695" t="str">
        <f>+'Cover Page-Section 1 of 2'!A23:B23</f>
        <v>[Name of town]</v>
      </c>
      <c r="B25" s="4695"/>
      <c r="C25" s="4695" t="str">
        <f>+'Cover Page-Section 1 of 2'!C23:D23</f>
        <v>[Name of town]</v>
      </c>
      <c r="D25" s="4695"/>
    </row>
    <row r="26" spans="1:4" ht="15">
      <c r="A26" s="4695" t="str">
        <f>+'Cover Page-Section 1 of 2'!A24:B24</f>
        <v>[Name of City]</v>
      </c>
      <c r="B26" s="4695"/>
      <c r="C26" s="4695" t="s">
        <v>580</v>
      </c>
      <c r="D26" s="4695"/>
    </row>
    <row r="27" spans="1:4" ht="15" customHeight="1">
      <c r="A27" s="571" t="str">
        <f>+'Cover Page-Section 1 of 2'!A25:B25</f>
        <v>[Code]</v>
      </c>
      <c r="B27" s="414"/>
      <c r="C27" s="4695" t="str">
        <f>+'Cover Page-Section 1 of 2'!C24:D24</f>
        <v>[Code]</v>
      </c>
      <c r="D27" s="4695"/>
    </row>
    <row r="28" spans="1:4" ht="15.75" customHeight="1">
      <c r="A28" s="571" t="str">
        <f>+'Cover Page-Section 1 of 2'!A26</f>
        <v>[Telephone Number including Area Code] - Tel Number</v>
      </c>
      <c r="B28" s="414"/>
      <c r="C28" s="4695" t="str">
        <f>+'Cover Page-Section 1 of 2'!C26:D26</f>
        <v>[Tel Number including Area Code] - Tel Number</v>
      </c>
      <c r="D28" s="4695"/>
    </row>
    <row r="29" spans="1:4" ht="15.75" customHeight="1">
      <c r="A29" s="4696" t="str">
        <f>+'Cover Page-Section 1 of 2'!A27</f>
        <v>[Fax Number including Area Code] - Fax Number</v>
      </c>
      <c r="B29" s="4696"/>
      <c r="C29" s="4696" t="str">
        <f>+'Cover Page-Section 1 of 2'!C27:D27</f>
        <v>[Fax Number including Area Code] - Fax Number</v>
      </c>
      <c r="D29" s="4696"/>
    </row>
    <row r="30" spans="1:4" ht="15.75" customHeight="1">
      <c r="A30" s="4696" t="str">
        <f>+'Cover Page-Section 1 of 2'!A28:B28</f>
        <v>[Email Address]</v>
      </c>
      <c r="B30" s="4696"/>
      <c r="C30" s="4697" t="str">
        <f>+'Cover Page-Section 1 of 2'!C28:D28</f>
        <v>[Email Address]</v>
      </c>
      <c r="D30" s="4697"/>
    </row>
    <row r="31" spans="1:4" ht="8.4" customHeight="1">
      <c r="A31" s="1828"/>
      <c r="B31" s="570"/>
      <c r="C31" s="570"/>
      <c r="D31" s="570"/>
    </row>
    <row r="32" spans="1:4" ht="8.4" customHeight="1">
      <c r="A32" s="1828"/>
      <c r="B32" s="570"/>
      <c r="C32" s="570"/>
      <c r="D32" s="570"/>
    </row>
    <row r="33" spans="1:4" ht="15.6">
      <c r="A33" s="301" t="str">
        <f>+'Cover Page-Section 1 of 2'!A30</f>
        <v>Employer:</v>
      </c>
      <c r="B33" s="1"/>
      <c r="C33" s="301" t="str">
        <f>+'Cover Page-Section 1 of 2'!C30:D30</f>
        <v>Region:</v>
      </c>
      <c r="D33" s="10"/>
    </row>
    <row r="34" spans="1:4" ht="15.75" customHeight="1">
      <c r="A34" s="10" t="str">
        <f>+'Cover Page-Section 1 of 2'!A31</f>
        <v>Head: Public Works</v>
      </c>
      <c r="B34" s="1"/>
      <c r="C34" s="3413" t="str">
        <f>+'Cover Page-Section 1 of 2'!C31:D31</f>
        <v>Regional Manager</v>
      </c>
      <c r="D34" s="3413"/>
    </row>
    <row r="35" spans="1:4" ht="15.75" customHeight="1">
      <c r="A35" s="10" t="str">
        <f>+'Cover Page-Section 1 of 2'!A32</f>
        <v>KZN Department of Public Works</v>
      </c>
      <c r="B35" s="1"/>
      <c r="C35" s="3413" t="str">
        <f>+'Cover Page-Section 1 of 2'!C32:D32</f>
        <v>KZN Department of Public Works</v>
      </c>
      <c r="D35" s="3413"/>
    </row>
    <row r="36" spans="1:4" ht="15.75" customHeight="1">
      <c r="A36" s="10" t="str">
        <f>+'Cover Page-Section 1 of 2'!A33</f>
        <v>Private Bag X 9041</v>
      </c>
      <c r="B36" s="1"/>
      <c r="C36" s="3413" t="str">
        <f>+'Cover Page-Section 1 of 2'!C33:D33</f>
        <v>X9041</v>
      </c>
      <c r="D36" s="3413"/>
    </row>
    <row r="37" spans="1:4" ht="15.75" customHeight="1">
      <c r="A37" s="11" t="str">
        <f>+'Cover Page-Section 1 of 2'!A34</f>
        <v>PIETERMARITZBURG</v>
      </c>
      <c r="B37" s="1"/>
      <c r="C37" s="3353" t="str">
        <f>+'Cover Page-Section 1 of 2'!C34:D34</f>
        <v>Pietermarizburg</v>
      </c>
      <c r="D37" s="3353"/>
    </row>
    <row r="38" spans="1:4" ht="15" customHeight="1">
      <c r="A38" s="65">
        <f>+'Cover Page-Section 1 of 2'!A35</f>
        <v>3200</v>
      </c>
      <c r="B38" s="1"/>
      <c r="C38" s="3413" t="str">
        <f>+'Cover Page-Section 1 of 2'!C35:D35</f>
        <v>3200</v>
      </c>
      <c r="D38" s="3413"/>
    </row>
    <row r="39" spans="1:4" ht="15" customHeight="1">
      <c r="A39" s="65" t="str">
        <f>+'Cover Page-Section 1 of 2'!A36</f>
        <v>Tel Number:     033 - 8971300</v>
      </c>
      <c r="B39" s="1"/>
      <c r="C39" s="65" t="str">
        <f>+'Cover Page 2'!C34</f>
        <v>Tel Number:</v>
      </c>
      <c r="D39" s="1761" t="str">
        <f>+'Cover Page-Section 1 of 2'!D36</f>
        <v>033-897 1421/1422</v>
      </c>
    </row>
    <row r="40" spans="1:4" ht="15" customHeight="1">
      <c r="A40" s="65" t="str">
        <f>+'Cover Page-Section 1 of 2'!A37</f>
        <v>Fax Number:    033 - 8971399</v>
      </c>
      <c r="B40" s="1"/>
      <c r="C40" s="65" t="str">
        <f>+'Cover Page 2'!C35</f>
        <v>Fax Number:</v>
      </c>
      <c r="D40" s="1761" t="str">
        <f>+'Cover Page-Section 1 of 2'!D37</f>
        <v>033-897 1399</v>
      </c>
    </row>
    <row r="41" spans="1:4" ht="8.25" customHeight="1" thickBot="1">
      <c r="A41" s="3409"/>
      <c r="B41" s="3409"/>
      <c r="C41" s="3409"/>
      <c r="D41" s="3409"/>
    </row>
    <row r="42" spans="1:4" ht="18.75" customHeight="1">
      <c r="A42" s="303" t="str">
        <f>+'Cover Page-Section 1 of 2'!A39</f>
        <v>Tender Number:           ZNTM012345W</v>
      </c>
      <c r="B42" s="304" t="s">
        <v>580</v>
      </c>
      <c r="C42" s="305" t="s">
        <v>4004</v>
      </c>
      <c r="D42" s="303" t="str">
        <f>+'Master Data'!WimsNo</f>
        <v>012345</v>
      </c>
    </row>
    <row r="43" spans="1:4" ht="18.75" customHeight="1">
      <c r="A43" s="66" t="str">
        <f ca="1">+'Cover Page-Section 1 of 2'!A40</f>
        <v>CIDB Grading:        6SF</v>
      </c>
      <c r="B43" s="10" t="s">
        <v>580</v>
      </c>
      <c r="C43" s="11" t="str">
        <f>+'Cover Page-Section 1 of 2'!C40</f>
        <v>Document Date:</v>
      </c>
      <c r="D43" s="665" t="str">
        <f>+'Cover Page-Section 1 of 2'!D40</f>
        <v>As Per Tender Advert</v>
      </c>
    </row>
    <row r="44" spans="1:4" ht="18.75" customHeight="1">
      <c r="A44" s="300" t="str">
        <f>+'Cover Page-Section 1 of 2'!A41</f>
        <v>ECDP Number:        N/A</v>
      </c>
      <c r="B44" s="1"/>
      <c r="C44" s="1"/>
      <c r="D44" s="570"/>
    </row>
    <row r="45" spans="1:4" ht="5.25" customHeight="1">
      <c r="A45" s="425"/>
      <c r="B45" s="390"/>
      <c r="C45" s="390"/>
      <c r="D45" s="390"/>
    </row>
    <row r="46" spans="1:4" ht="18.75" customHeight="1">
      <c r="A46" s="4690" t="s">
        <v>2020</v>
      </c>
      <c r="B46" s="4691"/>
      <c r="C46" s="4691"/>
      <c r="D46" s="4692"/>
    </row>
    <row r="47" spans="1:4" ht="18.75" customHeight="1">
      <c r="A47" s="833" t="str">
        <f>+'Cover Page-Section 1 of 2'!A44:D44</f>
        <v>CIDB Registration number:</v>
      </c>
      <c r="B47" s="2"/>
      <c r="C47" s="2" t="s">
        <v>2021</v>
      </c>
      <c r="D47" s="834"/>
    </row>
    <row r="48" spans="1:4" ht="18.75" customHeight="1">
      <c r="A48" s="833" t="str">
        <f>+'Cover Page-Section 1 of 2'!A45:D45</f>
        <v xml:space="preserve">Central Suppliers Database Registration Number: </v>
      </c>
      <c r="B48" s="2"/>
      <c r="C48" s="2" t="s">
        <v>2021</v>
      </c>
      <c r="D48" s="834"/>
    </row>
    <row r="49" spans="1:4">
      <c r="A49" s="827"/>
      <c r="B49" s="390"/>
      <c r="C49" s="390"/>
      <c r="D49" s="391"/>
    </row>
  </sheetData>
  <sheetProtection formatRows="0" selectLockedCells="1"/>
  <mergeCells count="32">
    <mergeCell ref="A29:B29"/>
    <mergeCell ref="C30:D30"/>
    <mergeCell ref="A30:B30"/>
    <mergeCell ref="A2:D2"/>
    <mergeCell ref="A1:D1"/>
    <mergeCell ref="A14:D14"/>
    <mergeCell ref="A17:D17"/>
    <mergeCell ref="A20:D20"/>
    <mergeCell ref="A18:D18"/>
    <mergeCell ref="C29:D29"/>
    <mergeCell ref="C23:D23"/>
    <mergeCell ref="C24:D24"/>
    <mergeCell ref="C25:D25"/>
    <mergeCell ref="C26:D26"/>
    <mergeCell ref="C27:D27"/>
    <mergeCell ref="C28:D28"/>
    <mergeCell ref="F5:H5"/>
    <mergeCell ref="A15:D15"/>
    <mergeCell ref="A46:D46"/>
    <mergeCell ref="C37:D37"/>
    <mergeCell ref="C34:D34"/>
    <mergeCell ref="C35:D35"/>
    <mergeCell ref="C36:D36"/>
    <mergeCell ref="A41:D41"/>
    <mergeCell ref="C38:D38"/>
    <mergeCell ref="C22:D22"/>
    <mergeCell ref="A21:D21"/>
    <mergeCell ref="A22:B22"/>
    <mergeCell ref="A23:B23"/>
    <mergeCell ref="A24:B24"/>
    <mergeCell ref="A25:B25"/>
    <mergeCell ref="A26:B26"/>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823" r:id="rId4" name="Button 143">
              <controlPr defaultSize="0" print="0" autoFill="0" autoPict="0" macro="[0]!ToMainMenu">
                <anchor>
                  <from>
                    <xdr:col>5</xdr:col>
                    <xdr:colOff>144780</xdr:colOff>
                    <xdr:row>1</xdr:row>
                    <xdr:rowOff>83820</xdr:rowOff>
                  </from>
                  <to>
                    <xdr:col>7</xdr:col>
                    <xdr:colOff>411480</xdr:colOff>
                    <xdr:row>2</xdr:row>
                    <xdr:rowOff>137160</xdr:rowOff>
                  </to>
                </anchor>
              </controlPr>
            </control>
          </mc:Choice>
        </mc:AlternateContent>
        <mc:AlternateContent xmlns:mc="http://schemas.openxmlformats.org/markup-compatibility/2006">
          <mc:Choice Requires="x14">
            <control shapeId="71824" r:id="rId5" name="Button 144">
              <controlPr defaultSize="0" print="0" autoFill="0" autoPict="0" macro="[0]!PrintCoverPGSec1" altText="Please do a Print Preview before printing.">
                <anchor>
                  <from>
                    <xdr:col>5</xdr:col>
                    <xdr:colOff>144780</xdr:colOff>
                    <xdr:row>5</xdr:row>
                    <xdr:rowOff>30480</xdr:rowOff>
                  </from>
                  <to>
                    <xdr:col>7</xdr:col>
                    <xdr:colOff>411480</xdr:colOff>
                    <xdr:row>6</xdr:row>
                    <xdr:rowOff>114300</xdr:rowOff>
                  </to>
                </anchor>
              </controlPr>
            </control>
          </mc:Choice>
        </mc:AlternateContent>
        <mc:AlternateContent xmlns:mc="http://schemas.openxmlformats.org/markup-compatibility/2006">
          <mc:Choice Requires="x14">
            <control shapeId="71825" r:id="rId6" name="Button 145">
              <controlPr defaultSize="0" print="0" autoFill="0" autoPict="0" macro="[0]!PrintPreview">
                <anchor>
                  <from>
                    <xdr:col>5</xdr:col>
                    <xdr:colOff>144780</xdr:colOff>
                    <xdr:row>2</xdr:row>
                    <xdr:rowOff>160020</xdr:rowOff>
                  </from>
                  <to>
                    <xdr:col>7</xdr:col>
                    <xdr:colOff>411480</xdr:colOff>
                    <xdr:row>3</xdr:row>
                    <xdr:rowOff>251460</xdr:rowOff>
                  </to>
                </anchor>
              </controlPr>
            </control>
          </mc:Choice>
        </mc:AlternateContent>
        <mc:AlternateContent xmlns:mc="http://schemas.openxmlformats.org/markup-compatibility/2006">
          <mc:Choice Requires="x14">
            <control shapeId="71892" r:id="rId7" name="Button 212">
              <controlPr defaultSize="0" print="0" autoFill="0" autoPict="0" macro="[0]!ToDataEntry">
                <anchor>
                  <from>
                    <xdr:col>5</xdr:col>
                    <xdr:colOff>144780</xdr:colOff>
                    <xdr:row>6</xdr:row>
                    <xdr:rowOff>137160</xdr:rowOff>
                  </from>
                  <to>
                    <xdr:col>7</xdr:col>
                    <xdr:colOff>411480</xdr:colOff>
                    <xdr:row>8</xdr:row>
                    <xdr:rowOff>60960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2">
    <tabColor rgb="FF7030A0"/>
  </sheetPr>
  <dimension ref="A1:K19"/>
  <sheetViews>
    <sheetView showGridLines="0" showRowColHeaders="0" topLeftCell="B1" zoomScaleNormal="100" zoomScaleSheetLayoutView="100" workbookViewId="0">
      <selection activeCell="V14" sqref="V14"/>
    </sheetView>
  </sheetViews>
  <sheetFormatPr defaultColWidth="9.109375" defaultRowHeight="13.2"/>
  <cols>
    <col min="7" max="7" width="7.44140625" customWidth="1"/>
    <col min="10" max="10" width="6.109375" customWidth="1"/>
    <col min="11" max="11" width="13.4414062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3442" t="s">
        <v>580</v>
      </c>
      <c r="B13" s="3442"/>
      <c r="C13" s="3442"/>
      <c r="D13" s="3442"/>
      <c r="E13" s="3442"/>
      <c r="F13" s="3442"/>
      <c r="G13" s="3442"/>
      <c r="H13" s="3442"/>
      <c r="I13" s="3442"/>
      <c r="J13" s="3442"/>
    </row>
    <row r="14" spans="1:11" ht="21">
      <c r="A14" s="124"/>
    </row>
    <row r="15" spans="1:11" ht="21">
      <c r="A15" s="124"/>
    </row>
    <row r="16" spans="1:11" ht="21">
      <c r="A16" s="3442" t="s">
        <v>1124</v>
      </c>
      <c r="B16" s="3442"/>
      <c r="C16" s="3442"/>
      <c r="D16" s="3442"/>
      <c r="E16" s="3442"/>
      <c r="F16" s="3442"/>
      <c r="G16" s="3442"/>
      <c r="H16" s="3442"/>
      <c r="I16" s="3442"/>
      <c r="J16" s="3442"/>
    </row>
    <row r="17" spans="1:1">
      <c r="A17" s="7"/>
    </row>
    <row r="18" spans="1:1">
      <c r="A18" s="7"/>
    </row>
    <row r="19" spans="1:1">
      <c r="A19" s="7"/>
    </row>
  </sheetData>
  <sheetProtection formatRows="0"/>
  <mergeCells count="3">
    <mergeCell ref="A16:J16"/>
    <mergeCell ref="A13:J13"/>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325" r:id="rId4" name="Button 173">
              <controlPr defaultSize="0" print="0" autoFill="0" autoPict="0" macro="[0]!ToMainMenu">
                <anchor>
                  <from>
                    <xdr:col>11</xdr:col>
                    <xdr:colOff>365760</xdr:colOff>
                    <xdr:row>1</xdr:row>
                    <xdr:rowOff>22860</xdr:rowOff>
                  </from>
                  <to>
                    <xdr:col>13</xdr:col>
                    <xdr:colOff>556260</xdr:colOff>
                    <xdr:row>1</xdr:row>
                    <xdr:rowOff>289560</xdr:rowOff>
                  </to>
                </anchor>
              </controlPr>
            </control>
          </mc:Choice>
        </mc:AlternateContent>
        <mc:AlternateContent xmlns:mc="http://schemas.openxmlformats.org/markup-compatibility/2006">
          <mc:Choice Requires="x14">
            <control shapeId="49326" r:id="rId5" name="Button 174">
              <controlPr defaultSize="0" print="0" autoFill="0" autoPict="0" macro="[0]!PrintCoverPGSec1">
                <anchor>
                  <from>
                    <xdr:col>11</xdr:col>
                    <xdr:colOff>365760</xdr:colOff>
                    <xdr:row>3</xdr:row>
                    <xdr:rowOff>137160</xdr:rowOff>
                  </from>
                  <to>
                    <xdr:col>13</xdr:col>
                    <xdr:colOff>541020</xdr:colOff>
                    <xdr:row>4</xdr:row>
                    <xdr:rowOff>114300</xdr:rowOff>
                  </to>
                </anchor>
              </controlPr>
            </control>
          </mc:Choice>
        </mc:AlternateContent>
        <mc:AlternateContent xmlns:mc="http://schemas.openxmlformats.org/markup-compatibility/2006">
          <mc:Choice Requires="x14">
            <control shapeId="49327" r:id="rId6" name="Button 175">
              <controlPr defaultSize="0" print="0" autoFill="0" autoPict="0" macro="[0]!PrintPreview">
                <anchor>
                  <from>
                    <xdr:col>11</xdr:col>
                    <xdr:colOff>381000</xdr:colOff>
                    <xdr:row>1</xdr:row>
                    <xdr:rowOff>388620</xdr:rowOff>
                  </from>
                  <to>
                    <xdr:col>13</xdr:col>
                    <xdr:colOff>563880</xdr:colOff>
                    <xdr:row>1</xdr:row>
                    <xdr:rowOff>601980</xdr:rowOff>
                  </to>
                </anchor>
              </controlPr>
            </control>
          </mc:Choice>
        </mc:AlternateContent>
        <mc:AlternateContent xmlns:mc="http://schemas.openxmlformats.org/markup-compatibility/2006">
          <mc:Choice Requires="x14">
            <control shapeId="49461" r:id="rId7" name="Button 309">
              <controlPr defaultSize="0" print="0" autoFill="0" autoPict="0" macro="[0]!ToDataEntry">
                <anchor>
                  <from>
                    <xdr:col>11</xdr:col>
                    <xdr:colOff>373380</xdr:colOff>
                    <xdr:row>4</xdr:row>
                    <xdr:rowOff>160020</xdr:rowOff>
                  </from>
                  <to>
                    <xdr:col>13</xdr:col>
                    <xdr:colOff>533400</xdr:colOff>
                    <xdr:row>5</xdr:row>
                    <xdr:rowOff>137160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3">
    <tabColor rgb="FF7030A0"/>
  </sheetPr>
  <dimension ref="A1:K19"/>
  <sheetViews>
    <sheetView showGridLines="0" showRowColHeaders="0" zoomScaleNormal="100" zoomScaleSheetLayoutView="100" workbookViewId="0">
      <selection activeCell="V14" sqref="V14"/>
    </sheetView>
  </sheetViews>
  <sheetFormatPr defaultColWidth="9.109375" defaultRowHeight="13.2"/>
  <cols>
    <col min="5" max="6" width="6.33203125" customWidth="1"/>
    <col min="7" max="7" width="14"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155</v>
      </c>
      <c r="B16" s="3442"/>
      <c r="C16" s="3442"/>
      <c r="D16" s="3442"/>
      <c r="E16" s="3442"/>
      <c r="F16" s="3442"/>
      <c r="G16" s="3442"/>
      <c r="H16" s="3442"/>
      <c r="I16" s="3442"/>
      <c r="J16" s="3442"/>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381" r:id="rId4" name="Button 205">
              <controlPr defaultSize="0" print="0" autoFill="0" autoPict="0" macro="[0]!ToMainMenu">
                <anchor>
                  <from>
                    <xdr:col>12</xdr:col>
                    <xdr:colOff>152400</xdr:colOff>
                    <xdr:row>1</xdr:row>
                    <xdr:rowOff>60960</xdr:rowOff>
                  </from>
                  <to>
                    <xdr:col>15</xdr:col>
                    <xdr:colOff>312420</xdr:colOff>
                    <xdr:row>1</xdr:row>
                    <xdr:rowOff>525780</xdr:rowOff>
                  </to>
                </anchor>
              </controlPr>
            </control>
          </mc:Choice>
        </mc:AlternateContent>
        <mc:AlternateContent xmlns:mc="http://schemas.openxmlformats.org/markup-compatibility/2006">
          <mc:Choice Requires="x14">
            <control shapeId="50382" r:id="rId5" name="Button 206">
              <controlPr defaultSize="0" print="0" autoFill="0" autoPict="0" macro="[0]!PrintCoverPGSec1">
                <anchor>
                  <from>
                    <xdr:col>12</xdr:col>
                    <xdr:colOff>213360</xdr:colOff>
                    <xdr:row>2</xdr:row>
                    <xdr:rowOff>137160</xdr:rowOff>
                  </from>
                  <to>
                    <xdr:col>15</xdr:col>
                    <xdr:colOff>373380</xdr:colOff>
                    <xdr:row>4</xdr:row>
                    <xdr:rowOff>198120</xdr:rowOff>
                  </to>
                </anchor>
              </controlPr>
            </control>
          </mc:Choice>
        </mc:AlternateContent>
        <mc:AlternateContent xmlns:mc="http://schemas.openxmlformats.org/markup-compatibility/2006">
          <mc:Choice Requires="x14">
            <control shapeId="50383" r:id="rId6" name="Button 207">
              <controlPr defaultSize="0" print="0" autoFill="0" autoPict="0" macro="[0]!PrintPreview">
                <anchor>
                  <from>
                    <xdr:col>12</xdr:col>
                    <xdr:colOff>152400</xdr:colOff>
                    <xdr:row>1</xdr:row>
                    <xdr:rowOff>556260</xdr:rowOff>
                  </from>
                  <to>
                    <xdr:col>15</xdr:col>
                    <xdr:colOff>312420</xdr:colOff>
                    <xdr:row>1</xdr:row>
                    <xdr:rowOff>762000</xdr:rowOff>
                  </to>
                </anchor>
              </controlPr>
            </control>
          </mc:Choice>
        </mc:AlternateContent>
        <mc:AlternateContent xmlns:mc="http://schemas.openxmlformats.org/markup-compatibility/2006">
          <mc:Choice Requires="x14">
            <control shapeId="50517" r:id="rId7" name="Button 341">
              <controlPr defaultSize="0" print="0" autoFill="0" autoPict="0" macro="[0]!ToDataEntry">
                <anchor>
                  <from>
                    <xdr:col>12</xdr:col>
                    <xdr:colOff>213360</xdr:colOff>
                    <xdr:row>4</xdr:row>
                    <xdr:rowOff>236220</xdr:rowOff>
                  </from>
                  <to>
                    <xdr:col>15</xdr:col>
                    <xdr:colOff>373380</xdr:colOff>
                    <xdr:row>6</xdr:row>
                    <xdr:rowOff>152400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4">
    <tabColor rgb="FF7030A0"/>
  </sheetPr>
  <dimension ref="A1:K19"/>
  <sheetViews>
    <sheetView showGridLines="0" showRowColHeaders="0" zoomScaleNormal="100" workbookViewId="0">
      <selection activeCell="V14" sqref="V14"/>
    </sheetView>
  </sheetViews>
  <sheetFormatPr defaultColWidth="9.109375" defaultRowHeight="13.2"/>
  <cols>
    <col min="6" max="6" width="7.33203125" customWidth="1"/>
    <col min="7" max="7" width="10.10937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154</v>
      </c>
      <c r="B16" s="3442"/>
      <c r="C16" s="3442"/>
      <c r="D16" s="3442"/>
      <c r="E16" s="3442"/>
      <c r="F16" s="3442"/>
      <c r="G16" s="3442"/>
      <c r="H16" s="3442"/>
      <c r="I16" s="3442"/>
      <c r="J16" s="3442"/>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469" r:id="rId4" name="Button 269">
              <controlPr defaultSize="0" print="0" autoFill="0" autoPict="0" macro="[0]!ToMainMenu">
                <anchor>
                  <from>
                    <xdr:col>12</xdr:col>
                    <xdr:colOff>251460</xdr:colOff>
                    <xdr:row>0</xdr:row>
                    <xdr:rowOff>327660</xdr:rowOff>
                  </from>
                  <to>
                    <xdr:col>15</xdr:col>
                    <xdr:colOff>0</xdr:colOff>
                    <xdr:row>0</xdr:row>
                    <xdr:rowOff>655320</xdr:rowOff>
                  </to>
                </anchor>
              </controlPr>
            </control>
          </mc:Choice>
        </mc:AlternateContent>
        <mc:AlternateContent xmlns:mc="http://schemas.openxmlformats.org/markup-compatibility/2006">
          <mc:Choice Requires="x14">
            <control shapeId="51470" r:id="rId5" name="Button 270">
              <controlPr defaultSize="0" print="0" autoFill="0" autoPict="0" macro="[0]!PrintCoverPGSec1">
                <anchor>
                  <from>
                    <xdr:col>12</xdr:col>
                    <xdr:colOff>297180</xdr:colOff>
                    <xdr:row>1</xdr:row>
                    <xdr:rowOff>556260</xdr:rowOff>
                  </from>
                  <to>
                    <xdr:col>15</xdr:col>
                    <xdr:colOff>38100</xdr:colOff>
                    <xdr:row>1</xdr:row>
                    <xdr:rowOff>876300</xdr:rowOff>
                  </to>
                </anchor>
              </controlPr>
            </control>
          </mc:Choice>
        </mc:AlternateContent>
        <mc:AlternateContent xmlns:mc="http://schemas.openxmlformats.org/markup-compatibility/2006">
          <mc:Choice Requires="x14">
            <control shapeId="51471" r:id="rId6" name="Button 271">
              <controlPr defaultSize="0" print="0" autoFill="0" autoPict="0" macro="[0]!PrintPreview">
                <anchor>
                  <from>
                    <xdr:col>12</xdr:col>
                    <xdr:colOff>251460</xdr:colOff>
                    <xdr:row>0</xdr:row>
                    <xdr:rowOff>670560</xdr:rowOff>
                  </from>
                  <to>
                    <xdr:col>15</xdr:col>
                    <xdr:colOff>0</xdr:colOff>
                    <xdr:row>1</xdr:row>
                    <xdr:rowOff>175260</xdr:rowOff>
                  </to>
                </anchor>
              </controlPr>
            </control>
          </mc:Choice>
        </mc:AlternateContent>
        <mc:AlternateContent xmlns:mc="http://schemas.openxmlformats.org/markup-compatibility/2006">
          <mc:Choice Requires="x14">
            <control shapeId="51605" r:id="rId7" name="Button 405">
              <controlPr defaultSize="0" print="0" autoFill="0" autoPict="0" macro="[0]!ToDataEntry">
                <anchor>
                  <from>
                    <xdr:col>12</xdr:col>
                    <xdr:colOff>297180</xdr:colOff>
                    <xdr:row>1</xdr:row>
                    <xdr:rowOff>899160</xdr:rowOff>
                  </from>
                  <to>
                    <xdr:col>15</xdr:col>
                    <xdr:colOff>38100</xdr:colOff>
                    <xdr:row>3</xdr:row>
                    <xdr:rowOff>7620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9">
    <tabColor rgb="FFC00000"/>
  </sheetPr>
  <dimension ref="B1:L138"/>
  <sheetViews>
    <sheetView showGridLines="0" zoomScaleNormal="100" workbookViewId="0">
      <selection activeCell="V13" sqref="V13"/>
    </sheetView>
  </sheetViews>
  <sheetFormatPr defaultColWidth="9.109375" defaultRowHeight="13.2"/>
  <cols>
    <col min="1" max="1" width="3.33203125" style="1283" customWidth="1"/>
    <col min="2" max="10" width="9.109375" style="1283"/>
    <col min="11" max="11" width="17.88671875" style="1283" customWidth="1"/>
    <col min="12" max="16384" width="9.109375" style="1283"/>
  </cols>
  <sheetData>
    <row r="1" spans="2:12" ht="22.2" customHeight="1">
      <c r="B1" s="3370" t="s">
        <v>3124</v>
      </c>
      <c r="C1" s="3370"/>
      <c r="D1" s="3370"/>
      <c r="E1" s="3370"/>
      <c r="F1" s="3370"/>
      <c r="G1" s="3370"/>
      <c r="H1" s="3370"/>
      <c r="I1" s="3370"/>
      <c r="J1" s="3370"/>
      <c r="K1" s="3370"/>
      <c r="L1" s="1282"/>
    </row>
    <row r="2" spans="2:12" ht="17.399999999999999">
      <c r="B2" s="3371" t="s">
        <v>3125</v>
      </c>
      <c r="C2" s="3371"/>
      <c r="D2" s="3371"/>
      <c r="E2" s="3371"/>
      <c r="F2" s="3371"/>
      <c r="G2" s="3371"/>
      <c r="H2" s="3371"/>
      <c r="I2" s="3371"/>
      <c r="J2" s="3371"/>
      <c r="K2" s="3371"/>
      <c r="L2" s="1284"/>
    </row>
    <row r="3" spans="2:12" ht="17.399999999999999">
      <c r="B3" s="1285"/>
      <c r="C3" s="1285"/>
      <c r="D3" s="1285"/>
      <c r="E3" s="1285"/>
      <c r="F3" s="1285"/>
      <c r="G3" s="1285"/>
      <c r="H3" s="1285"/>
      <c r="I3" s="1285"/>
      <c r="J3" s="1285"/>
      <c r="K3" s="1285"/>
      <c r="L3" s="1286"/>
    </row>
    <row r="4" spans="2:12" ht="15.6">
      <c r="B4" s="3372" t="s">
        <v>2902</v>
      </c>
      <c r="C4" s="3372"/>
      <c r="D4" s="3372"/>
      <c r="E4" s="3372"/>
      <c r="F4" s="3372"/>
      <c r="G4" s="3372"/>
      <c r="H4" s="3372"/>
      <c r="I4" s="3372"/>
      <c r="J4" s="3372"/>
      <c r="K4" s="3372"/>
    </row>
    <row r="5" spans="2:12">
      <c r="B5" s="3154" t="s">
        <v>3240</v>
      </c>
      <c r="C5" s="3154"/>
      <c r="D5" s="3154"/>
      <c r="E5" s="3154"/>
      <c r="F5" s="3154"/>
      <c r="G5" s="3154"/>
      <c r="H5" s="3154"/>
      <c r="I5" s="3154"/>
      <c r="J5" s="3154"/>
      <c r="K5" s="3154"/>
    </row>
    <row r="6" spans="2:12" ht="15.6">
      <c r="B6" s="1287"/>
      <c r="C6" s="1287"/>
      <c r="D6" s="1287"/>
      <c r="E6" s="1287"/>
      <c r="F6" s="1287"/>
      <c r="G6" s="1287"/>
      <c r="H6" s="1287"/>
      <c r="I6" s="1287"/>
      <c r="J6" s="1287"/>
      <c r="K6" s="1287"/>
    </row>
    <row r="7" spans="2:12">
      <c r="B7" s="3154" t="s">
        <v>3251</v>
      </c>
      <c r="C7" s="3154"/>
      <c r="D7" s="3154"/>
      <c r="E7" s="3154"/>
      <c r="F7" s="3154"/>
      <c r="G7" s="3154"/>
      <c r="H7" s="3154"/>
      <c r="I7" s="3154"/>
      <c r="J7" s="3154"/>
      <c r="K7" s="3154"/>
    </row>
    <row r="8" spans="2:12" ht="45.6" customHeight="1">
      <c r="B8" s="3368" t="s">
        <v>3227</v>
      </c>
      <c r="C8" s="3368"/>
      <c r="D8" s="3368"/>
      <c r="E8" s="3368"/>
      <c r="F8" s="3368"/>
      <c r="G8" s="3368"/>
      <c r="H8" s="3368"/>
      <c r="I8" s="3368"/>
      <c r="J8" s="3368"/>
      <c r="K8" s="3368"/>
    </row>
    <row r="9" spans="2:12">
      <c r="B9" s="3368" t="s">
        <v>3126</v>
      </c>
      <c r="C9" s="3368"/>
      <c r="D9" s="3368"/>
      <c r="E9" s="3368"/>
      <c r="F9" s="3368"/>
      <c r="G9" s="3368"/>
      <c r="H9" s="3368"/>
      <c r="I9" s="3368"/>
      <c r="J9" s="3368"/>
      <c r="K9" s="1288" t="s">
        <v>396</v>
      </c>
    </row>
    <row r="10" spans="2:12">
      <c r="B10" s="3369"/>
      <c r="C10" s="3369"/>
      <c r="D10" s="3369"/>
      <c r="E10" s="3369"/>
      <c r="F10" s="3369"/>
      <c r="G10" s="3369"/>
      <c r="H10" s="3369"/>
      <c r="I10" s="3369"/>
      <c r="J10" s="3369"/>
      <c r="K10" s="3369"/>
    </row>
    <row r="11" spans="2:12">
      <c r="B11" s="3154" t="s">
        <v>3252</v>
      </c>
      <c r="C11" s="3154"/>
      <c r="D11" s="3154"/>
      <c r="E11" s="3154"/>
      <c r="F11" s="3154"/>
      <c r="G11" s="3154"/>
      <c r="H11" s="3154"/>
      <c r="I11" s="3154"/>
      <c r="J11" s="3154"/>
      <c r="K11" s="3154"/>
    </row>
    <row r="12" spans="2:12" ht="31.2" customHeight="1">
      <c r="B12" s="3368" t="s">
        <v>86</v>
      </c>
      <c r="C12" s="3368"/>
      <c r="D12" s="3368"/>
      <c r="E12" s="3368"/>
      <c r="F12" s="3368"/>
      <c r="G12" s="3368"/>
      <c r="H12" s="3368"/>
      <c r="I12" s="3368"/>
      <c r="J12" s="3368"/>
      <c r="K12" s="3368"/>
    </row>
    <row r="13" spans="2:12" ht="13.2" customHeight="1">
      <c r="B13" s="3369"/>
      <c r="C13" s="3369"/>
      <c r="D13" s="3369"/>
      <c r="E13" s="3369"/>
      <c r="F13" s="3369"/>
      <c r="G13" s="3369"/>
      <c r="H13" s="3369"/>
      <c r="I13" s="3369"/>
      <c r="J13" s="3369"/>
      <c r="K13" s="3369"/>
    </row>
    <row r="14" spans="2:12">
      <c r="B14" s="3368" t="s">
        <v>3127</v>
      </c>
      <c r="C14" s="3368"/>
      <c r="D14" s="3368"/>
      <c r="E14" s="3368"/>
      <c r="F14" s="3368"/>
      <c r="G14" s="3368"/>
      <c r="H14" s="3368"/>
      <c r="I14" s="3368"/>
      <c r="J14" s="3368"/>
      <c r="K14" s="3368"/>
    </row>
    <row r="15" spans="2:12">
      <c r="B15" s="1289" t="s">
        <v>789</v>
      </c>
      <c r="C15" s="3374" t="s">
        <v>3213</v>
      </c>
      <c r="D15" s="3375"/>
      <c r="E15" s="3375"/>
      <c r="F15" s="3375"/>
      <c r="G15" s="3375"/>
      <c r="H15" s="3375"/>
      <c r="I15" s="3375"/>
      <c r="J15" s="3375"/>
      <c r="K15" s="3376"/>
    </row>
    <row r="16" spans="2:12" ht="13.2" customHeight="1">
      <c r="B16" s="1289" t="s">
        <v>784</v>
      </c>
      <c r="C16" s="3374" t="s">
        <v>4031</v>
      </c>
      <c r="D16" s="3375"/>
      <c r="E16" s="3375"/>
      <c r="F16" s="3375"/>
      <c r="G16" s="3375"/>
      <c r="H16" s="3375"/>
      <c r="I16" s="3375"/>
      <c r="J16" s="3375"/>
      <c r="K16" s="3376"/>
    </row>
    <row r="17" spans="2:11">
      <c r="B17" s="1289" t="s">
        <v>785</v>
      </c>
      <c r="C17" s="3368" t="s">
        <v>3214</v>
      </c>
      <c r="D17" s="3368"/>
      <c r="E17" s="3368"/>
      <c r="F17" s="3368"/>
      <c r="G17" s="3368"/>
      <c r="H17" s="3368"/>
      <c r="I17" s="3368"/>
      <c r="J17" s="3368"/>
      <c r="K17" s="3368"/>
    </row>
    <row r="18" spans="2:11">
      <c r="B18" s="3377"/>
      <c r="C18" s="3377"/>
      <c r="D18" s="3377"/>
      <c r="E18" s="3377"/>
      <c r="F18" s="3377"/>
      <c r="G18" s="3377"/>
      <c r="H18" s="3377"/>
      <c r="I18" s="3377"/>
      <c r="J18" s="3377"/>
      <c r="K18" s="3377"/>
    </row>
    <row r="19" spans="2:11" ht="13.2" customHeight="1">
      <c r="B19" s="1535">
        <v>1</v>
      </c>
      <c r="C19" s="3374" t="s">
        <v>3898</v>
      </c>
      <c r="D19" s="3375"/>
      <c r="E19" s="3375"/>
      <c r="F19" s="3375"/>
      <c r="G19" s="3375"/>
      <c r="H19" s="3375"/>
      <c r="I19" s="3375"/>
      <c r="J19" s="3375"/>
      <c r="K19" s="3376"/>
    </row>
    <row r="20" spans="2:11" ht="44.4" customHeight="1">
      <c r="C20" s="3378"/>
      <c r="D20" s="3379"/>
      <c r="E20" s="3379"/>
      <c r="F20" s="3379"/>
      <c r="G20" s="3379"/>
      <c r="H20" s="3379"/>
      <c r="I20" s="3379"/>
      <c r="J20" s="3379"/>
      <c r="K20" s="3380"/>
    </row>
    <row r="21" spans="2:11">
      <c r="B21" s="3373" t="s">
        <v>3126</v>
      </c>
      <c r="C21" s="3373"/>
      <c r="D21" s="3373"/>
      <c r="E21" s="3373"/>
      <c r="F21" s="3373"/>
      <c r="G21" s="3373"/>
      <c r="H21" s="3373"/>
      <c r="I21" s="3373"/>
      <c r="J21" s="3373"/>
      <c r="K21" s="1290" t="s">
        <v>396</v>
      </c>
    </row>
    <row r="22" spans="2:11">
      <c r="B22" s="3369"/>
      <c r="C22" s="3369"/>
      <c r="D22" s="3369"/>
      <c r="E22" s="3369"/>
      <c r="F22" s="3369"/>
      <c r="G22" s="3369"/>
      <c r="H22" s="3369"/>
      <c r="I22" s="3369"/>
      <c r="J22" s="3369"/>
      <c r="K22" s="3369"/>
    </row>
    <row r="23" spans="2:11" ht="13.2" customHeight="1">
      <c r="B23" s="3154" t="s">
        <v>3253</v>
      </c>
      <c r="C23" s="3154"/>
      <c r="D23" s="3154"/>
      <c r="E23" s="3154"/>
      <c r="F23" s="3154"/>
      <c r="G23" s="3154"/>
      <c r="H23" s="3154"/>
      <c r="I23" s="3154"/>
      <c r="J23" s="3154"/>
      <c r="K23" s="3154"/>
    </row>
    <row r="24" spans="2:11" ht="64.2" customHeight="1">
      <c r="B24" s="3368" t="s">
        <v>2903</v>
      </c>
      <c r="C24" s="3368"/>
      <c r="D24" s="3368"/>
      <c r="E24" s="3368"/>
      <c r="F24" s="3368"/>
      <c r="G24" s="3368"/>
      <c r="H24" s="3368"/>
      <c r="I24" s="3368"/>
      <c r="J24" s="3368"/>
      <c r="K24" s="3368"/>
    </row>
    <row r="25" spans="2:11" ht="13.2" customHeight="1">
      <c r="B25" s="3369"/>
      <c r="C25" s="3369"/>
      <c r="D25" s="3369"/>
      <c r="E25" s="3369"/>
      <c r="F25" s="3369"/>
      <c r="G25" s="3369"/>
      <c r="H25" s="3369"/>
      <c r="I25" s="3369"/>
      <c r="J25" s="3369"/>
      <c r="K25" s="3369"/>
    </row>
    <row r="26" spans="2:11" ht="37.950000000000003" customHeight="1">
      <c r="B26" s="3368" t="s">
        <v>2904</v>
      </c>
      <c r="C26" s="3368"/>
      <c r="D26" s="3368"/>
      <c r="E26" s="3368"/>
      <c r="F26" s="3368"/>
      <c r="G26" s="3368"/>
      <c r="H26" s="3368"/>
      <c r="I26" s="3368"/>
      <c r="J26" s="3368"/>
      <c r="K26" s="3368"/>
    </row>
    <row r="27" spans="2:11" ht="13.2" customHeight="1">
      <c r="B27" s="3369"/>
      <c r="C27" s="3369"/>
      <c r="D27" s="3369"/>
      <c r="E27" s="3369"/>
      <c r="F27" s="3369"/>
      <c r="G27" s="3369"/>
      <c r="H27" s="3369"/>
      <c r="I27" s="3369"/>
      <c r="J27" s="3369"/>
      <c r="K27" s="3369"/>
    </row>
    <row r="28" spans="2:11" ht="33.6" customHeight="1">
      <c r="B28" s="3368" t="s">
        <v>2905</v>
      </c>
      <c r="C28" s="3368"/>
      <c r="D28" s="3368"/>
      <c r="E28" s="3368"/>
      <c r="F28" s="3368"/>
      <c r="G28" s="3368"/>
      <c r="H28" s="3368"/>
      <c r="I28" s="3368"/>
      <c r="J28" s="3368"/>
      <c r="K28" s="3368"/>
    </row>
    <row r="29" spans="2:11" ht="13.2" customHeight="1">
      <c r="B29" s="3368" t="s">
        <v>3126</v>
      </c>
      <c r="C29" s="3368"/>
      <c r="D29" s="3368"/>
      <c r="E29" s="3368"/>
      <c r="F29" s="3368"/>
      <c r="G29" s="3368"/>
      <c r="H29" s="3368"/>
      <c r="I29" s="3368"/>
      <c r="J29" s="3368"/>
      <c r="K29" s="1290" t="s">
        <v>396</v>
      </c>
    </row>
    <row r="30" spans="2:11" ht="13.2" customHeight="1">
      <c r="B30" s="3369"/>
      <c r="C30" s="3369"/>
      <c r="D30" s="3369"/>
      <c r="E30" s="3369"/>
      <c r="F30" s="3369"/>
      <c r="G30" s="3369"/>
      <c r="H30" s="3369"/>
      <c r="I30" s="3369"/>
      <c r="J30" s="3369"/>
      <c r="K30" s="3369"/>
    </row>
    <row r="31" spans="2:11">
      <c r="B31" s="3154" t="s">
        <v>3254</v>
      </c>
      <c r="C31" s="3154"/>
      <c r="D31" s="3154"/>
      <c r="E31" s="3154"/>
      <c r="F31" s="3154"/>
      <c r="G31" s="3154"/>
      <c r="H31" s="3154"/>
      <c r="I31" s="3154"/>
      <c r="J31" s="3154"/>
      <c r="K31" s="3154"/>
    </row>
    <row r="32" spans="2:11">
      <c r="B32" s="3368" t="s">
        <v>2906</v>
      </c>
      <c r="C32" s="3368"/>
      <c r="D32" s="3368"/>
      <c r="E32" s="3368"/>
      <c r="F32" s="3368"/>
      <c r="G32" s="3368"/>
      <c r="H32" s="3368"/>
      <c r="I32" s="3368"/>
      <c r="J32" s="3368"/>
      <c r="K32" s="3368"/>
    </row>
    <row r="33" spans="2:11">
      <c r="B33" s="3368" t="s">
        <v>2907</v>
      </c>
      <c r="C33" s="3368"/>
      <c r="D33" s="3368"/>
      <c r="E33" s="3368"/>
      <c r="F33" s="3368"/>
      <c r="G33" s="3368"/>
      <c r="H33" s="3368"/>
      <c r="I33" s="3368"/>
      <c r="J33" s="3368"/>
      <c r="K33" s="3368"/>
    </row>
    <row r="34" spans="2:11" ht="31.2" customHeight="1">
      <c r="B34" s="3368" t="s">
        <v>2908</v>
      </c>
      <c r="C34" s="3368"/>
      <c r="D34" s="3368"/>
      <c r="E34" s="3368"/>
      <c r="F34" s="3368"/>
      <c r="G34" s="3368"/>
      <c r="H34" s="3368"/>
      <c r="I34" s="3368"/>
      <c r="J34" s="3368"/>
      <c r="K34" s="3368"/>
    </row>
    <row r="35" spans="2:11" ht="13.2" customHeight="1">
      <c r="B35" s="3368" t="s">
        <v>3126</v>
      </c>
      <c r="C35" s="3368"/>
      <c r="D35" s="3368"/>
      <c r="E35" s="3368"/>
      <c r="F35" s="3368"/>
      <c r="G35" s="3368"/>
      <c r="H35" s="3368"/>
      <c r="I35" s="3368"/>
      <c r="J35" s="3368"/>
      <c r="K35" s="1290" t="s">
        <v>396</v>
      </c>
    </row>
    <row r="36" spans="2:11" ht="13.2" customHeight="1">
      <c r="B36" s="3369"/>
      <c r="C36" s="3369"/>
      <c r="D36" s="3369"/>
      <c r="E36" s="3369"/>
      <c r="F36" s="3369"/>
      <c r="G36" s="3369"/>
      <c r="H36" s="3369"/>
      <c r="I36" s="3369"/>
      <c r="J36" s="3369"/>
      <c r="K36" s="3369"/>
    </row>
    <row r="37" spans="2:11">
      <c r="B37" s="3154" t="s">
        <v>3255</v>
      </c>
      <c r="C37" s="3154"/>
      <c r="D37" s="3154"/>
      <c r="E37" s="3154"/>
      <c r="F37" s="3154"/>
      <c r="G37" s="3154"/>
      <c r="H37" s="3154"/>
      <c r="I37" s="3154"/>
      <c r="J37" s="3154"/>
      <c r="K37" s="3154"/>
    </row>
    <row r="38" spans="2:11" ht="43.2" customHeight="1">
      <c r="B38" s="3368" t="s">
        <v>2909</v>
      </c>
      <c r="C38" s="3368"/>
      <c r="D38" s="3368"/>
      <c r="E38" s="3368"/>
      <c r="F38" s="3368"/>
      <c r="G38" s="3368"/>
      <c r="H38" s="3368"/>
      <c r="I38" s="3368"/>
      <c r="J38" s="3368"/>
      <c r="K38" s="3368"/>
    </row>
    <row r="39" spans="2:11" ht="28.2" customHeight="1">
      <c r="B39" s="3368" t="s">
        <v>3101</v>
      </c>
      <c r="C39" s="3368"/>
      <c r="D39" s="3368"/>
      <c r="E39" s="3368"/>
      <c r="F39" s="3368"/>
      <c r="G39" s="3368"/>
      <c r="H39" s="3368"/>
      <c r="I39" s="3368"/>
      <c r="J39" s="3368"/>
      <c r="K39" s="3368"/>
    </row>
    <row r="40" spans="2:11" ht="13.2" customHeight="1">
      <c r="B40" s="3368" t="s">
        <v>3126</v>
      </c>
      <c r="C40" s="3368"/>
      <c r="D40" s="3368"/>
      <c r="E40" s="3368"/>
      <c r="F40" s="3368"/>
      <c r="G40" s="3368"/>
      <c r="H40" s="3368"/>
      <c r="I40" s="3368"/>
      <c r="J40" s="3368"/>
      <c r="K40" s="1290" t="s">
        <v>396</v>
      </c>
    </row>
    <row r="41" spans="2:11">
      <c r="B41" s="3369"/>
      <c r="C41" s="3369"/>
      <c r="D41" s="3369"/>
      <c r="E41" s="3369"/>
      <c r="F41" s="3369"/>
      <c r="G41" s="3369"/>
      <c r="H41" s="3369"/>
      <c r="I41" s="3369"/>
      <c r="J41" s="3369"/>
      <c r="K41" s="3369"/>
    </row>
    <row r="42" spans="2:11">
      <c r="B42" s="3154" t="s">
        <v>3270</v>
      </c>
      <c r="C42" s="3154"/>
      <c r="D42" s="3154"/>
      <c r="E42" s="3154"/>
      <c r="F42" s="3154"/>
      <c r="G42" s="3154"/>
      <c r="H42" s="3154"/>
      <c r="I42" s="3154"/>
      <c r="J42" s="3154"/>
      <c r="K42" s="3154"/>
    </row>
    <row r="43" spans="2:11" ht="58.2" customHeight="1">
      <c r="B43" s="3368" t="s">
        <v>3256</v>
      </c>
      <c r="C43" s="3368"/>
      <c r="D43" s="3368"/>
      <c r="E43" s="3368"/>
      <c r="F43" s="3368"/>
      <c r="G43" s="3368"/>
      <c r="H43" s="3368"/>
      <c r="I43" s="3368"/>
      <c r="J43" s="3368"/>
      <c r="K43" s="3368"/>
    </row>
    <row r="44" spans="2:11" ht="13.2" customHeight="1">
      <c r="B44" s="3368" t="s">
        <v>3126</v>
      </c>
      <c r="C44" s="3368"/>
      <c r="D44" s="3368"/>
      <c r="E44" s="3368"/>
      <c r="F44" s="3368"/>
      <c r="G44" s="3368"/>
      <c r="H44" s="3368"/>
      <c r="I44" s="3368"/>
      <c r="J44" s="3368"/>
      <c r="K44" s="1290" t="s">
        <v>396</v>
      </c>
    </row>
    <row r="45" spans="2:11" ht="13.2" customHeight="1">
      <c r="B45" s="1291"/>
      <c r="C45" s="1291"/>
      <c r="D45" s="1291"/>
      <c r="E45" s="1291"/>
      <c r="F45" s="1291"/>
      <c r="G45" s="1291"/>
      <c r="H45" s="1291"/>
      <c r="I45" s="1291"/>
      <c r="J45" s="1291"/>
      <c r="K45" s="1292"/>
    </row>
    <row r="46" spans="2:11" ht="33.6" customHeight="1">
      <c r="B46" s="3368" t="s">
        <v>3257</v>
      </c>
      <c r="C46" s="3368"/>
      <c r="D46" s="3368"/>
      <c r="E46" s="3368"/>
      <c r="F46" s="3368"/>
      <c r="G46" s="3368"/>
      <c r="H46" s="3368"/>
      <c r="I46" s="3368"/>
      <c r="J46" s="3368"/>
      <c r="K46" s="3368"/>
    </row>
    <row r="47" spans="2:11" ht="45.6" customHeight="1">
      <c r="B47" s="3368" t="s">
        <v>3249</v>
      </c>
      <c r="C47" s="3368"/>
      <c r="D47" s="3368"/>
      <c r="E47" s="3368"/>
      <c r="F47" s="3368"/>
      <c r="G47" s="3368"/>
      <c r="H47" s="3368"/>
      <c r="I47" s="3368"/>
      <c r="J47" s="3368"/>
      <c r="K47" s="3368"/>
    </row>
    <row r="48" spans="2:11" ht="13.2" customHeight="1">
      <c r="B48" s="3368" t="s">
        <v>3126</v>
      </c>
      <c r="C48" s="3368"/>
      <c r="D48" s="3368"/>
      <c r="E48" s="3368"/>
      <c r="F48" s="3368"/>
      <c r="G48" s="3368"/>
      <c r="H48" s="3368"/>
      <c r="I48" s="3368"/>
      <c r="J48" s="3368"/>
      <c r="K48" s="1290" t="s">
        <v>396</v>
      </c>
    </row>
    <row r="49" spans="2:11">
      <c r="B49" s="3369"/>
      <c r="C49" s="3369"/>
      <c r="D49" s="3369"/>
      <c r="E49" s="3369"/>
      <c r="F49" s="3369"/>
      <c r="G49" s="3369"/>
      <c r="H49" s="3369"/>
      <c r="I49" s="3369"/>
      <c r="J49" s="3369"/>
      <c r="K49" s="3369"/>
    </row>
    <row r="50" spans="2:11">
      <c r="B50" s="3154" t="s">
        <v>3756</v>
      </c>
      <c r="C50" s="3154"/>
      <c r="D50" s="3154"/>
      <c r="E50" s="3154"/>
      <c r="F50" s="3154"/>
      <c r="G50" s="3154"/>
      <c r="H50" s="3154"/>
      <c r="I50" s="3154"/>
      <c r="J50" s="3154"/>
      <c r="K50" s="3154"/>
    </row>
    <row r="51" spans="2:11" ht="220.5" customHeight="1">
      <c r="B51" s="3368" t="s">
        <v>4032</v>
      </c>
      <c r="C51" s="3368"/>
      <c r="D51" s="3368"/>
      <c r="E51" s="3368"/>
      <c r="F51" s="3368"/>
      <c r="G51" s="3368"/>
      <c r="H51" s="3368"/>
      <c r="I51" s="3368"/>
      <c r="J51" s="3368"/>
      <c r="K51" s="3368"/>
    </row>
    <row r="52" spans="2:11" ht="13.2" customHeight="1">
      <c r="B52" s="3368" t="s">
        <v>3126</v>
      </c>
      <c r="C52" s="3368"/>
      <c r="D52" s="3368"/>
      <c r="E52" s="3368"/>
      <c r="F52" s="3368"/>
      <c r="G52" s="3368"/>
      <c r="H52" s="3368"/>
      <c r="I52" s="3368"/>
      <c r="J52" s="3368"/>
      <c r="K52" s="1290" t="s">
        <v>396</v>
      </c>
    </row>
    <row r="53" spans="2:11">
      <c r="B53" s="3369"/>
      <c r="C53" s="3369"/>
      <c r="D53" s="3369"/>
      <c r="E53" s="3369"/>
      <c r="F53" s="3369"/>
      <c r="G53" s="3369"/>
      <c r="H53" s="3369"/>
      <c r="I53" s="3369"/>
      <c r="J53" s="3369"/>
      <c r="K53" s="3369"/>
    </row>
    <row r="54" spans="2:11">
      <c r="B54" s="3154" t="s">
        <v>3271</v>
      </c>
      <c r="C54" s="3154"/>
      <c r="D54" s="3154"/>
      <c r="E54" s="3154"/>
      <c r="F54" s="3154"/>
      <c r="G54" s="3154"/>
      <c r="H54" s="3154"/>
      <c r="I54" s="3154"/>
      <c r="J54" s="3154"/>
      <c r="K54" s="3154"/>
    </row>
    <row r="55" spans="2:11" ht="13.2" customHeight="1">
      <c r="B55" s="3154" t="s">
        <v>3258</v>
      </c>
      <c r="C55" s="3154"/>
      <c r="D55" s="3154"/>
      <c r="E55" s="3154"/>
      <c r="F55" s="3154"/>
      <c r="G55" s="3154"/>
      <c r="H55" s="3154"/>
      <c r="I55" s="3154"/>
      <c r="J55" s="3154"/>
      <c r="K55" s="3154"/>
    </row>
    <row r="56" spans="2:11" ht="137.25" customHeight="1">
      <c r="B56" s="3381" t="s">
        <v>4033</v>
      </c>
      <c r="C56" s="3382"/>
      <c r="D56" s="3382"/>
      <c r="E56" s="3382"/>
      <c r="F56" s="3382"/>
      <c r="G56" s="3382"/>
      <c r="H56" s="3382"/>
      <c r="I56" s="3382"/>
      <c r="J56" s="3382"/>
      <c r="K56" s="3383"/>
    </row>
    <row r="57" spans="2:11">
      <c r="B57" s="3368" t="s">
        <v>3126</v>
      </c>
      <c r="C57" s="3368"/>
      <c r="D57" s="3368"/>
      <c r="E57" s="3368"/>
      <c r="F57" s="3368"/>
      <c r="G57" s="3368"/>
      <c r="H57" s="3368"/>
      <c r="I57" s="3368"/>
      <c r="J57" s="3368"/>
      <c r="K57" s="1290" t="s">
        <v>396</v>
      </c>
    </row>
    <row r="58" spans="2:11">
      <c r="B58" s="3369"/>
      <c r="C58" s="3369"/>
      <c r="D58" s="3369"/>
      <c r="E58" s="3369"/>
      <c r="F58" s="3369"/>
      <c r="G58" s="3369"/>
      <c r="H58" s="3369"/>
      <c r="I58" s="3369"/>
      <c r="J58" s="3369"/>
      <c r="K58" s="3369"/>
    </row>
    <row r="59" spans="2:11" ht="13.2" customHeight="1">
      <c r="B59" s="3154" t="s">
        <v>3259</v>
      </c>
      <c r="C59" s="3154"/>
      <c r="D59" s="3154"/>
      <c r="E59" s="3154"/>
      <c r="F59" s="3154"/>
      <c r="G59" s="3154"/>
      <c r="H59" s="3154"/>
      <c r="I59" s="3154"/>
      <c r="J59" s="3154"/>
      <c r="K59" s="3154"/>
    </row>
    <row r="60" spans="2:11" ht="31.95" customHeight="1">
      <c r="B60" s="3368" t="s">
        <v>2910</v>
      </c>
      <c r="C60" s="3368"/>
      <c r="D60" s="3368"/>
      <c r="E60" s="3368"/>
      <c r="F60" s="3368"/>
      <c r="G60" s="3368"/>
      <c r="H60" s="3368"/>
      <c r="I60" s="3368"/>
      <c r="J60" s="3368"/>
      <c r="K60" s="3368"/>
    </row>
    <row r="61" spans="2:11">
      <c r="B61" s="3368" t="s">
        <v>3215</v>
      </c>
      <c r="C61" s="3368"/>
      <c r="D61" s="3368"/>
      <c r="E61" s="3368"/>
      <c r="F61" s="3368"/>
      <c r="G61" s="3368"/>
      <c r="H61" s="3368"/>
      <c r="I61" s="3368"/>
      <c r="J61" s="3368"/>
      <c r="K61" s="3368"/>
    </row>
    <row r="62" spans="2:11">
      <c r="B62" s="3368" t="s">
        <v>3126</v>
      </c>
      <c r="C62" s="3368"/>
      <c r="D62" s="3368"/>
      <c r="E62" s="3368"/>
      <c r="F62" s="3368"/>
      <c r="G62" s="3368"/>
      <c r="H62" s="3368"/>
      <c r="I62" s="3368"/>
      <c r="J62" s="3368"/>
      <c r="K62" s="1290" t="s">
        <v>396</v>
      </c>
    </row>
    <row r="64" spans="2:11">
      <c r="B64" s="3154" t="s">
        <v>3260</v>
      </c>
      <c r="C64" s="3154"/>
      <c r="D64" s="3154"/>
      <c r="E64" s="3154"/>
      <c r="F64" s="3154"/>
      <c r="G64" s="3154"/>
      <c r="H64" s="3154"/>
      <c r="I64" s="3154"/>
      <c r="J64" s="3154"/>
      <c r="K64" s="3154"/>
    </row>
    <row r="65" spans="2:11">
      <c r="B65" s="3154" t="s">
        <v>2911</v>
      </c>
      <c r="C65" s="3154"/>
      <c r="D65" s="3154"/>
      <c r="E65" s="3154"/>
      <c r="F65" s="3154"/>
      <c r="G65" s="3154"/>
      <c r="H65" s="3154"/>
      <c r="I65" s="3154"/>
      <c r="J65" s="3154"/>
      <c r="K65" s="3154"/>
    </row>
    <row r="66" spans="2:11" ht="37.200000000000003" customHeight="1">
      <c r="B66" s="3368" t="s">
        <v>2912</v>
      </c>
      <c r="C66" s="3368"/>
      <c r="D66" s="3368"/>
      <c r="E66" s="3368"/>
      <c r="F66" s="3368"/>
      <c r="G66" s="3368"/>
      <c r="H66" s="3368"/>
      <c r="I66" s="3368"/>
      <c r="J66" s="3368"/>
      <c r="K66" s="3368"/>
    </row>
    <row r="67" spans="2:11">
      <c r="B67" s="3369"/>
      <c r="C67" s="3369"/>
      <c r="D67" s="3369"/>
      <c r="E67" s="3369"/>
      <c r="F67" s="3369"/>
      <c r="G67" s="3369"/>
      <c r="H67" s="3369"/>
      <c r="I67" s="3369"/>
      <c r="J67" s="3369"/>
      <c r="K67" s="3369"/>
    </row>
    <row r="68" spans="2:11" ht="62.4" customHeight="1">
      <c r="B68" s="3368" t="s">
        <v>2913</v>
      </c>
      <c r="C68" s="3368"/>
      <c r="D68" s="3368"/>
      <c r="E68" s="3368"/>
      <c r="F68" s="3368"/>
      <c r="G68" s="3368"/>
      <c r="H68" s="3368"/>
      <c r="I68" s="3368"/>
      <c r="J68" s="3368"/>
      <c r="K68" s="3368"/>
    </row>
    <row r="69" spans="2:11">
      <c r="B69" s="3369"/>
      <c r="C69" s="3369"/>
      <c r="D69" s="3369"/>
      <c r="E69" s="3369"/>
      <c r="F69" s="3369"/>
      <c r="G69" s="3369"/>
      <c r="H69" s="3369"/>
      <c r="I69" s="3369"/>
      <c r="J69" s="3369"/>
      <c r="K69" s="3369"/>
    </row>
    <row r="70" spans="2:11" ht="13.2" customHeight="1">
      <c r="B70" s="3154" t="s">
        <v>2914</v>
      </c>
      <c r="C70" s="3154"/>
      <c r="D70" s="3154"/>
      <c r="E70" s="3154"/>
      <c r="F70" s="3154"/>
      <c r="G70" s="3154"/>
      <c r="H70" s="3154"/>
      <c r="I70" s="3154"/>
      <c r="J70" s="3154"/>
      <c r="K70" s="3154"/>
    </row>
    <row r="71" spans="2:11" ht="30.6" customHeight="1">
      <c r="B71" s="3368" t="s">
        <v>3211</v>
      </c>
      <c r="C71" s="3368"/>
      <c r="D71" s="3368"/>
      <c r="E71" s="3368"/>
      <c r="F71" s="3368"/>
      <c r="G71" s="3368"/>
      <c r="H71" s="3368"/>
      <c r="I71" s="3368"/>
      <c r="J71" s="3368"/>
      <c r="K71" s="3368"/>
    </row>
    <row r="72" spans="2:11" ht="30.6" customHeight="1">
      <c r="B72" s="3368" t="s">
        <v>2915</v>
      </c>
      <c r="C72" s="3368"/>
      <c r="D72" s="3368"/>
      <c r="E72" s="3368"/>
      <c r="F72" s="3368"/>
      <c r="G72" s="3368"/>
      <c r="H72" s="3368"/>
      <c r="I72" s="3368"/>
      <c r="J72" s="3368"/>
      <c r="K72" s="3368"/>
    </row>
    <row r="73" spans="2:11" ht="30.6" customHeight="1">
      <c r="B73" s="3368" t="s">
        <v>2916</v>
      </c>
      <c r="C73" s="3368"/>
      <c r="D73" s="3368"/>
      <c r="E73" s="3368"/>
      <c r="F73" s="3368"/>
      <c r="G73" s="3368"/>
      <c r="H73" s="3368"/>
      <c r="I73" s="3368"/>
      <c r="J73" s="3368"/>
      <c r="K73" s="3368"/>
    </row>
    <row r="74" spans="2:11" ht="17.399999999999999" customHeight="1">
      <c r="B74" s="3368" t="s">
        <v>2917</v>
      </c>
      <c r="C74" s="3368"/>
      <c r="D74" s="3368"/>
      <c r="E74" s="3368"/>
      <c r="F74" s="3368"/>
      <c r="G74" s="3368"/>
      <c r="H74" s="3368"/>
      <c r="I74" s="3368"/>
      <c r="J74" s="3368"/>
      <c r="K74" s="3368"/>
    </row>
    <row r="75" spans="2:11" ht="30.6" customHeight="1">
      <c r="B75" s="3368" t="s">
        <v>2918</v>
      </c>
      <c r="C75" s="3368"/>
      <c r="D75" s="3368"/>
      <c r="E75" s="3368"/>
      <c r="F75" s="3368"/>
      <c r="G75" s="3368"/>
      <c r="H75" s="3368"/>
      <c r="I75" s="3368"/>
      <c r="J75" s="3368"/>
      <c r="K75" s="3368"/>
    </row>
    <row r="76" spans="2:11" ht="35.4" customHeight="1">
      <c r="B76" s="3368" t="s">
        <v>2919</v>
      </c>
      <c r="C76" s="3368"/>
      <c r="D76" s="3368"/>
      <c r="E76" s="3368"/>
      <c r="F76" s="3368"/>
      <c r="G76" s="3368"/>
      <c r="H76" s="3368"/>
      <c r="I76" s="3368"/>
      <c r="J76" s="3368"/>
      <c r="K76" s="3368"/>
    </row>
    <row r="77" spans="2:11" ht="33" customHeight="1">
      <c r="B77" s="3368" t="s">
        <v>2920</v>
      </c>
      <c r="C77" s="3368"/>
      <c r="D77" s="3368"/>
      <c r="E77" s="3368"/>
      <c r="F77" s="3368"/>
      <c r="G77" s="3368"/>
      <c r="H77" s="3368"/>
      <c r="I77" s="3368"/>
      <c r="J77" s="3368"/>
      <c r="K77" s="3368"/>
    </row>
    <row r="78" spans="2:11" ht="31.2" customHeight="1">
      <c r="B78" s="3368" t="s">
        <v>3128</v>
      </c>
      <c r="C78" s="3368"/>
      <c r="D78" s="3368"/>
      <c r="E78" s="3368"/>
      <c r="F78" s="3368"/>
      <c r="G78" s="3368"/>
      <c r="H78" s="3368"/>
      <c r="I78" s="3368"/>
      <c r="J78" s="3368"/>
      <c r="K78" s="3368"/>
    </row>
    <row r="79" spans="2:11" ht="28.2" customHeight="1">
      <c r="B79" s="3368" t="s">
        <v>2921</v>
      </c>
      <c r="C79" s="3368"/>
      <c r="D79" s="3368"/>
      <c r="E79" s="3368"/>
      <c r="F79" s="3368"/>
      <c r="G79" s="3368"/>
      <c r="H79" s="3368"/>
      <c r="I79" s="3368"/>
      <c r="J79" s="3368"/>
      <c r="K79" s="3368"/>
    </row>
    <row r="80" spans="2:11" ht="36" customHeight="1">
      <c r="B80" s="3368" t="s">
        <v>2873</v>
      </c>
      <c r="C80" s="3368"/>
      <c r="D80" s="3368"/>
      <c r="E80" s="3368"/>
      <c r="F80" s="3368"/>
      <c r="G80" s="3368"/>
      <c r="H80" s="3368"/>
      <c r="I80" s="3368"/>
      <c r="J80" s="3368"/>
      <c r="K80" s="3368"/>
    </row>
    <row r="81" spans="2:11" ht="55.95" customHeight="1">
      <c r="B81" s="3368" t="s">
        <v>2922</v>
      </c>
      <c r="C81" s="3368"/>
      <c r="D81" s="3368"/>
      <c r="E81" s="3368"/>
      <c r="F81" s="3368"/>
      <c r="G81" s="3368"/>
      <c r="H81" s="3368"/>
      <c r="I81" s="3368"/>
      <c r="J81" s="3368"/>
      <c r="K81" s="3368"/>
    </row>
    <row r="82" spans="2:11" ht="13.2" customHeight="1">
      <c r="B82" s="3368" t="s">
        <v>3126</v>
      </c>
      <c r="C82" s="3368"/>
      <c r="D82" s="3368"/>
      <c r="E82" s="3368"/>
      <c r="F82" s="3368"/>
      <c r="G82" s="3368"/>
      <c r="H82" s="3368"/>
      <c r="I82" s="3368"/>
      <c r="J82" s="3368"/>
      <c r="K82" s="1290" t="s">
        <v>396</v>
      </c>
    </row>
    <row r="83" spans="2:11">
      <c r="B83" s="987"/>
      <c r="C83" s="1293"/>
      <c r="D83" s="1293"/>
      <c r="E83" s="1293"/>
      <c r="F83" s="1293"/>
      <c r="G83" s="1293"/>
      <c r="H83" s="1293"/>
      <c r="I83" s="1293"/>
      <c r="J83" s="1293"/>
      <c r="K83" s="1293"/>
    </row>
    <row r="84" spans="2:11" ht="13.2" customHeight="1">
      <c r="B84" s="3154" t="s">
        <v>3272</v>
      </c>
      <c r="C84" s="3154"/>
      <c r="D84" s="3154"/>
      <c r="E84" s="3154"/>
      <c r="F84" s="3154"/>
      <c r="G84" s="3154"/>
      <c r="H84" s="3154"/>
      <c r="I84" s="3154"/>
      <c r="J84" s="3154"/>
      <c r="K84" s="3154"/>
    </row>
    <row r="85" spans="2:11" ht="58.95" customHeight="1">
      <c r="B85" s="3368" t="s">
        <v>3899</v>
      </c>
      <c r="C85" s="3368"/>
      <c r="D85" s="3368"/>
      <c r="E85" s="3368"/>
      <c r="F85" s="3368"/>
      <c r="G85" s="3368"/>
      <c r="H85" s="3368"/>
      <c r="I85" s="3368"/>
      <c r="J85" s="3368"/>
      <c r="K85" s="3368"/>
    </row>
    <row r="86" spans="2:11" ht="13.2" customHeight="1">
      <c r="B86" s="3369"/>
      <c r="C86" s="3369"/>
      <c r="D86" s="3369"/>
      <c r="E86" s="3369"/>
      <c r="F86" s="3369"/>
      <c r="G86" s="3369"/>
      <c r="H86" s="3369"/>
      <c r="I86" s="3369"/>
      <c r="J86" s="3369"/>
      <c r="K86" s="3369"/>
    </row>
    <row r="87" spans="2:11" ht="39.6" customHeight="1">
      <c r="B87" s="3368" t="s">
        <v>2924</v>
      </c>
      <c r="C87" s="3368"/>
      <c r="D87" s="3368"/>
      <c r="E87" s="3368"/>
      <c r="F87" s="3368"/>
      <c r="G87" s="3368"/>
      <c r="H87" s="3368"/>
      <c r="I87" s="3368"/>
      <c r="J87" s="3368"/>
      <c r="K87" s="3368"/>
    </row>
    <row r="88" spans="2:11" ht="13.2" customHeight="1">
      <c r="B88" s="3369"/>
      <c r="C88" s="3369"/>
      <c r="D88" s="3369"/>
      <c r="E88" s="3369"/>
      <c r="F88" s="3369"/>
      <c r="G88" s="3369"/>
      <c r="H88" s="3369"/>
      <c r="I88" s="3369"/>
      <c r="J88" s="3369"/>
      <c r="K88" s="3369"/>
    </row>
    <row r="89" spans="2:11" ht="46.95" customHeight="1">
      <c r="B89" s="3368" t="s">
        <v>2925</v>
      </c>
      <c r="C89" s="3368"/>
      <c r="D89" s="3368"/>
      <c r="E89" s="3368"/>
      <c r="F89" s="3368"/>
      <c r="G89" s="3368"/>
      <c r="H89" s="3368"/>
      <c r="I89" s="3368"/>
      <c r="J89" s="3368"/>
      <c r="K89" s="3368"/>
    </row>
    <row r="90" spans="2:11">
      <c r="B90" s="3368" t="s">
        <v>3126</v>
      </c>
      <c r="C90" s="3368"/>
      <c r="D90" s="3368"/>
      <c r="E90" s="3368"/>
      <c r="F90" s="3368"/>
      <c r="G90" s="3368"/>
      <c r="H90" s="3368"/>
      <c r="I90" s="3368"/>
      <c r="J90" s="3368"/>
      <c r="K90" s="1288" t="s">
        <v>396</v>
      </c>
    </row>
    <row r="91" spans="2:11">
      <c r="B91" s="3369"/>
      <c r="C91" s="3369"/>
      <c r="D91" s="3369"/>
      <c r="E91" s="3369"/>
      <c r="F91" s="3369"/>
      <c r="G91" s="3369"/>
      <c r="H91" s="3369"/>
      <c r="I91" s="3369"/>
      <c r="J91" s="3369"/>
      <c r="K91" s="3369"/>
    </row>
    <row r="92" spans="2:11">
      <c r="B92" s="3154" t="s">
        <v>3273</v>
      </c>
      <c r="C92" s="3154"/>
      <c r="D92" s="3154"/>
      <c r="E92" s="3154"/>
      <c r="F92" s="3154"/>
      <c r="G92" s="3154"/>
      <c r="H92" s="3154"/>
      <c r="I92" s="3154"/>
      <c r="J92" s="3154"/>
      <c r="K92" s="3154"/>
    </row>
    <row r="93" spans="2:11" ht="33.6" customHeight="1">
      <c r="B93" s="3368" t="s">
        <v>2926</v>
      </c>
      <c r="C93" s="3368"/>
      <c r="D93" s="3368"/>
      <c r="E93" s="3368"/>
      <c r="F93" s="3368"/>
      <c r="G93" s="3368"/>
      <c r="H93" s="3368"/>
      <c r="I93" s="3368"/>
      <c r="J93" s="3368"/>
      <c r="K93" s="3368"/>
    </row>
    <row r="94" spans="2:11" ht="13.2" customHeight="1">
      <c r="B94" s="3369"/>
      <c r="C94" s="3369"/>
      <c r="D94" s="3369"/>
      <c r="E94" s="3369"/>
      <c r="F94" s="3369"/>
      <c r="G94" s="3369"/>
      <c r="H94" s="3369"/>
      <c r="I94" s="3369"/>
      <c r="J94" s="3369"/>
      <c r="K94" s="3369"/>
    </row>
    <row r="95" spans="2:11">
      <c r="B95" s="3154" t="s">
        <v>2927</v>
      </c>
      <c r="C95" s="3154"/>
      <c r="D95" s="3154"/>
      <c r="E95" s="3154"/>
      <c r="F95" s="3154"/>
      <c r="G95" s="3154"/>
      <c r="H95" s="3154"/>
      <c r="I95" s="3154"/>
      <c r="J95" s="3154"/>
      <c r="K95" s="3154"/>
    </row>
    <row r="96" spans="2:11" ht="40.200000000000003" customHeight="1">
      <c r="B96" s="3368" t="s">
        <v>2945</v>
      </c>
      <c r="C96" s="3368"/>
      <c r="D96" s="3368"/>
      <c r="E96" s="3368"/>
      <c r="F96" s="3368"/>
      <c r="G96" s="3368"/>
      <c r="H96" s="3368"/>
      <c r="I96" s="3368"/>
      <c r="J96" s="3368"/>
      <c r="K96" s="3368"/>
    </row>
    <row r="97" spans="2:11">
      <c r="B97" s="3368" t="s">
        <v>2946</v>
      </c>
      <c r="C97" s="3368"/>
      <c r="D97" s="3368"/>
      <c r="E97" s="3368"/>
      <c r="F97" s="3368"/>
      <c r="G97" s="3368"/>
      <c r="H97" s="3368"/>
      <c r="I97" s="3368"/>
      <c r="J97" s="3368"/>
      <c r="K97" s="3368"/>
    </row>
    <row r="98" spans="2:11" ht="51" customHeight="1">
      <c r="B98" s="3368" t="s">
        <v>3212</v>
      </c>
      <c r="C98" s="3368"/>
      <c r="D98" s="3368"/>
      <c r="E98" s="3368"/>
      <c r="F98" s="3368"/>
      <c r="G98" s="3368"/>
      <c r="H98" s="3368"/>
      <c r="I98" s="3368"/>
      <c r="J98" s="3368"/>
      <c r="K98" s="3368"/>
    </row>
    <row r="99" spans="2:11" ht="65.400000000000006" customHeight="1">
      <c r="B99" s="3368" t="s">
        <v>2948</v>
      </c>
      <c r="C99" s="3368"/>
      <c r="D99" s="3368"/>
      <c r="E99" s="3368"/>
      <c r="F99" s="3368"/>
      <c r="G99" s="3368"/>
      <c r="H99" s="3368"/>
      <c r="I99" s="3368"/>
      <c r="J99" s="3368"/>
      <c r="K99" s="3368"/>
    </row>
    <row r="100" spans="2:11">
      <c r="B100" s="3369"/>
      <c r="C100" s="3369"/>
      <c r="D100" s="3369"/>
      <c r="E100" s="3369"/>
      <c r="F100" s="3369"/>
      <c r="G100" s="3369"/>
      <c r="H100" s="3369"/>
      <c r="I100" s="3369"/>
      <c r="J100" s="3369"/>
      <c r="K100" s="3369"/>
    </row>
    <row r="101" spans="2:11" ht="13.2" customHeight="1">
      <c r="B101" s="3368" t="s">
        <v>2928</v>
      </c>
      <c r="C101" s="3368"/>
      <c r="D101" s="3368"/>
      <c r="E101" s="3368"/>
      <c r="F101" s="3368"/>
      <c r="G101" s="3368"/>
      <c r="H101" s="3368"/>
      <c r="I101" s="3368"/>
      <c r="J101" s="3368"/>
      <c r="K101" s="3368"/>
    </row>
    <row r="102" spans="2:11" ht="13.2" customHeight="1">
      <c r="B102" s="3368" t="s">
        <v>3126</v>
      </c>
      <c r="C102" s="3368"/>
      <c r="D102" s="3368"/>
      <c r="E102" s="3368"/>
      <c r="F102" s="3368"/>
      <c r="G102" s="3368"/>
      <c r="H102" s="3368"/>
      <c r="I102" s="3368"/>
      <c r="J102" s="3368"/>
      <c r="K102" s="1290" t="s">
        <v>396</v>
      </c>
    </row>
    <row r="103" spans="2:11">
      <c r="B103" s="3369"/>
      <c r="C103" s="3369"/>
      <c r="D103" s="3369"/>
      <c r="E103" s="3369"/>
      <c r="F103" s="3369"/>
      <c r="G103" s="3369"/>
      <c r="H103" s="3369"/>
      <c r="I103" s="3369"/>
      <c r="J103" s="3369"/>
      <c r="K103" s="3369"/>
    </row>
    <row r="104" spans="2:11" ht="13.2" customHeight="1">
      <c r="B104" s="3154" t="s">
        <v>2929</v>
      </c>
      <c r="C104" s="3154"/>
      <c r="D104" s="3154"/>
      <c r="E104" s="3154"/>
      <c r="F104" s="3154"/>
      <c r="G104" s="3154"/>
      <c r="H104" s="3154"/>
      <c r="I104" s="3154"/>
      <c r="J104" s="3154"/>
      <c r="K104" s="3154"/>
    </row>
    <row r="105" spans="2:11" ht="16.2" customHeight="1">
      <c r="B105" s="3368" t="s">
        <v>2930</v>
      </c>
      <c r="C105" s="3368"/>
      <c r="D105" s="3368"/>
      <c r="E105" s="3368"/>
      <c r="F105" s="3368"/>
      <c r="G105" s="3368"/>
      <c r="H105" s="3368"/>
      <c r="I105" s="3368"/>
      <c r="J105" s="3368"/>
      <c r="K105" s="3368"/>
    </row>
    <row r="106" spans="2:11" ht="43.95" customHeight="1">
      <c r="B106" s="3368" t="s">
        <v>2931</v>
      </c>
      <c r="C106" s="3368"/>
      <c r="D106" s="3368"/>
      <c r="E106" s="3368"/>
      <c r="F106" s="3368"/>
      <c r="G106" s="3368"/>
      <c r="H106" s="3368"/>
      <c r="I106" s="3368"/>
      <c r="J106" s="3368"/>
      <c r="K106" s="3368"/>
    </row>
    <row r="107" spans="2:11" ht="33" customHeight="1">
      <c r="B107" s="3368" t="s">
        <v>2932</v>
      </c>
      <c r="C107" s="3368"/>
      <c r="D107" s="3368"/>
      <c r="E107" s="3368"/>
      <c r="F107" s="3368"/>
      <c r="G107" s="3368"/>
      <c r="H107" s="3368"/>
      <c r="I107" s="3368"/>
      <c r="J107" s="3368"/>
      <c r="K107" s="3368"/>
    </row>
    <row r="108" spans="2:11" ht="31.95" customHeight="1">
      <c r="B108" s="3368" t="s">
        <v>2933</v>
      </c>
      <c r="C108" s="3368"/>
      <c r="D108" s="3368"/>
      <c r="E108" s="3368"/>
      <c r="F108" s="3368"/>
      <c r="G108" s="3368"/>
      <c r="H108" s="3368"/>
      <c r="I108" s="3368"/>
      <c r="J108" s="3368"/>
      <c r="K108" s="3368"/>
    </row>
    <row r="109" spans="2:11" ht="20.399999999999999" customHeight="1">
      <c r="B109" s="3368" t="s">
        <v>2934</v>
      </c>
      <c r="C109" s="3368"/>
      <c r="D109" s="3368"/>
      <c r="E109" s="3368"/>
      <c r="F109" s="3368"/>
      <c r="G109" s="3368"/>
      <c r="H109" s="3368"/>
      <c r="I109" s="3368"/>
      <c r="J109" s="3368"/>
      <c r="K109" s="3368"/>
    </row>
    <row r="110" spans="2:11" ht="30.6" customHeight="1">
      <c r="B110" s="3368" t="s">
        <v>2935</v>
      </c>
      <c r="C110" s="3368"/>
      <c r="D110" s="3368"/>
      <c r="E110" s="3368"/>
      <c r="F110" s="3368"/>
      <c r="G110" s="3368"/>
      <c r="H110" s="3368"/>
      <c r="I110" s="3368"/>
      <c r="J110" s="3368"/>
      <c r="K110" s="3368"/>
    </row>
    <row r="111" spans="2:11" ht="33" customHeight="1">
      <c r="B111" s="3368" t="s">
        <v>3129</v>
      </c>
      <c r="C111" s="3368"/>
      <c r="D111" s="3368"/>
      <c r="E111" s="3368"/>
      <c r="F111" s="3368"/>
      <c r="G111" s="3368"/>
      <c r="H111" s="3368"/>
      <c r="I111" s="3368"/>
      <c r="J111" s="3368"/>
      <c r="K111" s="3368"/>
    </row>
    <row r="112" spans="2:11" ht="13.2" customHeight="1">
      <c r="B112" s="3369"/>
      <c r="C112" s="3369"/>
      <c r="D112" s="3369"/>
      <c r="E112" s="3369"/>
      <c r="F112" s="3369"/>
      <c r="G112" s="3369"/>
      <c r="H112" s="3369"/>
      <c r="I112" s="3369"/>
      <c r="J112" s="3369"/>
      <c r="K112" s="3369"/>
    </row>
    <row r="113" spans="2:11" ht="31.2" customHeight="1">
      <c r="B113" s="3154" t="s">
        <v>2936</v>
      </c>
      <c r="C113" s="3154"/>
      <c r="D113" s="3154"/>
      <c r="E113" s="3154"/>
      <c r="F113" s="3154"/>
      <c r="G113" s="3154"/>
      <c r="H113" s="3154"/>
      <c r="I113" s="3154"/>
      <c r="J113" s="3154"/>
      <c r="K113" s="3154"/>
    </row>
    <row r="114" spans="2:11" ht="65.400000000000006" customHeight="1">
      <c r="B114" s="3368" t="s">
        <v>2937</v>
      </c>
      <c r="C114" s="3368"/>
      <c r="D114" s="3368"/>
      <c r="E114" s="3368"/>
      <c r="F114" s="3368"/>
      <c r="G114" s="3368"/>
      <c r="H114" s="3368"/>
      <c r="I114" s="3368"/>
      <c r="J114" s="3368"/>
      <c r="K114" s="3368"/>
    </row>
    <row r="115" spans="2:11" ht="13.2" customHeight="1">
      <c r="B115" s="3369"/>
      <c r="C115" s="3369"/>
      <c r="D115" s="3369"/>
      <c r="E115" s="3369"/>
      <c r="F115" s="3369"/>
      <c r="G115" s="3369"/>
      <c r="H115" s="3369"/>
      <c r="I115" s="3369"/>
      <c r="J115" s="3369"/>
      <c r="K115" s="3369"/>
    </row>
    <row r="116" spans="2:11" ht="13.2" customHeight="1">
      <c r="B116" s="3154" t="s">
        <v>2938</v>
      </c>
      <c r="C116" s="3154"/>
      <c r="D116" s="3154"/>
      <c r="E116" s="3154"/>
      <c r="F116" s="3154"/>
      <c r="G116" s="3154"/>
      <c r="H116" s="3154"/>
      <c r="I116" s="3154"/>
      <c r="J116" s="3154"/>
      <c r="K116" s="3154"/>
    </row>
    <row r="117" spans="2:11" ht="43.95" customHeight="1">
      <c r="B117" s="3368" t="s">
        <v>2939</v>
      </c>
      <c r="C117" s="3368"/>
      <c r="D117" s="3368"/>
      <c r="E117" s="3368"/>
      <c r="F117" s="3368"/>
      <c r="G117" s="3368"/>
      <c r="H117" s="3368"/>
      <c r="I117" s="3368"/>
      <c r="J117" s="3368"/>
      <c r="K117" s="3368"/>
    </row>
    <row r="118" spans="2:11" ht="13.2" customHeight="1">
      <c r="B118" s="3369"/>
      <c r="C118" s="3369"/>
      <c r="D118" s="3369"/>
      <c r="E118" s="3369"/>
      <c r="F118" s="3369"/>
      <c r="G118" s="3369"/>
      <c r="H118" s="3369"/>
      <c r="I118" s="3369"/>
      <c r="J118" s="3369"/>
      <c r="K118" s="3369"/>
    </row>
    <row r="119" spans="2:11" ht="48.6" customHeight="1">
      <c r="B119" s="3368" t="s">
        <v>2940</v>
      </c>
      <c r="C119" s="3368"/>
      <c r="D119" s="3368"/>
      <c r="E119" s="3368"/>
      <c r="F119" s="3368"/>
      <c r="G119" s="3368"/>
      <c r="H119" s="3368"/>
      <c r="I119" s="3368"/>
      <c r="J119" s="3368"/>
      <c r="K119" s="3368"/>
    </row>
    <row r="120" spans="2:11" ht="18.600000000000001" customHeight="1">
      <c r="B120" s="3369"/>
      <c r="C120" s="3369"/>
      <c r="D120" s="3369"/>
      <c r="E120" s="3369"/>
      <c r="F120" s="3369"/>
      <c r="G120" s="3369"/>
      <c r="H120" s="3369"/>
      <c r="I120" s="3369"/>
      <c r="J120" s="3369"/>
      <c r="K120" s="3369"/>
    </row>
    <row r="121" spans="2:11" ht="63" customHeight="1">
      <c r="B121" s="3368" t="s">
        <v>2941</v>
      </c>
      <c r="C121" s="3368"/>
      <c r="D121" s="3368"/>
      <c r="E121" s="3368"/>
      <c r="F121" s="3368"/>
      <c r="G121" s="3368"/>
      <c r="H121" s="3368"/>
      <c r="I121" s="3368"/>
      <c r="J121" s="3368"/>
      <c r="K121" s="3368"/>
    </row>
    <row r="122" spans="2:11" ht="13.2" customHeight="1">
      <c r="B122" s="1283" t="s">
        <v>2942</v>
      </c>
      <c r="C122" s="987"/>
      <c r="D122" s="987"/>
      <c r="E122" s="987"/>
      <c r="F122" s="987"/>
      <c r="G122" s="987"/>
      <c r="H122" s="987"/>
      <c r="I122" s="987"/>
      <c r="J122" s="987"/>
      <c r="K122" s="987"/>
    </row>
    <row r="123" spans="2:11">
      <c r="B123" s="3154" t="s">
        <v>3274</v>
      </c>
      <c r="C123" s="3154"/>
      <c r="D123" s="3154"/>
      <c r="E123" s="3154"/>
      <c r="F123" s="3154"/>
      <c r="G123" s="3154"/>
      <c r="H123" s="3154"/>
      <c r="I123" s="3154"/>
      <c r="J123" s="3154"/>
      <c r="K123" s="3154"/>
    </row>
    <row r="124" spans="2:11" ht="73.5" customHeight="1">
      <c r="B124" s="3368" t="s">
        <v>4034</v>
      </c>
      <c r="C124" s="3368"/>
      <c r="D124" s="3368"/>
      <c r="E124" s="3368"/>
      <c r="F124" s="3368"/>
      <c r="G124" s="3368"/>
      <c r="H124" s="3368"/>
      <c r="I124" s="3368"/>
      <c r="J124" s="3368"/>
      <c r="K124" s="3368"/>
    </row>
    <row r="125" spans="2:11">
      <c r="B125" s="3368" t="s">
        <v>3126</v>
      </c>
      <c r="C125" s="3368"/>
      <c r="D125" s="3368"/>
      <c r="E125" s="3368"/>
      <c r="F125" s="3368"/>
      <c r="G125" s="3368"/>
      <c r="H125" s="3368"/>
      <c r="I125" s="3368"/>
      <c r="J125" s="3368"/>
      <c r="K125" s="1290" t="s">
        <v>396</v>
      </c>
    </row>
    <row r="126" spans="2:11" ht="13.2" customHeight="1">
      <c r="B126" s="3369"/>
      <c r="C126" s="3369"/>
      <c r="D126" s="3369"/>
      <c r="E126" s="3369"/>
      <c r="F126" s="3369"/>
      <c r="G126" s="3369"/>
      <c r="H126" s="3369"/>
      <c r="I126" s="3369"/>
      <c r="J126" s="3369"/>
      <c r="K126" s="3369"/>
    </row>
    <row r="127" spans="2:11">
      <c r="B127" s="3154" t="s">
        <v>3275</v>
      </c>
      <c r="C127" s="3154"/>
      <c r="D127" s="3154"/>
      <c r="E127" s="3154"/>
      <c r="F127" s="3154"/>
      <c r="G127" s="3154"/>
      <c r="H127" s="3154"/>
      <c r="I127" s="3154"/>
      <c r="J127" s="3154"/>
      <c r="K127" s="3154"/>
    </row>
    <row r="128" spans="2:11" ht="13.2" customHeight="1">
      <c r="B128" s="3154" t="s">
        <v>2943</v>
      </c>
      <c r="C128" s="3154"/>
      <c r="D128" s="3154"/>
      <c r="E128" s="3154"/>
      <c r="F128" s="3154"/>
      <c r="G128" s="3154"/>
      <c r="H128" s="3154"/>
      <c r="I128" s="3154"/>
      <c r="J128" s="3154"/>
      <c r="K128" s="3154"/>
    </row>
    <row r="129" spans="2:11" ht="38.4" customHeight="1">
      <c r="B129" s="3368" t="s">
        <v>2944</v>
      </c>
      <c r="C129" s="3368"/>
      <c r="D129" s="3368"/>
      <c r="E129" s="3368"/>
      <c r="F129" s="3368"/>
      <c r="G129" s="3368"/>
      <c r="H129" s="3368"/>
      <c r="I129" s="3368"/>
      <c r="J129" s="3368"/>
      <c r="K129" s="3368"/>
    </row>
    <row r="130" spans="2:11" ht="13.2" customHeight="1">
      <c r="B130" s="3369" t="s">
        <v>580</v>
      </c>
      <c r="C130" s="3369"/>
      <c r="D130" s="3369"/>
      <c r="E130" s="3369"/>
      <c r="F130" s="3369"/>
      <c r="G130" s="3369"/>
      <c r="H130" s="3369"/>
      <c r="I130" s="3369"/>
      <c r="J130" s="3369"/>
      <c r="K130" s="3369"/>
    </row>
    <row r="131" spans="2:11" ht="28.2" customHeight="1">
      <c r="B131" s="3368" t="s">
        <v>2949</v>
      </c>
      <c r="C131" s="3368"/>
      <c r="D131" s="3368"/>
      <c r="E131" s="3368"/>
      <c r="F131" s="3368"/>
      <c r="G131" s="3368"/>
      <c r="H131" s="3368"/>
      <c r="I131" s="3368"/>
      <c r="J131" s="3368"/>
      <c r="K131" s="3368"/>
    </row>
    <row r="132" spans="2:11">
      <c r="B132" s="3368" t="s">
        <v>2953</v>
      </c>
      <c r="C132" s="3368"/>
      <c r="D132" s="3368"/>
      <c r="E132" s="3368"/>
      <c r="F132" s="3368"/>
      <c r="G132" s="3368"/>
      <c r="H132" s="3368"/>
      <c r="I132" s="3368"/>
      <c r="J132" s="3368"/>
      <c r="K132" s="3368"/>
    </row>
    <row r="133" spans="2:11" ht="13.2" customHeight="1">
      <c r="B133" s="3368" t="s">
        <v>2954</v>
      </c>
      <c r="C133" s="3368"/>
      <c r="D133" s="3368"/>
      <c r="E133" s="3368"/>
      <c r="F133" s="3368"/>
      <c r="G133" s="3368"/>
      <c r="H133" s="3368"/>
      <c r="I133" s="3368"/>
      <c r="J133" s="3368"/>
      <c r="K133" s="3368"/>
    </row>
    <row r="134" spans="2:11">
      <c r="B134" s="3368" t="s">
        <v>2950</v>
      </c>
      <c r="C134" s="3368"/>
      <c r="D134" s="3368"/>
      <c r="E134" s="3368"/>
      <c r="F134" s="3368"/>
      <c r="G134" s="3368"/>
      <c r="H134" s="3368"/>
      <c r="I134" s="3368"/>
      <c r="J134" s="3368"/>
      <c r="K134" s="3368"/>
    </row>
    <row r="135" spans="2:11" ht="13.2" customHeight="1">
      <c r="B135" s="3368" t="s">
        <v>2951</v>
      </c>
      <c r="C135" s="3368"/>
      <c r="D135" s="3368"/>
      <c r="E135" s="3368"/>
      <c r="F135" s="3368"/>
      <c r="G135" s="3368"/>
      <c r="H135" s="3368"/>
      <c r="I135" s="3368"/>
      <c r="J135" s="3368"/>
      <c r="K135" s="3368"/>
    </row>
    <row r="136" spans="2:11">
      <c r="B136" s="3369"/>
      <c r="C136" s="3369"/>
      <c r="D136" s="3369"/>
      <c r="E136" s="3369"/>
      <c r="F136" s="3369"/>
      <c r="G136" s="3369"/>
      <c r="H136" s="3369"/>
      <c r="I136" s="3369"/>
      <c r="J136" s="3369"/>
      <c r="K136" s="3369"/>
    </row>
    <row r="137" spans="2:11" ht="13.2" customHeight="1">
      <c r="B137" s="3154" t="s">
        <v>368</v>
      </c>
      <c r="C137" s="3154"/>
      <c r="D137" s="3154"/>
      <c r="E137" s="3154"/>
      <c r="F137" s="3154"/>
      <c r="G137" s="3154"/>
      <c r="H137" s="3154"/>
      <c r="I137" s="3154"/>
      <c r="J137" s="3154"/>
      <c r="K137" s="3154"/>
    </row>
    <row r="138" spans="2:11" ht="177.6" customHeight="1">
      <c r="B138" s="3368" t="s">
        <v>2952</v>
      </c>
      <c r="C138" s="3368"/>
      <c r="D138" s="3368"/>
      <c r="E138" s="3368"/>
      <c r="F138" s="3368"/>
      <c r="G138" s="3368"/>
      <c r="H138" s="3368"/>
      <c r="I138" s="3368"/>
      <c r="J138" s="3368"/>
      <c r="K138" s="3368"/>
    </row>
  </sheetData>
  <mergeCells count="131">
    <mergeCell ref="B133:K133"/>
    <mergeCell ref="B134:K134"/>
    <mergeCell ref="B135:K135"/>
    <mergeCell ref="B136:K136"/>
    <mergeCell ref="B137:K137"/>
    <mergeCell ref="B138:K138"/>
    <mergeCell ref="B127:K127"/>
    <mergeCell ref="B128:K128"/>
    <mergeCell ref="B129:K129"/>
    <mergeCell ref="B130:K130"/>
    <mergeCell ref="B131:K131"/>
    <mergeCell ref="B132:K132"/>
    <mergeCell ref="B120:K120"/>
    <mergeCell ref="B121:K121"/>
    <mergeCell ref="B123:K123"/>
    <mergeCell ref="B124:K124"/>
    <mergeCell ref="B125:J125"/>
    <mergeCell ref="B126:K126"/>
    <mergeCell ref="B114:K114"/>
    <mergeCell ref="B115:K115"/>
    <mergeCell ref="B116:K116"/>
    <mergeCell ref="B117:K117"/>
    <mergeCell ref="B118:K118"/>
    <mergeCell ref="B119:K119"/>
    <mergeCell ref="B108:K108"/>
    <mergeCell ref="B109:K109"/>
    <mergeCell ref="B110:K110"/>
    <mergeCell ref="B111:K111"/>
    <mergeCell ref="B112:K112"/>
    <mergeCell ref="B113:K113"/>
    <mergeCell ref="B102:J102"/>
    <mergeCell ref="B103:K103"/>
    <mergeCell ref="B104:K104"/>
    <mergeCell ref="B105:K105"/>
    <mergeCell ref="B106:K106"/>
    <mergeCell ref="B107:K107"/>
    <mergeCell ref="B96:K96"/>
    <mergeCell ref="B97:K97"/>
    <mergeCell ref="B98:K98"/>
    <mergeCell ref="B99:K99"/>
    <mergeCell ref="B100:K100"/>
    <mergeCell ref="B101:K101"/>
    <mergeCell ref="B90:J90"/>
    <mergeCell ref="B91:K91"/>
    <mergeCell ref="B92:K92"/>
    <mergeCell ref="B93:K93"/>
    <mergeCell ref="B94:K94"/>
    <mergeCell ref="B95:K95"/>
    <mergeCell ref="B84:K84"/>
    <mergeCell ref="B85:K85"/>
    <mergeCell ref="B86:K86"/>
    <mergeCell ref="B87:K87"/>
    <mergeCell ref="B88:K88"/>
    <mergeCell ref="B89:K89"/>
    <mergeCell ref="B77:K77"/>
    <mergeCell ref="B78:K78"/>
    <mergeCell ref="B79:K79"/>
    <mergeCell ref="B80:K80"/>
    <mergeCell ref="B81:K81"/>
    <mergeCell ref="B82:J82"/>
    <mergeCell ref="B71:K71"/>
    <mergeCell ref="B72:K72"/>
    <mergeCell ref="B73:K73"/>
    <mergeCell ref="B74:K74"/>
    <mergeCell ref="B75:K75"/>
    <mergeCell ref="B76:K76"/>
    <mergeCell ref="B65:K65"/>
    <mergeCell ref="B66:K66"/>
    <mergeCell ref="B67:K67"/>
    <mergeCell ref="B68:K68"/>
    <mergeCell ref="B69:K69"/>
    <mergeCell ref="B70:K70"/>
    <mergeCell ref="B58:K58"/>
    <mergeCell ref="B59:K59"/>
    <mergeCell ref="B60:K60"/>
    <mergeCell ref="B61:K61"/>
    <mergeCell ref="B62:J62"/>
    <mergeCell ref="B64:K64"/>
    <mergeCell ref="B52:J52"/>
    <mergeCell ref="B53:K53"/>
    <mergeCell ref="B54:K54"/>
    <mergeCell ref="B55:K55"/>
    <mergeCell ref="B56:K56"/>
    <mergeCell ref="B57:J57"/>
    <mergeCell ref="B46:K46"/>
    <mergeCell ref="B47:K47"/>
    <mergeCell ref="B48:J48"/>
    <mergeCell ref="B49:K49"/>
    <mergeCell ref="B50:K50"/>
    <mergeCell ref="B51:K51"/>
    <mergeCell ref="B39:K39"/>
    <mergeCell ref="B40:J40"/>
    <mergeCell ref="B41:K41"/>
    <mergeCell ref="B42:K42"/>
    <mergeCell ref="B43:K43"/>
    <mergeCell ref="B44:J44"/>
    <mergeCell ref="B33:K33"/>
    <mergeCell ref="B34:K34"/>
    <mergeCell ref="B35:J35"/>
    <mergeCell ref="B36:K36"/>
    <mergeCell ref="B37:K37"/>
    <mergeCell ref="B38:K38"/>
    <mergeCell ref="B27:K27"/>
    <mergeCell ref="B28:K28"/>
    <mergeCell ref="B29:J29"/>
    <mergeCell ref="B30:K30"/>
    <mergeCell ref="B31:K31"/>
    <mergeCell ref="B32:K32"/>
    <mergeCell ref="B21:J21"/>
    <mergeCell ref="B22:K22"/>
    <mergeCell ref="B23:K23"/>
    <mergeCell ref="B24:K24"/>
    <mergeCell ref="B25:K25"/>
    <mergeCell ref="B26:K26"/>
    <mergeCell ref="C15:K15"/>
    <mergeCell ref="C16:K16"/>
    <mergeCell ref="C17:K17"/>
    <mergeCell ref="B18:K18"/>
    <mergeCell ref="C19:K20"/>
    <mergeCell ref="B9:J9"/>
    <mergeCell ref="B10:K10"/>
    <mergeCell ref="B11:K11"/>
    <mergeCell ref="B12:K12"/>
    <mergeCell ref="B13:K13"/>
    <mergeCell ref="B14:K14"/>
    <mergeCell ref="B1:K1"/>
    <mergeCell ref="B2:K2"/>
    <mergeCell ref="B4:K4"/>
    <mergeCell ref="B5:K5"/>
    <mergeCell ref="B7:K7"/>
    <mergeCell ref="B8:K8"/>
  </mergeCells>
  <pageMargins left="0.51181102362204722" right="0.23622047244094491" top="0.74803149606299213" bottom="0.23622047244094491" header="0.27559055118110237" footer="0.15748031496062992"/>
  <pageSetup paperSize="9" scale="83" orientation="portrait" r:id="rId1"/>
  <headerFooter alignWithMargins="0">
    <oddHeader>&amp;RKZN Department of Public Works
Effective Date:1JANUARY 2024
Revision 10</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3249" r:id="rId4" name="Button 1">
              <controlPr defaultSize="0" print="0" autoFill="0" autoPict="0" macro="[0]!ToMainMenu">
                <anchor moveWithCells="1" sizeWithCells="1">
                  <from>
                    <xdr:col>12</xdr:col>
                    <xdr:colOff>274320</xdr:colOff>
                    <xdr:row>2</xdr:row>
                    <xdr:rowOff>106680</xdr:rowOff>
                  </from>
                  <to>
                    <xdr:col>15</xdr:col>
                    <xdr:colOff>198120</xdr:colOff>
                    <xdr:row>4</xdr:row>
                    <xdr:rowOff>121920</xdr:rowOff>
                  </to>
                </anchor>
              </controlPr>
            </control>
          </mc:Choice>
        </mc:AlternateContent>
        <mc:AlternateContent xmlns:mc="http://schemas.openxmlformats.org/markup-compatibility/2006">
          <mc:Choice Requires="x14">
            <control shapeId="1333250" r:id="rId5" name="Button 2">
              <controlPr defaultSize="0" print="0" autoFill="0" autoPict="0" macro="[0]!ToGoTo">
                <anchor moveWithCells="1">
                  <from>
                    <xdr:col>12</xdr:col>
                    <xdr:colOff>274320</xdr:colOff>
                    <xdr:row>0</xdr:row>
                    <xdr:rowOff>228600</xdr:rowOff>
                  </from>
                  <to>
                    <xdr:col>15</xdr:col>
                    <xdr:colOff>198120</xdr:colOff>
                    <xdr:row>2</xdr:row>
                    <xdr:rowOff>60960</xdr:rowOff>
                  </to>
                </anchor>
              </controlPr>
            </control>
          </mc:Choice>
        </mc:AlternateContent>
        <mc:AlternateContent xmlns:mc="http://schemas.openxmlformats.org/markup-compatibility/2006">
          <mc:Choice Requires="x14">
            <control shapeId="1333251" r:id="rId6" name="Button 3">
              <controlPr defaultSize="0" print="0" autoFill="0" autoPict="0" macro="[0]!ToPrelimGen">
                <anchor moveWithCells="1" sizeWithCells="1">
                  <from>
                    <xdr:col>12</xdr:col>
                    <xdr:colOff>266700</xdr:colOff>
                    <xdr:row>8</xdr:row>
                    <xdr:rowOff>45720</xdr:rowOff>
                  </from>
                  <to>
                    <xdr:col>15</xdr:col>
                    <xdr:colOff>190500</xdr:colOff>
                    <xdr:row>11</xdr:row>
                    <xdr:rowOff>22860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7030A0"/>
  </sheetPr>
  <dimension ref="A1:I29"/>
  <sheetViews>
    <sheetView showGridLines="0" zoomScaleNormal="100" zoomScaleSheetLayoutView="100" workbookViewId="0">
      <selection activeCell="V14" sqref="V14"/>
    </sheetView>
  </sheetViews>
  <sheetFormatPr defaultColWidth="9.109375" defaultRowHeight="13.2"/>
  <cols>
    <col min="1" max="1" width="25.33203125" style="8" customWidth="1"/>
    <col min="2" max="2" width="8.109375" style="8" customWidth="1"/>
    <col min="3" max="4" width="9.109375" style="8"/>
    <col min="5" max="5" width="6.6640625" style="8" customWidth="1"/>
    <col min="6" max="6" width="9.5546875" style="8" customWidth="1"/>
    <col min="7" max="7" width="16.109375" style="8" customWidth="1"/>
    <col min="8" max="8" width="9.109375" style="8"/>
    <col min="9" max="9" width="10.6640625" style="8" customWidth="1"/>
    <col min="10" max="10" width="9.109375" style="8" customWidth="1"/>
    <col min="11" max="16384" width="9.109375" style="8"/>
  </cols>
  <sheetData>
    <row r="1" spans="1:9" ht="18" customHeight="1">
      <c r="A1" s="4705" t="s">
        <v>154</v>
      </c>
      <c r="B1" s="4705"/>
      <c r="C1" s="4705"/>
      <c r="D1" s="4705"/>
      <c r="E1" s="4705"/>
      <c r="F1" s="4705"/>
      <c r="G1" s="4705"/>
      <c r="H1" s="4705"/>
      <c r="I1" s="4705"/>
    </row>
    <row r="2" spans="1:9">
      <c r="A2" s="20"/>
      <c r="B2" s="20"/>
    </row>
    <row r="3" spans="1:9" ht="16.5" customHeight="1">
      <c r="B3" s="56"/>
      <c r="C3" s="56"/>
      <c r="D3" s="56"/>
      <c r="E3" s="56"/>
      <c r="F3" s="56"/>
      <c r="G3" s="56"/>
      <c r="H3" s="56"/>
    </row>
    <row r="4" spans="1:9" ht="30.75" customHeight="1">
      <c r="A4" s="3582" t="str">
        <f>+""&amp;+'Master Data'!D13&amp;" - "&amp;+'Master Data'!E13&amp;""</f>
        <v>Tender No - ZNTM012345W</v>
      </c>
      <c r="B4" s="3582"/>
      <c r="C4" s="320"/>
      <c r="D4"/>
      <c r="E4" s="320"/>
      <c r="F4" s="320"/>
      <c r="G4" s="320"/>
      <c r="H4" s="320"/>
      <c r="I4" s="320"/>
    </row>
    <row r="5" spans="1:9" ht="15">
      <c r="A5" s="10"/>
      <c r="B5" s="10"/>
    </row>
    <row r="6" spans="1:9" ht="31.5" customHeight="1">
      <c r="A6" s="4706" t="s">
        <v>580</v>
      </c>
      <c r="B6" s="4706"/>
      <c r="C6" s="4706"/>
      <c r="D6" s="4706"/>
      <c r="E6" s="4706"/>
      <c r="F6" s="4706"/>
      <c r="G6" s="4706"/>
      <c r="H6" s="4706"/>
      <c r="I6" s="4706"/>
    </row>
    <row r="7" spans="1:9" ht="68.25" customHeight="1" thickBot="1">
      <c r="A7" s="4708" t="str">
        <f>+'Form offer &amp; Accpt - fly'!A2:J2</f>
        <v>KZN Public Works: 191 Prince Alfred Street</v>
      </c>
      <c r="B7" s="4708"/>
      <c r="C7" s="4708"/>
      <c r="D7" s="4708"/>
      <c r="E7" s="4708"/>
      <c r="F7" s="4708"/>
      <c r="G7" s="4708"/>
      <c r="H7" s="4708"/>
      <c r="I7" s="683"/>
    </row>
    <row r="8" spans="1:9" ht="43.5" customHeight="1" thickTop="1">
      <c r="A8" s="4707" t="s">
        <v>580</v>
      </c>
      <c r="B8" s="4707"/>
      <c r="C8" s="4707"/>
      <c r="D8" s="4707"/>
      <c r="E8" s="4707"/>
      <c r="F8" s="4707"/>
      <c r="G8" s="4707"/>
      <c r="H8" s="4707"/>
      <c r="I8" s="4707"/>
    </row>
    <row r="9" spans="1:9" ht="13.8">
      <c r="A9" s="54"/>
      <c r="B9" s="54"/>
      <c r="C9" s="55"/>
      <c r="D9" s="55"/>
      <c r="E9" s="55"/>
      <c r="F9" s="55"/>
      <c r="G9" s="55"/>
      <c r="H9" s="55"/>
      <c r="I9" s="55"/>
    </row>
    <row r="10" spans="1:9" ht="63" customHeight="1">
      <c r="A10" s="4703" t="s">
        <v>1252</v>
      </c>
      <c r="B10" s="4703"/>
      <c r="C10" s="4703"/>
      <c r="D10" s="4703"/>
      <c r="E10" s="4703"/>
      <c r="F10" s="4703"/>
      <c r="G10" s="4703"/>
      <c r="H10" s="4703"/>
      <c r="I10" s="4703"/>
    </row>
    <row r="11" spans="1:9" ht="15" customHeight="1">
      <c r="A11" s="321"/>
      <c r="B11" s="321"/>
      <c r="C11" s="321"/>
      <c r="D11" s="321"/>
      <c r="E11" s="321"/>
      <c r="F11" s="321"/>
      <c r="G11" s="321"/>
      <c r="H11" s="321"/>
      <c r="I11" s="321"/>
    </row>
    <row r="12" spans="1:9" ht="16.5" customHeight="1">
      <c r="A12" s="4229" t="s">
        <v>580</v>
      </c>
      <c r="B12" s="4229"/>
      <c r="C12" s="4229"/>
      <c r="D12" s="4229"/>
      <c r="E12" s="4229"/>
      <c r="F12" s="4229"/>
      <c r="G12" s="4229"/>
      <c r="H12" s="55"/>
      <c r="I12" s="55"/>
    </row>
    <row r="13" spans="1:9" ht="7.5" customHeight="1">
      <c r="A13" s="55"/>
      <c r="B13" s="55"/>
      <c r="C13" s="55"/>
      <c r="D13" s="55"/>
      <c r="E13" s="55"/>
      <c r="F13" s="55"/>
      <c r="G13" s="55"/>
      <c r="H13" s="55"/>
      <c r="I13" s="55"/>
    </row>
    <row r="14" spans="1:9" s="22" customFormat="1" ht="15" customHeight="1">
      <c r="A14" s="4704" t="s">
        <v>580</v>
      </c>
      <c r="B14" s="4701"/>
      <c r="C14" s="4701"/>
      <c r="D14" s="4701"/>
      <c r="E14" s="4701"/>
      <c r="F14" s="4701"/>
      <c r="G14" s="4701"/>
      <c r="H14" s="4701"/>
      <c r="I14" s="4701"/>
    </row>
    <row r="15" spans="1:9" s="22" customFormat="1" ht="15" customHeight="1">
      <c r="A15" s="4704"/>
      <c r="B15" s="4704"/>
      <c r="C15" s="4704"/>
      <c r="D15" s="4704"/>
      <c r="E15" s="4704"/>
      <c r="F15" s="4704"/>
      <c r="G15" s="4704"/>
      <c r="H15" s="4704"/>
      <c r="I15" s="4704"/>
    </row>
    <row r="16" spans="1:9" s="22" customFormat="1" ht="15" customHeight="1">
      <c r="A16" s="4704"/>
      <c r="B16" s="4704"/>
      <c r="C16" s="4704"/>
      <c r="D16" s="4704"/>
      <c r="E16" s="4704"/>
      <c r="F16" s="4704"/>
      <c r="G16" s="4704"/>
      <c r="H16" s="4704"/>
      <c r="I16" s="4704"/>
    </row>
    <row r="17" spans="1:9" s="22" customFormat="1" ht="29.25" customHeight="1">
      <c r="A17" s="322" t="s">
        <v>580</v>
      </c>
      <c r="B17" s="4701" t="s">
        <v>580</v>
      </c>
      <c r="C17" s="4701"/>
      <c r="D17" s="4701"/>
      <c r="E17" s="4701"/>
      <c r="F17" s="4701"/>
      <c r="G17" s="4701"/>
      <c r="H17" s="4701"/>
      <c r="I17" s="4701"/>
    </row>
    <row r="18" spans="1:9" ht="8.25" customHeight="1">
      <c r="A18" s="55"/>
      <c r="B18" s="55"/>
      <c r="C18" s="55"/>
      <c r="D18" s="55"/>
      <c r="E18" s="55"/>
      <c r="F18" s="55"/>
      <c r="G18" s="55"/>
      <c r="H18" s="55"/>
      <c r="I18" s="55"/>
    </row>
    <row r="19" spans="1:9" ht="57.75" customHeight="1">
      <c r="A19" s="4702" t="s">
        <v>1226</v>
      </c>
      <c r="B19" s="4702"/>
      <c r="C19" s="4702"/>
      <c r="D19" s="4702"/>
      <c r="E19" s="4702"/>
      <c r="F19" s="4702"/>
      <c r="G19" s="4702"/>
      <c r="H19" s="4702"/>
      <c r="I19" s="4702"/>
    </row>
    <row r="20" spans="1:9" ht="6.75" customHeight="1">
      <c r="A20" s="4702"/>
      <c r="B20" s="4702"/>
      <c r="C20" s="4702"/>
      <c r="D20" s="4702"/>
      <c r="E20" s="4702"/>
      <c r="F20" s="4702"/>
      <c r="G20" s="4702"/>
      <c r="H20" s="4702"/>
      <c r="I20" s="4702"/>
    </row>
    <row r="21" spans="1:9" ht="15" customHeight="1">
      <c r="A21" s="4702"/>
      <c r="B21" s="4702"/>
      <c r="C21" s="4702"/>
      <c r="D21" s="4702"/>
      <c r="E21" s="4702"/>
      <c r="F21" s="4702"/>
      <c r="G21" s="4702"/>
      <c r="H21" s="4702"/>
      <c r="I21" s="4702"/>
    </row>
    <row r="22" spans="1:9" ht="15.75" customHeight="1">
      <c r="A22" s="4702"/>
      <c r="B22" s="4702"/>
      <c r="C22" s="4702"/>
      <c r="D22" s="4702"/>
      <c r="E22" s="4702"/>
      <c r="F22" s="4702"/>
      <c r="G22" s="4702"/>
      <c r="H22" s="4702"/>
      <c r="I22" s="4702"/>
    </row>
    <row r="23" spans="1:9" ht="15.75" customHeight="1">
      <c r="A23" s="4702"/>
      <c r="B23" s="4702"/>
      <c r="C23" s="4702"/>
      <c r="D23" s="4702"/>
      <c r="E23" s="4702"/>
      <c r="F23" s="4702"/>
      <c r="G23" s="4702"/>
      <c r="H23" s="4702"/>
      <c r="I23" s="4702"/>
    </row>
    <row r="24" spans="1:9" ht="15.75" customHeight="1">
      <c r="A24" s="4702"/>
      <c r="B24" s="4702"/>
      <c r="C24" s="4702"/>
      <c r="D24" s="4702"/>
      <c r="E24" s="4702"/>
      <c r="F24" s="4702"/>
      <c r="G24" s="4702"/>
      <c r="H24" s="4702"/>
      <c r="I24" s="4702"/>
    </row>
    <row r="25" spans="1:9" ht="15.75" customHeight="1">
      <c r="A25" s="4702"/>
      <c r="B25" s="4702"/>
      <c r="C25" s="4702"/>
      <c r="D25" s="4702"/>
      <c r="E25" s="4702"/>
      <c r="F25" s="4702"/>
      <c r="G25" s="4702"/>
      <c r="H25" s="4702"/>
      <c r="I25" s="4702"/>
    </row>
    <row r="26" spans="1:9" ht="15.75" customHeight="1">
      <c r="A26" s="4702"/>
      <c r="B26" s="4702"/>
      <c r="C26" s="4702"/>
      <c r="D26" s="4702"/>
      <c r="E26" s="4702"/>
      <c r="F26" s="4702"/>
      <c r="G26" s="4702"/>
      <c r="H26" s="4702"/>
      <c r="I26" s="4702"/>
    </row>
    <row r="27" spans="1:9" ht="15.75" customHeight="1">
      <c r="A27" s="4702"/>
      <c r="B27" s="4702"/>
      <c r="C27" s="4702"/>
      <c r="D27" s="4702"/>
      <c r="E27" s="4702"/>
      <c r="F27" s="4702"/>
      <c r="G27" s="4702"/>
      <c r="H27" s="4702"/>
      <c r="I27" s="4702"/>
    </row>
    <row r="28" spans="1:9" ht="15.75" customHeight="1">
      <c r="A28" s="4702"/>
      <c r="B28" s="4702"/>
      <c r="C28" s="4702"/>
      <c r="D28" s="4702"/>
      <c r="E28" s="4702"/>
      <c r="F28" s="4702"/>
      <c r="G28" s="4702"/>
      <c r="H28" s="4702"/>
      <c r="I28" s="4702"/>
    </row>
    <row r="29" spans="1:9" ht="5.25" customHeight="1">
      <c r="A29" s="4700"/>
      <c r="B29" s="4700"/>
      <c r="C29" s="4700"/>
      <c r="D29" s="4700"/>
      <c r="E29" s="4700"/>
      <c r="F29" s="4700"/>
      <c r="G29" s="4700"/>
      <c r="H29" s="55"/>
      <c r="I29" s="55"/>
    </row>
  </sheetData>
  <sheetProtection formatRows="0"/>
  <mergeCells count="14">
    <mergeCell ref="A1:I1"/>
    <mergeCell ref="A6:I6"/>
    <mergeCell ref="A8:I8"/>
    <mergeCell ref="A7:H7"/>
    <mergeCell ref="A4:B4"/>
    <mergeCell ref="A29:G29"/>
    <mergeCell ref="B17:I17"/>
    <mergeCell ref="A19:I28"/>
    <mergeCell ref="A10:I10"/>
    <mergeCell ref="A12:G12"/>
    <mergeCell ref="A14:A16"/>
    <mergeCell ref="B14:I14"/>
    <mergeCell ref="B15:I15"/>
    <mergeCell ref="B16:I16"/>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0057" r:id="rId4" name="Button 25">
              <controlPr defaultSize="0" print="0" autoFill="0" autoPict="0" macro="[0]!ToMainMenu">
                <anchor>
                  <from>
                    <xdr:col>10</xdr:col>
                    <xdr:colOff>152400</xdr:colOff>
                    <xdr:row>0</xdr:row>
                    <xdr:rowOff>182880</xdr:rowOff>
                  </from>
                  <to>
                    <xdr:col>12</xdr:col>
                    <xdr:colOff>228600</xdr:colOff>
                    <xdr:row>2</xdr:row>
                    <xdr:rowOff>83820</xdr:rowOff>
                  </to>
                </anchor>
              </controlPr>
            </control>
          </mc:Choice>
        </mc:AlternateContent>
        <mc:AlternateContent xmlns:mc="http://schemas.openxmlformats.org/markup-compatibility/2006">
          <mc:Choice Requires="x14">
            <control shapeId="940058" r:id="rId5" name="Button 26">
              <controlPr defaultSize="0" print="0" autoFill="0" autoPict="0" macro="[0]!PrintCoverPGSec1">
                <anchor>
                  <from>
                    <xdr:col>10</xdr:col>
                    <xdr:colOff>152400</xdr:colOff>
                    <xdr:row>5</xdr:row>
                    <xdr:rowOff>45720</xdr:rowOff>
                  </from>
                  <to>
                    <xdr:col>12</xdr:col>
                    <xdr:colOff>228600</xdr:colOff>
                    <xdr:row>5</xdr:row>
                    <xdr:rowOff>365760</xdr:rowOff>
                  </to>
                </anchor>
              </controlPr>
            </control>
          </mc:Choice>
        </mc:AlternateContent>
        <mc:AlternateContent xmlns:mc="http://schemas.openxmlformats.org/markup-compatibility/2006">
          <mc:Choice Requires="x14">
            <control shapeId="940059" r:id="rId6" name="Button 27">
              <controlPr defaultSize="0" print="0" autoFill="0" autoPict="0" macro="[0]!PrintPreview">
                <anchor>
                  <from>
                    <xdr:col>10</xdr:col>
                    <xdr:colOff>152400</xdr:colOff>
                    <xdr:row>2</xdr:row>
                    <xdr:rowOff>114300</xdr:rowOff>
                  </from>
                  <to>
                    <xdr:col>12</xdr:col>
                    <xdr:colOff>228600</xdr:colOff>
                    <xdr:row>3</xdr:row>
                    <xdr:rowOff>190500</xdr:rowOff>
                  </to>
                </anchor>
              </controlPr>
            </control>
          </mc:Choice>
        </mc:AlternateContent>
        <mc:AlternateContent xmlns:mc="http://schemas.openxmlformats.org/markup-compatibility/2006">
          <mc:Choice Requires="x14">
            <control shapeId="940853" r:id="rId7" name="Button 821">
              <controlPr defaultSize="0" print="0" autoFill="0" autoPict="0" macro="[0]!ToDataEntry">
                <anchor>
                  <from>
                    <xdr:col>10</xdr:col>
                    <xdr:colOff>152400</xdr:colOff>
                    <xdr:row>6</xdr:row>
                    <xdr:rowOff>22860</xdr:rowOff>
                  </from>
                  <to>
                    <xdr:col>12</xdr:col>
                    <xdr:colOff>228600</xdr:colOff>
                    <xdr:row>6</xdr:row>
                    <xdr:rowOff>266700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6">
    <tabColor rgb="FF7030A0"/>
  </sheetPr>
  <dimension ref="A1:K19"/>
  <sheetViews>
    <sheetView showGridLines="0" showRowColHeaders="0" zoomScaleNormal="100" workbookViewId="0">
      <selection activeCell="V14" sqref="V14"/>
    </sheetView>
  </sheetViews>
  <sheetFormatPr defaultColWidth="9.109375" defaultRowHeight="13.2"/>
  <cols>
    <col min="6" max="6" width="7" customWidth="1"/>
    <col min="7" max="7" width="11.33203125" customWidth="1"/>
    <col min="8" max="8" width="7.88671875" customWidth="1"/>
    <col min="9" max="9" width="9.44140625" customWidth="1"/>
    <col min="10" max="10" width="10.109375" customWidth="1"/>
    <col min="11" max="11" width="9.8867187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1255</v>
      </c>
      <c r="B16" s="3442"/>
      <c r="C16" s="3442"/>
      <c r="D16" s="3442"/>
      <c r="E16" s="3442"/>
      <c r="F16" s="3442"/>
      <c r="G16" s="3442"/>
      <c r="H16" s="3442"/>
      <c r="I16" s="3442"/>
      <c r="J16" s="3442"/>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621" r:id="rId4" name="Button 397">
              <controlPr defaultSize="0" print="0" autoFill="0" autoPict="0" macro="[0]!ToMainMenu">
                <anchor>
                  <from>
                    <xdr:col>12</xdr:col>
                    <xdr:colOff>563880</xdr:colOff>
                    <xdr:row>0</xdr:row>
                    <xdr:rowOff>365760</xdr:rowOff>
                  </from>
                  <to>
                    <xdr:col>15</xdr:col>
                    <xdr:colOff>30480</xdr:colOff>
                    <xdr:row>0</xdr:row>
                    <xdr:rowOff>647700</xdr:rowOff>
                  </to>
                </anchor>
              </controlPr>
            </control>
          </mc:Choice>
        </mc:AlternateContent>
        <mc:AlternateContent xmlns:mc="http://schemas.openxmlformats.org/markup-compatibility/2006">
          <mc:Choice Requires="x14">
            <control shapeId="52622" r:id="rId5" name="Button 398">
              <controlPr defaultSize="0" print="0" autoFill="0" autoPict="0" macro="[0]!PrintCoverPGSec1">
                <anchor>
                  <from>
                    <xdr:col>12</xdr:col>
                    <xdr:colOff>571500</xdr:colOff>
                    <xdr:row>1</xdr:row>
                    <xdr:rowOff>556260</xdr:rowOff>
                  </from>
                  <to>
                    <xdr:col>15</xdr:col>
                    <xdr:colOff>38100</xdr:colOff>
                    <xdr:row>1</xdr:row>
                    <xdr:rowOff>838200</xdr:rowOff>
                  </to>
                </anchor>
              </controlPr>
            </control>
          </mc:Choice>
        </mc:AlternateContent>
        <mc:AlternateContent xmlns:mc="http://schemas.openxmlformats.org/markup-compatibility/2006">
          <mc:Choice Requires="x14">
            <control shapeId="52623" r:id="rId6" name="Button 399">
              <controlPr defaultSize="0" print="0" autoFill="0" autoPict="0" macro="[0]!PrintPreview">
                <anchor>
                  <from>
                    <xdr:col>12</xdr:col>
                    <xdr:colOff>563880</xdr:colOff>
                    <xdr:row>0</xdr:row>
                    <xdr:rowOff>716280</xdr:rowOff>
                  </from>
                  <to>
                    <xdr:col>15</xdr:col>
                    <xdr:colOff>30480</xdr:colOff>
                    <xdr:row>1</xdr:row>
                    <xdr:rowOff>190500</xdr:rowOff>
                  </to>
                </anchor>
              </controlPr>
            </control>
          </mc:Choice>
        </mc:AlternateContent>
        <mc:AlternateContent xmlns:mc="http://schemas.openxmlformats.org/markup-compatibility/2006">
          <mc:Choice Requires="x14">
            <control shapeId="52757" r:id="rId7" name="Button 533">
              <controlPr defaultSize="0" print="0" autoFill="0" autoPict="0" macro="[0]!ToDataEntry">
                <anchor>
                  <from>
                    <xdr:col>12</xdr:col>
                    <xdr:colOff>571500</xdr:colOff>
                    <xdr:row>1</xdr:row>
                    <xdr:rowOff>922020</xdr:rowOff>
                  </from>
                  <to>
                    <xdr:col>15</xdr:col>
                    <xdr:colOff>38100</xdr:colOff>
                    <xdr:row>3</xdr:row>
                    <xdr:rowOff>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7030A0"/>
  </sheetPr>
  <dimension ref="B1:V625"/>
  <sheetViews>
    <sheetView showGridLines="0" zoomScaleNormal="100" zoomScaleSheetLayoutView="73" zoomScalePageLayoutView="75" workbookViewId="0">
      <selection activeCell="M9" sqref="M9:N10"/>
    </sheetView>
  </sheetViews>
  <sheetFormatPr defaultColWidth="9.109375" defaultRowHeight="13.2" outlineLevelRow="1"/>
  <cols>
    <col min="1" max="1" width="2.88671875" style="1934" customWidth="1"/>
    <col min="2" max="2" width="13.88671875" style="1934" customWidth="1"/>
    <col min="3" max="3" width="11.109375" style="1934" customWidth="1"/>
    <col min="4" max="4" width="9.44140625" style="1934" customWidth="1"/>
    <col min="5" max="5" width="11.44140625" style="1934" customWidth="1"/>
    <col min="6" max="6" width="8.88671875" style="1934" customWidth="1"/>
    <col min="7" max="7" width="10.109375" style="1934" customWidth="1"/>
    <col min="8" max="8" width="17.44140625" style="1934" customWidth="1"/>
    <col min="9" max="9" width="18.88671875" style="1934" customWidth="1"/>
    <col min="10" max="10" width="11" style="1934" customWidth="1"/>
    <col min="11" max="11" width="17.109375" style="1934" customWidth="1"/>
    <col min="12" max="12" width="27.33203125" style="1934" customWidth="1"/>
    <col min="13" max="13" width="9.109375" style="1934"/>
    <col min="14" max="14" width="10.109375" style="1934" bestFit="1" customWidth="1"/>
    <col min="15" max="15" width="11" style="1934" bestFit="1" customWidth="1"/>
    <col min="16" max="16384" width="9.109375" style="1934"/>
  </cols>
  <sheetData>
    <row r="1" spans="2:14" ht="17.399999999999999">
      <c r="B1" s="4958" t="s">
        <v>1251</v>
      </c>
      <c r="C1" s="4959"/>
      <c r="D1" s="4959"/>
      <c r="E1" s="4959"/>
      <c r="F1" s="4959"/>
      <c r="G1" s="4959"/>
      <c r="H1" s="4959"/>
      <c r="I1" s="4959"/>
      <c r="J1" s="4959"/>
      <c r="K1" s="4959"/>
      <c r="L1" s="4960"/>
    </row>
    <row r="2" spans="2:14" ht="17.399999999999999">
      <c r="B2" s="4967" t="s">
        <v>1567</v>
      </c>
      <c r="C2" s="4968"/>
      <c r="D2" s="4968"/>
      <c r="E2" s="4968"/>
      <c r="F2" s="4968"/>
      <c r="G2" s="4968"/>
      <c r="H2" s="4968"/>
      <c r="I2" s="4968"/>
      <c r="J2" s="4968"/>
      <c r="K2" s="4968"/>
      <c r="L2" s="4969"/>
    </row>
    <row r="3" spans="2:14" ht="5.4" customHeight="1">
      <c r="B3" s="1935"/>
      <c r="C3" s="1936"/>
      <c r="D3" s="1936"/>
      <c r="E3" s="1936"/>
      <c r="F3" s="1936"/>
      <c r="G3" s="1936"/>
      <c r="H3" s="1936"/>
      <c r="I3" s="1936"/>
      <c r="J3" s="1936"/>
      <c r="K3" s="1936"/>
      <c r="L3" s="1937"/>
    </row>
    <row r="4" spans="2:14" ht="17.399999999999999">
      <c r="B4" s="4961" t="s">
        <v>759</v>
      </c>
      <c r="C4" s="4962"/>
      <c r="D4" s="4962"/>
      <c r="E4" s="4962"/>
      <c r="F4" s="4962"/>
      <c r="G4" s="4962"/>
      <c r="H4" s="4962"/>
      <c r="I4" s="4962"/>
      <c r="J4" s="4962"/>
      <c r="K4" s="4962"/>
      <c r="L4" s="4963"/>
    </row>
    <row r="5" spans="2:14" ht="52.5" customHeight="1">
      <c r="B5" s="4977" t="str">
        <f>+'Master Data'!E18</f>
        <v>KZN Public Works: 191 Prince Alfred Street</v>
      </c>
      <c r="C5" s="4978"/>
      <c r="D5" s="4978"/>
      <c r="E5" s="4978"/>
      <c r="F5" s="4978"/>
      <c r="G5" s="4978"/>
      <c r="H5" s="4978"/>
      <c r="I5" s="4978"/>
      <c r="J5" s="4978"/>
      <c r="K5" s="4978"/>
      <c r="L5" s="4979"/>
    </row>
    <row r="6" spans="2:14" ht="13.8">
      <c r="B6" s="1938" t="s">
        <v>4564</v>
      </c>
      <c r="C6" s="4970" t="str">
        <f>+'Master Data'!$E$13</f>
        <v>ZNTM012345W</v>
      </c>
      <c r="D6" s="4970"/>
      <c r="E6" s="4970"/>
      <c r="F6" s="1939"/>
      <c r="G6" s="1939"/>
      <c r="H6" s="1939"/>
      <c r="I6" s="1939"/>
      <c r="J6" s="1939"/>
      <c r="K6" s="1939"/>
      <c r="L6" s="1940"/>
    </row>
    <row r="7" spans="2:14" ht="6" customHeight="1">
      <c r="B7" s="1941"/>
      <c r="C7" s="1939"/>
      <c r="D7" s="1939"/>
      <c r="E7" s="1939"/>
      <c r="F7" s="1939"/>
      <c r="G7" s="1939"/>
      <c r="H7" s="1939"/>
      <c r="I7" s="1939"/>
      <c r="J7" s="1939"/>
      <c r="K7" s="1939"/>
      <c r="L7" s="1940"/>
    </row>
    <row r="8" spans="2:14" ht="47.25" customHeight="1" thickBot="1">
      <c r="B8" s="1942"/>
      <c r="C8" s="4971" t="s">
        <v>1954</v>
      </c>
      <c r="D8" s="4972"/>
      <c r="E8" s="4972"/>
      <c r="F8" s="4972"/>
      <c r="G8" s="4972"/>
      <c r="H8" s="4972"/>
      <c r="I8" s="4972"/>
      <c r="J8" s="4972"/>
      <c r="K8" s="4972"/>
      <c r="L8" s="4973"/>
    </row>
    <row r="9" spans="2:14" ht="49.95" customHeight="1" thickTop="1">
      <c r="B9" s="2401"/>
      <c r="C9" s="4984" t="str">
        <f>'T1.1_Tender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D9" s="4985"/>
      <c r="E9" s="4985"/>
      <c r="F9" s="4985"/>
      <c r="G9" s="4985"/>
      <c r="H9" s="4985"/>
      <c r="I9" s="4985"/>
      <c r="J9" s="4985"/>
      <c r="K9" s="4985"/>
      <c r="L9" s="4986"/>
      <c r="M9" s="4709"/>
      <c r="N9" s="4710"/>
    </row>
    <row r="10" spans="2:14" ht="49.95" customHeight="1" thickBot="1">
      <c r="B10" s="2401"/>
      <c r="C10" s="4987"/>
      <c r="D10" s="4988"/>
      <c r="E10" s="4988"/>
      <c r="F10" s="4988"/>
      <c r="G10" s="4988"/>
      <c r="H10" s="4988"/>
      <c r="I10" s="4988"/>
      <c r="J10" s="4988"/>
      <c r="K10" s="4988"/>
      <c r="L10" s="4989"/>
      <c r="M10" s="4709"/>
      <c r="N10" s="4710"/>
    </row>
    <row r="11" spans="2:14" ht="30" customHeight="1" thickTop="1">
      <c r="B11" s="1942"/>
      <c r="C11" s="4907" t="s">
        <v>324</v>
      </c>
      <c r="D11" s="4908"/>
      <c r="E11" s="4908"/>
      <c r="F11" s="4908"/>
      <c r="G11" s="4908"/>
      <c r="H11" s="4908"/>
      <c r="I11" s="4908"/>
      <c r="J11" s="4908"/>
      <c r="K11" s="4908"/>
      <c r="L11" s="4909"/>
    </row>
    <row r="12" spans="2:14" ht="163.5" customHeight="1">
      <c r="B12" s="1942"/>
      <c r="C12" s="4974" t="s">
        <v>4650</v>
      </c>
      <c r="D12" s="4975"/>
      <c r="E12" s="4975"/>
      <c r="F12" s="4975"/>
      <c r="G12" s="4975"/>
      <c r="H12" s="4975"/>
      <c r="I12" s="4975"/>
      <c r="J12" s="4975"/>
      <c r="K12" s="4975"/>
      <c r="L12" s="4976"/>
    </row>
    <row r="13" spans="2:14" ht="5.4" customHeight="1">
      <c r="B13" s="1943"/>
      <c r="C13" s="1944"/>
      <c r="D13" s="1945"/>
      <c r="E13" s="1945"/>
      <c r="F13" s="1945"/>
      <c r="G13" s="1945"/>
      <c r="H13" s="1945"/>
      <c r="I13" s="1945"/>
      <c r="J13" s="1945"/>
      <c r="K13" s="1945"/>
      <c r="L13" s="1946"/>
    </row>
    <row r="14" spans="2:14" ht="15" customHeight="1">
      <c r="B14" s="4980" t="s">
        <v>570</v>
      </c>
      <c r="C14" s="4981"/>
      <c r="D14" s="4981"/>
      <c r="E14" s="4981"/>
      <c r="F14" s="4981"/>
      <c r="G14" s="4981"/>
      <c r="H14" s="4981"/>
      <c r="I14" s="4981"/>
      <c r="J14" s="4981"/>
      <c r="K14" s="4981"/>
      <c r="L14" s="4982"/>
    </row>
    <row r="15" spans="2:14" ht="13.8">
      <c r="B15" s="1947" t="s">
        <v>580</v>
      </c>
      <c r="C15" s="4964" t="s">
        <v>558</v>
      </c>
      <c r="D15" s="4964"/>
      <c r="E15" s="4964"/>
      <c r="F15" s="4964"/>
      <c r="G15" s="4964"/>
      <c r="H15" s="4964"/>
      <c r="I15" s="4964"/>
      <c r="J15" s="4964"/>
      <c r="K15" s="4964"/>
      <c r="L15" s="4964"/>
    </row>
    <row r="16" spans="2:14" ht="6.75" customHeight="1">
      <c r="B16" s="1948"/>
      <c r="C16" s="1945"/>
      <c r="D16" s="1945"/>
      <c r="E16" s="1945"/>
      <c r="F16" s="1945"/>
      <c r="G16" s="1945"/>
      <c r="H16" s="1945"/>
      <c r="I16" s="1945"/>
      <c r="J16" s="1945"/>
      <c r="K16" s="1945"/>
      <c r="L16" s="1946"/>
    </row>
    <row r="17" spans="2:12" ht="13.8">
      <c r="B17" s="1947" t="s">
        <v>580</v>
      </c>
      <c r="C17" s="4983" t="s">
        <v>968</v>
      </c>
      <c r="D17" s="4983"/>
      <c r="E17" s="4983"/>
      <c r="F17" s="4983"/>
      <c r="G17" s="4983"/>
      <c r="H17" s="4983"/>
      <c r="I17" s="4983"/>
      <c r="J17" s="4983"/>
      <c r="K17" s="4983"/>
      <c r="L17" s="4983"/>
    </row>
    <row r="18" spans="2:12" ht="18.75" customHeight="1">
      <c r="B18" s="1949" t="s">
        <v>1953</v>
      </c>
      <c r="C18" s="4845" t="s">
        <v>969</v>
      </c>
      <c r="D18" s="4846"/>
      <c r="E18" s="4846"/>
      <c r="F18" s="4846"/>
      <c r="G18" s="4846"/>
      <c r="H18" s="4846"/>
      <c r="I18" s="4846"/>
      <c r="J18" s="4846"/>
      <c r="K18" s="4846"/>
      <c r="L18" s="4883"/>
    </row>
    <row r="19" spans="2:12" ht="13.8">
      <c r="B19" s="1950"/>
      <c r="C19" s="4716" t="str">
        <f>+'Master Data'!E222</f>
        <v>Head: Public Works (KZN Department of Public Works: Province of KwaZulu-Natal)</v>
      </c>
      <c r="D19" s="4717"/>
      <c r="E19" s="4717"/>
      <c r="F19" s="4717"/>
      <c r="G19" s="4717"/>
      <c r="H19" s="4717"/>
      <c r="I19" s="4717"/>
      <c r="J19" s="4717"/>
      <c r="K19" s="4717"/>
      <c r="L19" s="4780"/>
    </row>
    <row r="20" spans="2:12" ht="7.5" customHeight="1">
      <c r="B20" s="1950"/>
      <c r="C20" s="1951"/>
      <c r="D20" s="1945"/>
      <c r="E20" s="1945"/>
      <c r="F20" s="1945"/>
      <c r="G20" s="1945"/>
      <c r="H20" s="1945"/>
      <c r="I20" s="1945"/>
      <c r="J20" s="1945"/>
      <c r="K20" s="1945"/>
      <c r="L20" s="1946"/>
    </row>
    <row r="21" spans="2:12" ht="16.5" customHeight="1">
      <c r="B21" s="1950"/>
      <c r="C21" s="4711" t="s">
        <v>970</v>
      </c>
      <c r="D21" s="4712"/>
      <c r="E21" s="4712"/>
      <c r="F21" s="4712"/>
      <c r="G21" s="4712"/>
      <c r="H21" s="4712"/>
      <c r="I21" s="4712"/>
      <c r="J21" s="4712"/>
      <c r="K21" s="4712"/>
      <c r="L21" s="4732"/>
    </row>
    <row r="22" spans="2:12" ht="13.8">
      <c r="B22" s="1950"/>
      <c r="C22" s="5021" t="str">
        <f>+'Master Data'!E226</f>
        <v>Private Bag X 9041</v>
      </c>
      <c r="D22" s="5022"/>
      <c r="E22" s="5022"/>
      <c r="F22" s="5022"/>
      <c r="G22" s="5022"/>
      <c r="H22" s="5022"/>
      <c r="I22" s="5022"/>
      <c r="J22" s="5022"/>
      <c r="K22" s="5022"/>
      <c r="L22" s="5023"/>
    </row>
    <row r="23" spans="2:12" ht="13.8">
      <c r="B23" s="1950"/>
      <c r="C23" s="4965" t="str">
        <f>+'Master Data'!E227</f>
        <v>PIETERMARITZBURG</v>
      </c>
      <c r="D23" s="4872"/>
      <c r="E23" s="4872"/>
      <c r="F23" s="4872"/>
      <c r="G23" s="4872"/>
      <c r="H23" s="4872"/>
      <c r="I23" s="4872"/>
      <c r="J23" s="4872"/>
      <c r="K23" s="4872"/>
      <c r="L23" s="4966"/>
    </row>
    <row r="24" spans="2:12" ht="15" customHeight="1">
      <c r="B24" s="1950"/>
      <c r="C24" s="4965">
        <f>+'Master Data'!E228</f>
        <v>3200</v>
      </c>
      <c r="D24" s="4872"/>
      <c r="E24" s="4872"/>
      <c r="F24" s="4872"/>
      <c r="G24" s="4872"/>
      <c r="H24" s="4872"/>
      <c r="I24" s="4872"/>
      <c r="J24" s="4872"/>
      <c r="K24" s="4872"/>
      <c r="L24" s="4966"/>
    </row>
    <row r="25" spans="2:12" ht="6" customHeight="1">
      <c r="B25" s="1950"/>
      <c r="C25" s="1799"/>
      <c r="D25" s="1952"/>
      <c r="E25" s="1952"/>
      <c r="F25" s="1952"/>
      <c r="G25" s="1952"/>
      <c r="H25" s="1952"/>
      <c r="I25" s="1952"/>
      <c r="J25" s="1952"/>
      <c r="K25" s="1952"/>
      <c r="L25" s="1953"/>
    </row>
    <row r="26" spans="2:12" ht="14.25" customHeight="1">
      <c r="B26" s="1950"/>
      <c r="C26" s="1954" t="s">
        <v>549</v>
      </c>
      <c r="D26" s="4872" t="str">
        <f>+'Master Data'!E230</f>
        <v>033 - 8971399</v>
      </c>
      <c r="E26" s="4872"/>
      <c r="F26" s="4872"/>
      <c r="G26" s="1955"/>
      <c r="H26" s="1956" t="s">
        <v>496</v>
      </c>
      <c r="I26" s="4872" t="str">
        <f>+'Master Data'!E229</f>
        <v>033 - 8971300</v>
      </c>
      <c r="J26" s="4872"/>
      <c r="K26" s="1957"/>
      <c r="L26" s="1958"/>
    </row>
    <row r="27" spans="2:12" ht="6" customHeight="1">
      <c r="B27" s="1950"/>
      <c r="C27" s="1959"/>
      <c r="D27" s="1945"/>
      <c r="E27" s="1945"/>
      <c r="F27" s="1945"/>
      <c r="G27" s="1945"/>
      <c r="H27" s="1945"/>
      <c r="I27" s="1945"/>
      <c r="J27" s="1945"/>
      <c r="K27" s="1945"/>
      <c r="L27" s="1946"/>
    </row>
    <row r="28" spans="2:12" ht="15.6" customHeight="1">
      <c r="B28" s="1960" t="s">
        <v>1502</v>
      </c>
      <c r="C28" s="4711" t="s">
        <v>971</v>
      </c>
      <c r="D28" s="4712"/>
      <c r="E28" s="4712"/>
      <c r="F28" s="4712"/>
      <c r="G28" s="4712"/>
      <c r="H28" s="4712"/>
      <c r="I28" s="4712"/>
      <c r="J28" s="4712"/>
      <c r="K28" s="4712"/>
      <c r="L28" s="4732"/>
    </row>
    <row r="29" spans="2:12" ht="13.8">
      <c r="B29" s="1961"/>
      <c r="C29" s="4965" t="str">
        <f>+'Master Data'!E223</f>
        <v>191 Prince Alfred Street</v>
      </c>
      <c r="D29" s="4872"/>
      <c r="E29" s="4872"/>
      <c r="F29" s="4872"/>
      <c r="G29" s="4872"/>
      <c r="H29" s="4872"/>
      <c r="I29" s="4872"/>
      <c r="J29" s="4872"/>
      <c r="K29" s="4872"/>
      <c r="L29" s="4966"/>
    </row>
    <row r="30" spans="2:12" ht="12.75" customHeight="1">
      <c r="B30" s="1961"/>
      <c r="C30" s="4965" t="str">
        <f>+'Master Data'!E224</f>
        <v>PIETERMARITZBURG</v>
      </c>
      <c r="D30" s="4872"/>
      <c r="E30" s="4872"/>
      <c r="F30" s="4872"/>
      <c r="G30" s="4872"/>
      <c r="H30" s="4872"/>
      <c r="I30" s="4872"/>
      <c r="J30" s="4872"/>
      <c r="K30" s="4872"/>
      <c r="L30" s="4966"/>
    </row>
    <row r="31" spans="2:12" ht="12.75" customHeight="1">
      <c r="B31" s="1961"/>
      <c r="C31" s="4965">
        <f>+'Master Data'!E225</f>
        <v>3200</v>
      </c>
      <c r="D31" s="4872"/>
      <c r="E31" s="4872"/>
      <c r="F31" s="4872"/>
      <c r="G31" s="4872"/>
      <c r="H31" s="4872"/>
      <c r="I31" s="4872"/>
      <c r="J31" s="4872"/>
      <c r="K31" s="4872"/>
      <c r="L31" s="4966"/>
    </row>
    <row r="32" spans="2:12" ht="13.8">
      <c r="B32" s="1962"/>
      <c r="C32" s="1959" t="s">
        <v>972</v>
      </c>
      <c r="D32" s="1945"/>
      <c r="E32" s="1945"/>
      <c r="F32" s="1945"/>
      <c r="G32" s="1945"/>
      <c r="H32" s="1945"/>
      <c r="I32" s="1945"/>
      <c r="J32" s="1945"/>
      <c r="K32" s="1945"/>
      <c r="L32" s="1946"/>
    </row>
    <row r="33" spans="2:15" ht="13.8" hidden="1">
      <c r="B33" s="1963" t="s">
        <v>580</v>
      </c>
      <c r="C33" s="4845" t="s">
        <v>605</v>
      </c>
      <c r="D33" s="4846"/>
      <c r="E33" s="4846"/>
      <c r="F33" s="4846"/>
      <c r="G33" s="4846"/>
      <c r="H33" s="4846"/>
      <c r="I33" s="4846"/>
      <c r="J33" s="4846"/>
      <c r="K33" s="4846"/>
      <c r="L33" s="4883"/>
    </row>
    <row r="34" spans="2:15" ht="15.75" hidden="1" customHeight="1">
      <c r="B34" s="1960" t="s">
        <v>352</v>
      </c>
      <c r="C34" s="4965" t="str">
        <f>+'Master Data'!E233</f>
        <v>[Identify the Company or person]</v>
      </c>
      <c r="D34" s="4872"/>
      <c r="E34" s="4872"/>
      <c r="F34" s="4872"/>
      <c r="G34" s="4872"/>
      <c r="H34" s="4872"/>
      <c r="I34" s="4872"/>
      <c r="J34" s="4872"/>
      <c r="K34" s="4872"/>
      <c r="L34" s="4966"/>
    </row>
    <row r="35" spans="2:15" ht="13.8" hidden="1">
      <c r="B35" s="1961"/>
      <c r="C35" s="1964"/>
      <c r="D35" s="1945"/>
      <c r="E35" s="1945"/>
      <c r="F35" s="1945"/>
      <c r="G35" s="1945"/>
      <c r="H35" s="1945"/>
      <c r="I35" s="1945"/>
      <c r="J35" s="1945"/>
      <c r="K35" s="1945"/>
      <c r="L35" s="1946"/>
    </row>
    <row r="36" spans="2:15" ht="13.8" hidden="1">
      <c r="B36" s="1961"/>
      <c r="C36" s="4711" t="s">
        <v>970</v>
      </c>
      <c r="D36" s="4712"/>
      <c r="E36" s="4712"/>
      <c r="F36" s="4712"/>
      <c r="G36" s="4712"/>
      <c r="H36" s="4712"/>
      <c r="I36" s="4712"/>
      <c r="J36" s="4712"/>
      <c r="K36" s="4712"/>
      <c r="L36" s="4732"/>
    </row>
    <row r="37" spans="2:15" ht="13.8" hidden="1">
      <c r="B37" s="1961"/>
      <c r="C37" s="4965" t="str">
        <f>+'Master Data'!E235</f>
        <v>[P.O. Box number]</v>
      </c>
      <c r="D37" s="4872"/>
      <c r="E37" s="4872"/>
      <c r="F37" s="4872"/>
      <c r="G37" s="4872"/>
      <c r="H37" s="4872"/>
      <c r="I37" s="4872"/>
      <c r="J37" s="4872"/>
      <c r="K37" s="4872"/>
      <c r="L37" s="4966"/>
    </row>
    <row r="38" spans="2:15" ht="13.8" hidden="1">
      <c r="B38" s="1961"/>
      <c r="C38" s="4965" t="str">
        <f>+'Master Data'!E236</f>
        <v>[Name of town]</v>
      </c>
      <c r="D38" s="4872"/>
      <c r="E38" s="4872"/>
      <c r="F38" s="4872"/>
      <c r="G38" s="4872"/>
      <c r="H38" s="4872"/>
      <c r="I38" s="4872"/>
      <c r="J38" s="4872"/>
      <c r="K38" s="4872"/>
      <c r="L38" s="4966"/>
    </row>
    <row r="39" spans="2:15" ht="15" hidden="1" customHeight="1">
      <c r="B39" s="1961"/>
      <c r="C39" s="4965" t="str">
        <f>+'Master Data'!E238</f>
        <v>[Code]</v>
      </c>
      <c r="D39" s="4872"/>
      <c r="E39" s="4872"/>
      <c r="F39" s="4872"/>
      <c r="G39" s="4872"/>
      <c r="H39" s="4872"/>
      <c r="I39" s="4872"/>
      <c r="J39" s="4872"/>
      <c r="K39" s="4872"/>
      <c r="L39" s="4966"/>
    </row>
    <row r="40" spans="2:15" ht="13.8" hidden="1">
      <c r="B40" s="1961"/>
      <c r="C40" s="1965"/>
      <c r="D40" s="1945"/>
      <c r="E40" s="1945"/>
      <c r="F40" s="1945"/>
      <c r="G40" s="1945"/>
      <c r="H40" s="1945"/>
      <c r="I40" s="1945"/>
      <c r="J40" s="1945"/>
      <c r="K40" s="1945"/>
      <c r="L40" s="1946"/>
    </row>
    <row r="41" spans="2:15" ht="15" hidden="1" customHeight="1">
      <c r="B41" s="1961"/>
      <c r="C41" s="1964" t="s">
        <v>550</v>
      </c>
      <c r="D41" s="5024" t="str">
        <f>+'Master Data'!E242</f>
        <v>[Telephone Number including Area Code]</v>
      </c>
      <c r="E41" s="5024"/>
      <c r="F41" s="5024"/>
      <c r="G41" s="1952"/>
      <c r="H41" s="1138" t="s">
        <v>499</v>
      </c>
      <c r="I41" s="5024" t="str">
        <f>+'Master Data'!E244</f>
        <v>[Fax Number including Area Code]</v>
      </c>
      <c r="J41" s="4872"/>
      <c r="K41" s="1138"/>
      <c r="L41" s="1966"/>
    </row>
    <row r="42" spans="2:15" ht="15" hidden="1" customHeight="1">
      <c r="B42" s="1961"/>
      <c r="C42" s="1964"/>
      <c r="D42" s="1967"/>
      <c r="E42" s="1967"/>
      <c r="F42" s="1967"/>
      <c r="G42" s="1952"/>
      <c r="H42" s="1138"/>
      <c r="I42" s="1967"/>
      <c r="J42" s="1139"/>
      <c r="K42" s="1138"/>
      <c r="L42" s="1966"/>
    </row>
    <row r="43" spans="2:15" ht="15" hidden="1" customHeight="1">
      <c r="B43" s="1960" t="s">
        <v>351</v>
      </c>
      <c r="C43" s="4711" t="s">
        <v>971</v>
      </c>
      <c r="D43" s="4712"/>
      <c r="E43" s="4712"/>
      <c r="F43" s="4712"/>
      <c r="G43" s="4712"/>
      <c r="H43" s="4712"/>
      <c r="I43" s="4712"/>
      <c r="J43" s="4712"/>
      <c r="K43" s="4712"/>
      <c r="L43" s="4732"/>
    </row>
    <row r="44" spans="2:15" ht="15" hidden="1" customHeight="1">
      <c r="B44" s="1961"/>
      <c r="C44" s="4965" t="str">
        <f>+'Master Data'!E239</f>
        <v>ABC Street</v>
      </c>
      <c r="D44" s="4872"/>
      <c r="E44" s="4872"/>
      <c r="F44" s="4872"/>
      <c r="G44" s="4872"/>
      <c r="H44" s="4872"/>
      <c r="I44" s="4872"/>
      <c r="J44" s="4872"/>
      <c r="K44" s="4872"/>
      <c r="L44" s="4966"/>
    </row>
    <row r="45" spans="2:15" ht="15" hidden="1" customHeight="1">
      <c r="B45" s="1961"/>
      <c r="C45" s="4965" t="str">
        <f>+'Master Data'!E240</f>
        <v>[Name of town]</v>
      </c>
      <c r="D45" s="4872"/>
      <c r="E45" s="4872"/>
      <c r="F45" s="4872"/>
      <c r="G45" s="4872"/>
      <c r="H45" s="4872"/>
      <c r="I45" s="4872"/>
      <c r="J45" s="4872"/>
      <c r="K45" s="4872"/>
      <c r="L45" s="4966"/>
    </row>
    <row r="46" spans="2:15" ht="15" hidden="1" customHeight="1">
      <c r="B46" s="1961"/>
      <c r="C46" s="4965" t="str">
        <f>+'Master Data'!E241</f>
        <v>[Code]</v>
      </c>
      <c r="D46" s="4872"/>
      <c r="E46" s="4872"/>
      <c r="F46" s="4872"/>
      <c r="G46" s="4872"/>
      <c r="H46" s="4872"/>
      <c r="I46" s="4872"/>
      <c r="J46" s="4872"/>
      <c r="K46" s="4872"/>
      <c r="L46" s="4966"/>
    </row>
    <row r="47" spans="2:15" ht="15" hidden="1" customHeight="1">
      <c r="B47" s="1961"/>
      <c r="C47" s="1964"/>
      <c r="D47" s="1967"/>
      <c r="E47" s="1967"/>
      <c r="F47" s="1967"/>
      <c r="G47" s="1952"/>
      <c r="H47" s="1138"/>
      <c r="I47" s="1967"/>
      <c r="J47" s="1139"/>
      <c r="K47" s="1138"/>
      <c r="L47" s="1966"/>
    </row>
    <row r="48" spans="2:15" ht="14.4">
      <c r="B48" s="1949" t="s">
        <v>1503</v>
      </c>
      <c r="C48" s="4845" t="str">
        <f>+'Master Data'!D262</f>
        <v>Employers Agent 1</v>
      </c>
      <c r="D48" s="4846"/>
      <c r="E48" s="4846"/>
      <c r="F48" s="4846"/>
      <c r="G48" s="4846"/>
      <c r="H48" s="4846"/>
      <c r="I48" s="4846"/>
      <c r="J48" s="4846"/>
      <c r="K48" s="4846"/>
      <c r="L48" s="4883"/>
      <c r="O48" s="1968"/>
    </row>
    <row r="49" spans="2:12" ht="14.25" customHeight="1">
      <c r="B49" s="1969" t="s">
        <v>580</v>
      </c>
      <c r="C49" s="4965" t="str">
        <f>+'Master Data'!E264</f>
        <v>[Agents Name]</v>
      </c>
      <c r="D49" s="4872"/>
      <c r="E49" s="4872"/>
      <c r="F49" s="4872"/>
      <c r="G49" s="4872"/>
      <c r="H49" s="4872"/>
      <c r="I49" s="4872"/>
      <c r="J49" s="4872"/>
      <c r="K49" s="4872"/>
      <c r="L49" s="4966"/>
    </row>
    <row r="50" spans="2:12" ht="6.6" customHeight="1">
      <c r="B50" s="1970" t="s">
        <v>580</v>
      </c>
      <c r="C50" s="1964" t="s">
        <v>580</v>
      </c>
      <c r="D50" s="1971"/>
      <c r="E50" s="1971"/>
      <c r="F50" s="1971"/>
      <c r="G50" s="1972" t="s">
        <v>580</v>
      </c>
      <c r="H50" s="1972"/>
      <c r="I50" s="1945"/>
      <c r="J50" s="1945"/>
      <c r="K50" s="1945"/>
      <c r="L50" s="1946"/>
    </row>
    <row r="51" spans="2:12" ht="13.5" customHeight="1">
      <c r="B51" s="1970"/>
      <c r="C51" s="4716" t="s">
        <v>551</v>
      </c>
      <c r="D51" s="4717"/>
      <c r="E51" s="4717"/>
      <c r="F51" s="4717"/>
      <c r="G51" s="4717"/>
      <c r="H51" s="4717"/>
      <c r="I51" s="4717"/>
      <c r="J51" s="4717"/>
      <c r="K51" s="4717"/>
      <c r="L51" s="4780"/>
    </row>
    <row r="52" spans="2:12" ht="16.5" customHeight="1">
      <c r="B52" s="1970"/>
      <c r="C52" s="4965" t="str">
        <f>+'Master Data'!E263</f>
        <v>[Identify Agent's Service, eg. Engineer]</v>
      </c>
      <c r="D52" s="4872"/>
      <c r="E52" s="4872"/>
      <c r="F52" s="4872"/>
      <c r="G52" s="4872"/>
      <c r="H52" s="4872"/>
      <c r="I52" s="4872"/>
      <c r="J52" s="4872"/>
      <c r="K52" s="4872"/>
      <c r="L52" s="4966"/>
    </row>
    <row r="53" spans="2:12" ht="6.6" customHeight="1">
      <c r="B53" s="1970"/>
      <c r="C53" s="1973"/>
      <c r="D53" s="1974"/>
      <c r="E53" s="1974"/>
      <c r="F53" s="1974"/>
      <c r="G53" s="1974"/>
      <c r="H53" s="1974"/>
      <c r="I53" s="1974"/>
      <c r="J53" s="1974"/>
      <c r="K53" s="1974"/>
      <c r="L53" s="1975"/>
    </row>
    <row r="54" spans="2:12" ht="15" customHeight="1">
      <c r="B54" s="1976"/>
      <c r="C54" s="4711" t="s">
        <v>970</v>
      </c>
      <c r="D54" s="4712"/>
      <c r="E54" s="4712"/>
      <c r="F54" s="4712"/>
      <c r="G54" s="4712"/>
      <c r="H54" s="4712"/>
      <c r="I54" s="4712"/>
      <c r="J54" s="4712"/>
      <c r="K54" s="4712"/>
      <c r="L54" s="4732"/>
    </row>
    <row r="55" spans="2:12" ht="15" customHeight="1">
      <c r="B55" s="1976"/>
      <c r="C55" s="4965" t="str">
        <f>+'Master Data'!E265</f>
        <v>[P.O. Box number]</v>
      </c>
      <c r="D55" s="4872"/>
      <c r="E55" s="4872"/>
      <c r="F55" s="4872"/>
      <c r="G55" s="4872"/>
      <c r="H55" s="4872"/>
      <c r="I55" s="4872"/>
      <c r="J55" s="4872"/>
      <c r="K55" s="4872"/>
      <c r="L55" s="4966"/>
    </row>
    <row r="56" spans="2:12" ht="15" customHeight="1">
      <c r="B56" s="1976"/>
      <c r="C56" s="4965" t="str">
        <f>+'Master Data'!E266</f>
        <v>[Name of town]</v>
      </c>
      <c r="D56" s="4872"/>
      <c r="E56" s="4872"/>
      <c r="F56" s="4872"/>
      <c r="G56" s="4872" t="s">
        <v>580</v>
      </c>
      <c r="H56" s="4872"/>
      <c r="I56" s="4872"/>
      <c r="J56" s="4872"/>
      <c r="K56" s="4872"/>
      <c r="L56" s="4966"/>
    </row>
    <row r="57" spans="2:12" ht="15" customHeight="1">
      <c r="B57" s="1976"/>
      <c r="C57" s="4965" t="str">
        <f>+'Master Data'!E267</f>
        <v>[Code]</v>
      </c>
      <c r="D57" s="4872"/>
      <c r="E57" s="4872"/>
      <c r="F57" s="4872"/>
      <c r="G57" s="4872" t="s">
        <v>580</v>
      </c>
      <c r="H57" s="4872"/>
      <c r="I57" s="4872"/>
      <c r="J57" s="4872"/>
      <c r="K57" s="4872"/>
      <c r="L57" s="4966"/>
    </row>
    <row r="58" spans="2:12" ht="6" customHeight="1">
      <c r="B58" s="1976"/>
      <c r="C58" s="1964" t="s">
        <v>580</v>
      </c>
      <c r="D58" s="1971"/>
      <c r="E58" s="1971"/>
      <c r="F58" s="1971"/>
      <c r="G58" s="1972" t="s">
        <v>580</v>
      </c>
      <c r="H58" s="1972"/>
      <c r="I58" s="1952"/>
      <c r="J58" s="1952"/>
      <c r="K58" s="1952"/>
      <c r="L58" s="1953"/>
    </row>
    <row r="59" spans="2:12" ht="15" customHeight="1">
      <c r="B59" s="1976"/>
      <c r="C59" s="1964" t="s">
        <v>550</v>
      </c>
      <c r="D59" s="5020" t="str">
        <f>+'Master Data'!E268</f>
        <v>[Tel Number including Area Code]</v>
      </c>
      <c r="E59" s="5020"/>
      <c r="F59" s="5020"/>
      <c r="G59" s="5020"/>
      <c r="H59" s="1977" t="s">
        <v>499</v>
      </c>
      <c r="I59" s="5024" t="str">
        <f>+'Master Data'!E269</f>
        <v>[Fax Number including Area Code]</v>
      </c>
      <c r="J59" s="5024"/>
      <c r="K59" s="5024"/>
      <c r="L59" s="1953"/>
    </row>
    <row r="60" spans="2:12" ht="6" customHeight="1">
      <c r="B60" s="1978"/>
      <c r="C60" s="1979" t="s">
        <v>580</v>
      </c>
      <c r="D60" s="1980" t="s">
        <v>580</v>
      </c>
      <c r="E60" s="1981"/>
      <c r="F60" s="1981"/>
      <c r="G60" s="1981"/>
      <c r="H60" s="1982" t="s">
        <v>580</v>
      </c>
      <c r="I60" s="1980" t="s">
        <v>580</v>
      </c>
      <c r="J60" s="1981"/>
      <c r="K60" s="1981"/>
      <c r="L60" s="1983"/>
    </row>
    <row r="61" spans="2:12" ht="13.8">
      <c r="B61" s="1984" t="s">
        <v>580</v>
      </c>
      <c r="C61" s="4845" t="str">
        <f>+'Master Data'!D272</f>
        <v>Employers Agent 2</v>
      </c>
      <c r="D61" s="4846"/>
      <c r="E61" s="4846"/>
      <c r="F61" s="4846"/>
      <c r="G61" s="4846"/>
      <c r="H61" s="4846"/>
      <c r="I61" s="4846"/>
      <c r="J61" s="4846"/>
      <c r="K61" s="4846"/>
      <c r="L61" s="4883"/>
    </row>
    <row r="62" spans="2:12" ht="14.4">
      <c r="B62" s="1970" t="s">
        <v>580</v>
      </c>
      <c r="C62" s="4965" t="str">
        <f>+'Master Data'!E274</f>
        <v>[Agents Name]</v>
      </c>
      <c r="D62" s="4872"/>
      <c r="E62" s="4872"/>
      <c r="F62" s="4872"/>
      <c r="G62" s="4872"/>
      <c r="H62" s="4872"/>
      <c r="I62" s="4872"/>
      <c r="J62" s="4872"/>
      <c r="K62" s="4872"/>
      <c r="L62" s="4966"/>
    </row>
    <row r="63" spans="2:12" ht="6.6" customHeight="1">
      <c r="B63" s="1976"/>
      <c r="C63" s="1964"/>
      <c r="D63" s="1945"/>
      <c r="E63" s="1945"/>
      <c r="F63" s="1945"/>
      <c r="G63" s="1945"/>
      <c r="H63" s="1945"/>
      <c r="I63" s="1945"/>
      <c r="J63" s="1945"/>
      <c r="K63" s="1945"/>
      <c r="L63" s="1946"/>
    </row>
    <row r="64" spans="2:12" ht="13.8">
      <c r="B64" s="1976"/>
      <c r="C64" s="4716" t="s">
        <v>551</v>
      </c>
      <c r="D64" s="4717"/>
      <c r="E64" s="4717"/>
      <c r="F64" s="4717"/>
      <c r="G64" s="4717"/>
      <c r="H64" s="4717"/>
      <c r="I64" s="4717"/>
      <c r="J64" s="4717"/>
      <c r="K64" s="4717"/>
      <c r="L64" s="4780"/>
    </row>
    <row r="65" spans="2:12" ht="14.25" customHeight="1">
      <c r="B65" s="1976"/>
      <c r="C65" s="4965" t="str">
        <f>+'Master Data'!E273</f>
        <v>[Identify Agent's Service, eg. Engineer]</v>
      </c>
      <c r="D65" s="4872"/>
      <c r="E65" s="4872"/>
      <c r="F65" s="4872"/>
      <c r="G65" s="4872"/>
      <c r="H65" s="4872"/>
      <c r="I65" s="4872"/>
      <c r="J65" s="4872"/>
      <c r="K65" s="4872"/>
      <c r="L65" s="4966"/>
    </row>
    <row r="66" spans="2:12" ht="6.6" customHeight="1">
      <c r="B66" s="1976"/>
      <c r="C66" s="1964"/>
      <c r="D66" s="1945"/>
      <c r="E66" s="1945"/>
      <c r="F66" s="1945"/>
      <c r="G66" s="1945"/>
      <c r="H66" s="1945"/>
      <c r="I66" s="1945"/>
      <c r="J66" s="1945"/>
      <c r="K66" s="1945"/>
      <c r="L66" s="1946"/>
    </row>
    <row r="67" spans="2:12" ht="13.8">
      <c r="B67" s="1976"/>
      <c r="C67" s="4711" t="s">
        <v>970</v>
      </c>
      <c r="D67" s="4712"/>
      <c r="E67" s="4712"/>
      <c r="F67" s="4712"/>
      <c r="G67" s="4712"/>
      <c r="H67" s="4712"/>
      <c r="I67" s="4712"/>
      <c r="J67" s="4712"/>
      <c r="K67" s="4712"/>
      <c r="L67" s="4732"/>
    </row>
    <row r="68" spans="2:12" ht="13.8">
      <c r="B68" s="1976"/>
      <c r="C68" s="4965" t="str">
        <f>+'Master Data'!E275</f>
        <v>[P.O. Box number]</v>
      </c>
      <c r="D68" s="4872"/>
      <c r="E68" s="4872"/>
      <c r="F68" s="4872"/>
      <c r="G68" s="4872"/>
      <c r="H68" s="4872"/>
      <c r="I68" s="4872"/>
      <c r="J68" s="4872"/>
      <c r="K68" s="4872"/>
      <c r="L68" s="4966"/>
    </row>
    <row r="69" spans="2:12" ht="14.25" customHeight="1">
      <c r="B69" s="1976"/>
      <c r="C69" s="4965" t="str">
        <f>+'Master Data'!E276</f>
        <v>[Name of town]</v>
      </c>
      <c r="D69" s="4872"/>
      <c r="E69" s="4872"/>
      <c r="F69" s="4872"/>
      <c r="G69" s="4872"/>
      <c r="H69" s="4872"/>
      <c r="I69" s="4872"/>
      <c r="J69" s="4872"/>
      <c r="K69" s="4872"/>
      <c r="L69" s="4966"/>
    </row>
    <row r="70" spans="2:12" ht="14.25" customHeight="1">
      <c r="B70" s="1976"/>
      <c r="C70" s="4965" t="str">
        <f>+'Master Data'!E277</f>
        <v>[Code]</v>
      </c>
      <c r="D70" s="4872"/>
      <c r="E70" s="4872"/>
      <c r="F70" s="4872"/>
      <c r="G70" s="4872"/>
      <c r="H70" s="4872"/>
      <c r="I70" s="4872"/>
      <c r="J70" s="4872"/>
      <c r="K70" s="4872"/>
      <c r="L70" s="4966"/>
    </row>
    <row r="71" spans="2:12" ht="6" customHeight="1">
      <c r="B71" s="1976"/>
      <c r="C71" s="1964"/>
      <c r="D71" s="1945"/>
      <c r="E71" s="1945"/>
      <c r="F71" s="1945"/>
      <c r="G71" s="1945"/>
      <c r="H71" s="1945"/>
      <c r="I71" s="1945"/>
      <c r="J71" s="1945"/>
      <c r="K71" s="1945"/>
      <c r="L71" s="1946"/>
    </row>
    <row r="72" spans="2:12" ht="21.75" customHeight="1">
      <c r="B72" s="1978"/>
      <c r="C72" s="1985" t="s">
        <v>1081</v>
      </c>
      <c r="D72" s="5025" t="str">
        <f>+'Master Data'!E278</f>
        <v>[Tel Number including Area Code]</v>
      </c>
      <c r="E72" s="5026"/>
      <c r="F72" s="5026"/>
      <c r="G72" s="5026"/>
      <c r="H72" s="1986" t="s">
        <v>509</v>
      </c>
      <c r="I72" s="5025" t="str">
        <f>+'Master Data'!E279</f>
        <v>[Fax Number including Area Code]</v>
      </c>
      <c r="J72" s="5025"/>
      <c r="K72" s="5025"/>
      <c r="L72" s="1987"/>
    </row>
    <row r="73" spans="2:12" ht="13.8">
      <c r="B73" s="1984" t="s">
        <v>580</v>
      </c>
      <c r="C73" s="4845" t="str">
        <f>+'Master Data'!D282</f>
        <v>Employers Agent 3</v>
      </c>
      <c r="D73" s="4846"/>
      <c r="E73" s="4846"/>
      <c r="F73" s="4846"/>
      <c r="G73" s="4846"/>
      <c r="H73" s="4846"/>
      <c r="I73" s="4846"/>
      <c r="J73" s="4846"/>
      <c r="K73" s="4846"/>
      <c r="L73" s="4883"/>
    </row>
    <row r="74" spans="2:12" ht="14.4">
      <c r="B74" s="1970" t="s">
        <v>580</v>
      </c>
      <c r="C74" s="4965" t="str">
        <f>+'Master Data'!E284</f>
        <v>[Agents Name]</v>
      </c>
      <c r="D74" s="4872"/>
      <c r="E74" s="4872"/>
      <c r="F74" s="4872"/>
      <c r="G74" s="4872"/>
      <c r="H74" s="4872"/>
      <c r="I74" s="4872"/>
      <c r="J74" s="4872"/>
      <c r="K74" s="4872"/>
      <c r="L74" s="4966"/>
    </row>
    <row r="75" spans="2:12" ht="6.6" customHeight="1">
      <c r="B75" s="1976"/>
      <c r="C75" s="1965"/>
      <c r="D75" s="1945"/>
      <c r="E75" s="1945"/>
      <c r="F75" s="1945"/>
      <c r="G75" s="1945"/>
      <c r="H75" s="1945"/>
      <c r="I75" s="1945"/>
      <c r="J75" s="1945"/>
      <c r="K75" s="1945"/>
      <c r="L75" s="1946"/>
    </row>
    <row r="76" spans="2:12" ht="13.8">
      <c r="B76" s="1976"/>
      <c r="C76" s="4716" t="s">
        <v>551</v>
      </c>
      <c r="D76" s="4717"/>
      <c r="E76" s="4717"/>
      <c r="F76" s="4717"/>
      <c r="G76" s="4717"/>
      <c r="H76" s="4717"/>
      <c r="I76" s="4717"/>
      <c r="J76" s="4717"/>
      <c r="K76" s="4717"/>
      <c r="L76" s="4780"/>
    </row>
    <row r="77" spans="2:12" ht="13.8">
      <c r="B77" s="1976"/>
      <c r="C77" s="4965" t="str">
        <f>+'Master Data'!E283</f>
        <v>[Identify Agent's Service, eg. Engineer]</v>
      </c>
      <c r="D77" s="4872"/>
      <c r="E77" s="4872"/>
      <c r="F77" s="4872"/>
      <c r="G77" s="4872"/>
      <c r="H77" s="4872"/>
      <c r="I77" s="4872"/>
      <c r="J77" s="4872"/>
      <c r="K77" s="4872"/>
      <c r="L77" s="4966"/>
    </row>
    <row r="78" spans="2:12" ht="6.6" customHeight="1">
      <c r="B78" s="1976"/>
      <c r="C78" s="1964"/>
      <c r="D78" s="1945"/>
      <c r="E78" s="1945"/>
      <c r="F78" s="1945"/>
      <c r="G78" s="1945"/>
      <c r="H78" s="1945"/>
      <c r="I78" s="1945"/>
      <c r="J78" s="1945"/>
      <c r="K78" s="1945"/>
      <c r="L78" s="1946"/>
    </row>
    <row r="79" spans="2:12" ht="13.8">
      <c r="B79" s="1976"/>
      <c r="C79" s="4711" t="s">
        <v>970</v>
      </c>
      <c r="D79" s="4712"/>
      <c r="E79" s="4712"/>
      <c r="F79" s="4712"/>
      <c r="G79" s="4712"/>
      <c r="H79" s="4712"/>
      <c r="I79" s="4712"/>
      <c r="J79" s="4712"/>
      <c r="K79" s="4712"/>
      <c r="L79" s="4732"/>
    </row>
    <row r="80" spans="2:12" ht="13.8">
      <c r="B80" s="1976"/>
      <c r="C80" s="4965" t="str">
        <f>+'Master Data'!E285</f>
        <v>[P.O. Box number]</v>
      </c>
      <c r="D80" s="4872"/>
      <c r="E80" s="4872"/>
      <c r="F80" s="4872"/>
      <c r="G80" s="4872"/>
      <c r="H80" s="4872"/>
      <c r="I80" s="4872"/>
      <c r="J80" s="4872"/>
      <c r="K80" s="4872"/>
      <c r="L80" s="4966"/>
    </row>
    <row r="81" spans="2:12" ht="14.25" customHeight="1">
      <c r="B81" s="1976"/>
      <c r="C81" s="4965" t="str">
        <f>+'Master Data'!E286</f>
        <v>[Name of town]</v>
      </c>
      <c r="D81" s="4872"/>
      <c r="E81" s="4872"/>
      <c r="F81" s="4872"/>
      <c r="G81" s="4872"/>
      <c r="H81" s="4872"/>
      <c r="I81" s="4872"/>
      <c r="J81" s="4872"/>
      <c r="K81" s="4872"/>
      <c r="L81" s="4966"/>
    </row>
    <row r="82" spans="2:12" ht="14.25" customHeight="1">
      <c r="B82" s="1976"/>
      <c r="C82" s="4965" t="str">
        <f>+'Master Data'!E287</f>
        <v>[Code]</v>
      </c>
      <c r="D82" s="4872"/>
      <c r="E82" s="4872"/>
      <c r="F82" s="4872"/>
      <c r="G82" s="4872"/>
      <c r="H82" s="4872"/>
      <c r="I82" s="4872"/>
      <c r="J82" s="4872"/>
      <c r="K82" s="4872"/>
      <c r="L82" s="4966"/>
    </row>
    <row r="83" spans="2:12" ht="6" customHeight="1">
      <c r="B83" s="1976"/>
      <c r="C83" s="1964"/>
      <c r="D83" s="1945"/>
      <c r="E83" s="1945"/>
      <c r="F83" s="1945"/>
      <c r="G83" s="1945"/>
      <c r="H83" s="1945"/>
      <c r="I83" s="1945"/>
      <c r="J83" s="1945"/>
      <c r="K83" s="1945"/>
      <c r="L83" s="1946"/>
    </row>
    <row r="84" spans="2:12" ht="13.8">
      <c r="B84" s="1978"/>
      <c r="C84" s="1979" t="s">
        <v>1082</v>
      </c>
      <c r="D84" s="5017" t="str">
        <f>+'Master Data'!E288</f>
        <v>[Tel Number including Area Code]</v>
      </c>
      <c r="E84" s="5018"/>
      <c r="F84" s="5018"/>
      <c r="G84" s="5018"/>
      <c r="H84" s="1988" t="s">
        <v>509</v>
      </c>
      <c r="I84" s="5017" t="str">
        <f>+'Master Data'!E289</f>
        <v>[Fax Number including Area Code]</v>
      </c>
      <c r="J84" s="5017"/>
      <c r="K84" s="5017"/>
      <c r="L84" s="1989"/>
    </row>
    <row r="85" spans="2:12" ht="13.8">
      <c r="B85" s="1984" t="s">
        <v>580</v>
      </c>
      <c r="C85" s="4845" t="str">
        <f>+'Master Data'!D292</f>
        <v>Employers Agent 4</v>
      </c>
      <c r="D85" s="4846"/>
      <c r="E85" s="4846"/>
      <c r="F85" s="4846"/>
      <c r="G85" s="4846"/>
      <c r="H85" s="4846"/>
      <c r="I85" s="4846"/>
      <c r="J85" s="4846"/>
      <c r="K85" s="4846"/>
      <c r="L85" s="4883"/>
    </row>
    <row r="86" spans="2:12" ht="14.4">
      <c r="B86" s="1970" t="s">
        <v>580</v>
      </c>
      <c r="C86" s="4965" t="str">
        <f>+'Master Data'!E294</f>
        <v>[Agents Name]</v>
      </c>
      <c r="D86" s="4872"/>
      <c r="E86" s="4872"/>
      <c r="F86" s="4872"/>
      <c r="G86" s="4872"/>
      <c r="H86" s="4872"/>
      <c r="I86" s="4872"/>
      <c r="J86" s="4872"/>
      <c r="K86" s="4872"/>
      <c r="L86" s="4966"/>
    </row>
    <row r="87" spans="2:12" ht="6.6" customHeight="1">
      <c r="B87" s="1976"/>
      <c r="C87" s="1965"/>
      <c r="D87" s="1945"/>
      <c r="E87" s="1945"/>
      <c r="F87" s="1945"/>
      <c r="G87" s="1945"/>
      <c r="H87" s="1945"/>
      <c r="I87" s="1945"/>
      <c r="J87" s="1945"/>
      <c r="K87" s="1945"/>
      <c r="L87" s="1946"/>
    </row>
    <row r="88" spans="2:12" ht="13.8">
      <c r="B88" s="1976"/>
      <c r="C88" s="4965" t="s">
        <v>551</v>
      </c>
      <c r="D88" s="4872"/>
      <c r="E88" s="4872"/>
      <c r="F88" s="4872"/>
      <c r="G88" s="4872"/>
      <c r="H88" s="4872"/>
      <c r="I88" s="4872"/>
      <c r="J88" s="4872"/>
      <c r="K88" s="4872"/>
      <c r="L88" s="4966"/>
    </row>
    <row r="89" spans="2:12" ht="13.8">
      <c r="B89" s="1976"/>
      <c r="C89" s="4965" t="str">
        <f>+'Master Data'!E293</f>
        <v>[Identify Agent's Service, eg. Engineer]</v>
      </c>
      <c r="D89" s="4872"/>
      <c r="E89" s="4872"/>
      <c r="F89" s="4872"/>
      <c r="G89" s="4872"/>
      <c r="H89" s="4872"/>
      <c r="I89" s="4872"/>
      <c r="J89" s="4872"/>
      <c r="K89" s="4872"/>
      <c r="L89" s="4966"/>
    </row>
    <row r="90" spans="2:12" ht="6.6" customHeight="1">
      <c r="B90" s="1976"/>
      <c r="C90" s="1964"/>
      <c r="D90" s="1945"/>
      <c r="E90" s="1945"/>
      <c r="F90" s="1945"/>
      <c r="G90" s="1945"/>
      <c r="H90" s="1945"/>
      <c r="I90" s="1945"/>
      <c r="J90" s="1945"/>
      <c r="K90" s="1945"/>
      <c r="L90" s="1946"/>
    </row>
    <row r="91" spans="2:12" ht="13.8">
      <c r="B91" s="1976"/>
      <c r="C91" s="4711" t="s">
        <v>970</v>
      </c>
      <c r="D91" s="4712"/>
      <c r="E91" s="4712"/>
      <c r="F91" s="4712"/>
      <c r="G91" s="4712"/>
      <c r="H91" s="4712"/>
      <c r="I91" s="4712"/>
      <c r="J91" s="4712"/>
      <c r="K91" s="4712"/>
      <c r="L91" s="4732"/>
    </row>
    <row r="92" spans="2:12" ht="13.8">
      <c r="B92" s="1976"/>
      <c r="C92" s="4965" t="str">
        <f>+'Master Data'!E295</f>
        <v>[P.O. Box number]</v>
      </c>
      <c r="D92" s="4872"/>
      <c r="E92" s="4872"/>
      <c r="F92" s="4872"/>
      <c r="G92" s="4872"/>
      <c r="H92" s="4872"/>
      <c r="I92" s="4872"/>
      <c r="J92" s="4872"/>
      <c r="K92" s="4872"/>
      <c r="L92" s="4966"/>
    </row>
    <row r="93" spans="2:12" ht="14.25" customHeight="1">
      <c r="B93" s="1976"/>
      <c r="C93" s="4965" t="str">
        <f>+'Master Data'!E296</f>
        <v>[Name of town]</v>
      </c>
      <c r="D93" s="4872"/>
      <c r="E93" s="4872"/>
      <c r="F93" s="4872"/>
      <c r="G93" s="4872"/>
      <c r="H93" s="4872"/>
      <c r="I93" s="4872"/>
      <c r="J93" s="4872"/>
      <c r="K93" s="4872"/>
      <c r="L93" s="4966"/>
    </row>
    <row r="94" spans="2:12" ht="14.25" customHeight="1">
      <c r="B94" s="1976"/>
      <c r="C94" s="4965" t="str">
        <f>+'Master Data'!E297</f>
        <v>[Code]</v>
      </c>
      <c r="D94" s="4872"/>
      <c r="E94" s="4872"/>
      <c r="F94" s="4872"/>
      <c r="G94" s="4872"/>
      <c r="H94" s="4872"/>
      <c r="I94" s="4872"/>
      <c r="J94" s="4872"/>
      <c r="K94" s="4872"/>
      <c r="L94" s="4966"/>
    </row>
    <row r="95" spans="2:12" ht="6" customHeight="1">
      <c r="B95" s="1976"/>
      <c r="C95" s="1964"/>
      <c r="D95" s="1945"/>
      <c r="E95" s="1945"/>
      <c r="F95" s="1945"/>
      <c r="G95" s="1945"/>
      <c r="H95" s="1945"/>
      <c r="I95" s="1945"/>
      <c r="J95" s="1945"/>
      <c r="K95" s="1945"/>
      <c r="L95" s="1946"/>
    </row>
    <row r="96" spans="2:12" ht="13.8">
      <c r="B96" s="1978"/>
      <c r="C96" s="1979" t="s">
        <v>1083</v>
      </c>
      <c r="D96" s="5017" t="str">
        <f>+'Master Data'!E298</f>
        <v>[Tel Number including Area Code]</v>
      </c>
      <c r="E96" s="5018"/>
      <c r="F96" s="5018"/>
      <c r="G96" s="5018"/>
      <c r="H96" s="1990" t="s">
        <v>509</v>
      </c>
      <c r="I96" s="5017" t="str">
        <f>+'Master Data'!E299</f>
        <v>[Fax Number including Area Code]</v>
      </c>
      <c r="J96" s="5017"/>
      <c r="K96" s="5017"/>
      <c r="L96" s="1991"/>
    </row>
    <row r="97" spans="2:12" ht="13.8">
      <c r="B97" s="1992" t="s">
        <v>4564</v>
      </c>
      <c r="C97" s="5019" t="str">
        <f>+'Master Data'!$E$13</f>
        <v>ZNTM012345W</v>
      </c>
      <c r="D97" s="5019"/>
      <c r="E97" s="5019"/>
      <c r="F97" s="1993"/>
      <c r="G97" s="1993"/>
      <c r="H97" s="1994"/>
      <c r="I97" s="1995"/>
      <c r="J97" s="1995"/>
      <c r="K97" s="1995"/>
      <c r="L97" s="1996"/>
    </row>
    <row r="98" spans="2:12" ht="4.95" customHeight="1">
      <c r="B98" s="1997"/>
      <c r="C98" s="1982"/>
      <c r="D98" s="1998"/>
      <c r="E98" s="1999"/>
      <c r="F98" s="1999"/>
      <c r="G98" s="1999"/>
      <c r="H98" s="1990"/>
      <c r="I98" s="1998"/>
      <c r="J98" s="1998"/>
      <c r="K98" s="1998"/>
      <c r="L98" s="1991"/>
    </row>
    <row r="99" spans="2:12" ht="13.8">
      <c r="B99" s="1984" t="s">
        <v>580</v>
      </c>
      <c r="C99" s="4862" t="str">
        <f>+'Master Data'!D302</f>
        <v>Employers Agent 5</v>
      </c>
      <c r="D99" s="4862"/>
      <c r="E99" s="4862"/>
      <c r="F99" s="4862"/>
      <c r="G99" s="4862"/>
      <c r="H99" s="4862"/>
      <c r="I99" s="4862"/>
      <c r="J99" s="4862"/>
      <c r="K99" s="4862"/>
      <c r="L99" s="4863"/>
    </row>
    <row r="100" spans="2:12" ht="14.4">
      <c r="B100" s="1970" t="s">
        <v>580</v>
      </c>
      <c r="C100" s="4872" t="str">
        <f>+'Master Data'!E304</f>
        <v>[Agents Name]</v>
      </c>
      <c r="D100" s="4872"/>
      <c r="E100" s="4872"/>
      <c r="F100" s="4872"/>
      <c r="G100" s="4872"/>
      <c r="H100" s="4872"/>
      <c r="I100" s="4872"/>
      <c r="J100" s="4872"/>
      <c r="K100" s="4872"/>
      <c r="L100" s="4966"/>
    </row>
    <row r="101" spans="2:12" ht="13.8">
      <c r="B101" s="1976"/>
      <c r="C101" s="4717"/>
      <c r="D101" s="4717"/>
      <c r="E101" s="4717"/>
      <c r="F101" s="4717"/>
      <c r="G101" s="4717"/>
      <c r="H101" s="4717"/>
      <c r="I101" s="4717"/>
      <c r="J101" s="4717"/>
      <c r="K101" s="4717"/>
      <c r="L101" s="4780"/>
    </row>
    <row r="102" spans="2:12" ht="13.8">
      <c r="B102" s="1976"/>
      <c r="C102" s="4872" t="s">
        <v>551</v>
      </c>
      <c r="D102" s="4872"/>
      <c r="E102" s="4872"/>
      <c r="F102" s="4872"/>
      <c r="G102" s="4872"/>
      <c r="H102" s="4872"/>
      <c r="I102" s="4872"/>
      <c r="J102" s="4872"/>
      <c r="K102" s="4872"/>
      <c r="L102" s="4966"/>
    </row>
    <row r="103" spans="2:12" ht="13.8">
      <c r="B103" s="1976"/>
      <c r="C103" s="4872" t="str">
        <f>+'Master Data'!E303</f>
        <v>[Identify Agent's Service, eg. Engineer]</v>
      </c>
      <c r="D103" s="4872"/>
      <c r="E103" s="4872"/>
      <c r="F103" s="4872"/>
      <c r="G103" s="4872"/>
      <c r="H103" s="4872"/>
      <c r="I103" s="4872"/>
      <c r="J103" s="4872"/>
      <c r="K103" s="4872"/>
      <c r="L103" s="4966"/>
    </row>
    <row r="104" spans="2:12" ht="13.8">
      <c r="B104" s="1976"/>
      <c r="C104" s="1138"/>
      <c r="D104" s="2000"/>
      <c r="E104" s="2000"/>
      <c r="F104" s="2000"/>
      <c r="G104" s="2000"/>
      <c r="H104" s="2000"/>
      <c r="I104" s="2000"/>
      <c r="J104" s="2000"/>
      <c r="K104" s="2000"/>
      <c r="L104" s="2001"/>
    </row>
    <row r="105" spans="2:12" ht="13.8">
      <c r="B105" s="1976"/>
      <c r="C105" s="4712" t="s">
        <v>970</v>
      </c>
      <c r="D105" s="4712"/>
      <c r="E105" s="4712"/>
      <c r="F105" s="4712"/>
      <c r="G105" s="4712"/>
      <c r="H105" s="4712"/>
      <c r="I105" s="4712"/>
      <c r="J105" s="4712"/>
      <c r="K105" s="4712"/>
      <c r="L105" s="4732"/>
    </row>
    <row r="106" spans="2:12" ht="13.8">
      <c r="B106" s="1976"/>
      <c r="C106" s="4872" t="str">
        <f>+'Master Data'!E305</f>
        <v>[P.O. Box number]</v>
      </c>
      <c r="D106" s="4872"/>
      <c r="E106" s="4872"/>
      <c r="F106" s="4872"/>
      <c r="G106" s="4872"/>
      <c r="H106" s="4872"/>
      <c r="I106" s="4872"/>
      <c r="J106" s="4872"/>
      <c r="K106" s="4872"/>
      <c r="L106" s="4966"/>
    </row>
    <row r="107" spans="2:12" ht="14.25" customHeight="1">
      <c r="B107" s="1976"/>
      <c r="C107" s="4872" t="str">
        <f>+'Master Data'!E306</f>
        <v>[Name of town]</v>
      </c>
      <c r="D107" s="4872"/>
      <c r="E107" s="4872"/>
      <c r="F107" s="4872"/>
      <c r="G107" s="4872"/>
      <c r="H107" s="4872"/>
      <c r="I107" s="4872"/>
      <c r="J107" s="4872"/>
      <c r="K107" s="4872"/>
      <c r="L107" s="4966"/>
    </row>
    <row r="108" spans="2:12" ht="14.25" customHeight="1">
      <c r="B108" s="1976"/>
      <c r="C108" s="4872" t="str">
        <f>+'Master Data'!E307</f>
        <v>[Code]</v>
      </c>
      <c r="D108" s="4872"/>
      <c r="E108" s="4872"/>
      <c r="F108" s="4872"/>
      <c r="G108" s="4872"/>
      <c r="H108" s="4872"/>
      <c r="I108" s="4872"/>
      <c r="J108" s="4872"/>
      <c r="K108" s="4872"/>
      <c r="L108" s="4966"/>
    </row>
    <row r="109" spans="2:12" ht="6" customHeight="1">
      <c r="B109" s="1976"/>
      <c r="C109" s="1971"/>
      <c r="D109" s="1945"/>
      <c r="E109" s="1945"/>
      <c r="F109" s="1945"/>
      <c r="G109" s="1945"/>
      <c r="H109" s="1945"/>
      <c r="I109" s="1945"/>
      <c r="J109" s="1945"/>
      <c r="K109" s="1945"/>
      <c r="L109" s="1946"/>
    </row>
    <row r="110" spans="2:12" ht="14.25" customHeight="1">
      <c r="B110" s="1978"/>
      <c r="C110" s="2002" t="s">
        <v>1084</v>
      </c>
      <c r="D110" s="5017" t="str">
        <f>+'Master Data'!E308</f>
        <v>[Tel Number including Area Code]</v>
      </c>
      <c r="E110" s="5018"/>
      <c r="F110" s="5018"/>
      <c r="G110" s="5018"/>
      <c r="H110" s="2003" t="s">
        <v>509</v>
      </c>
      <c r="I110" s="5017" t="str">
        <f>+'Master Data'!E309</f>
        <v>[Fax Number including Area Code]</v>
      </c>
      <c r="J110" s="5017"/>
      <c r="K110" s="5017"/>
      <c r="L110" s="2004"/>
    </row>
    <row r="111" spans="2:12" ht="14.25" customHeight="1">
      <c r="B111" s="1984" t="s">
        <v>580</v>
      </c>
      <c r="C111" s="4895" t="str">
        <f>+'Master Data'!D312</f>
        <v>Employers Agent 6</v>
      </c>
      <c r="D111" s="4895"/>
      <c r="E111" s="4895"/>
      <c r="F111" s="4895"/>
      <c r="G111" s="4895"/>
      <c r="H111" s="4895"/>
      <c r="I111" s="4895"/>
      <c r="J111" s="4895"/>
      <c r="K111" s="4895"/>
      <c r="L111" s="4896"/>
    </row>
    <row r="112" spans="2:12" ht="14.25" customHeight="1">
      <c r="B112" s="1970" t="s">
        <v>580</v>
      </c>
      <c r="C112" s="5006" t="str">
        <f>+'Master Data'!E314</f>
        <v>[Agents Name]</v>
      </c>
      <c r="D112" s="5006"/>
      <c r="E112" s="5006"/>
      <c r="F112" s="5006"/>
      <c r="G112" s="5006"/>
      <c r="H112" s="5006"/>
      <c r="I112" s="5006"/>
      <c r="J112" s="5006"/>
      <c r="K112" s="5006"/>
      <c r="L112" s="5007"/>
    </row>
    <row r="113" spans="2:12" ht="14.25" customHeight="1">
      <c r="B113" s="1976"/>
      <c r="C113" s="5008"/>
      <c r="D113" s="5008"/>
      <c r="E113" s="5008"/>
      <c r="F113" s="5008"/>
      <c r="G113" s="5008"/>
      <c r="H113" s="5008"/>
      <c r="I113" s="5008"/>
      <c r="J113" s="5008"/>
      <c r="K113" s="5008"/>
      <c r="L113" s="5009"/>
    </row>
    <row r="114" spans="2:12" ht="14.25" customHeight="1">
      <c r="B114" s="1976"/>
      <c r="C114" s="5006" t="s">
        <v>3960</v>
      </c>
      <c r="D114" s="5006"/>
      <c r="E114" s="5006"/>
      <c r="F114" s="5006"/>
      <c r="G114" s="5006"/>
      <c r="H114" s="5006"/>
      <c r="I114" s="5006"/>
      <c r="J114" s="5006"/>
      <c r="K114" s="5006"/>
      <c r="L114" s="5007"/>
    </row>
    <row r="115" spans="2:12" ht="14.25" customHeight="1">
      <c r="B115" s="1976"/>
      <c r="C115" s="5006" t="str">
        <f>+'Master Data'!E313</f>
        <v>[Identify Agent's Service, eg. Engineer]</v>
      </c>
      <c r="D115" s="5006"/>
      <c r="E115" s="5006"/>
      <c r="F115" s="5006"/>
      <c r="G115" s="5006"/>
      <c r="H115" s="5006"/>
      <c r="I115" s="5006"/>
      <c r="J115" s="5006"/>
      <c r="K115" s="5006"/>
      <c r="L115" s="5007"/>
    </row>
    <row r="116" spans="2:12" ht="14.25" customHeight="1">
      <c r="B116" s="1976"/>
      <c r="C116" s="2005"/>
      <c r="D116" s="2006"/>
      <c r="E116" s="2006"/>
      <c r="F116" s="2006"/>
      <c r="G116" s="2006"/>
      <c r="H116" s="2006"/>
      <c r="I116" s="2006"/>
      <c r="J116" s="2006"/>
      <c r="K116" s="2006"/>
      <c r="L116" s="2007"/>
    </row>
    <row r="117" spans="2:12" ht="14.25" customHeight="1">
      <c r="B117" s="1976"/>
      <c r="C117" s="4954" t="s">
        <v>970</v>
      </c>
      <c r="D117" s="4954"/>
      <c r="E117" s="4954"/>
      <c r="F117" s="4954"/>
      <c r="G117" s="4954"/>
      <c r="H117" s="4954"/>
      <c r="I117" s="4954"/>
      <c r="J117" s="4954"/>
      <c r="K117" s="4954"/>
      <c r="L117" s="4955"/>
    </row>
    <row r="118" spans="2:12" ht="14.25" customHeight="1">
      <c r="B118" s="1976"/>
      <c r="C118" s="5006" t="str">
        <f>+'Master Data'!E315</f>
        <v>[P.O. Box number]</v>
      </c>
      <c r="D118" s="5006"/>
      <c r="E118" s="5006"/>
      <c r="F118" s="5006"/>
      <c r="G118" s="5006"/>
      <c r="H118" s="5006"/>
      <c r="I118" s="5006"/>
      <c r="J118" s="5006"/>
      <c r="K118" s="5006"/>
      <c r="L118" s="5007"/>
    </row>
    <row r="119" spans="2:12" ht="14.25" customHeight="1">
      <c r="B119" s="1976"/>
      <c r="C119" s="5006" t="str">
        <f>+'Master Data'!E316</f>
        <v>[Name of town]</v>
      </c>
      <c r="D119" s="5006"/>
      <c r="E119" s="5006"/>
      <c r="F119" s="5006"/>
      <c r="G119" s="5006"/>
      <c r="H119" s="5006"/>
      <c r="I119" s="5006"/>
      <c r="J119" s="5006"/>
      <c r="K119" s="5006"/>
      <c r="L119" s="5007"/>
    </row>
    <row r="120" spans="2:12" ht="14.25" customHeight="1">
      <c r="B120" s="1976"/>
      <c r="C120" s="5006" t="str">
        <f>+'Master Data'!E317</f>
        <v>[Code]</v>
      </c>
      <c r="D120" s="5006"/>
      <c r="E120" s="5006"/>
      <c r="F120" s="5006"/>
      <c r="G120" s="5006"/>
      <c r="H120" s="5006"/>
      <c r="I120" s="5006"/>
      <c r="J120" s="5006"/>
      <c r="K120" s="5006"/>
      <c r="L120" s="5007"/>
    </row>
    <row r="121" spans="2:12" ht="14.25" customHeight="1">
      <c r="B121" s="1976"/>
      <c r="C121" s="2008"/>
      <c r="D121" s="2009"/>
      <c r="E121" s="2009"/>
      <c r="F121" s="2009"/>
      <c r="G121" s="2009"/>
      <c r="H121" s="2009"/>
      <c r="I121" s="2009"/>
      <c r="J121" s="2009"/>
      <c r="K121" s="2009"/>
      <c r="L121" s="2010"/>
    </row>
    <row r="122" spans="2:12" ht="14.25" customHeight="1">
      <c r="B122" s="1978"/>
      <c r="C122" s="2011" t="s">
        <v>1084</v>
      </c>
      <c r="D122" s="5013" t="str">
        <f>+'Master Data'!E318</f>
        <v>[Tel Number including Area Code]</v>
      </c>
      <c r="E122" s="5014"/>
      <c r="F122" s="5014"/>
      <c r="G122" s="5014"/>
      <c r="H122" s="2012" t="s">
        <v>509</v>
      </c>
      <c r="I122" s="5013" t="str">
        <f>+'Master Data'!E319</f>
        <v>[Fax Number including Area Code]</v>
      </c>
      <c r="J122" s="5014"/>
      <c r="K122" s="5014"/>
      <c r="L122" s="2013"/>
    </row>
    <row r="123" spans="2:12" ht="14.25" customHeight="1">
      <c r="B123" s="1984" t="s">
        <v>580</v>
      </c>
      <c r="C123" s="4895" t="str">
        <f>+'Master Data'!D322</f>
        <v>Employers Agent 7</v>
      </c>
      <c r="D123" s="4895"/>
      <c r="E123" s="4895"/>
      <c r="F123" s="4895"/>
      <c r="G123" s="4895"/>
      <c r="H123" s="4895"/>
      <c r="I123" s="4895"/>
      <c r="J123" s="4895"/>
      <c r="K123" s="4895"/>
      <c r="L123" s="4896"/>
    </row>
    <row r="124" spans="2:12" ht="14.25" customHeight="1">
      <c r="B124" s="1970" t="s">
        <v>580</v>
      </c>
      <c r="C124" s="5006" t="str">
        <f>+'Master Data'!E324</f>
        <v>[Agents Name]</v>
      </c>
      <c r="D124" s="5006"/>
      <c r="E124" s="5006"/>
      <c r="F124" s="5006"/>
      <c r="G124" s="5006"/>
      <c r="H124" s="5006"/>
      <c r="I124" s="5006"/>
      <c r="J124" s="5006"/>
      <c r="K124" s="5006"/>
      <c r="L124" s="5007"/>
    </row>
    <row r="125" spans="2:12" ht="14.25" customHeight="1">
      <c r="B125" s="1976"/>
      <c r="C125" s="5008"/>
      <c r="D125" s="5008"/>
      <c r="E125" s="5008"/>
      <c r="F125" s="5008"/>
      <c r="G125" s="5008"/>
      <c r="H125" s="5008"/>
      <c r="I125" s="5008"/>
      <c r="J125" s="5008"/>
      <c r="K125" s="5008"/>
      <c r="L125" s="5009"/>
    </row>
    <row r="126" spans="2:12" ht="14.25" customHeight="1">
      <c r="B126" s="1976"/>
      <c r="C126" s="5006" t="s">
        <v>3960</v>
      </c>
      <c r="D126" s="5006"/>
      <c r="E126" s="5006"/>
      <c r="F126" s="5006"/>
      <c r="G126" s="5006"/>
      <c r="H126" s="5006"/>
      <c r="I126" s="5006"/>
      <c r="J126" s="5006"/>
      <c r="K126" s="5006"/>
      <c r="L126" s="5007"/>
    </row>
    <row r="127" spans="2:12" ht="14.25" customHeight="1">
      <c r="B127" s="1976"/>
      <c r="C127" s="5006" t="str">
        <f>+'Master Data'!E323</f>
        <v>[Identify Agent's Service, eg. Engineer]</v>
      </c>
      <c r="D127" s="5006"/>
      <c r="E127" s="5006"/>
      <c r="F127" s="5006"/>
      <c r="G127" s="5006"/>
      <c r="H127" s="5006"/>
      <c r="I127" s="5006"/>
      <c r="J127" s="5006"/>
      <c r="K127" s="5006"/>
      <c r="L127" s="5007"/>
    </row>
    <row r="128" spans="2:12" ht="14.25" customHeight="1">
      <c r="B128" s="1976"/>
      <c r="C128" s="2005"/>
      <c r="D128" s="2006"/>
      <c r="E128" s="2006"/>
      <c r="F128" s="2006"/>
      <c r="G128" s="2006"/>
      <c r="H128" s="2006"/>
      <c r="I128" s="2006"/>
      <c r="J128" s="2006"/>
      <c r="K128" s="2006"/>
      <c r="L128" s="2007"/>
    </row>
    <row r="129" spans="2:12" ht="14.25" customHeight="1">
      <c r="B129" s="1976"/>
      <c r="C129" s="4954" t="s">
        <v>970</v>
      </c>
      <c r="D129" s="4954"/>
      <c r="E129" s="4954"/>
      <c r="F129" s="4954"/>
      <c r="G129" s="4954"/>
      <c r="H129" s="4954"/>
      <c r="I129" s="4954"/>
      <c r="J129" s="4954"/>
      <c r="K129" s="4954"/>
      <c r="L129" s="4955"/>
    </row>
    <row r="130" spans="2:12" ht="14.25" customHeight="1">
      <c r="B130" s="1976"/>
      <c r="C130" s="5006" t="str">
        <f>+'Master Data'!E325</f>
        <v>[P.O. Box number]</v>
      </c>
      <c r="D130" s="5006"/>
      <c r="E130" s="5006"/>
      <c r="F130" s="5006"/>
      <c r="G130" s="5006"/>
      <c r="H130" s="5006"/>
      <c r="I130" s="5006"/>
      <c r="J130" s="5006"/>
      <c r="K130" s="5006"/>
      <c r="L130" s="5007"/>
    </row>
    <row r="131" spans="2:12" ht="14.25" customHeight="1">
      <c r="B131" s="1976"/>
      <c r="C131" s="5006" t="str">
        <f>+'Master Data'!E326</f>
        <v>[Name of town]</v>
      </c>
      <c r="D131" s="5006"/>
      <c r="E131" s="5006"/>
      <c r="F131" s="5006"/>
      <c r="G131" s="5006"/>
      <c r="H131" s="5006"/>
      <c r="I131" s="5006"/>
      <c r="J131" s="5006"/>
      <c r="K131" s="5006"/>
      <c r="L131" s="5007"/>
    </row>
    <row r="132" spans="2:12" ht="14.25" customHeight="1">
      <c r="B132" s="1976"/>
      <c r="C132" s="5006" t="str">
        <f>+'Master Data'!E327</f>
        <v>[Code]</v>
      </c>
      <c r="D132" s="5006"/>
      <c r="E132" s="5006"/>
      <c r="F132" s="5006"/>
      <c r="G132" s="5006"/>
      <c r="H132" s="5006"/>
      <c r="I132" s="5006"/>
      <c r="J132" s="5006"/>
      <c r="K132" s="5006"/>
      <c r="L132" s="5007"/>
    </row>
    <row r="133" spans="2:12" ht="14.25" customHeight="1">
      <c r="B133" s="1976"/>
      <c r="C133" s="2008"/>
      <c r="D133" s="2009"/>
      <c r="E133" s="2009"/>
      <c r="F133" s="2009"/>
      <c r="G133" s="2009"/>
      <c r="H133" s="2009"/>
      <c r="I133" s="2009"/>
      <c r="J133" s="2009"/>
      <c r="K133" s="2009"/>
      <c r="L133" s="2010"/>
    </row>
    <row r="134" spans="2:12" ht="14.25" customHeight="1">
      <c r="B134" s="1978"/>
      <c r="C134" s="2011" t="s">
        <v>1084</v>
      </c>
      <c r="D134" s="5013" t="str">
        <f>+'Master Data'!E328</f>
        <v>[Tel Number including Area Code]</v>
      </c>
      <c r="E134" s="5014"/>
      <c r="F134" s="5014"/>
      <c r="G134" s="5014"/>
      <c r="H134" s="2012" t="s">
        <v>509</v>
      </c>
      <c r="I134" s="5013" t="str">
        <f>+'Master Data'!E329</f>
        <v>[Fax Number including Area Code]</v>
      </c>
      <c r="J134" s="5014"/>
      <c r="K134" s="5014"/>
      <c r="L134" s="2013"/>
    </row>
    <row r="135" spans="2:12" ht="14.25" customHeight="1">
      <c r="B135" s="1984" t="s">
        <v>580</v>
      </c>
      <c r="C135" s="4895" t="str">
        <f>+'Master Data'!D332</f>
        <v>Employers Agent 8</v>
      </c>
      <c r="D135" s="4895"/>
      <c r="E135" s="4895"/>
      <c r="F135" s="4895"/>
      <c r="G135" s="4895"/>
      <c r="H135" s="4895"/>
      <c r="I135" s="4895"/>
      <c r="J135" s="4895"/>
      <c r="K135" s="4895"/>
      <c r="L135" s="4896"/>
    </row>
    <row r="136" spans="2:12" ht="14.25" customHeight="1">
      <c r="B136" s="1970" t="s">
        <v>580</v>
      </c>
      <c r="C136" s="5006" t="str">
        <f>+'Master Data'!E334</f>
        <v>[Agents Name]</v>
      </c>
      <c r="D136" s="5006"/>
      <c r="E136" s="5006"/>
      <c r="F136" s="5006"/>
      <c r="G136" s="5006"/>
      <c r="H136" s="5006"/>
      <c r="I136" s="5006"/>
      <c r="J136" s="5006"/>
      <c r="K136" s="5006"/>
      <c r="L136" s="5007"/>
    </row>
    <row r="137" spans="2:12" ht="14.25" customHeight="1">
      <c r="B137" s="1976"/>
      <c r="C137" s="5008"/>
      <c r="D137" s="5008"/>
      <c r="E137" s="5008"/>
      <c r="F137" s="5008"/>
      <c r="G137" s="5008"/>
      <c r="H137" s="5008"/>
      <c r="I137" s="5008"/>
      <c r="J137" s="5008"/>
      <c r="K137" s="5008"/>
      <c r="L137" s="5009"/>
    </row>
    <row r="138" spans="2:12" ht="14.25" customHeight="1">
      <c r="B138" s="1976"/>
      <c r="C138" s="5006" t="s">
        <v>3960</v>
      </c>
      <c r="D138" s="5006"/>
      <c r="E138" s="5006"/>
      <c r="F138" s="5006"/>
      <c r="G138" s="5006"/>
      <c r="H138" s="5006"/>
      <c r="I138" s="5006"/>
      <c r="J138" s="5006"/>
      <c r="K138" s="5006"/>
      <c r="L138" s="5007"/>
    </row>
    <row r="139" spans="2:12" ht="14.25" customHeight="1">
      <c r="B139" s="1976"/>
      <c r="C139" s="5006" t="str">
        <f>+'Master Data'!E333</f>
        <v>[Identify Agent's Service, eg. Engineer]</v>
      </c>
      <c r="D139" s="5006"/>
      <c r="E139" s="5006"/>
      <c r="F139" s="5006"/>
      <c r="G139" s="5006"/>
      <c r="H139" s="5006"/>
      <c r="I139" s="5006"/>
      <c r="J139" s="5006"/>
      <c r="K139" s="5006"/>
      <c r="L139" s="5007"/>
    </row>
    <row r="140" spans="2:12" ht="14.25" customHeight="1">
      <c r="B140" s="1976"/>
      <c r="C140" s="2005"/>
      <c r="D140" s="2006"/>
      <c r="E140" s="2006"/>
      <c r="F140" s="2006"/>
      <c r="G140" s="2006"/>
      <c r="H140" s="2006"/>
      <c r="I140" s="2006"/>
      <c r="J140" s="2006"/>
      <c r="K140" s="2006"/>
      <c r="L140" s="2007"/>
    </row>
    <row r="141" spans="2:12" ht="14.25" customHeight="1">
      <c r="B141" s="1976"/>
      <c r="C141" s="4954" t="s">
        <v>970</v>
      </c>
      <c r="D141" s="4954"/>
      <c r="E141" s="4954"/>
      <c r="F141" s="4954"/>
      <c r="G141" s="4954"/>
      <c r="H141" s="4954"/>
      <c r="I141" s="4954"/>
      <c r="J141" s="4954"/>
      <c r="K141" s="4954"/>
      <c r="L141" s="4955"/>
    </row>
    <row r="142" spans="2:12" ht="14.25" customHeight="1">
      <c r="B142" s="1976"/>
      <c r="C142" s="5006" t="str">
        <f>+'Master Data'!E335</f>
        <v>[P.O. Box number]</v>
      </c>
      <c r="D142" s="5006"/>
      <c r="E142" s="5006"/>
      <c r="F142" s="5006"/>
      <c r="G142" s="5006"/>
      <c r="H142" s="5006"/>
      <c r="I142" s="5006"/>
      <c r="J142" s="5006"/>
      <c r="K142" s="5006"/>
      <c r="L142" s="5007"/>
    </row>
    <row r="143" spans="2:12" ht="14.25" customHeight="1">
      <c r="B143" s="1976"/>
      <c r="C143" s="5006" t="str">
        <f>+'Master Data'!E336</f>
        <v>[Name of town]</v>
      </c>
      <c r="D143" s="5006"/>
      <c r="E143" s="5006"/>
      <c r="F143" s="5006"/>
      <c r="G143" s="5006"/>
      <c r="H143" s="5006"/>
      <c r="I143" s="5006"/>
      <c r="J143" s="5006"/>
      <c r="K143" s="5006"/>
      <c r="L143" s="5007"/>
    </row>
    <row r="144" spans="2:12" ht="14.25" customHeight="1">
      <c r="B144" s="1976"/>
      <c r="C144" s="5006" t="str">
        <f>+'Master Data'!E337</f>
        <v>[Code]</v>
      </c>
      <c r="D144" s="5006"/>
      <c r="E144" s="5006"/>
      <c r="F144" s="5006"/>
      <c r="G144" s="5006"/>
      <c r="H144" s="5006"/>
      <c r="I144" s="5006"/>
      <c r="J144" s="5006"/>
      <c r="K144" s="5006"/>
      <c r="L144" s="5007"/>
    </row>
    <row r="145" spans="2:12" ht="14.25" customHeight="1">
      <c r="B145" s="1976"/>
      <c r="C145" s="2008"/>
      <c r="D145" s="2009"/>
      <c r="E145" s="2009"/>
      <c r="F145" s="2009"/>
      <c r="G145" s="2009"/>
      <c r="H145" s="2009"/>
      <c r="I145" s="2009"/>
      <c r="J145" s="2009"/>
      <c r="K145" s="2009"/>
      <c r="L145" s="2010"/>
    </row>
    <row r="146" spans="2:12" ht="14.25" customHeight="1">
      <c r="B146" s="1978"/>
      <c r="C146" s="2011" t="s">
        <v>1084</v>
      </c>
      <c r="D146" s="5013" t="str">
        <f>+'Master Data'!E338</f>
        <v>[Tel Number including Area Code]</v>
      </c>
      <c r="E146" s="5014"/>
      <c r="F146" s="5014"/>
      <c r="G146" s="5014"/>
      <c r="H146" s="2012" t="s">
        <v>509</v>
      </c>
      <c r="I146" s="5013" t="str">
        <f>+'Master Data'!E339</f>
        <v>[Fax Number including Area Code]</v>
      </c>
      <c r="J146" s="5014"/>
      <c r="K146" s="5014"/>
      <c r="L146" s="2013"/>
    </row>
    <row r="147" spans="2:12" s="2015" customFormat="1" ht="20.399999999999999" customHeight="1">
      <c r="B147" s="2014"/>
      <c r="C147" s="5015" t="s">
        <v>1504</v>
      </c>
      <c r="D147" s="5015"/>
      <c r="E147" s="5015"/>
      <c r="F147" s="5015"/>
      <c r="G147" s="5015"/>
      <c r="H147" s="5015"/>
      <c r="I147" s="5015"/>
      <c r="J147" s="5015"/>
      <c r="K147" s="5015"/>
      <c r="L147" s="5016"/>
    </row>
    <row r="148" spans="2:12" ht="22.2" customHeight="1">
      <c r="B148" s="1949" t="s">
        <v>1505</v>
      </c>
      <c r="C148" s="4868" t="s">
        <v>1506</v>
      </c>
      <c r="D148" s="4869"/>
      <c r="E148" s="4869"/>
      <c r="F148" s="4869"/>
      <c r="G148" s="4869"/>
      <c r="H148" s="4869"/>
      <c r="I148" s="4869"/>
      <c r="J148" s="4869"/>
      <c r="K148" s="4869"/>
      <c r="L148" s="4870"/>
    </row>
    <row r="149" spans="2:12" ht="17.25" customHeight="1">
      <c r="B149" s="1960"/>
      <c r="C149" s="4857" t="s">
        <v>1507</v>
      </c>
      <c r="D149" s="4858"/>
      <c r="E149" s="4858"/>
      <c r="F149" s="5029" t="str">
        <f>+'Master Data'!F674</f>
        <v>A time measured from the date of the Certificate of Completion.</v>
      </c>
      <c r="G149" s="5029"/>
      <c r="H149" s="5029"/>
      <c r="I149" s="5029"/>
      <c r="J149" s="5029"/>
      <c r="K149" s="5029"/>
      <c r="L149" s="5030"/>
    </row>
    <row r="150" spans="2:12" ht="17.25" customHeight="1">
      <c r="B150" s="1960"/>
      <c r="C150" s="4857" t="str">
        <f>+"Defects Liability Period is "&amp;+'Master Data'!$F$676&amp;" for the whole of the Works"</f>
        <v>Defects Liability Period is 12 Months for the whole of the Works</v>
      </c>
      <c r="D150" s="4858"/>
      <c r="E150" s="4858"/>
      <c r="F150" s="4858"/>
      <c r="G150" s="4858"/>
      <c r="H150" s="4858"/>
      <c r="I150" s="4858"/>
      <c r="J150" s="4858"/>
      <c r="K150" s="2016"/>
      <c r="L150" s="2017"/>
    </row>
    <row r="151" spans="2:12" ht="13.2" customHeight="1">
      <c r="B151" s="2018"/>
      <c r="C151" s="2019"/>
      <c r="D151" s="2020"/>
      <c r="E151" s="2020"/>
      <c r="F151" s="2020"/>
      <c r="G151" s="2020"/>
      <c r="H151" s="2020"/>
      <c r="I151" s="2020"/>
      <c r="J151" s="2020"/>
      <c r="K151" s="2021"/>
      <c r="L151" s="2022"/>
    </row>
    <row r="152" spans="2:12" ht="13.2" customHeight="1">
      <c r="B152" s="2023"/>
      <c r="C152" s="4869" t="s">
        <v>1548</v>
      </c>
      <c r="D152" s="4869"/>
      <c r="E152" s="4869"/>
      <c r="F152" s="4869"/>
      <c r="G152" s="4869"/>
      <c r="H152" s="4869"/>
      <c r="I152" s="4869"/>
      <c r="J152" s="4869"/>
      <c r="K152" s="4869"/>
      <c r="L152" s="4870"/>
    </row>
    <row r="153" spans="2:12" ht="13.2" customHeight="1">
      <c r="B153" s="1949"/>
      <c r="C153" s="2024"/>
      <c r="D153" s="2025"/>
      <c r="E153" s="2025"/>
      <c r="F153" s="2025"/>
      <c r="G153" s="2025"/>
      <c r="H153" s="2025"/>
      <c r="I153" s="2025"/>
      <c r="J153" s="2025"/>
      <c r="K153" s="2026"/>
      <c r="L153" s="2027"/>
    </row>
    <row r="154" spans="2:12" ht="13.2" customHeight="1">
      <c r="B154" s="1969" t="s">
        <v>1549</v>
      </c>
      <c r="C154" s="4857" t="s">
        <v>1550</v>
      </c>
      <c r="D154" s="4858"/>
      <c r="E154" s="4858"/>
      <c r="F154" s="5033" t="str">
        <f>+'Master Data'!F673</f>
        <v>5 years after the Final Approval Certificate</v>
      </c>
      <c r="G154" s="5034"/>
      <c r="H154" s="5034"/>
      <c r="I154" s="5035"/>
      <c r="J154" s="2028"/>
      <c r="K154" s="2016"/>
      <c r="L154" s="2017"/>
    </row>
    <row r="155" spans="2:12" ht="13.2" customHeight="1">
      <c r="B155" s="2018"/>
      <c r="C155" s="2019"/>
      <c r="D155" s="2020"/>
      <c r="E155" s="2020"/>
      <c r="F155" s="2020"/>
      <c r="G155" s="2020"/>
      <c r="H155" s="2020"/>
      <c r="I155" s="2020"/>
      <c r="J155" s="2020"/>
      <c r="K155" s="2021"/>
      <c r="L155" s="2022"/>
    </row>
    <row r="156" spans="2:12" ht="13.8">
      <c r="B156" s="2029"/>
      <c r="C156" s="4890" t="s">
        <v>3236</v>
      </c>
      <c r="D156" s="4890"/>
      <c r="E156" s="4890"/>
      <c r="F156" s="4890"/>
      <c r="G156" s="4890"/>
      <c r="H156" s="4890"/>
      <c r="I156" s="4890"/>
      <c r="J156" s="4890"/>
      <c r="K156" s="4890"/>
      <c r="L156" s="4891"/>
    </row>
    <row r="157" spans="2:12" ht="13.2" customHeight="1">
      <c r="B157" s="2030" t="s">
        <v>1519</v>
      </c>
      <c r="C157" s="4842" t="s">
        <v>1909</v>
      </c>
      <c r="D157" s="4843"/>
      <c r="E157" s="4843"/>
      <c r="F157" s="4843"/>
      <c r="G157" s="4843"/>
      <c r="H157" s="4843"/>
      <c r="I157" s="4843"/>
      <c r="J157" s="4843"/>
      <c r="K157" s="4843"/>
      <c r="L157" s="4844"/>
    </row>
    <row r="158" spans="2:12" ht="13.8">
      <c r="B158" s="2031"/>
      <c r="C158" s="2032"/>
      <c r="D158" s="2033"/>
      <c r="E158" s="2033"/>
      <c r="F158" s="2033"/>
      <c r="G158" s="2033"/>
      <c r="H158" s="2033"/>
      <c r="I158" s="2033"/>
      <c r="J158" s="2033"/>
      <c r="K158" s="2033"/>
      <c r="L158" s="2034"/>
    </row>
    <row r="159" spans="2:12" ht="37.950000000000003" customHeight="1">
      <c r="B159" s="1969" t="s">
        <v>1524</v>
      </c>
      <c r="C159" s="4857" t="s">
        <v>1520</v>
      </c>
      <c r="D159" s="4858"/>
      <c r="E159" s="4858"/>
      <c r="F159" s="5010" t="str">
        <f>+'Master Data'!E385</f>
        <v>The Contractor shall deliver his Health and Safety Plan of the Works within 14 calendar days after notice from the Employer, prior to the Commencement Date.</v>
      </c>
      <c r="G159" s="5011"/>
      <c r="H159" s="5011"/>
      <c r="I159" s="5011"/>
      <c r="J159" s="5011"/>
      <c r="K159" s="5011"/>
      <c r="L159" s="5012"/>
    </row>
    <row r="160" spans="2:12" ht="4.95" customHeight="1">
      <c r="B160" s="1969"/>
      <c r="C160" s="2035"/>
      <c r="D160" s="2028"/>
      <c r="E160" s="2028"/>
      <c r="F160" s="2275"/>
      <c r="G160" s="2275"/>
      <c r="H160" s="2275"/>
      <c r="I160" s="2275"/>
      <c r="J160" s="2275"/>
      <c r="K160" s="2275"/>
      <c r="L160" s="2276"/>
    </row>
    <row r="161" spans="2:15" s="1551" customFormat="1" ht="37.950000000000003" customHeight="1">
      <c r="B161" s="1969" t="s">
        <v>1525</v>
      </c>
      <c r="C161" s="4857" t="s">
        <v>1521</v>
      </c>
      <c r="D161" s="4858"/>
      <c r="E161" s="4858"/>
      <c r="F161" s="5010" t="str">
        <f>+'Master Data'!$E$374</f>
        <v>The Contractor shall deliver his programme of work within 10 calendar days after notice from the Employer, prior to the Commencement Date.</v>
      </c>
      <c r="G161" s="5031"/>
      <c r="H161" s="5031"/>
      <c r="I161" s="5031"/>
      <c r="J161" s="5031"/>
      <c r="K161" s="5031"/>
      <c r="L161" s="5032"/>
      <c r="M161" s="1971"/>
      <c r="N161" s="1971"/>
      <c r="O161" s="1971"/>
    </row>
    <row r="162" spans="2:15" ht="4.95" customHeight="1">
      <c r="B162" s="1969"/>
      <c r="C162" s="2035"/>
      <c r="D162" s="2028"/>
      <c r="E162" s="2028"/>
      <c r="F162" s="2277"/>
      <c r="G162" s="2277"/>
      <c r="H162" s="2277"/>
      <c r="I162" s="2277"/>
      <c r="J162" s="2277"/>
      <c r="K162" s="2277"/>
      <c r="L162" s="2276"/>
      <c r="M162" s="1971"/>
      <c r="N162" s="1971"/>
      <c r="O162" s="1971"/>
    </row>
    <row r="163" spans="2:15" ht="37.950000000000003" customHeight="1">
      <c r="B163" s="1969" t="s">
        <v>1526</v>
      </c>
      <c r="C163" s="4857" t="s">
        <v>2002</v>
      </c>
      <c r="D163" s="4858"/>
      <c r="E163" s="4858"/>
      <c r="F163" s="5010" t="str">
        <f>+'Master Data'!E386</f>
        <v>The Contractor shall deliver his chosen Guarantee (security) for this Works within 14 calendar days after notice from the Employer, prior to the Commencement Date.</v>
      </c>
      <c r="G163" s="5011"/>
      <c r="H163" s="5011"/>
      <c r="I163" s="5011"/>
      <c r="J163" s="5011"/>
      <c r="K163" s="5011"/>
      <c r="L163" s="5012"/>
    </row>
    <row r="164" spans="2:15" ht="4.95" customHeight="1">
      <c r="B164" s="1969"/>
      <c r="C164" s="2035"/>
      <c r="D164" s="2028"/>
      <c r="E164" s="2028"/>
      <c r="F164" s="2275"/>
      <c r="G164" s="2275"/>
      <c r="H164" s="2275"/>
      <c r="I164" s="2275"/>
      <c r="J164" s="2275"/>
      <c r="K164" s="2275"/>
      <c r="L164" s="2276"/>
    </row>
    <row r="165" spans="2:15" ht="37.950000000000003" customHeight="1">
      <c r="B165" s="1969" t="s">
        <v>1527</v>
      </c>
      <c r="C165" s="4857" t="s">
        <v>0</v>
      </c>
      <c r="D165" s="4858"/>
      <c r="E165" s="4858"/>
      <c r="F165" s="5010" t="str">
        <f>+'Master Data'!E387</f>
        <v>The Contractor shall deliver his insurance for the Works within 14 calendar days after notice from the Employer, prior to the Commencement Date.</v>
      </c>
      <c r="G165" s="5011"/>
      <c r="H165" s="5011"/>
      <c r="I165" s="5011"/>
      <c r="J165" s="5011"/>
      <c r="K165" s="5011"/>
      <c r="L165" s="5012"/>
    </row>
    <row r="166" spans="2:15" ht="4.95" customHeight="1">
      <c r="B166" s="1969"/>
      <c r="C166" s="2035"/>
      <c r="D166" s="2028"/>
      <c r="E166" s="2028"/>
      <c r="F166" s="2275"/>
      <c r="G166" s="2275"/>
      <c r="H166" s="2275"/>
      <c r="I166" s="2275"/>
      <c r="J166" s="2275"/>
      <c r="K166" s="2275"/>
      <c r="L166" s="2276"/>
    </row>
    <row r="167" spans="2:15" s="2037" customFormat="1" ht="37.950000000000003" customHeight="1">
      <c r="B167" s="2036"/>
      <c r="C167" s="4857" t="s">
        <v>1998</v>
      </c>
      <c r="D167" s="4858"/>
      <c r="E167" s="4858"/>
      <c r="F167" s="4892" t="str">
        <f>+'Master Data'!E389</f>
        <v>The Contractor shall deliver his Cash flow for the Works within 14 calendar days after notice from the Employer, prior to the Commencement Date.</v>
      </c>
      <c r="G167" s="4893"/>
      <c r="H167" s="4893"/>
      <c r="I167" s="4893"/>
      <c r="J167" s="4893"/>
      <c r="K167" s="4893"/>
      <c r="L167" s="4894"/>
    </row>
    <row r="168" spans="2:15" s="2037" customFormat="1" ht="4.95" customHeight="1">
      <c r="B168" s="2036"/>
      <c r="C168" s="2028"/>
      <c r="D168" s="2028"/>
      <c r="E168" s="2028"/>
      <c r="F168" s="2278"/>
      <c r="G168" s="2278"/>
      <c r="H168" s="2278"/>
      <c r="I168" s="2278"/>
      <c r="J168" s="2278"/>
      <c r="K168" s="2278"/>
      <c r="L168" s="2276"/>
    </row>
    <row r="169" spans="2:15" ht="37.950000000000003" customHeight="1">
      <c r="B169" s="2031"/>
      <c r="C169" s="2038" t="s">
        <v>2001</v>
      </c>
      <c r="F169" s="5010" t="str">
        <f>+'Master Data'!E388</f>
        <v>The Contractor shall deliver his Priced Bill of Quantity within 14 calendar days after notice from the Employer, prior to the Commencement Date.</v>
      </c>
      <c r="G169" s="5011"/>
      <c r="H169" s="5011"/>
      <c r="I169" s="5011"/>
      <c r="J169" s="5011"/>
      <c r="K169" s="5011"/>
      <c r="L169" s="5012"/>
    </row>
    <row r="170" spans="2:15" ht="46.2" customHeight="1">
      <c r="B170" s="2031"/>
      <c r="C170" s="5046" t="str">
        <f>+'Master Data'!D390</f>
        <v>Programme</v>
      </c>
      <c r="D170" s="5047"/>
      <c r="E170" s="5047"/>
      <c r="F170" s="5010" t="str">
        <f>+'Master Data'!E390</f>
        <v xml:space="preserve"> The Contractor is required to submit his Programme of Works in terms of Clause 5.6.1 and 5.3.1 and the Principal Agent is required to approve this within 7 days in terms of Clause 5.6.3</v>
      </c>
      <c r="G170" s="5011"/>
      <c r="H170" s="5011"/>
      <c r="I170" s="5011"/>
      <c r="J170" s="5011"/>
      <c r="K170" s="5011"/>
      <c r="L170" s="5012"/>
    </row>
    <row r="171" spans="2:15" ht="37.950000000000003" customHeight="1">
      <c r="B171" s="1969"/>
      <c r="C171" s="4857" t="str">
        <f>+'Master Data'!D391</f>
        <v>Other requirements</v>
      </c>
      <c r="D171" s="4858"/>
      <c r="E171" s="4858"/>
      <c r="F171" s="4854"/>
      <c r="G171" s="4855"/>
      <c r="H171" s="4855"/>
      <c r="I171" s="4855"/>
      <c r="J171" s="4855"/>
      <c r="K171" s="4855"/>
      <c r="L171" s="4856"/>
    </row>
    <row r="172" spans="2:15" ht="10.5" customHeight="1">
      <c r="B172" s="1969"/>
      <c r="C172" s="2039"/>
      <c r="D172" s="2040"/>
      <c r="E172" s="2040"/>
      <c r="F172" s="2040"/>
      <c r="G172" s="2040"/>
      <c r="H172" s="2040"/>
      <c r="I172" s="2040"/>
      <c r="J172" s="2040"/>
      <c r="K172" s="2040"/>
      <c r="L172" s="1937"/>
    </row>
    <row r="173" spans="2:15" ht="13.95" customHeight="1">
      <c r="B173" s="2041" t="s">
        <v>1538</v>
      </c>
      <c r="C173" s="4859" t="s">
        <v>1539</v>
      </c>
      <c r="D173" s="4860"/>
      <c r="E173" s="4860"/>
      <c r="F173" s="4860"/>
      <c r="G173" s="4860"/>
      <c r="H173" s="4860"/>
      <c r="I173" s="4860"/>
      <c r="J173" s="2042">
        <f>+'Master Data'!F382</f>
        <v>14</v>
      </c>
      <c r="K173" s="2043" t="s">
        <v>2060</v>
      </c>
      <c r="L173" s="2044" t="s">
        <v>580</v>
      </c>
    </row>
    <row r="174" spans="2:15" ht="6.6" customHeight="1">
      <c r="B174" s="2045"/>
      <c r="C174" s="2028"/>
      <c r="D174" s="2028"/>
      <c r="E174" s="2028"/>
      <c r="F174" s="2046"/>
      <c r="G174" s="2046"/>
      <c r="H174" s="2046"/>
      <c r="I174" s="2046"/>
      <c r="J174" s="2046"/>
      <c r="K174" s="2046"/>
      <c r="L174" s="2046"/>
    </row>
    <row r="175" spans="2:15" ht="13.8">
      <c r="B175" s="2047" t="s">
        <v>580</v>
      </c>
      <c r="C175" s="5037" t="str">
        <f>+'Master Data'!D346</f>
        <v>Non-Working days</v>
      </c>
      <c r="D175" s="5037"/>
      <c r="E175" s="5037"/>
      <c r="F175" s="5037"/>
      <c r="G175" s="5037"/>
      <c r="H175" s="5037"/>
      <c r="I175" s="5037"/>
      <c r="J175" s="5037"/>
      <c r="K175" s="5037"/>
      <c r="L175" s="5038"/>
    </row>
    <row r="176" spans="2:15" ht="13.95" customHeight="1">
      <c r="B176" s="1969" t="s">
        <v>580</v>
      </c>
      <c r="C176" s="4913" t="s">
        <v>580</v>
      </c>
      <c r="D176" s="4913"/>
      <c r="E176" s="4913"/>
      <c r="F176" s="4913"/>
      <c r="G176" s="4913"/>
      <c r="H176" s="4913"/>
      <c r="I176" s="4913"/>
      <c r="J176" s="4913"/>
      <c r="K176" s="4913"/>
      <c r="L176" s="4914"/>
    </row>
    <row r="177" spans="2:15" ht="13.95" customHeight="1">
      <c r="B177" s="1969" t="s">
        <v>1517</v>
      </c>
      <c r="C177" s="4858" t="str">
        <f>+'Master Data'!D346</f>
        <v>Non-Working days</v>
      </c>
      <c r="D177" s="4858"/>
      <c r="E177" s="4858"/>
      <c r="F177" s="2048"/>
      <c r="G177" s="4861" t="str">
        <f>+'Master Data'!E347</f>
        <v>Sundays</v>
      </c>
      <c r="H177" s="4861"/>
      <c r="I177" s="4861"/>
      <c r="J177" s="4861"/>
      <c r="K177" s="4861"/>
      <c r="L177" s="2049"/>
    </row>
    <row r="178" spans="2:15" ht="15" customHeight="1">
      <c r="B178" s="1969" t="s">
        <v>580</v>
      </c>
      <c r="C178" s="4858" t="str">
        <f>+'Master Data'!D348</f>
        <v>Special non- working days</v>
      </c>
      <c r="D178" s="4858"/>
      <c r="E178" s="4858"/>
      <c r="F178" s="2050"/>
      <c r="G178" s="4861" t="str">
        <f>+'Master Data'!E348</f>
        <v>All Nationally Recognized Public Holidays and the year end break</v>
      </c>
      <c r="H178" s="4861"/>
      <c r="I178" s="4861"/>
      <c r="J178" s="4861"/>
      <c r="K178" s="4861"/>
      <c r="L178" s="2051"/>
      <c r="O178" s="1968">
        <v>41290</v>
      </c>
    </row>
    <row r="179" spans="2:15" ht="14.4">
      <c r="B179" s="1969" t="s">
        <v>580</v>
      </c>
      <c r="C179" s="4913" t="s">
        <v>580</v>
      </c>
      <c r="D179" s="4913"/>
      <c r="E179" s="4913"/>
      <c r="F179" s="4913"/>
      <c r="G179" s="4913"/>
      <c r="H179" s="4913"/>
      <c r="I179" s="4913"/>
      <c r="J179" s="4913"/>
      <c r="K179" s="4913"/>
      <c r="L179" s="4914"/>
    </row>
    <row r="180" spans="2:15" ht="14.25" customHeight="1">
      <c r="B180" s="1969" t="s">
        <v>1517</v>
      </c>
      <c r="C180" s="4858" t="str">
        <f>+'Master Data'!D349</f>
        <v>First Year end break - commences</v>
      </c>
      <c r="D180" s="4858"/>
      <c r="E180" s="4858"/>
      <c r="F180" s="4858"/>
      <c r="G180" s="4873">
        <f>+'Master Data'!E349</f>
        <v>42720</v>
      </c>
      <c r="H180" s="4873"/>
      <c r="I180" s="2052"/>
      <c r="J180" s="2052"/>
      <c r="K180" s="2052"/>
      <c r="L180" s="2053"/>
      <c r="O180" s="1968">
        <v>41290</v>
      </c>
    </row>
    <row r="181" spans="2:15" ht="14.4">
      <c r="B181" s="1969" t="s">
        <v>580</v>
      </c>
      <c r="C181" s="4906" t="str">
        <f>+'Master Data'!D350</f>
        <v>ends on</v>
      </c>
      <c r="D181" s="4906"/>
      <c r="E181" s="4906"/>
      <c r="F181" s="4906"/>
      <c r="G181" s="4873">
        <f>+'Master Data'!E350</f>
        <v>42744</v>
      </c>
      <c r="H181" s="4873"/>
      <c r="I181" s="2046"/>
      <c r="J181" s="2046"/>
      <c r="K181" s="2046"/>
      <c r="L181" s="2054"/>
    </row>
    <row r="182" spans="2:15" ht="13.95" customHeight="1">
      <c r="B182" s="2047"/>
      <c r="C182" s="4858" t="str">
        <f>+'Master Data'!D351</f>
        <v>Second Year end break - commences</v>
      </c>
      <c r="D182" s="4858"/>
      <c r="E182" s="4858"/>
      <c r="F182" s="4858"/>
      <c r="G182" s="4873" t="str">
        <f>+'Master Data'!E351</f>
        <v>N/A</v>
      </c>
      <c r="H182" s="4873"/>
      <c r="I182" s="2046"/>
      <c r="J182" s="2046"/>
      <c r="K182" s="2046"/>
      <c r="L182" s="2054"/>
    </row>
    <row r="183" spans="2:15" ht="13.8">
      <c r="B183" s="2047"/>
      <c r="C183" s="4906" t="str">
        <f>+'Master Data'!D352</f>
        <v>ends on</v>
      </c>
      <c r="D183" s="4906"/>
      <c r="E183" s="4906"/>
      <c r="F183" s="4906"/>
      <c r="G183" s="4873" t="str">
        <f>+'Master Data'!E352</f>
        <v>N/A</v>
      </c>
      <c r="H183" s="4873"/>
      <c r="I183" s="2052"/>
      <c r="J183" s="2052"/>
      <c r="K183" s="2052"/>
      <c r="L183" s="2053"/>
    </row>
    <row r="184" spans="2:15" ht="14.25" customHeight="1">
      <c r="B184" s="2047"/>
      <c r="C184" s="4858" t="str">
        <f>+'Master Data'!D353</f>
        <v>Third Year end break - commences</v>
      </c>
      <c r="D184" s="4858"/>
      <c r="E184" s="4858"/>
      <c r="F184" s="4858"/>
      <c r="G184" s="4873" t="str">
        <f>+'Master Data'!E353</f>
        <v>N/A</v>
      </c>
      <c r="H184" s="4873"/>
      <c r="I184" s="2052"/>
      <c r="J184" s="2052"/>
      <c r="K184" s="2052"/>
      <c r="L184" s="2053"/>
    </row>
    <row r="185" spans="2:15" ht="14.25" customHeight="1">
      <c r="B185" s="2047"/>
      <c r="C185" s="4906" t="str">
        <f>+'Master Data'!D354</f>
        <v>ends on</v>
      </c>
      <c r="D185" s="4906"/>
      <c r="E185" s="4906"/>
      <c r="F185" s="4906"/>
      <c r="G185" s="4873" t="str">
        <f>+'Master Data'!E354</f>
        <v>N/A</v>
      </c>
      <c r="H185" s="4873"/>
      <c r="I185" s="2052"/>
      <c r="J185" s="2052"/>
      <c r="K185" s="2052"/>
      <c r="L185" s="2053"/>
    </row>
    <row r="186" spans="2:15" ht="13.95" customHeight="1">
      <c r="B186" s="2047"/>
      <c r="C186" s="4858" t="str">
        <f>+'Master Data'!D355</f>
        <v>Fourth Year end break - commences</v>
      </c>
      <c r="D186" s="4858"/>
      <c r="E186" s="4858"/>
      <c r="F186" s="4858"/>
      <c r="G186" s="4873" t="str">
        <f>+'Master Data'!E355</f>
        <v>N/A</v>
      </c>
      <c r="H186" s="4873"/>
      <c r="I186" s="2046"/>
      <c r="J186" s="2046"/>
      <c r="K186" s="2046"/>
      <c r="L186" s="2054"/>
    </row>
    <row r="187" spans="2:15" ht="13.8">
      <c r="B187" s="2055"/>
      <c r="C187" s="4915" t="str">
        <f>+'Master Data'!D356</f>
        <v>ends on</v>
      </c>
      <c r="D187" s="4915"/>
      <c r="E187" s="4915"/>
      <c r="F187" s="4915"/>
      <c r="G187" s="5057" t="str">
        <f>+'Master Data'!E356</f>
        <v>N/A</v>
      </c>
      <c r="H187" s="5057"/>
      <c r="I187" s="2056" t="s">
        <v>580</v>
      </c>
      <c r="J187" s="2057"/>
      <c r="K187" s="2057"/>
      <c r="L187" s="2058"/>
    </row>
    <row r="188" spans="2:15" ht="13.95" customHeight="1">
      <c r="B188" s="2059"/>
      <c r="C188" s="2025"/>
      <c r="D188" s="2025"/>
      <c r="E188" s="2025"/>
      <c r="F188" s="2060"/>
      <c r="G188" s="2061"/>
      <c r="H188" s="2061"/>
      <c r="I188" s="2062"/>
      <c r="J188" s="2060"/>
      <c r="K188" s="2060"/>
      <c r="L188" s="2063"/>
    </row>
    <row r="189" spans="2:15" ht="13.8">
      <c r="B189" s="2047"/>
      <c r="C189" s="4861" t="s">
        <v>572</v>
      </c>
      <c r="D189" s="4861"/>
      <c r="E189" s="4861"/>
      <c r="F189" s="4861"/>
      <c r="G189" s="4861"/>
      <c r="H189" s="4861"/>
      <c r="I189" s="2064"/>
      <c r="J189" s="2065"/>
      <c r="K189" s="2065"/>
      <c r="L189" s="2066"/>
    </row>
    <row r="190" spans="2:15" ht="8.25" customHeight="1">
      <c r="B190" s="2047"/>
      <c r="C190" s="2028"/>
      <c r="D190" s="2028"/>
      <c r="E190" s="2028"/>
      <c r="F190" s="2028"/>
      <c r="G190" s="2028"/>
      <c r="H190" s="2028"/>
      <c r="I190" s="2064"/>
      <c r="J190" s="2065"/>
      <c r="K190" s="2065"/>
      <c r="L190" s="2066"/>
    </row>
    <row r="191" spans="2:15" ht="47.25" customHeight="1">
      <c r="B191" s="1969" t="s">
        <v>1518</v>
      </c>
      <c r="C191" s="4804" t="s">
        <v>571</v>
      </c>
      <c r="D191" s="4804"/>
      <c r="E191" s="4804"/>
      <c r="F191" s="4804"/>
      <c r="G191" s="4804"/>
      <c r="H191" s="4804"/>
      <c r="I191" s="4804"/>
      <c r="J191" s="4804"/>
      <c r="K191" s="4804"/>
      <c r="L191" s="4805"/>
    </row>
    <row r="192" spans="2:15" ht="4.2" customHeight="1">
      <c r="B192" s="2055"/>
      <c r="C192" s="2019"/>
      <c r="D192" s="2020"/>
      <c r="E192" s="2020"/>
      <c r="F192" s="2057"/>
      <c r="G192" s="2067"/>
      <c r="H192" s="2067"/>
      <c r="I192" s="2056"/>
      <c r="J192" s="2057"/>
      <c r="K192" s="2057"/>
      <c r="L192" s="2058"/>
    </row>
    <row r="193" spans="2:22" ht="13.8">
      <c r="B193" s="2059" t="s">
        <v>580</v>
      </c>
      <c r="C193" s="4899" t="s">
        <v>1522</v>
      </c>
      <c r="D193" s="4900"/>
      <c r="E193" s="4900"/>
      <c r="F193" s="4900"/>
      <c r="G193" s="4900"/>
      <c r="H193" s="4900"/>
      <c r="I193" s="4900"/>
      <c r="J193" s="4900"/>
      <c r="K193" s="4900"/>
      <c r="L193" s="4901"/>
    </row>
    <row r="194" spans="2:22" ht="3.6" customHeight="1">
      <c r="B194" s="1969" t="s">
        <v>580</v>
      </c>
      <c r="C194" s="1961" t="s">
        <v>580</v>
      </c>
      <c r="D194" s="2046"/>
      <c r="E194" s="2046"/>
      <c r="F194" s="2046"/>
      <c r="G194" s="2046"/>
      <c r="H194" s="2046"/>
      <c r="I194" s="4913" t="s">
        <v>580</v>
      </c>
      <c r="J194" s="4913"/>
      <c r="K194" s="4913"/>
      <c r="L194" s="4914"/>
    </row>
    <row r="195" spans="2:22" ht="13.5" customHeight="1">
      <c r="B195" s="1969" t="s">
        <v>1553</v>
      </c>
      <c r="C195" s="4857" t="str">
        <f>"The time to deliver the deed of guarantee is  "&amp;+'Master Data'!E359&amp;""</f>
        <v>The time to deliver the deed of guarantee is  Prior to site hand over in terms of clause 5.3.1 and 5.3.2.</v>
      </c>
      <c r="D195" s="4858"/>
      <c r="E195" s="4858"/>
      <c r="F195" s="4858"/>
      <c r="G195" s="4858"/>
      <c r="H195" s="4858"/>
      <c r="I195" s="4858"/>
      <c r="J195" s="4858"/>
      <c r="K195" s="4858"/>
      <c r="L195" s="4928"/>
    </row>
    <row r="196" spans="2:22" ht="9" customHeight="1">
      <c r="B196" s="2047"/>
      <c r="C196" s="2068" t="s">
        <v>580</v>
      </c>
      <c r="D196" s="2052"/>
      <c r="E196" s="2052"/>
      <c r="F196" s="2052"/>
      <c r="G196" s="2052"/>
      <c r="H196" s="2052"/>
      <c r="I196" s="2052"/>
      <c r="J196" s="2052"/>
      <c r="K196" s="2052"/>
      <c r="L196" s="2053"/>
      <c r="N196" s="4897" t="s">
        <v>1495</v>
      </c>
      <c r="O196" s="4898"/>
      <c r="P196" s="4898"/>
    </row>
    <row r="197" spans="2:22" ht="14.25" customHeight="1">
      <c r="B197" s="1969" t="s">
        <v>1553</v>
      </c>
      <c r="C197" s="4857" t="s">
        <v>4285</v>
      </c>
      <c r="D197" s="4858"/>
      <c r="E197" s="4858"/>
      <c r="F197" s="4858"/>
      <c r="G197" s="4858"/>
      <c r="H197" s="4858"/>
      <c r="I197" s="4858"/>
      <c r="J197" s="4858"/>
      <c r="K197" s="4858"/>
      <c r="L197" s="4928"/>
      <c r="N197" s="4898"/>
      <c r="O197" s="4898"/>
      <c r="P197" s="4898"/>
    </row>
    <row r="198" spans="2:22" ht="4.2" customHeight="1">
      <c r="B198" s="1978"/>
      <c r="C198" s="1979"/>
      <c r="D198" s="1982"/>
      <c r="E198" s="1982"/>
      <c r="F198" s="1982"/>
      <c r="G198" s="1982"/>
      <c r="H198" s="1982"/>
      <c r="I198" s="1982"/>
      <c r="J198" s="1982"/>
      <c r="K198" s="1982"/>
      <c r="L198" s="1983"/>
      <c r="N198" s="4902" t="s">
        <v>1494</v>
      </c>
      <c r="O198" s="4902"/>
      <c r="P198" s="4902"/>
      <c r="Q198" s="4902"/>
      <c r="R198" s="4902"/>
      <c r="S198" s="4902"/>
      <c r="T198" s="4902"/>
      <c r="U198" s="4902"/>
      <c r="V198" s="4902"/>
    </row>
    <row r="199" spans="2:22" ht="13.8">
      <c r="B199" s="2069"/>
      <c r="C199" s="4845" t="s">
        <v>1630</v>
      </c>
      <c r="D199" s="4846"/>
      <c r="E199" s="4846"/>
      <c r="F199" s="4846"/>
      <c r="G199" s="4846"/>
      <c r="H199" s="4846"/>
      <c r="I199" s="4846"/>
      <c r="J199" s="4846"/>
      <c r="K199" s="4846"/>
      <c r="L199" s="4883"/>
      <c r="N199" s="4902"/>
      <c r="O199" s="4902"/>
      <c r="P199" s="4902"/>
      <c r="Q199" s="4902"/>
      <c r="R199" s="4902"/>
      <c r="S199" s="4902"/>
      <c r="T199" s="4902"/>
      <c r="U199" s="4902"/>
      <c r="V199" s="4902"/>
    </row>
    <row r="200" spans="2:22" ht="5.25" customHeight="1">
      <c r="B200" s="1976"/>
      <c r="C200" s="1799"/>
      <c r="L200" s="2070"/>
      <c r="N200" s="4902"/>
      <c r="O200" s="4902"/>
      <c r="P200" s="4902"/>
      <c r="Q200" s="4902"/>
      <c r="R200" s="4902"/>
      <c r="S200" s="4902"/>
      <c r="T200" s="4902"/>
      <c r="U200" s="4902"/>
      <c r="V200" s="4902"/>
    </row>
    <row r="201" spans="2:22" ht="27.75" customHeight="1">
      <c r="B201" s="1970" t="s">
        <v>580</v>
      </c>
      <c r="C201" s="4711" t="s">
        <v>4596</v>
      </c>
      <c r="D201" s="4712"/>
      <c r="E201" s="4712"/>
      <c r="F201" s="4712"/>
      <c r="G201" s="4712"/>
      <c r="H201" s="4712"/>
      <c r="I201" s="4712"/>
      <c r="J201" s="4712"/>
      <c r="K201" s="4712"/>
      <c r="L201" s="4732"/>
      <c r="N201" s="4902"/>
      <c r="O201" s="4902"/>
      <c r="P201" s="4902"/>
      <c r="Q201" s="4902"/>
      <c r="R201" s="4902"/>
      <c r="S201" s="4902"/>
      <c r="T201" s="4902"/>
      <c r="U201" s="4902"/>
      <c r="V201" s="4902"/>
    </row>
    <row r="202" spans="2:22" ht="8.25" customHeight="1">
      <c r="B202" s="1978"/>
      <c r="C202" s="2071" t="s">
        <v>580</v>
      </c>
      <c r="D202" s="2072"/>
      <c r="E202" s="2072"/>
      <c r="F202" s="2072"/>
      <c r="G202" s="2072"/>
      <c r="H202" s="2072"/>
      <c r="I202" s="2072"/>
      <c r="J202" s="2072"/>
      <c r="K202" s="2072"/>
      <c r="L202" s="2073"/>
      <c r="N202" s="2074"/>
      <c r="O202" s="2074"/>
      <c r="P202" s="2074"/>
      <c r="Q202" s="2074"/>
      <c r="R202" s="2074"/>
    </row>
    <row r="203" spans="2:22" ht="178.2" customHeight="1">
      <c r="B203" s="2075"/>
      <c r="C203" s="4877" t="s">
        <v>1632</v>
      </c>
      <c r="D203" s="4878"/>
      <c r="E203" s="4878"/>
      <c r="F203" s="4878"/>
      <c r="G203" s="4878"/>
      <c r="H203" s="4878"/>
      <c r="I203" s="4878"/>
      <c r="J203" s="4878"/>
      <c r="K203" s="4878"/>
      <c r="L203" s="4879"/>
      <c r="O203" s="2074"/>
      <c r="P203" s="2074"/>
      <c r="Q203" s="2074"/>
      <c r="R203" s="2074"/>
    </row>
    <row r="204" spans="2:22" ht="14.25" customHeight="1">
      <c r="B204" s="2030" t="s">
        <v>1519</v>
      </c>
      <c r="C204" s="4729" t="str">
        <f>+"The contractor shall commence executing the Works "&amp;+'Master Data'!E372&amp;""</f>
        <v>The contractor shall commence executing the Works within 7 calendar days from the Commencement Date.</v>
      </c>
      <c r="D204" s="4730"/>
      <c r="E204" s="4730"/>
      <c r="F204" s="4730"/>
      <c r="G204" s="4730"/>
      <c r="H204" s="4730"/>
      <c r="I204" s="4730"/>
      <c r="J204" s="4730"/>
      <c r="K204" s="4730"/>
      <c r="L204" s="4731"/>
      <c r="N204" s="2074"/>
      <c r="O204" s="2074"/>
      <c r="P204" s="2074"/>
      <c r="Q204" s="2074"/>
      <c r="R204" s="2074"/>
    </row>
    <row r="205" spans="2:22" ht="8.25" customHeight="1">
      <c r="B205" s="2055"/>
      <c r="C205" s="2076"/>
      <c r="D205" s="2002"/>
      <c r="E205" s="2002"/>
      <c r="F205" s="2002"/>
      <c r="G205" s="2002"/>
      <c r="H205" s="2002"/>
      <c r="I205" s="2002"/>
      <c r="J205" s="2002"/>
      <c r="K205" s="2002"/>
      <c r="L205" s="2077"/>
      <c r="N205" s="2074"/>
      <c r="O205" s="2074"/>
      <c r="P205" s="2074"/>
      <c r="Q205" s="2074"/>
      <c r="R205" s="2074"/>
    </row>
    <row r="206" spans="2:22" ht="48" customHeight="1">
      <c r="B206" s="2041" t="s">
        <v>1554</v>
      </c>
      <c r="C206" s="4880" t="s">
        <v>1555</v>
      </c>
      <c r="D206" s="4881"/>
      <c r="E206" s="4881"/>
      <c r="F206" s="4881"/>
      <c r="G206" s="4881"/>
      <c r="H206" s="4881"/>
      <c r="I206" s="4881"/>
      <c r="J206" s="4881"/>
      <c r="K206" s="4881"/>
      <c r="L206" s="4882"/>
      <c r="M206" s="2078">
        <v>41290</v>
      </c>
    </row>
    <row r="207" spans="2:22" ht="27" customHeight="1">
      <c r="B207" s="2079" t="s">
        <v>2026</v>
      </c>
      <c r="C207" s="4910" t="str">
        <f>+'Master Data'!E374</f>
        <v>The Contractor shall deliver his programme of work within 10 calendar days after notice from the Employer, prior to the Commencement Date.</v>
      </c>
      <c r="D207" s="4911"/>
      <c r="E207" s="4911"/>
      <c r="F207" s="4911"/>
      <c r="G207" s="4911"/>
      <c r="H207" s="4911"/>
      <c r="I207" s="4911"/>
      <c r="J207" s="4911"/>
      <c r="K207" s="4911"/>
      <c r="L207" s="4912"/>
    </row>
    <row r="208" spans="2:22" ht="6.6" customHeight="1">
      <c r="B208" s="1961"/>
      <c r="C208" s="1138"/>
      <c r="D208" s="1967"/>
      <c r="E208" s="1139"/>
      <c r="F208" s="1139"/>
      <c r="G208" s="1139"/>
      <c r="H208" s="1138"/>
      <c r="I208" s="1967"/>
      <c r="J208" s="1139"/>
      <c r="K208" s="1139"/>
      <c r="L208" s="2080"/>
    </row>
    <row r="209" spans="2:12" ht="13.8">
      <c r="B209" s="1942" t="s">
        <v>580</v>
      </c>
      <c r="C209" s="4874" t="s">
        <v>973</v>
      </c>
      <c r="D209" s="4875"/>
      <c r="E209" s="4875"/>
      <c r="F209" s="4875"/>
      <c r="G209" s="4875"/>
      <c r="H209" s="4875"/>
      <c r="I209" s="4875"/>
      <c r="J209" s="4875"/>
      <c r="K209" s="4875"/>
      <c r="L209" s="4876"/>
    </row>
    <row r="210" spans="2:12" ht="14.4">
      <c r="B210" s="2030" t="s">
        <v>1556</v>
      </c>
      <c r="C210" s="5058" t="s">
        <v>832</v>
      </c>
      <c r="D210" s="4862"/>
      <c r="E210" s="4862"/>
      <c r="F210" s="4862"/>
      <c r="G210" s="4862"/>
      <c r="H210" s="4862"/>
      <c r="I210" s="4862"/>
      <c r="J210" s="4862"/>
      <c r="K210" s="4862"/>
      <c r="L210" s="4863"/>
    </row>
    <row r="211" spans="2:12" ht="15" customHeight="1">
      <c r="B211" s="2041" t="s">
        <v>580</v>
      </c>
      <c r="C211" s="4907"/>
      <c r="D211" s="4908"/>
      <c r="E211" s="4908"/>
      <c r="F211" s="4908"/>
      <c r="G211" s="4908"/>
      <c r="H211" s="4908"/>
      <c r="I211" s="4908"/>
      <c r="J211" s="4908"/>
      <c r="K211" s="4908"/>
      <c r="L211" s="4909"/>
    </row>
    <row r="212" spans="2:12" ht="14.4">
      <c r="B212" s="2030" t="s">
        <v>1557</v>
      </c>
      <c r="C212" s="4862" t="s">
        <v>833</v>
      </c>
      <c r="D212" s="4862"/>
      <c r="E212" s="4862"/>
      <c r="F212" s="4862"/>
      <c r="G212" s="4862"/>
      <c r="H212" s="4862"/>
      <c r="I212" s="4862"/>
      <c r="J212" s="4862"/>
      <c r="K212" s="4862"/>
      <c r="L212" s="4863"/>
    </row>
    <row r="213" spans="2:12" ht="15" customHeight="1">
      <c r="B213" s="2081" t="s">
        <v>580</v>
      </c>
      <c r="C213" s="2082"/>
      <c r="D213" s="2083"/>
      <c r="E213" s="2083"/>
      <c r="F213" s="2083"/>
      <c r="G213" s="2083"/>
      <c r="H213" s="2083"/>
      <c r="I213" s="2083"/>
      <c r="J213" s="2083"/>
      <c r="K213" s="2083"/>
      <c r="L213" s="1987"/>
    </row>
    <row r="214" spans="2:12" ht="13.8" outlineLevel="1">
      <c r="B214" s="1984" t="s">
        <v>580</v>
      </c>
      <c r="C214" s="4729" t="s">
        <v>834</v>
      </c>
      <c r="D214" s="4862"/>
      <c r="E214" s="4862"/>
      <c r="F214" s="4862"/>
      <c r="G214" s="4862"/>
      <c r="H214" s="4862"/>
      <c r="I214" s="4862"/>
      <c r="J214" s="4862"/>
      <c r="K214" s="4862"/>
      <c r="L214" s="4863"/>
    </row>
    <row r="215" spans="2:12" ht="14.4" outlineLevel="1">
      <c r="B215" s="1970" t="s">
        <v>580</v>
      </c>
      <c r="C215" s="4907" t="s">
        <v>1109</v>
      </c>
      <c r="D215" s="4908"/>
      <c r="E215" s="4908"/>
      <c r="F215" s="4908"/>
      <c r="G215" s="4908"/>
      <c r="H215" s="4908"/>
      <c r="I215" s="4908"/>
      <c r="J215" s="4908"/>
      <c r="K215" s="4908"/>
      <c r="L215" s="4909"/>
    </row>
    <row r="216" spans="2:12" ht="14.4" outlineLevel="1">
      <c r="B216" s="2084" t="s">
        <v>580</v>
      </c>
      <c r="C216" s="4862" t="s">
        <v>835</v>
      </c>
      <c r="D216" s="4862"/>
      <c r="E216" s="4862"/>
      <c r="F216" s="4862"/>
      <c r="G216" s="4862"/>
      <c r="H216" s="4862"/>
      <c r="I216" s="4862"/>
      <c r="J216" s="4862"/>
      <c r="K216" s="4862"/>
      <c r="L216" s="4863"/>
    </row>
    <row r="217" spans="2:12" ht="31.5" customHeight="1" outlineLevel="1">
      <c r="B217" s="1969" t="s">
        <v>1911</v>
      </c>
      <c r="C217" s="4903" t="s">
        <v>1090</v>
      </c>
      <c r="D217" s="4904"/>
      <c r="E217" s="4904"/>
      <c r="F217" s="4904"/>
      <c r="G217" s="4904"/>
      <c r="H217" s="4904"/>
      <c r="I217" s="4904"/>
      <c r="J217" s="4904"/>
      <c r="K217" s="4904"/>
      <c r="L217" s="4905"/>
    </row>
    <row r="218" spans="2:12" ht="14.4" outlineLevel="1">
      <c r="B218" s="1970"/>
      <c r="C218" s="2085"/>
      <c r="D218" s="1945"/>
      <c r="E218" s="1945"/>
      <c r="F218" s="1945"/>
      <c r="G218" s="1945"/>
      <c r="H218" s="1945"/>
      <c r="I218" s="1945"/>
      <c r="J218" s="1945"/>
      <c r="K218" s="1945"/>
      <c r="L218" s="1946"/>
    </row>
    <row r="219" spans="2:12" ht="30" customHeight="1" outlineLevel="1">
      <c r="B219" s="1970"/>
      <c r="C219" s="4903" t="s">
        <v>394</v>
      </c>
      <c r="D219" s="4903"/>
      <c r="E219" s="4903"/>
      <c r="F219" s="4903"/>
      <c r="G219" s="4903"/>
      <c r="H219" s="4903"/>
      <c r="I219" s="4903"/>
      <c r="J219" s="4903"/>
      <c r="K219" s="4903"/>
      <c r="L219" s="5036"/>
    </row>
    <row r="220" spans="2:12" ht="14.4" outlineLevel="1">
      <c r="B220" s="1970" t="s">
        <v>580</v>
      </c>
      <c r="C220" s="2086"/>
      <c r="D220" s="1945"/>
      <c r="E220" s="1945"/>
      <c r="F220" s="1945"/>
      <c r="G220" s="1945"/>
      <c r="H220" s="1945"/>
      <c r="I220" s="1945"/>
      <c r="J220" s="1945"/>
      <c r="K220" s="1945"/>
      <c r="L220" s="1946"/>
    </row>
    <row r="221" spans="2:12" ht="18" customHeight="1" outlineLevel="1">
      <c r="B221" s="1970"/>
      <c r="C221" s="4872" t="s">
        <v>1085</v>
      </c>
      <c r="D221" s="4872"/>
      <c r="E221" s="4872"/>
      <c r="F221" s="4872"/>
      <c r="G221" s="4872"/>
      <c r="H221" s="4872"/>
      <c r="I221" s="4872"/>
      <c r="J221" s="4872"/>
      <c r="K221" s="2087" t="str">
        <f>IF('Master Data'!F689=1,"Yes        X","Yes")</f>
        <v>Yes        X</v>
      </c>
      <c r="L221" s="2087" t="str">
        <f>IF('Master Data'!F689=2,"No        X","No")</f>
        <v>No</v>
      </c>
    </row>
    <row r="222" spans="2:12" ht="13.8" outlineLevel="1">
      <c r="B222" s="2088"/>
      <c r="C222" s="1971"/>
      <c r="D222" s="1945"/>
      <c r="E222" s="1945"/>
      <c r="F222" s="1945"/>
      <c r="G222" s="1945"/>
      <c r="H222" s="1945"/>
      <c r="I222" s="1945"/>
      <c r="J222" s="1945"/>
      <c r="L222" s="2070"/>
    </row>
    <row r="223" spans="2:12" ht="14.25" customHeight="1" outlineLevel="1">
      <c r="B223" s="1970" t="s">
        <v>580</v>
      </c>
      <c r="C223" s="4872" t="s">
        <v>1088</v>
      </c>
      <c r="D223" s="4872"/>
      <c r="E223" s="4872"/>
      <c r="F223" s="4872"/>
      <c r="G223" s="4872"/>
      <c r="H223" s="4872"/>
      <c r="I223" s="4872"/>
      <c r="J223" s="4872"/>
      <c r="K223" s="2087" t="str">
        <f>IF('Master Data'!F643=1,"Yes        X","Yes")</f>
        <v>Yes        X</v>
      </c>
      <c r="L223" s="2087" t="str">
        <f>IF('Master Data'!F643=2,"No        X","No")</f>
        <v>No</v>
      </c>
    </row>
    <row r="224" spans="2:12" ht="13.8" outlineLevel="1">
      <c r="B224" s="2088"/>
      <c r="C224" s="1971" t="s">
        <v>1110</v>
      </c>
      <c r="D224" s="1945"/>
      <c r="E224" s="1945"/>
      <c r="F224" s="1945"/>
      <c r="G224" s="1945"/>
      <c r="H224" s="1945"/>
      <c r="I224" s="1945"/>
      <c r="J224" s="1945"/>
      <c r="K224" s="1945"/>
      <c r="L224" s="1946"/>
    </row>
    <row r="225" spans="2:12" ht="14.25" customHeight="1" outlineLevel="1">
      <c r="B225" s="1970" t="s">
        <v>580</v>
      </c>
      <c r="C225" s="4872" t="s">
        <v>1089</v>
      </c>
      <c r="D225" s="4872"/>
      <c r="E225" s="4872"/>
      <c r="F225" s="4872"/>
      <c r="G225" s="4872"/>
      <c r="H225" s="4872"/>
      <c r="I225" s="4872"/>
      <c r="J225" s="4872"/>
      <c r="K225" s="2087" t="str">
        <f>IF('Master Data'!F644=1,"Yes        X","Yes")</f>
        <v>Yes</v>
      </c>
      <c r="L225" s="2087" t="str">
        <f>IF('Master Data'!F644=2,"No        X","No")</f>
        <v>No        X</v>
      </c>
    </row>
    <row r="226" spans="2:12" ht="14.4" outlineLevel="1">
      <c r="B226" s="1970"/>
      <c r="C226" s="1971"/>
      <c r="D226" s="1945"/>
      <c r="E226" s="1945"/>
      <c r="F226" s="1945"/>
      <c r="G226" s="1945"/>
      <c r="H226" s="1945"/>
      <c r="I226" s="1945"/>
      <c r="J226" s="1945"/>
      <c r="K226" s="1945"/>
      <c r="L226" s="1946"/>
    </row>
    <row r="227" spans="2:12" ht="14.4" customHeight="1" outlineLevel="1">
      <c r="B227" s="1970" t="s">
        <v>580</v>
      </c>
      <c r="C227" s="4872" t="s">
        <v>395</v>
      </c>
      <c r="D227" s="4872"/>
      <c r="E227" s="4872"/>
      <c r="F227" s="4872"/>
      <c r="G227" s="4872"/>
      <c r="H227" s="4872"/>
      <c r="I227" s="4872"/>
      <c r="J227" s="1952"/>
      <c r="K227" s="5055" t="str">
        <f>+'Master Data'!F649</f>
        <v>Electrical, Mechanical and Civil work</v>
      </c>
      <c r="L227" s="5056"/>
    </row>
    <row r="228" spans="2:12" ht="14.25" customHeight="1" outlineLevel="1">
      <c r="B228" s="1970"/>
      <c r="D228" s="1952"/>
      <c r="E228" s="1952"/>
      <c r="F228" s="1952"/>
      <c r="G228" s="1952"/>
      <c r="H228" s="1952"/>
      <c r="I228" s="1952"/>
      <c r="J228" s="1952"/>
      <c r="K228" s="1952"/>
      <c r="L228" s="1953"/>
    </row>
    <row r="229" spans="2:12" ht="14.4" outlineLevel="1">
      <c r="B229" s="2081" t="s">
        <v>580</v>
      </c>
      <c r="C229" s="2089"/>
      <c r="D229" s="2083"/>
      <c r="E229" s="2083"/>
      <c r="F229" s="2083"/>
      <c r="G229" s="2083"/>
      <c r="H229" s="2083"/>
      <c r="I229" s="2083"/>
      <c r="J229" s="2083"/>
      <c r="K229" s="2083"/>
      <c r="L229" s="1987"/>
    </row>
    <row r="230" spans="2:12" ht="16.95" customHeight="1">
      <c r="B230" s="1969" t="s">
        <v>1530</v>
      </c>
      <c r="C230" s="5053" t="s">
        <v>123</v>
      </c>
      <c r="D230" s="5054"/>
      <c r="E230" s="5054"/>
      <c r="F230" s="5054"/>
      <c r="G230" s="5054"/>
      <c r="H230" s="5054"/>
      <c r="I230" s="5054"/>
      <c r="J230" s="4884">
        <f>+'Master Data'!G376</f>
        <v>0</v>
      </c>
      <c r="K230" s="4885"/>
      <c r="L230" s="2090"/>
    </row>
    <row r="231" spans="2:12" ht="5.25" customHeight="1">
      <c r="B231" s="2055"/>
      <c r="C231" s="1962" t="s">
        <v>162</v>
      </c>
      <c r="D231" s="2043"/>
      <c r="E231" s="2043"/>
      <c r="F231" s="2043"/>
      <c r="G231" s="2043"/>
      <c r="H231" s="2043"/>
      <c r="I231" s="2043"/>
      <c r="J231" s="1962"/>
      <c r="K231" s="2043"/>
      <c r="L231" s="2044"/>
    </row>
    <row r="232" spans="2:12" ht="14.25" customHeight="1">
      <c r="B232" s="2059"/>
      <c r="C232" s="2024"/>
      <c r="D232" s="2025"/>
      <c r="E232" s="2025"/>
      <c r="F232" s="2025"/>
      <c r="G232" s="2025"/>
      <c r="H232" s="2025"/>
      <c r="I232" s="2025"/>
      <c r="J232" s="2028"/>
      <c r="K232" s="2028"/>
      <c r="L232" s="2091"/>
    </row>
    <row r="233" spans="2:12" ht="14.25" customHeight="1">
      <c r="B233" s="1969" t="s">
        <v>1531</v>
      </c>
      <c r="C233" s="4857" t="s">
        <v>124</v>
      </c>
      <c r="D233" s="4858"/>
      <c r="E233" s="4858"/>
      <c r="F233" s="4858"/>
      <c r="G233" s="4858"/>
      <c r="H233" s="4858"/>
      <c r="I233" s="4858"/>
      <c r="J233" s="4858"/>
      <c r="K233" s="4858"/>
      <c r="L233" s="4928"/>
    </row>
    <row r="234" spans="2:12" ht="14.25" customHeight="1">
      <c r="B234" s="2047"/>
      <c r="C234" s="2035"/>
      <c r="D234" s="4889" t="str">
        <f>+'Master Data'!G377</f>
        <v>30% of the Contract Price</v>
      </c>
      <c r="E234" s="4889"/>
      <c r="F234" s="4889"/>
      <c r="G234" s="4889"/>
      <c r="H234" s="2028"/>
      <c r="I234" s="2028"/>
      <c r="J234" s="2028"/>
      <c r="K234" s="2028"/>
      <c r="L234" s="2091"/>
    </row>
    <row r="235" spans="2:12" ht="6" customHeight="1">
      <c r="B235" s="2055"/>
      <c r="C235" s="2019"/>
      <c r="D235" s="2020"/>
      <c r="E235" s="2020"/>
      <c r="F235" s="2020"/>
      <c r="G235" s="2020"/>
      <c r="H235" s="2020"/>
      <c r="I235" s="2020"/>
      <c r="J235" s="2020"/>
      <c r="K235" s="2020"/>
      <c r="L235" s="2092"/>
    </row>
    <row r="236" spans="2:12" ht="14.25" customHeight="1">
      <c r="B236" s="2059"/>
      <c r="C236" s="2024"/>
      <c r="D236" s="2025"/>
      <c r="E236" s="2025"/>
      <c r="F236" s="2025"/>
      <c r="G236" s="2025"/>
      <c r="H236" s="2025"/>
      <c r="I236" s="2025"/>
      <c r="J236" s="2025"/>
      <c r="K236" s="2025"/>
      <c r="L236" s="2093"/>
    </row>
    <row r="237" spans="2:12" ht="14.25" customHeight="1">
      <c r="B237" s="1969" t="s">
        <v>1532</v>
      </c>
      <c r="C237" s="4857" t="str">
        <f>+'Master Data'!D378</f>
        <v>The limit for indemnity for liable insurance is:</v>
      </c>
      <c r="D237" s="4858"/>
      <c r="E237" s="4858"/>
      <c r="F237" s="4858"/>
      <c r="G237" s="4858"/>
      <c r="H237" s="4886" t="str">
        <f>+'Master Data'!E378</f>
        <v>Unlimited</v>
      </c>
      <c r="I237" s="4887"/>
      <c r="J237" s="4888"/>
      <c r="K237" s="2046"/>
      <c r="L237" s="2054"/>
    </row>
    <row r="238" spans="2:12" ht="14.25" customHeight="1">
      <c r="B238" s="1969"/>
      <c r="C238" s="2035"/>
      <c r="E238" s="2094"/>
      <c r="F238" s="2094"/>
      <c r="G238" s="2094"/>
      <c r="H238" s="2028"/>
      <c r="I238" s="2028"/>
      <c r="J238" s="2028"/>
      <c r="K238" s="2028"/>
      <c r="L238" s="2091"/>
    </row>
    <row r="239" spans="2:12" ht="14.25" customHeight="1">
      <c r="B239" s="1969" t="s">
        <v>1533</v>
      </c>
      <c r="C239" s="4857" t="s">
        <v>127</v>
      </c>
      <c r="D239" s="4858"/>
      <c r="E239" s="4858"/>
      <c r="F239" s="4858"/>
      <c r="G239" s="4858"/>
      <c r="H239" s="4858"/>
      <c r="I239" s="4858"/>
      <c r="J239" s="5060">
        <f>+'Master Data'!G380</f>
        <v>0.33300000000000002</v>
      </c>
      <c r="K239" s="5061"/>
      <c r="L239" s="2054"/>
    </row>
    <row r="240" spans="2:12" ht="14.25" customHeight="1">
      <c r="B240" s="2055"/>
      <c r="C240" s="2019"/>
      <c r="D240" s="2020"/>
      <c r="E240" s="2020"/>
      <c r="F240" s="2020"/>
      <c r="G240" s="2020"/>
      <c r="H240" s="2020"/>
      <c r="I240" s="2020"/>
      <c r="J240" s="2020"/>
      <c r="K240" s="2020"/>
      <c r="L240" s="2092"/>
    </row>
    <row r="241" spans="2:12" ht="25.2" customHeight="1">
      <c r="B241" s="2030" t="s">
        <v>1509</v>
      </c>
      <c r="C241" s="4868" t="s">
        <v>1510</v>
      </c>
      <c r="D241" s="4869"/>
      <c r="E241" s="4869"/>
      <c r="F241" s="4869"/>
      <c r="G241" s="4869"/>
      <c r="H241" s="4869"/>
      <c r="I241" s="4869"/>
      <c r="J241" s="4869"/>
      <c r="K241" s="4869"/>
      <c r="L241" s="4870"/>
    </row>
    <row r="242" spans="2:12" ht="28.5" customHeight="1">
      <c r="B242" s="2041"/>
      <c r="C242" s="4990" t="s">
        <v>1511</v>
      </c>
      <c r="D242" s="4991"/>
      <c r="E242" s="4991"/>
      <c r="F242" s="5002" t="str">
        <f>+'Master Data'!E343</f>
        <v>A time measured from the Commencement date.</v>
      </c>
      <c r="G242" s="4866"/>
      <c r="H242" s="4866"/>
      <c r="I242" s="4866"/>
      <c r="J242" s="4866"/>
      <c r="K242" s="4866"/>
      <c r="L242" s="4867"/>
    </row>
    <row r="243" spans="2:12" ht="13.8">
      <c r="B243" s="2095" t="s">
        <v>580</v>
      </c>
      <c r="C243" s="4996" t="s">
        <v>1930</v>
      </c>
      <c r="D243" s="4997"/>
      <c r="E243" s="4997"/>
      <c r="F243" s="4997"/>
      <c r="G243" s="4997"/>
      <c r="H243" s="4997"/>
      <c r="I243" s="4997"/>
      <c r="J243" s="4997"/>
      <c r="K243" s="4997"/>
      <c r="L243" s="4998"/>
    </row>
    <row r="244" spans="2:12" ht="31.95" customHeight="1">
      <c r="B244" s="2096"/>
      <c r="C244" s="4857" t="s">
        <v>99</v>
      </c>
      <c r="D244" s="4858"/>
      <c r="E244" s="4858"/>
      <c r="F244" s="4858"/>
      <c r="G244" s="4858"/>
      <c r="H244" s="2097">
        <f>+'Master Data'!F645</f>
        <v>19</v>
      </c>
      <c r="I244" s="5062" t="s">
        <v>3979</v>
      </c>
      <c r="J244" s="5063"/>
      <c r="K244" s="5063"/>
      <c r="L244" s="5064"/>
    </row>
    <row r="245" spans="2:12" ht="14.25" customHeight="1">
      <c r="B245" s="2098" t="s">
        <v>1513</v>
      </c>
      <c r="C245" s="4857" t="s">
        <v>1931</v>
      </c>
      <c r="D245" s="4861"/>
      <c r="E245" s="4861"/>
      <c r="F245" s="4861"/>
      <c r="G245" s="4861"/>
      <c r="H245" s="4865" t="str">
        <f>+'Master Data'!F646</f>
        <v>To be determined</v>
      </c>
      <c r="I245" s="4865"/>
      <c r="J245" s="4865"/>
      <c r="K245" s="4865"/>
      <c r="L245" s="2099"/>
    </row>
    <row r="246" spans="2:12" ht="14.25" customHeight="1">
      <c r="B246" s="2098" t="s">
        <v>1514</v>
      </c>
      <c r="C246" s="4857" t="s">
        <v>137</v>
      </c>
      <c r="D246" s="4858"/>
      <c r="E246" s="4858"/>
      <c r="F246" s="4858"/>
      <c r="G246" s="4858"/>
      <c r="H246" s="4871" t="str">
        <f>+'Master Data'!F648</f>
        <v>0.04% of the Contract Price, rounded to the nearest R10</v>
      </c>
      <c r="I246" s="4871"/>
      <c r="J246" s="4871"/>
      <c r="K246" s="4871"/>
      <c r="L246" s="2100"/>
    </row>
    <row r="247" spans="2:12" ht="5.4" customHeight="1">
      <c r="B247" s="2101"/>
      <c r="C247" s="4999"/>
      <c r="D247" s="5000"/>
      <c r="E247" s="5000"/>
      <c r="F247" s="5000"/>
      <c r="G247" s="5000"/>
      <c r="H247" s="5000"/>
      <c r="I247" s="5000"/>
      <c r="J247" s="5000"/>
      <c r="K247" s="5000"/>
      <c r="L247" s="5001"/>
    </row>
    <row r="248" spans="2:12" ht="13.8">
      <c r="B248" s="2059" t="s">
        <v>580</v>
      </c>
      <c r="C248" s="4800" t="s">
        <v>1932</v>
      </c>
      <c r="D248" s="4801"/>
      <c r="E248" s="4801"/>
      <c r="F248" s="4801"/>
      <c r="G248" s="4801"/>
      <c r="H248" s="4801"/>
      <c r="I248" s="4801"/>
      <c r="J248" s="4801"/>
      <c r="K248" s="4801"/>
      <c r="L248" s="4802"/>
    </row>
    <row r="249" spans="2:12" ht="8.25" customHeight="1">
      <c r="B249" s="2047"/>
      <c r="C249" s="4819"/>
      <c r="D249" s="4820"/>
      <c r="E249" s="4820"/>
      <c r="F249" s="4820"/>
      <c r="G249" s="4820"/>
      <c r="H249" s="4820"/>
      <c r="I249" s="4820"/>
      <c r="J249" s="4820"/>
      <c r="K249" s="4820"/>
      <c r="L249" s="4821"/>
    </row>
    <row r="250" spans="2:12" ht="14.4">
      <c r="B250" s="2102" t="s">
        <v>580</v>
      </c>
      <c r="C250" s="4938" t="s">
        <v>1933</v>
      </c>
      <c r="D250" s="4913"/>
      <c r="E250" s="4913"/>
      <c r="F250" s="4913"/>
      <c r="G250" s="4913"/>
      <c r="H250" s="4913"/>
      <c r="I250" s="4913"/>
      <c r="J250" s="4913"/>
      <c r="K250" s="4913"/>
      <c r="L250" s="4914"/>
    </row>
    <row r="251" spans="2:12" ht="6" customHeight="1">
      <c r="B251" s="1969" t="s">
        <v>580</v>
      </c>
      <c r="C251" s="4992"/>
      <c r="D251" s="4993"/>
      <c r="E251" s="4993"/>
      <c r="F251" s="4993"/>
      <c r="G251" s="4993"/>
      <c r="H251" s="4993"/>
      <c r="I251" s="4993"/>
      <c r="J251" s="4993"/>
      <c r="K251" s="4993"/>
      <c r="L251" s="4994"/>
    </row>
    <row r="252" spans="2:12" ht="13.8">
      <c r="B252" s="2047"/>
      <c r="C252" s="4857" t="s">
        <v>130</v>
      </c>
      <c r="D252" s="4858"/>
      <c r="E252" s="4858"/>
      <c r="F252" s="4858"/>
      <c r="G252" s="4858"/>
      <c r="H252" s="4858"/>
      <c r="I252" s="4858"/>
      <c r="J252" s="4858"/>
      <c r="K252" s="4858"/>
      <c r="L252" s="4928"/>
    </row>
    <row r="253" spans="2:12" ht="14.4">
      <c r="B253" s="2102" t="s">
        <v>1513</v>
      </c>
      <c r="C253" s="4995" t="str">
        <f>+'Master Data'!F652</f>
        <v>3 Calendar Months</v>
      </c>
      <c r="D253" s="4995"/>
      <c r="E253" s="4995"/>
      <c r="F253" s="4995"/>
      <c r="G253" s="4995"/>
      <c r="H253" s="4995"/>
      <c r="I253" s="4995"/>
      <c r="J253" s="4995"/>
      <c r="K253" s="4995"/>
      <c r="L253" s="4995"/>
    </row>
    <row r="254" spans="2:12" ht="14.4">
      <c r="B254" s="2102" t="s">
        <v>1514</v>
      </c>
      <c r="C254" s="4871" t="str">
        <f>+'Master Data'!F653</f>
        <v>0.04% of the Contract Price, rounded to the nearest R10</v>
      </c>
      <c r="D254" s="4937"/>
      <c r="E254" s="4937"/>
      <c r="F254" s="4937"/>
      <c r="G254" s="4937"/>
      <c r="H254" s="4937"/>
      <c r="I254" s="4937"/>
      <c r="J254" s="4937"/>
      <c r="K254" s="4937"/>
      <c r="L254" s="4937"/>
    </row>
    <row r="255" spans="2:12" ht="6" customHeight="1">
      <c r="B255" s="2047"/>
      <c r="C255" s="5003"/>
      <c r="D255" s="5004"/>
      <c r="E255" s="5004"/>
      <c r="F255" s="5004"/>
      <c r="G255" s="5004"/>
      <c r="H255" s="5004"/>
      <c r="I255" s="5004"/>
      <c r="J255" s="5004"/>
      <c r="K255" s="5004"/>
      <c r="L255" s="5005"/>
    </row>
    <row r="256" spans="2:12" ht="13.8">
      <c r="B256" s="2047"/>
      <c r="C256" s="4857" t="s">
        <v>131</v>
      </c>
      <c r="D256" s="4858"/>
      <c r="E256" s="4858"/>
      <c r="F256" s="4858"/>
      <c r="G256" s="4858"/>
      <c r="H256" s="4858"/>
      <c r="I256" s="4858"/>
      <c r="J256" s="4858"/>
      <c r="K256" s="4858"/>
      <c r="L256" s="4928"/>
    </row>
    <row r="257" spans="2:12" ht="14.4">
      <c r="B257" s="2102" t="s">
        <v>1513</v>
      </c>
      <c r="C257" s="4995" t="str">
        <f>+'Master Data'!F655</f>
        <v>N/A</v>
      </c>
      <c r="D257" s="4995"/>
      <c r="E257" s="4995"/>
      <c r="F257" s="4995"/>
      <c r="G257" s="4995"/>
      <c r="H257" s="4995"/>
      <c r="I257" s="4995"/>
      <c r="J257" s="4995"/>
      <c r="K257" s="4995"/>
      <c r="L257" s="4995"/>
    </row>
    <row r="258" spans="2:12" ht="14.4">
      <c r="B258" s="2102" t="s">
        <v>1514</v>
      </c>
      <c r="C258" s="4871" t="str">
        <f>+'Master Data'!F656</f>
        <v>0.04% of the Contract Price, rounded to the nearest R10</v>
      </c>
      <c r="D258" s="4937"/>
      <c r="E258" s="4937"/>
      <c r="F258" s="4937"/>
      <c r="G258" s="4937"/>
      <c r="H258" s="4937"/>
      <c r="I258" s="4937"/>
      <c r="J258" s="4937"/>
      <c r="K258" s="4937"/>
      <c r="L258" s="4937"/>
    </row>
    <row r="259" spans="2:12" ht="6" customHeight="1">
      <c r="B259" s="2047"/>
      <c r="C259" s="4819"/>
      <c r="D259" s="4820"/>
      <c r="E259" s="4820"/>
      <c r="F259" s="4820"/>
      <c r="G259" s="4820"/>
      <c r="H259" s="4820"/>
      <c r="I259" s="4820"/>
      <c r="J259" s="4820"/>
      <c r="K259" s="4820"/>
      <c r="L259" s="4821"/>
    </row>
    <row r="260" spans="2:12" ht="14.25" customHeight="1">
      <c r="B260" s="2047"/>
      <c r="C260" s="4857" t="s">
        <v>132</v>
      </c>
      <c r="D260" s="4858"/>
      <c r="E260" s="4858"/>
      <c r="F260" s="4858"/>
      <c r="G260" s="4858"/>
      <c r="H260" s="4858"/>
      <c r="I260" s="4858"/>
      <c r="J260" s="4858"/>
      <c r="K260" s="4858"/>
      <c r="L260" s="4928"/>
    </row>
    <row r="261" spans="2:12" ht="14.4">
      <c r="B261" s="2102" t="s">
        <v>1513</v>
      </c>
      <c r="C261" s="4995" t="str">
        <f>+'Master Data'!F658</f>
        <v>N/A</v>
      </c>
      <c r="D261" s="4995"/>
      <c r="E261" s="4995"/>
      <c r="F261" s="4995"/>
      <c r="G261" s="4995"/>
      <c r="H261" s="4995"/>
      <c r="I261" s="4995"/>
      <c r="J261" s="4995"/>
      <c r="K261" s="4995"/>
      <c r="L261" s="4995"/>
    </row>
    <row r="262" spans="2:12" ht="14.4">
      <c r="B262" s="2102" t="s">
        <v>1514</v>
      </c>
      <c r="C262" s="4871" t="str">
        <f>+'Master Data'!F659</f>
        <v>0.04% of the Contract Price, rounded to the nearest R10</v>
      </c>
      <c r="D262" s="4937"/>
      <c r="E262" s="4937"/>
      <c r="F262" s="4937"/>
      <c r="G262" s="4937"/>
      <c r="H262" s="4937"/>
      <c r="I262" s="4937"/>
      <c r="J262" s="4937"/>
      <c r="K262" s="4937"/>
      <c r="L262" s="4937"/>
    </row>
    <row r="263" spans="2:12" ht="6" customHeight="1">
      <c r="B263" s="2047"/>
      <c r="C263" s="4819"/>
      <c r="D263" s="4820"/>
      <c r="E263" s="4820"/>
      <c r="F263" s="4820"/>
      <c r="G263" s="4820"/>
      <c r="H263" s="4820"/>
      <c r="I263" s="4820"/>
      <c r="J263" s="4820"/>
      <c r="K263" s="4820"/>
      <c r="L263" s="4821"/>
    </row>
    <row r="264" spans="2:12" ht="14.25" customHeight="1">
      <c r="B264" s="2047"/>
      <c r="C264" s="4857" t="s">
        <v>133</v>
      </c>
      <c r="D264" s="4858"/>
      <c r="E264" s="4858"/>
      <c r="F264" s="4858"/>
      <c r="G264" s="4858"/>
      <c r="H264" s="4858"/>
      <c r="I264" s="4858"/>
      <c r="J264" s="4858"/>
      <c r="K264" s="4858"/>
      <c r="L264" s="4928"/>
    </row>
    <row r="265" spans="2:12" ht="14.4">
      <c r="B265" s="2102" t="s">
        <v>1513</v>
      </c>
      <c r="C265" s="4995" t="str">
        <f>+'Master Data'!F661</f>
        <v>N/A</v>
      </c>
      <c r="D265" s="4995"/>
      <c r="E265" s="4995"/>
      <c r="F265" s="4995"/>
      <c r="G265" s="4995"/>
      <c r="H265" s="4995"/>
      <c r="I265" s="4995"/>
      <c r="J265" s="4995"/>
      <c r="K265" s="4995"/>
      <c r="L265" s="4995"/>
    </row>
    <row r="266" spans="2:12" ht="14.4">
      <c r="B266" s="2102" t="s">
        <v>1514</v>
      </c>
      <c r="C266" s="4871" t="str">
        <f>+'Master Data'!F662</f>
        <v>0.04% of the Contract Price, rounded to the nearest R10</v>
      </c>
      <c r="D266" s="4937"/>
      <c r="E266" s="4937"/>
      <c r="F266" s="4937"/>
      <c r="G266" s="4937"/>
      <c r="H266" s="4937"/>
      <c r="I266" s="4937"/>
      <c r="J266" s="4937"/>
      <c r="K266" s="4937"/>
      <c r="L266" s="4937"/>
    </row>
    <row r="267" spans="2:12" ht="6" customHeight="1">
      <c r="B267" s="2047"/>
      <c r="C267" s="4819"/>
      <c r="D267" s="4820"/>
      <c r="E267" s="4820"/>
      <c r="F267" s="4820"/>
      <c r="G267" s="4820"/>
      <c r="H267" s="4820"/>
      <c r="I267" s="4820"/>
      <c r="J267" s="4820"/>
      <c r="K267" s="4820"/>
      <c r="L267" s="4821"/>
    </row>
    <row r="268" spans="2:12" ht="14.25" customHeight="1">
      <c r="B268" s="2047"/>
      <c r="C268" s="4857" t="s">
        <v>134</v>
      </c>
      <c r="D268" s="4858"/>
      <c r="E268" s="4858"/>
      <c r="F268" s="4858"/>
      <c r="G268" s="4858"/>
      <c r="H268" s="4858"/>
      <c r="I268" s="4858"/>
      <c r="J268" s="4858"/>
      <c r="K268" s="4858"/>
      <c r="L268" s="4928"/>
    </row>
    <row r="269" spans="2:12" ht="14.4">
      <c r="B269" s="2102" t="s">
        <v>1513</v>
      </c>
      <c r="C269" s="4995" t="str">
        <f>+'Master Data'!F664</f>
        <v>N/A</v>
      </c>
      <c r="D269" s="4995"/>
      <c r="E269" s="4995"/>
      <c r="F269" s="4995"/>
      <c r="G269" s="4995"/>
      <c r="H269" s="4995"/>
      <c r="I269" s="4995"/>
      <c r="J269" s="4995"/>
      <c r="K269" s="4995"/>
      <c r="L269" s="4995"/>
    </row>
    <row r="270" spans="2:12" ht="14.4">
      <c r="B270" s="2103" t="s">
        <v>1514</v>
      </c>
      <c r="C270" s="4871" t="str">
        <f>+'Master Data'!F665</f>
        <v>0.04% of the Contract Price, rounded to the nearest R10</v>
      </c>
      <c r="D270" s="4937"/>
      <c r="E270" s="4937"/>
      <c r="F270" s="4937"/>
      <c r="G270" s="4937"/>
      <c r="H270" s="4937"/>
      <c r="I270" s="4937"/>
      <c r="J270" s="4937"/>
      <c r="K270" s="4937"/>
      <c r="L270" s="4937"/>
    </row>
    <row r="271" spans="2:12" ht="6" customHeight="1">
      <c r="B271" s="2059"/>
      <c r="C271" s="2104"/>
      <c r="D271" s="2105"/>
      <c r="E271" s="2105"/>
      <c r="F271" s="2105"/>
      <c r="G271" s="2105"/>
      <c r="H271" s="2105"/>
      <c r="I271" s="2105"/>
      <c r="J271" s="2105"/>
      <c r="K271" s="2105"/>
      <c r="L271" s="2106"/>
    </row>
    <row r="272" spans="2:12" ht="13.8">
      <c r="B272" s="2047"/>
      <c r="C272" s="4859" t="s">
        <v>135</v>
      </c>
      <c r="D272" s="4860"/>
      <c r="E272" s="4860"/>
      <c r="F272" s="4860"/>
      <c r="G272" s="4860"/>
      <c r="H272" s="4860"/>
      <c r="I272" s="4860"/>
      <c r="J272" s="4860"/>
      <c r="K272" s="4860"/>
      <c r="L272" s="4864"/>
    </row>
    <row r="273" spans="2:17" ht="14.4">
      <c r="B273" s="2102" t="s">
        <v>1513</v>
      </c>
      <c r="C273" s="4995" t="str">
        <f>+'Master Data'!F667</f>
        <v>N/A</v>
      </c>
      <c r="D273" s="4995"/>
      <c r="E273" s="4995"/>
      <c r="F273" s="4995"/>
      <c r="G273" s="4995"/>
      <c r="H273" s="4995"/>
      <c r="I273" s="4995"/>
      <c r="J273" s="4995"/>
      <c r="K273" s="4995"/>
      <c r="L273" s="4995"/>
    </row>
    <row r="274" spans="2:17" ht="14.4">
      <c r="B274" s="2103" t="s">
        <v>1514</v>
      </c>
      <c r="C274" s="4937" t="str">
        <f>+'Master Data'!F668</f>
        <v>0.04% of the Contract Price, rounded to the nearest R10</v>
      </c>
      <c r="D274" s="4937"/>
      <c r="E274" s="4937"/>
      <c r="F274" s="4937"/>
      <c r="G274" s="4937"/>
      <c r="H274" s="4937"/>
      <c r="I274" s="4937"/>
      <c r="J274" s="4937"/>
      <c r="K274" s="4937"/>
      <c r="L274" s="4937"/>
    </row>
    <row r="275" spans="2:17" ht="14.4">
      <c r="B275" s="2107" t="s">
        <v>1515</v>
      </c>
      <c r="C275" s="4800" t="s">
        <v>1934</v>
      </c>
      <c r="D275" s="4801"/>
      <c r="E275" s="4801"/>
      <c r="F275" s="4801"/>
      <c r="G275" s="4801"/>
      <c r="H275" s="4801"/>
      <c r="I275" s="4801"/>
      <c r="J275" s="4801"/>
      <c r="K275" s="4801"/>
      <c r="L275" s="4802"/>
    </row>
    <row r="276" spans="2:17" ht="5.4" customHeight="1">
      <c r="B276" s="2103" t="s">
        <v>580</v>
      </c>
      <c r="C276" s="2108"/>
      <c r="D276" s="1939"/>
      <c r="E276" s="1939"/>
      <c r="F276" s="1939"/>
      <c r="G276" s="1939"/>
      <c r="H276" s="1939"/>
      <c r="I276" s="1939"/>
      <c r="J276" s="1939"/>
      <c r="K276" s="1939"/>
      <c r="L276" s="1940"/>
    </row>
    <row r="277" spans="2:17" ht="5.4" customHeight="1">
      <c r="B277" s="2109"/>
      <c r="C277" s="2110"/>
      <c r="D277" s="2111"/>
      <c r="E277" s="2111"/>
      <c r="F277" s="2111"/>
      <c r="G277" s="2111"/>
      <c r="H277" s="2111"/>
      <c r="I277" s="2111"/>
      <c r="J277" s="2111"/>
      <c r="K277" s="2111"/>
      <c r="L277" s="2090"/>
    </row>
    <row r="278" spans="2:17" ht="14.25" customHeight="1">
      <c r="B278" s="2098" t="s">
        <v>1528</v>
      </c>
      <c r="C278" s="4857" t="str">
        <f>+'Master Data'!D670</f>
        <v>The percentage advance on materials not yet built into the Permanent Works is:</v>
      </c>
      <c r="D278" s="4858"/>
      <c r="E278" s="4858"/>
      <c r="F278" s="4858"/>
      <c r="G278" s="4858"/>
      <c r="H278" s="4858"/>
      <c r="I278" s="4858"/>
      <c r="J278" s="4806">
        <f>+'Master Data'!F670</f>
        <v>0.8</v>
      </c>
      <c r="K278" s="4807"/>
      <c r="L278" s="2053"/>
    </row>
    <row r="279" spans="2:17" ht="5.4" customHeight="1">
      <c r="B279" s="2098"/>
      <c r="C279" s="2108"/>
      <c r="D279" s="1939"/>
      <c r="E279" s="1939"/>
      <c r="F279" s="1939"/>
      <c r="G279" s="1939"/>
      <c r="H279" s="1939"/>
      <c r="I279" s="1939"/>
      <c r="J279" s="1939"/>
      <c r="K279" s="1939"/>
      <c r="L279" s="1940"/>
    </row>
    <row r="280" spans="2:17" ht="8.4" customHeight="1">
      <c r="B280" s="2109"/>
      <c r="C280" s="2110"/>
      <c r="D280" s="2111"/>
      <c r="E280" s="2111"/>
      <c r="F280" s="2111"/>
      <c r="G280" s="2111"/>
      <c r="H280" s="2111"/>
      <c r="I280" s="2111"/>
      <c r="J280" s="2111"/>
      <c r="K280" s="2111"/>
      <c r="L280" s="2090"/>
    </row>
    <row r="281" spans="2:17" ht="14.25" customHeight="1">
      <c r="B281" s="2098" t="s">
        <v>1529</v>
      </c>
      <c r="C281" s="4808" t="str">
        <f>+'Master Data'!D671</f>
        <v>Percentage retention on amounts due to contractor is:</v>
      </c>
      <c r="D281" s="4809"/>
      <c r="E281" s="4809"/>
      <c r="F281" s="4809"/>
      <c r="G281" s="4809"/>
      <c r="H281" s="4810" t="str">
        <f>+'Master Data'!E671</f>
        <v>The Percentage retention is nil. The only security required by the Employer will be such as selected by the Contractor on the Form of Offer and Acceptance and Part 2: CONTRACT DATA PROVIDED BY THE CONTRACTOR, point 2 - Documents, of the Contract Data.</v>
      </c>
      <c r="I281" s="4811"/>
      <c r="J281" s="4811"/>
      <c r="K281" s="4811"/>
      <c r="L281" s="4812"/>
    </row>
    <row r="282" spans="2:17" ht="14.4">
      <c r="B282" s="2098"/>
      <c r="C282" s="2108"/>
      <c r="D282" s="1939"/>
      <c r="E282" s="1939"/>
      <c r="F282" s="1939"/>
      <c r="G282" s="1939"/>
      <c r="H282" s="4813"/>
      <c r="I282" s="4814"/>
      <c r="J282" s="4814"/>
      <c r="K282" s="4814"/>
      <c r="L282" s="4815"/>
      <c r="N282" s="5068" t="s">
        <v>1568</v>
      </c>
      <c r="O282" s="5069"/>
      <c r="P282" s="5069"/>
      <c r="Q282" s="5069"/>
    </row>
    <row r="283" spans="2:17" ht="21" customHeight="1">
      <c r="B283" s="2098"/>
      <c r="C283" s="2108"/>
      <c r="D283" s="1939"/>
      <c r="E283" s="1939"/>
      <c r="F283" s="1939"/>
      <c r="G283" s="1939"/>
      <c r="H283" s="4816"/>
      <c r="I283" s="4817"/>
      <c r="J283" s="4817"/>
      <c r="K283" s="4817"/>
      <c r="L283" s="4818"/>
    </row>
    <row r="284" spans="2:17" s="2015" customFormat="1" ht="23.4" customHeight="1">
      <c r="B284" s="2112"/>
      <c r="C284" s="4946" t="str">
        <f>+'Master Data'!D672</f>
        <v>Maximum retention is:</v>
      </c>
      <c r="D284" s="4947"/>
      <c r="E284" s="4947"/>
      <c r="F284" s="2279">
        <f>+'Master Data'!F672</f>
        <v>0</v>
      </c>
      <c r="G284" s="4948" t="s">
        <v>139</v>
      </c>
      <c r="H284" s="4948"/>
      <c r="I284" s="4948"/>
      <c r="J284" s="2113"/>
      <c r="K284" s="2113"/>
      <c r="L284" s="2114"/>
      <c r="N284" s="5066" t="s">
        <v>1496</v>
      </c>
      <c r="O284" s="5067"/>
      <c r="P284" s="5067"/>
      <c r="Q284" s="5067"/>
    </row>
    <row r="285" spans="2:17" ht="8.4" customHeight="1">
      <c r="B285" s="2115"/>
      <c r="C285" s="2116"/>
      <c r="D285" s="2117"/>
      <c r="E285" s="2117"/>
      <c r="F285" s="2117"/>
      <c r="G285" s="2117"/>
      <c r="H285" s="2117"/>
      <c r="I285" s="2117"/>
      <c r="J285" s="2117"/>
      <c r="K285" s="2117"/>
      <c r="L285" s="2118"/>
    </row>
    <row r="286" spans="2:17" ht="6" customHeight="1">
      <c r="B286" s="2102"/>
      <c r="C286" s="2108"/>
      <c r="D286" s="1939"/>
      <c r="E286" s="1939"/>
      <c r="F286" s="1939"/>
      <c r="G286" s="1939"/>
      <c r="H286" s="1939"/>
      <c r="I286" s="1939"/>
      <c r="J286" s="1939"/>
      <c r="K286" s="1939"/>
      <c r="L286" s="1940"/>
    </row>
    <row r="287" spans="2:17" ht="36.75" customHeight="1">
      <c r="B287" s="2119" t="s">
        <v>1534</v>
      </c>
      <c r="C287" s="4803" t="s">
        <v>1935</v>
      </c>
      <c r="D287" s="4804"/>
      <c r="E287" s="4804"/>
      <c r="F287" s="4804"/>
      <c r="G287" s="4804"/>
      <c r="H287" s="4804"/>
      <c r="I287" s="4804"/>
      <c r="J287" s="4804"/>
      <c r="K287" s="4804"/>
      <c r="L287" s="4805"/>
      <c r="N287" s="2120" t="s">
        <v>1486</v>
      </c>
    </row>
    <row r="288" spans="2:17" ht="76.2" customHeight="1">
      <c r="B288" s="1969" t="s">
        <v>1535</v>
      </c>
      <c r="C288" s="4803" t="s">
        <v>4651</v>
      </c>
      <c r="D288" s="4804"/>
      <c r="E288" s="4804"/>
      <c r="F288" s="4804"/>
      <c r="G288" s="4804"/>
      <c r="H288" s="4804"/>
      <c r="I288" s="4804"/>
      <c r="J288" s="4804"/>
      <c r="K288" s="4804"/>
      <c r="L288" s="4805"/>
    </row>
    <row r="289" spans="2:22" ht="43.5" customHeight="1">
      <c r="B289" s="1969" t="s">
        <v>1535</v>
      </c>
      <c r="C289" s="4803" t="s">
        <v>1936</v>
      </c>
      <c r="D289" s="4804"/>
      <c r="E289" s="4804"/>
      <c r="F289" s="4804"/>
      <c r="G289" s="4804"/>
      <c r="H289" s="4804"/>
      <c r="I289" s="4804"/>
      <c r="J289" s="4804"/>
      <c r="K289" s="4804"/>
      <c r="L289" s="4805"/>
    </row>
    <row r="290" spans="2:22" ht="7.5" customHeight="1">
      <c r="B290" s="2103" t="s">
        <v>580</v>
      </c>
      <c r="C290" s="2116"/>
      <c r="D290" s="2117"/>
      <c r="E290" s="2117"/>
      <c r="F290" s="2117"/>
      <c r="G290" s="2117"/>
      <c r="H290" s="2117"/>
      <c r="I290" s="2117"/>
      <c r="J290" s="2117"/>
      <c r="K290" s="2117"/>
      <c r="L290" s="2118"/>
    </row>
    <row r="291" spans="2:22" ht="24" customHeight="1">
      <c r="B291" s="2030" t="s">
        <v>1536</v>
      </c>
      <c r="C291" s="4800" t="s">
        <v>2025</v>
      </c>
      <c r="D291" s="4801"/>
      <c r="E291" s="4801"/>
      <c r="F291" s="4801"/>
      <c r="G291" s="4801"/>
      <c r="H291" s="4801"/>
      <c r="I291" s="4801"/>
      <c r="J291" s="4801"/>
      <c r="K291" s="4801"/>
      <c r="L291" s="4802"/>
    </row>
    <row r="292" spans="2:22" ht="18.600000000000001" customHeight="1">
      <c r="B292" s="2102"/>
      <c r="C292" s="2108"/>
      <c r="D292" s="2121" t="s">
        <v>1537</v>
      </c>
      <c r="E292" s="4858" t="s">
        <v>1937</v>
      </c>
      <c r="F292" s="4858"/>
      <c r="G292" s="4858"/>
      <c r="H292" s="4858"/>
      <c r="I292" s="4858"/>
      <c r="J292" s="4858"/>
      <c r="K292" s="4858"/>
      <c r="L292" s="1940"/>
      <c r="N292" s="5065" t="s">
        <v>1540</v>
      </c>
      <c r="O292" s="5065"/>
      <c r="P292" s="5065"/>
      <c r="Q292" s="5065"/>
      <c r="R292" s="5065"/>
      <c r="S292" s="5065"/>
      <c r="T292" s="5065"/>
      <c r="U292" s="5065"/>
      <c r="V292" s="5065"/>
    </row>
    <row r="293" spans="2:22" ht="8.25" customHeight="1">
      <c r="B293" s="2103"/>
      <c r="C293" s="2116"/>
      <c r="D293" s="2117"/>
      <c r="E293" s="2117"/>
      <c r="F293" s="2117"/>
      <c r="G293" s="2117"/>
      <c r="H293" s="2117"/>
      <c r="I293" s="2117"/>
      <c r="J293" s="2117"/>
      <c r="K293" s="2117"/>
      <c r="L293" s="2118"/>
      <c r="N293" s="2122"/>
      <c r="O293" s="2122"/>
      <c r="P293" s="2122"/>
      <c r="Q293" s="2122"/>
      <c r="R293" s="2122"/>
      <c r="S293" s="2122"/>
      <c r="T293" s="2122"/>
      <c r="U293" s="2122"/>
      <c r="V293" s="2122"/>
    </row>
    <row r="294" spans="2:22" ht="8.25" customHeight="1">
      <c r="B294" s="2102"/>
      <c r="C294" s="2035"/>
      <c r="D294" s="2028"/>
      <c r="E294" s="2028"/>
      <c r="F294" s="2028"/>
      <c r="G294" s="2028"/>
      <c r="H294" s="2028"/>
      <c r="I294" s="2028"/>
      <c r="J294" s="2028"/>
      <c r="K294" s="1939"/>
      <c r="L294" s="1940"/>
    </row>
    <row r="295" spans="2:22" ht="24" customHeight="1">
      <c r="B295" s="2102" t="s">
        <v>1541</v>
      </c>
      <c r="C295" s="4857" t="str">
        <f>+"The determinations of disputes shall be by "&amp;+'Master Data'!F677&amp;"."</f>
        <v>The determinations of disputes shall be by ARBITRATION ONLY.</v>
      </c>
      <c r="D295" s="4858"/>
      <c r="E295" s="4858"/>
      <c r="F295" s="4858"/>
      <c r="G295" s="4858"/>
      <c r="H295" s="4858"/>
      <c r="I295" s="4858"/>
      <c r="J295" s="4858"/>
      <c r="K295" s="4858"/>
      <c r="L295" s="1940"/>
    </row>
    <row r="296" spans="2:22" ht="14.4" customHeight="1">
      <c r="B296" s="2102" t="s">
        <v>1547</v>
      </c>
      <c r="C296" s="4857" t="s">
        <v>1542</v>
      </c>
      <c r="D296" s="4858"/>
      <c r="E296" s="4858"/>
      <c r="F296" s="4858"/>
      <c r="G296" s="4858"/>
      <c r="H296" s="4858"/>
      <c r="I296" s="2123" t="str">
        <f>IF(+'Master Data'!F678=1,"One","Three")</f>
        <v>One</v>
      </c>
      <c r="J296" s="2028"/>
      <c r="K296" s="2028"/>
      <c r="L296" s="1940"/>
    </row>
    <row r="297" spans="2:22" ht="34.5" customHeight="1">
      <c r="B297" s="2102" t="s">
        <v>2245</v>
      </c>
      <c r="C297" s="4857" t="s">
        <v>3148</v>
      </c>
      <c r="D297" s="4858"/>
      <c r="E297" s="4858"/>
      <c r="F297" s="4858"/>
      <c r="G297" s="4858"/>
      <c r="H297" s="4858"/>
      <c r="I297" s="4858"/>
      <c r="J297" s="4858"/>
      <c r="K297" s="4858"/>
      <c r="L297" s="4928"/>
    </row>
    <row r="298" spans="2:22" ht="9" customHeight="1">
      <c r="B298" s="2103"/>
      <c r="C298" s="2116"/>
      <c r="D298" s="2117"/>
      <c r="E298" s="2117"/>
      <c r="F298" s="2117"/>
      <c r="G298" s="2117"/>
      <c r="H298" s="2117"/>
      <c r="I298" s="2117"/>
      <c r="J298" s="2117"/>
      <c r="K298" s="2117"/>
      <c r="L298" s="2118"/>
    </row>
    <row r="299" spans="2:22" ht="30" customHeight="1" outlineLevel="1">
      <c r="B299" s="2030" t="s">
        <v>580</v>
      </c>
      <c r="C299" s="4801" t="s">
        <v>1938</v>
      </c>
      <c r="D299" s="4801"/>
      <c r="E299" s="4801"/>
      <c r="F299" s="4801"/>
      <c r="G299" s="4801"/>
      <c r="H299" s="4801"/>
      <c r="I299" s="4801"/>
      <c r="J299" s="4801"/>
      <c r="K299" s="4801"/>
      <c r="L299" s="4802"/>
    </row>
    <row r="300" spans="2:22" ht="6" customHeight="1" outlineLevel="1">
      <c r="B300" s="2047"/>
      <c r="C300" s="2124"/>
      <c r="D300" s="2125"/>
      <c r="E300" s="2125"/>
      <c r="F300" s="2125"/>
      <c r="G300" s="2125"/>
      <c r="H300" s="2125"/>
      <c r="I300" s="2125"/>
      <c r="J300" s="2125"/>
      <c r="K300" s="2125"/>
      <c r="L300" s="2126"/>
    </row>
    <row r="301" spans="2:22" ht="30.75" customHeight="1" outlineLevel="1">
      <c r="B301" s="2047"/>
      <c r="C301" s="4951" t="s">
        <v>1939</v>
      </c>
      <c r="D301" s="4956"/>
      <c r="E301" s="4956"/>
      <c r="F301" s="4956"/>
      <c r="G301" s="4956"/>
      <c r="H301" s="4956"/>
      <c r="I301" s="4956"/>
      <c r="J301" s="4956"/>
      <c r="K301" s="4956"/>
      <c r="L301" s="4957"/>
    </row>
    <row r="302" spans="2:22" ht="6" customHeight="1" outlineLevel="1">
      <c r="B302" s="2047"/>
      <c r="C302" s="2127"/>
      <c r="D302" s="2128"/>
      <c r="E302" s="2128"/>
      <c r="F302" s="2128"/>
      <c r="G302" s="2128"/>
      <c r="H302" s="2128"/>
      <c r="I302" s="2128"/>
      <c r="J302" s="2128"/>
      <c r="K302" s="2128"/>
      <c r="L302" s="2129"/>
    </row>
    <row r="303" spans="2:22" ht="33.75" customHeight="1" outlineLevel="1">
      <c r="B303" s="2047"/>
      <c r="C303" s="4939" t="s">
        <v>1940</v>
      </c>
      <c r="D303" s="4940"/>
      <c r="E303" s="4940"/>
      <c r="F303" s="4940"/>
      <c r="G303" s="4940"/>
      <c r="H303" s="4940"/>
      <c r="I303" s="4940"/>
      <c r="J303" s="4940"/>
      <c r="K303" s="4940"/>
      <c r="L303" s="4941"/>
    </row>
    <row r="304" spans="2:22" ht="6" customHeight="1" outlineLevel="1">
      <c r="B304" s="2047"/>
      <c r="C304" s="2127"/>
      <c r="D304" s="2128"/>
      <c r="E304" s="2128"/>
      <c r="F304" s="2128"/>
      <c r="G304" s="2128"/>
      <c r="H304" s="2128"/>
      <c r="I304" s="2128"/>
      <c r="J304" s="2128"/>
      <c r="K304" s="2128"/>
      <c r="L304" s="2129"/>
    </row>
    <row r="305" spans="2:14" ht="19.2" customHeight="1" outlineLevel="1">
      <c r="B305" s="2047"/>
      <c r="C305" s="4951" t="s">
        <v>4597</v>
      </c>
      <c r="D305" s="4952"/>
      <c r="E305" s="4952"/>
      <c r="F305" s="4952"/>
      <c r="G305" s="4952"/>
      <c r="H305" s="4952"/>
      <c r="I305" s="4952"/>
      <c r="J305" s="4952"/>
      <c r="K305" s="4952"/>
      <c r="L305" s="4953"/>
    </row>
    <row r="306" spans="2:14" ht="17.25" customHeight="1" outlineLevel="1">
      <c r="B306" s="2047"/>
      <c r="C306" s="4913" t="s">
        <v>1941</v>
      </c>
      <c r="D306" s="4913"/>
      <c r="E306" s="4913"/>
      <c r="F306" s="4913"/>
      <c r="G306" s="4913"/>
      <c r="H306" s="4913"/>
      <c r="I306" s="4913"/>
      <c r="J306" s="4913"/>
      <c r="K306" s="4913"/>
      <c r="L306" s="4914"/>
    </row>
    <row r="307" spans="2:14" ht="6" customHeight="1" outlineLevel="1">
      <c r="B307" s="2047"/>
      <c r="C307" s="2048"/>
      <c r="D307" s="2048"/>
      <c r="E307" s="2048"/>
      <c r="F307" s="2048"/>
      <c r="G307" s="2048"/>
      <c r="H307" s="2048"/>
      <c r="I307" s="2048"/>
      <c r="J307" s="2048"/>
      <c r="K307" s="2048"/>
      <c r="L307" s="2049"/>
    </row>
    <row r="308" spans="2:14" ht="14.25" customHeight="1">
      <c r="B308" s="2041" t="s">
        <v>580</v>
      </c>
      <c r="C308" s="4860" t="s">
        <v>1942</v>
      </c>
      <c r="D308" s="4860"/>
      <c r="E308" s="4860"/>
      <c r="F308" s="4860"/>
      <c r="G308" s="4860"/>
      <c r="H308" s="4860"/>
      <c r="I308" s="4860"/>
      <c r="J308" s="4860"/>
      <c r="K308" s="4860"/>
      <c r="L308" s="4864"/>
    </row>
    <row r="309" spans="2:14" ht="6.6" customHeight="1">
      <c r="B309" s="2030" t="s">
        <v>580</v>
      </c>
      <c r="C309" s="2130"/>
      <c r="D309" s="2111"/>
      <c r="E309" s="2111"/>
      <c r="F309" s="2111"/>
      <c r="G309" s="2111"/>
      <c r="H309" s="2111"/>
      <c r="I309" s="2111"/>
      <c r="J309" s="2111"/>
      <c r="K309" s="2111"/>
      <c r="L309" s="2090"/>
    </row>
    <row r="310" spans="2:14" ht="13.8">
      <c r="B310" s="2047"/>
      <c r="C310" s="4938" t="s">
        <v>963</v>
      </c>
      <c r="D310" s="4913"/>
      <c r="E310" s="4913"/>
      <c r="F310" s="4913"/>
      <c r="G310" s="4913"/>
      <c r="H310" s="4913"/>
      <c r="I310" s="4913"/>
      <c r="J310" s="4913"/>
      <c r="K310" s="4913"/>
      <c r="L310" s="4914"/>
    </row>
    <row r="311" spans="2:14" ht="7.95" customHeight="1">
      <c r="B311" s="2047"/>
      <c r="C311" s="1950"/>
      <c r="D311" s="1939"/>
      <c r="E311" s="1939"/>
      <c r="F311" s="1939"/>
      <c r="G311" s="1939"/>
      <c r="H311" s="1939"/>
      <c r="I311" s="1939"/>
      <c r="J311" s="1939"/>
      <c r="K311" s="1939"/>
      <c r="L311" s="1940"/>
    </row>
    <row r="312" spans="2:14" ht="30.75" customHeight="1">
      <c r="B312" s="1969" t="s">
        <v>1487</v>
      </c>
      <c r="C312" s="1960" t="s">
        <v>1910</v>
      </c>
      <c r="D312" s="4858" t="s">
        <v>4601</v>
      </c>
      <c r="E312" s="4858"/>
      <c r="F312" s="4858"/>
      <c r="G312" s="4858"/>
      <c r="H312" s="4858"/>
      <c r="I312" s="4858"/>
      <c r="J312" s="4858"/>
      <c r="K312" s="4858"/>
      <c r="L312" s="4928"/>
      <c r="N312" s="1968">
        <v>41290</v>
      </c>
    </row>
    <row r="313" spans="2:14" ht="6" customHeight="1">
      <c r="B313" s="1969"/>
      <c r="C313" s="1960"/>
      <c r="D313" s="2028"/>
      <c r="E313" s="2028"/>
      <c r="F313" s="2028"/>
      <c r="G313" s="2028"/>
      <c r="H313" s="2028"/>
      <c r="I313" s="2028"/>
      <c r="J313" s="2028"/>
      <c r="K313" s="2028"/>
      <c r="L313" s="2091"/>
      <c r="N313" s="1968"/>
    </row>
    <row r="314" spans="2:14" ht="58.5" customHeight="1">
      <c r="B314" s="2131" t="s">
        <v>580</v>
      </c>
      <c r="C314" s="1960" t="s">
        <v>1983</v>
      </c>
      <c r="D314" s="4858" t="s">
        <v>3149</v>
      </c>
      <c r="E314" s="4858"/>
      <c r="F314" s="4858"/>
      <c r="G314" s="4858"/>
      <c r="H314" s="4858"/>
      <c r="I314" s="4858"/>
      <c r="J314" s="4858"/>
      <c r="K314" s="4858"/>
      <c r="L314" s="4928"/>
      <c r="N314" s="1968"/>
    </row>
    <row r="315" spans="2:14" ht="5.4" customHeight="1">
      <c r="B315" s="2047"/>
      <c r="C315" s="2039"/>
      <c r="D315" s="2052" t="s">
        <v>580</v>
      </c>
      <c r="E315" s="2052"/>
      <c r="F315" s="2052"/>
      <c r="G315" s="2052"/>
      <c r="H315" s="2052"/>
      <c r="I315" s="2052"/>
      <c r="J315" s="2052"/>
      <c r="K315" s="2052"/>
      <c r="L315" s="2053"/>
    </row>
    <row r="316" spans="2:14" ht="33" customHeight="1">
      <c r="B316" s="1961"/>
      <c r="C316" s="2132" t="s">
        <v>1553</v>
      </c>
      <c r="D316" s="4935" t="s">
        <v>3974</v>
      </c>
      <c r="E316" s="4858"/>
      <c r="F316" s="4858"/>
      <c r="G316" s="4858"/>
      <c r="H316" s="4858"/>
      <c r="I316" s="4858"/>
      <c r="J316" s="4858"/>
      <c r="K316" s="4858"/>
      <c r="L316" s="4928"/>
    </row>
    <row r="317" spans="2:14" ht="5.4" customHeight="1">
      <c r="B317" s="2047"/>
      <c r="C317" s="2039"/>
      <c r="D317" s="2133"/>
      <c r="E317" s="1939"/>
      <c r="F317" s="1939"/>
      <c r="G317" s="1939"/>
      <c r="H317" s="1939"/>
      <c r="I317" s="1939"/>
      <c r="J317" s="1939"/>
      <c r="K317" s="1939"/>
      <c r="L317" s="1940"/>
    </row>
    <row r="318" spans="2:14" ht="58.5" customHeight="1">
      <c r="B318" s="2047"/>
      <c r="C318" s="2039"/>
      <c r="D318" s="4935" t="s">
        <v>3981</v>
      </c>
      <c r="E318" s="4858"/>
      <c r="F318" s="4858"/>
      <c r="G318" s="4858"/>
      <c r="H318" s="4858"/>
      <c r="I318" s="4858"/>
      <c r="J318" s="4858"/>
      <c r="K318" s="4858"/>
      <c r="L318" s="4928"/>
    </row>
    <row r="319" spans="2:14" ht="5.4" customHeight="1">
      <c r="B319" s="2047"/>
      <c r="C319" s="2039"/>
      <c r="D319" s="2133"/>
      <c r="E319" s="1939"/>
      <c r="F319" s="1939"/>
      <c r="G319" s="1939"/>
      <c r="H319" s="1939"/>
      <c r="I319" s="1939"/>
      <c r="J319" s="1939"/>
      <c r="K319" s="1939"/>
      <c r="L319" s="1940"/>
    </row>
    <row r="320" spans="2:14" ht="35.25" customHeight="1">
      <c r="B320" s="2047"/>
      <c r="C320" s="2039"/>
      <c r="D320" s="4858" t="s">
        <v>1951</v>
      </c>
      <c r="E320" s="4858"/>
      <c r="F320" s="4858"/>
      <c r="G320" s="4858"/>
      <c r="H320" s="4858"/>
      <c r="I320" s="4858"/>
      <c r="J320" s="4858"/>
      <c r="K320" s="4858"/>
      <c r="L320" s="4928"/>
    </row>
    <row r="321" spans="2:15" ht="33" customHeight="1">
      <c r="B321" s="2047"/>
      <c r="C321" s="2039"/>
      <c r="D321" s="4858" t="s">
        <v>1952</v>
      </c>
      <c r="E321" s="4858"/>
      <c r="F321" s="4858"/>
      <c r="G321" s="4858"/>
      <c r="H321" s="4858"/>
      <c r="I321" s="4858"/>
      <c r="J321" s="4858"/>
      <c r="K321" s="4858"/>
      <c r="L321" s="4928"/>
    </row>
    <row r="322" spans="2:15" ht="46.2" customHeight="1">
      <c r="B322" s="2055"/>
      <c r="C322" s="2134"/>
      <c r="D322" s="4942" t="s">
        <v>4602</v>
      </c>
      <c r="E322" s="4860"/>
      <c r="F322" s="4860"/>
      <c r="G322" s="4860"/>
      <c r="H322" s="4860"/>
      <c r="I322" s="4860"/>
      <c r="J322" s="4860"/>
      <c r="K322" s="4860"/>
      <c r="L322" s="4864"/>
    </row>
    <row r="323" spans="2:15" ht="31.5" customHeight="1" outlineLevel="1">
      <c r="B323" s="2059"/>
      <c r="C323" s="4943" t="s">
        <v>1943</v>
      </c>
      <c r="D323" s="4944"/>
      <c r="E323" s="4944"/>
      <c r="F323" s="4944"/>
      <c r="G323" s="4944"/>
      <c r="H323" s="4944"/>
      <c r="I323" s="4944"/>
      <c r="J323" s="4944"/>
      <c r="K323" s="4944"/>
      <c r="L323" s="4945"/>
    </row>
    <row r="324" spans="2:15" ht="6.75" customHeight="1" outlineLevel="1">
      <c r="B324" s="2047"/>
      <c r="C324" s="2135"/>
      <c r="D324" s="2136"/>
      <c r="E324" s="2136"/>
      <c r="F324" s="2136"/>
      <c r="G324" s="2136"/>
      <c r="H324" s="2136"/>
      <c r="I324" s="2136"/>
      <c r="J324" s="2136"/>
      <c r="K324" s="2136"/>
      <c r="L324" s="2137"/>
    </row>
    <row r="325" spans="2:15" ht="31.5" customHeight="1" outlineLevel="1">
      <c r="B325" s="2047"/>
      <c r="C325" s="2138" t="s">
        <v>501</v>
      </c>
      <c r="D325" s="4858" t="s">
        <v>1944</v>
      </c>
      <c r="E325" s="4858"/>
      <c r="F325" s="4858"/>
      <c r="G325" s="4858"/>
      <c r="H325" s="4858"/>
      <c r="I325" s="4858"/>
      <c r="J325" s="4858"/>
      <c r="K325" s="4858"/>
      <c r="L325" s="4928"/>
    </row>
    <row r="326" spans="2:15" ht="7.5" customHeight="1" outlineLevel="1">
      <c r="B326" s="2047"/>
      <c r="C326" s="2139"/>
      <c r="D326" s="1939"/>
      <c r="E326" s="1939"/>
      <c r="F326" s="1939"/>
      <c r="G326" s="1939"/>
      <c r="H326" s="1939"/>
      <c r="I326" s="1939"/>
      <c r="J326" s="1939"/>
      <c r="K326" s="1939"/>
      <c r="L326" s="1940"/>
    </row>
    <row r="327" spans="2:15" ht="31.5" customHeight="1" outlineLevel="1">
      <c r="B327" s="2047"/>
      <c r="C327" s="2138" t="s">
        <v>924</v>
      </c>
      <c r="D327" s="4858" t="s">
        <v>951</v>
      </c>
      <c r="E327" s="4858"/>
      <c r="F327" s="4858"/>
      <c r="G327" s="4858"/>
      <c r="H327" s="4858"/>
      <c r="I327" s="4858"/>
      <c r="J327" s="4858"/>
      <c r="K327" s="4858"/>
      <c r="L327" s="4928"/>
    </row>
    <row r="328" spans="2:15" ht="10.199999999999999" customHeight="1">
      <c r="B328" s="2059"/>
      <c r="C328" s="2140"/>
      <c r="D328" s="2141"/>
      <c r="E328" s="2141"/>
      <c r="F328" s="2141"/>
      <c r="G328" s="2141"/>
      <c r="H328" s="2141"/>
      <c r="I328" s="2141"/>
      <c r="J328" s="2141"/>
      <c r="K328" s="2141"/>
      <c r="L328" s="2142"/>
    </row>
    <row r="329" spans="2:15" ht="60.75" customHeight="1">
      <c r="B329" s="2047"/>
      <c r="C329" s="1960" t="s">
        <v>1503</v>
      </c>
      <c r="D329" s="5027" t="s">
        <v>3873</v>
      </c>
      <c r="E329" s="5027"/>
      <c r="F329" s="5027"/>
      <c r="G329" s="5027"/>
      <c r="H329" s="5027"/>
      <c r="I329" s="5027"/>
      <c r="J329" s="5027"/>
      <c r="K329" s="5027"/>
      <c r="L329" s="5028"/>
    </row>
    <row r="330" spans="2:15" ht="30" customHeight="1">
      <c r="B330" s="2047"/>
      <c r="C330" s="1960" t="s">
        <v>2058</v>
      </c>
      <c r="D330" s="4861" t="s">
        <v>3150</v>
      </c>
      <c r="E330" s="4861"/>
      <c r="F330" s="4861"/>
      <c r="G330" s="4861"/>
      <c r="H330" s="4861"/>
      <c r="I330" s="4861"/>
      <c r="J330" s="4861"/>
      <c r="K330" s="4861"/>
      <c r="L330" s="4934"/>
    </row>
    <row r="331" spans="2:15" ht="7.2" customHeight="1">
      <c r="B331" s="2055"/>
      <c r="C331" s="1962"/>
      <c r="D331" s="2117"/>
      <c r="E331" s="2117"/>
      <c r="F331" s="2117"/>
      <c r="G331" s="2117"/>
      <c r="H331" s="2117"/>
      <c r="I331" s="2117"/>
      <c r="J331" s="2117"/>
      <c r="K331" s="2117"/>
      <c r="L331" s="2118"/>
    </row>
    <row r="332" spans="2:15" ht="31.2" customHeight="1">
      <c r="B332" s="2059"/>
      <c r="C332" s="1949" t="s">
        <v>2477</v>
      </c>
      <c r="D332" s="4949" t="s">
        <v>4603</v>
      </c>
      <c r="E332" s="4949"/>
      <c r="F332" s="4949"/>
      <c r="G332" s="4949"/>
      <c r="H332" s="4949"/>
      <c r="I332" s="4949"/>
      <c r="J332" s="4949"/>
      <c r="K332" s="4949"/>
      <c r="L332" s="4950"/>
    </row>
    <row r="333" spans="2:15" ht="30.6" customHeight="1">
      <c r="B333" s="2047"/>
      <c r="C333" s="1949" t="s">
        <v>1553</v>
      </c>
      <c r="D333" s="4843" t="s">
        <v>2004</v>
      </c>
      <c r="E333" s="4843"/>
      <c r="F333" s="4843"/>
      <c r="G333" s="4843"/>
      <c r="H333" s="4843"/>
      <c r="I333" s="4843"/>
      <c r="J333" s="4843"/>
      <c r="K333" s="4843"/>
      <c r="L333" s="4844"/>
    </row>
    <row r="334" spans="2:15" ht="5.4" customHeight="1">
      <c r="B334" s="2047"/>
      <c r="C334" s="1963"/>
      <c r="D334" s="2111"/>
      <c r="E334" s="2111"/>
      <c r="F334" s="2111"/>
      <c r="G334" s="2111"/>
      <c r="H334" s="2111"/>
      <c r="I334" s="2111"/>
      <c r="J334" s="2111"/>
      <c r="K334" s="2111"/>
      <c r="L334" s="2090"/>
    </row>
    <row r="335" spans="2:15" ht="14.4">
      <c r="B335" s="2047"/>
      <c r="C335" s="1960" t="s">
        <v>1911</v>
      </c>
      <c r="D335" s="4858" t="s">
        <v>3151</v>
      </c>
      <c r="E335" s="4858"/>
      <c r="F335" s="4858"/>
      <c r="G335" s="4858"/>
      <c r="H335" s="4858"/>
      <c r="I335" s="4858"/>
      <c r="J335" s="4858"/>
      <c r="K335" s="4858"/>
      <c r="L335" s="4928"/>
    </row>
    <row r="336" spans="2:15" ht="46.95" customHeight="1">
      <c r="B336" s="2055"/>
      <c r="C336" s="1962"/>
      <c r="D336" s="4860"/>
      <c r="E336" s="4860"/>
      <c r="F336" s="4860"/>
      <c r="G336" s="4860"/>
      <c r="H336" s="4860"/>
      <c r="I336" s="4860"/>
      <c r="J336" s="4860"/>
      <c r="K336" s="4860"/>
      <c r="L336" s="4864"/>
      <c r="O336" s="1968">
        <v>41290</v>
      </c>
    </row>
    <row r="337" spans="2:12" ht="13.95" customHeight="1">
      <c r="B337" s="2030"/>
      <c r="C337" s="4899" t="s">
        <v>568</v>
      </c>
      <c r="D337" s="4900"/>
      <c r="E337" s="4900"/>
      <c r="F337" s="4900"/>
      <c r="G337" s="4900"/>
      <c r="H337" s="4900"/>
      <c r="I337" s="4900"/>
      <c r="J337" s="4900"/>
      <c r="K337" s="4900"/>
      <c r="L337" s="4901"/>
    </row>
    <row r="338" spans="2:12" ht="15.6" customHeight="1">
      <c r="B338" s="1969" t="s">
        <v>2219</v>
      </c>
      <c r="C338" s="2035"/>
      <c r="D338" s="4858" t="s">
        <v>2231</v>
      </c>
      <c r="E338" s="4858"/>
      <c r="F338" s="4858"/>
      <c r="G338" s="4858"/>
      <c r="H338" s="4858"/>
      <c r="I338" s="4858"/>
      <c r="J338" s="4858"/>
      <c r="K338" s="4858"/>
      <c r="L338" s="4928"/>
    </row>
    <row r="339" spans="2:12" ht="15.6" customHeight="1">
      <c r="B339" s="1969"/>
      <c r="C339" s="2035"/>
      <c r="D339" s="5063" t="s">
        <v>3152</v>
      </c>
      <c r="E339" s="5063"/>
      <c r="F339" s="5063"/>
      <c r="G339" s="5063"/>
      <c r="H339" s="5063"/>
      <c r="I339" s="5063"/>
      <c r="J339" s="5063"/>
      <c r="K339" s="5063"/>
      <c r="L339" s="5064"/>
    </row>
    <row r="340" spans="2:12" ht="15.6" customHeight="1">
      <c r="B340" s="1969"/>
      <c r="C340" s="2035"/>
      <c r="D340" s="5063"/>
      <c r="E340" s="5063"/>
      <c r="F340" s="5063"/>
      <c r="G340" s="5063"/>
      <c r="H340" s="5063"/>
      <c r="I340" s="5063"/>
      <c r="J340" s="5063"/>
      <c r="K340" s="5063"/>
      <c r="L340" s="5064"/>
    </row>
    <row r="341" spans="2:12" ht="15.6" customHeight="1">
      <c r="B341" s="1969"/>
      <c r="C341" s="2035"/>
      <c r="D341" s="5063"/>
      <c r="E341" s="5063"/>
      <c r="F341" s="5063"/>
      <c r="G341" s="5063"/>
      <c r="H341" s="5063"/>
      <c r="I341" s="5063"/>
      <c r="J341" s="5063"/>
      <c r="K341" s="5063"/>
      <c r="L341" s="5064"/>
    </row>
    <row r="342" spans="2:12" s="2015" customFormat="1" ht="13.2" customHeight="1">
      <c r="B342" s="2119"/>
      <c r="C342" s="2143"/>
      <c r="D342" s="2144" t="s">
        <v>2233</v>
      </c>
      <c r="E342" s="2144" t="s">
        <v>2220</v>
      </c>
      <c r="F342" s="2145"/>
      <c r="G342" s="2145"/>
      <c r="H342" s="2145"/>
      <c r="I342" s="2145"/>
      <c r="J342" s="2145"/>
      <c r="K342" s="2145"/>
      <c r="L342" s="2146"/>
    </row>
    <row r="343" spans="2:12" s="2015" customFormat="1" ht="13.2" customHeight="1">
      <c r="B343" s="2119"/>
      <c r="C343" s="2143"/>
      <c r="D343" s="2144" t="s">
        <v>2234</v>
      </c>
      <c r="E343" s="2144" t="s">
        <v>2221</v>
      </c>
      <c r="F343" s="2145"/>
      <c r="G343" s="2145"/>
      <c r="H343" s="2145"/>
      <c r="I343" s="2145"/>
      <c r="J343" s="2145"/>
      <c r="K343" s="2145"/>
      <c r="L343" s="2146"/>
    </row>
    <row r="344" spans="2:12" s="2015" customFormat="1" ht="13.2" customHeight="1">
      <c r="B344" s="2119"/>
      <c r="C344" s="2143"/>
      <c r="D344" s="2144" t="s">
        <v>2235</v>
      </c>
      <c r="E344" s="2144" t="s">
        <v>2222</v>
      </c>
      <c r="F344" s="2145"/>
      <c r="G344" s="2145"/>
      <c r="H344" s="2145"/>
      <c r="I344" s="2145"/>
      <c r="J344" s="2145"/>
      <c r="K344" s="2145"/>
      <c r="L344" s="2146"/>
    </row>
    <row r="345" spans="2:12" s="2015" customFormat="1" ht="13.2" customHeight="1">
      <c r="B345" s="2119"/>
      <c r="C345" s="2143"/>
      <c r="D345" s="2144" t="s">
        <v>2236</v>
      </c>
      <c r="E345" s="2144" t="s">
        <v>2223</v>
      </c>
      <c r="F345" s="2145"/>
      <c r="G345" s="2145"/>
      <c r="H345" s="2145"/>
      <c r="I345" s="2145"/>
      <c r="J345" s="2145"/>
      <c r="K345" s="2145"/>
      <c r="L345" s="2146"/>
    </row>
    <row r="346" spans="2:12" s="2015" customFormat="1" ht="13.2" customHeight="1">
      <c r="B346" s="2119"/>
      <c r="C346" s="2143"/>
      <c r="D346" s="2144" t="s">
        <v>2237</v>
      </c>
      <c r="E346" s="2144" t="s">
        <v>2224</v>
      </c>
      <c r="F346" s="2145"/>
      <c r="G346" s="2145"/>
      <c r="H346" s="2145"/>
      <c r="I346" s="2145"/>
      <c r="J346" s="2145"/>
      <c r="K346" s="2145"/>
      <c r="L346" s="2146"/>
    </row>
    <row r="347" spans="2:12" s="2015" customFormat="1" ht="13.2" customHeight="1">
      <c r="B347" s="2119"/>
      <c r="C347" s="2143"/>
      <c r="D347" s="2144" t="s">
        <v>2238</v>
      </c>
      <c r="E347" s="2144" t="s">
        <v>2225</v>
      </c>
      <c r="F347" s="2145"/>
      <c r="G347" s="2145"/>
      <c r="H347" s="2145"/>
      <c r="I347" s="2145"/>
      <c r="J347" s="2145"/>
      <c r="K347" s="2145"/>
      <c r="L347" s="2146"/>
    </row>
    <row r="348" spans="2:12" s="2015" customFormat="1" ht="13.2" customHeight="1">
      <c r="B348" s="2119"/>
      <c r="C348" s="2143"/>
      <c r="D348" s="2144" t="s">
        <v>2239</v>
      </c>
      <c r="E348" s="2144" t="s">
        <v>2226</v>
      </c>
      <c r="F348" s="2145"/>
      <c r="G348" s="2145"/>
      <c r="H348" s="2145"/>
      <c r="I348" s="2145"/>
      <c r="J348" s="2145"/>
      <c r="K348" s="2145"/>
      <c r="L348" s="2146"/>
    </row>
    <row r="349" spans="2:12" s="2015" customFormat="1" ht="13.2" customHeight="1">
      <c r="B349" s="2119"/>
      <c r="C349" s="2143"/>
      <c r="D349" s="2144" t="s">
        <v>2240</v>
      </c>
      <c r="E349" s="2144" t="s">
        <v>2227</v>
      </c>
      <c r="F349" s="2145"/>
      <c r="G349" s="2145"/>
      <c r="H349" s="2145"/>
      <c r="I349" s="2145"/>
      <c r="J349" s="2145"/>
      <c r="K349" s="2145"/>
      <c r="L349" s="2146"/>
    </row>
    <row r="350" spans="2:12" s="2015" customFormat="1" ht="13.2" customHeight="1">
      <c r="B350" s="2119"/>
      <c r="C350" s="2143"/>
      <c r="D350" s="2144" t="s">
        <v>2241</v>
      </c>
      <c r="E350" s="2144" t="s">
        <v>2228</v>
      </c>
      <c r="F350" s="2145"/>
      <c r="G350" s="2145"/>
      <c r="H350" s="2145"/>
      <c r="I350" s="2145"/>
      <c r="J350" s="2145"/>
      <c r="K350" s="2145"/>
      <c r="L350" s="2146"/>
    </row>
    <row r="351" spans="2:12" s="2015" customFormat="1" ht="13.2" customHeight="1">
      <c r="B351" s="2119"/>
      <c r="C351" s="2143"/>
      <c r="D351" s="2144" t="s">
        <v>2242</v>
      </c>
      <c r="E351" s="2144" t="s">
        <v>2229</v>
      </c>
      <c r="F351" s="2145"/>
      <c r="G351" s="2145"/>
      <c r="H351" s="2145"/>
      <c r="I351" s="2145"/>
      <c r="J351" s="2145"/>
      <c r="K351" s="2145"/>
      <c r="L351" s="2146"/>
    </row>
    <row r="352" spans="2:12" s="2015" customFormat="1" ht="13.2" customHeight="1">
      <c r="B352" s="2119"/>
      <c r="C352" s="2143"/>
      <c r="D352" s="2144" t="s">
        <v>2243</v>
      </c>
      <c r="E352" s="2144" t="s">
        <v>2230</v>
      </c>
      <c r="F352" s="2145"/>
      <c r="G352" s="2145"/>
      <c r="H352" s="2145"/>
      <c r="I352" s="2145"/>
      <c r="J352" s="2145"/>
      <c r="K352" s="2145"/>
      <c r="L352" s="2146"/>
    </row>
    <row r="353" spans="2:20" s="2015" customFormat="1" ht="13.2" customHeight="1">
      <c r="B353" s="2119"/>
      <c r="C353" s="2143"/>
      <c r="D353" s="2144" t="s">
        <v>2244</v>
      </c>
      <c r="E353" s="2144" t="s">
        <v>2232</v>
      </c>
      <c r="F353" s="2145"/>
      <c r="G353" s="2145"/>
      <c r="H353" s="2145"/>
      <c r="I353" s="2145"/>
      <c r="J353" s="2145"/>
      <c r="K353" s="2145"/>
      <c r="L353" s="2146"/>
    </row>
    <row r="354" spans="2:20" ht="6.6" customHeight="1">
      <c r="B354" s="1969"/>
      <c r="C354" s="2035"/>
      <c r="D354" s="2046"/>
      <c r="E354" s="2046"/>
      <c r="F354" s="2046"/>
      <c r="G354" s="2046"/>
      <c r="H354" s="2046"/>
      <c r="I354" s="2046"/>
      <c r="J354" s="2046"/>
      <c r="K354" s="2046"/>
      <c r="L354" s="2054"/>
    </row>
    <row r="355" spans="2:20" ht="15" customHeight="1">
      <c r="B355" s="1969" t="s">
        <v>2044</v>
      </c>
      <c r="C355" s="2035"/>
      <c r="D355" s="4858" t="s">
        <v>2045</v>
      </c>
      <c r="E355" s="4858"/>
      <c r="F355" s="4858"/>
      <c r="G355" s="4858"/>
      <c r="H355" s="4858"/>
      <c r="I355" s="4858"/>
      <c r="J355" s="4858"/>
      <c r="K355" s="4858"/>
      <c r="L355" s="4928"/>
      <c r="T355" s="1934" t="s">
        <v>2206</v>
      </c>
    </row>
    <row r="356" spans="2:20" ht="31.2" customHeight="1">
      <c r="B356" s="1969" t="s">
        <v>2046</v>
      </c>
      <c r="C356" s="2035"/>
      <c r="D356" s="4858" t="s">
        <v>3153</v>
      </c>
      <c r="E356" s="4858"/>
      <c r="F356" s="4858"/>
      <c r="G356" s="4858"/>
      <c r="H356" s="4858"/>
      <c r="I356" s="4858"/>
      <c r="J356" s="4858"/>
      <c r="K356" s="4858"/>
      <c r="L356" s="4928"/>
    </row>
    <row r="357" spans="2:20" ht="45" customHeight="1">
      <c r="B357" s="2147" t="s">
        <v>3977</v>
      </c>
      <c r="C357" s="2035"/>
      <c r="D357" s="4954" t="s">
        <v>3978</v>
      </c>
      <c r="E357" s="4954"/>
      <c r="F357" s="4954"/>
      <c r="G357" s="4954"/>
      <c r="H357" s="4954"/>
      <c r="I357" s="4954"/>
      <c r="J357" s="4954"/>
      <c r="K357" s="4954"/>
      <c r="L357" s="4955"/>
    </row>
    <row r="358" spans="2:20" ht="31.2" customHeight="1">
      <c r="B358" s="1969" t="s">
        <v>2544</v>
      </c>
      <c r="C358" s="2035"/>
      <c r="D358" s="4858" t="s">
        <v>3154</v>
      </c>
      <c r="E358" s="4858"/>
      <c r="F358" s="4858"/>
      <c r="G358" s="4858"/>
      <c r="H358" s="4858"/>
      <c r="I358" s="4858"/>
      <c r="J358" s="4858"/>
      <c r="K358" s="4858"/>
      <c r="L358" s="4928"/>
    </row>
    <row r="359" spans="2:20" ht="17.399999999999999" customHeight="1">
      <c r="B359" s="1969" t="s">
        <v>2051</v>
      </c>
      <c r="C359" s="2035"/>
      <c r="D359" s="4858" t="s">
        <v>3155</v>
      </c>
      <c r="E359" s="4858"/>
      <c r="F359" s="4858"/>
      <c r="G359" s="4858"/>
      <c r="H359" s="4858"/>
      <c r="I359" s="4858"/>
      <c r="J359" s="4858"/>
      <c r="K359" s="4858"/>
      <c r="L359" s="4928"/>
      <c r="T359" s="1934" t="s">
        <v>2207</v>
      </c>
    </row>
    <row r="360" spans="2:20" ht="15.6" customHeight="1">
      <c r="B360" s="1969"/>
      <c r="C360" s="1961"/>
      <c r="D360" s="4858" t="s">
        <v>1945</v>
      </c>
      <c r="E360" s="4858"/>
      <c r="F360" s="4858"/>
      <c r="G360" s="4858"/>
      <c r="H360" s="4858"/>
      <c r="I360" s="4858"/>
      <c r="J360" s="4858"/>
      <c r="K360" s="4858"/>
      <c r="L360" s="4928"/>
    </row>
    <row r="361" spans="2:20" ht="6" customHeight="1">
      <c r="B361" s="1969"/>
      <c r="C361" s="2035" t="s">
        <v>580</v>
      </c>
      <c r="D361" s="2046" t="s">
        <v>580</v>
      </c>
      <c r="E361" s="2046"/>
      <c r="F361" s="2046"/>
      <c r="G361" s="2046"/>
      <c r="H361" s="2046"/>
      <c r="I361" s="2046"/>
      <c r="J361" s="2046"/>
      <c r="K361" s="2046"/>
      <c r="L361" s="2054"/>
    </row>
    <row r="362" spans="2:20" ht="31.2" customHeight="1">
      <c r="B362" s="1969"/>
      <c r="C362" s="2148" t="s">
        <v>501</v>
      </c>
      <c r="D362" s="4858" t="s">
        <v>1946</v>
      </c>
      <c r="E362" s="4858"/>
      <c r="F362" s="4858"/>
      <c r="G362" s="4858"/>
      <c r="H362" s="4858"/>
      <c r="I362" s="4858"/>
      <c r="J362" s="4858"/>
      <c r="K362" s="4858"/>
      <c r="L362" s="4928"/>
      <c r="O362" s="1968">
        <v>41290</v>
      </c>
      <c r="T362" s="1934" t="s">
        <v>2208</v>
      </c>
    </row>
    <row r="363" spans="2:20" ht="47.25" customHeight="1">
      <c r="B363" s="1969"/>
      <c r="C363" s="2148" t="s">
        <v>924</v>
      </c>
      <c r="D363" s="4858" t="s">
        <v>1947</v>
      </c>
      <c r="E363" s="4858"/>
      <c r="F363" s="4858"/>
      <c r="G363" s="4858"/>
      <c r="H363" s="4858"/>
      <c r="I363" s="4858"/>
      <c r="J363" s="4858"/>
      <c r="K363" s="4858"/>
      <c r="L363" s="4928"/>
      <c r="T363" s="1934" t="s">
        <v>2209</v>
      </c>
    </row>
    <row r="364" spans="2:20" ht="19.2" customHeight="1">
      <c r="B364" s="1969"/>
      <c r="C364" s="2148" t="s">
        <v>774</v>
      </c>
      <c r="D364" s="4858" t="s">
        <v>1948</v>
      </c>
      <c r="E364" s="4858"/>
      <c r="F364" s="4858"/>
      <c r="G364" s="4858"/>
      <c r="H364" s="4858"/>
      <c r="I364" s="4858"/>
      <c r="J364" s="4858"/>
      <c r="K364" s="4858"/>
      <c r="L364" s="4928"/>
    </row>
    <row r="365" spans="2:20" ht="33" customHeight="1">
      <c r="B365" s="1969"/>
      <c r="C365" s="2148" t="s">
        <v>159</v>
      </c>
      <c r="D365" s="4858" t="s">
        <v>1949</v>
      </c>
      <c r="E365" s="4858"/>
      <c r="F365" s="4858"/>
      <c r="G365" s="4858"/>
      <c r="H365" s="4858"/>
      <c r="I365" s="4858"/>
      <c r="J365" s="4858"/>
      <c r="K365" s="4858"/>
      <c r="L365" s="4928"/>
      <c r="T365" s="1934" t="s">
        <v>2210</v>
      </c>
    </row>
    <row r="366" spans="2:20" ht="31.2" customHeight="1">
      <c r="B366" s="1969"/>
      <c r="C366" s="2148" t="s">
        <v>160</v>
      </c>
      <c r="D366" s="4858" t="s">
        <v>1950</v>
      </c>
      <c r="E366" s="4858"/>
      <c r="F366" s="4858"/>
      <c r="G366" s="4858"/>
      <c r="H366" s="4858"/>
      <c r="I366" s="4858"/>
      <c r="J366" s="4858"/>
      <c r="K366" s="4858"/>
      <c r="L366" s="4928"/>
      <c r="T366" s="1934" t="s">
        <v>2211</v>
      </c>
    </row>
    <row r="367" spans="2:20" ht="6" customHeight="1">
      <c r="B367" s="1969"/>
      <c r="C367" s="2148"/>
      <c r="D367" s="2028"/>
      <c r="E367" s="2028"/>
      <c r="F367" s="2028"/>
      <c r="G367" s="2028"/>
      <c r="H367" s="2028"/>
      <c r="I367" s="2028"/>
      <c r="J367" s="2028"/>
      <c r="K367" s="2028"/>
      <c r="L367" s="2091"/>
    </row>
    <row r="368" spans="2:20" ht="15.6" customHeight="1">
      <c r="B368" s="1969"/>
      <c r="C368" s="5049" t="s">
        <v>2074</v>
      </c>
      <c r="D368" s="5050"/>
      <c r="E368" s="5050"/>
      <c r="F368" s="5050"/>
      <c r="G368" s="5050"/>
      <c r="H368" s="2028"/>
      <c r="I368" s="2028"/>
      <c r="J368" s="2028"/>
      <c r="K368" s="2028"/>
      <c r="L368" s="2091"/>
      <c r="N368" s="2149" t="s">
        <v>2077</v>
      </c>
    </row>
    <row r="369" spans="2:20" ht="29.25" customHeight="1">
      <c r="B369" s="1969"/>
      <c r="C369" s="2148" t="s">
        <v>501</v>
      </c>
      <c r="D369" s="4858" t="s">
        <v>3874</v>
      </c>
      <c r="E369" s="4858"/>
      <c r="F369" s="4858"/>
      <c r="G369" s="4858"/>
      <c r="H369" s="4858"/>
      <c r="I369" s="4858"/>
      <c r="J369" s="4858"/>
      <c r="K369" s="4858"/>
      <c r="L369" s="4928"/>
      <c r="T369" s="1934" t="s">
        <v>2212</v>
      </c>
    </row>
    <row r="370" spans="2:20" ht="60" customHeight="1">
      <c r="B370" s="1969"/>
      <c r="C370" s="2148"/>
      <c r="D370" s="4858"/>
      <c r="E370" s="4858"/>
      <c r="F370" s="4858"/>
      <c r="G370" s="4858"/>
      <c r="H370" s="4858"/>
      <c r="I370" s="4858"/>
      <c r="J370" s="4858"/>
      <c r="K370" s="4858"/>
      <c r="L370" s="4928"/>
    </row>
    <row r="371" spans="2:20" ht="15" customHeight="1">
      <c r="B371" s="1969"/>
      <c r="C371" s="2148" t="s">
        <v>924</v>
      </c>
      <c r="D371" s="4858" t="s">
        <v>3875</v>
      </c>
      <c r="E371" s="4858"/>
      <c r="F371" s="4858"/>
      <c r="G371" s="4858"/>
      <c r="H371" s="4858"/>
      <c r="I371" s="4858"/>
      <c r="J371" s="4858"/>
      <c r="K371" s="4858"/>
      <c r="L371" s="4928"/>
      <c r="T371" s="1934" t="s">
        <v>2213</v>
      </c>
    </row>
    <row r="372" spans="2:20" ht="15" customHeight="1">
      <c r="B372" s="1969"/>
      <c r="C372" s="2148" t="s">
        <v>774</v>
      </c>
      <c r="D372" s="4858" t="str">
        <f>+""&amp;+F161&amp;""</f>
        <v>The Contractor shall deliver his programme of work within 10 calendar days after notice from the Employer, prior to the Commencement Date.</v>
      </c>
      <c r="E372" s="4858"/>
      <c r="F372" s="4858"/>
      <c r="G372" s="4858"/>
      <c r="H372" s="4858"/>
      <c r="I372" s="4858"/>
      <c r="J372" s="4858"/>
      <c r="K372" s="4858"/>
      <c r="L372" s="4928"/>
    </row>
    <row r="373" spans="2:20" ht="74.25" customHeight="1">
      <c r="B373" s="1969"/>
      <c r="C373" s="2148"/>
      <c r="D373" s="4858" t="s">
        <v>3876</v>
      </c>
      <c r="E373" s="4858"/>
      <c r="F373" s="4858"/>
      <c r="G373" s="4858"/>
      <c r="H373" s="4858"/>
      <c r="I373" s="4858"/>
      <c r="J373" s="4858"/>
      <c r="K373" s="4858"/>
      <c r="L373" s="4928"/>
      <c r="T373" s="1934" t="s">
        <v>2214</v>
      </c>
    </row>
    <row r="374" spans="2:20" ht="30.75" customHeight="1">
      <c r="B374" s="1969"/>
      <c r="C374" s="2148"/>
      <c r="D374" s="4858" t="s">
        <v>3877</v>
      </c>
      <c r="E374" s="4858"/>
      <c r="F374" s="4858"/>
      <c r="G374" s="4858"/>
      <c r="H374" s="4858"/>
      <c r="I374" s="4858"/>
      <c r="J374" s="4858"/>
      <c r="K374" s="4858"/>
      <c r="L374" s="4928"/>
    </row>
    <row r="375" spans="2:20" ht="28.95" customHeight="1">
      <c r="B375" s="1969"/>
      <c r="C375" s="2148"/>
      <c r="D375" s="4858" t="s">
        <v>2075</v>
      </c>
      <c r="E375" s="4858"/>
      <c r="F375" s="4858"/>
      <c r="G375" s="4858"/>
      <c r="H375" s="4858"/>
      <c r="I375" s="4858"/>
      <c r="J375" s="4858"/>
      <c r="K375" s="4858"/>
      <c r="L375" s="4928"/>
      <c r="T375" s="1934" t="s">
        <v>2215</v>
      </c>
    </row>
    <row r="376" spans="2:20" ht="19.2" customHeight="1">
      <c r="B376" s="1969"/>
      <c r="C376" s="2148"/>
      <c r="D376" s="4858" t="s">
        <v>2076</v>
      </c>
      <c r="E376" s="4858"/>
      <c r="F376" s="4858"/>
      <c r="G376" s="4858"/>
      <c r="H376" s="4858"/>
      <c r="I376" s="4858"/>
      <c r="J376" s="4858"/>
      <c r="K376" s="4858"/>
      <c r="L376" s="4928"/>
    </row>
    <row r="377" spans="2:20" ht="3.6" customHeight="1">
      <c r="B377" s="1969"/>
      <c r="C377" s="2148"/>
      <c r="D377" s="2028"/>
      <c r="E377" s="2028"/>
      <c r="F377" s="2028"/>
      <c r="G377" s="2028"/>
      <c r="H377" s="2028"/>
      <c r="I377" s="2028"/>
      <c r="J377" s="2028"/>
      <c r="K377" s="2028"/>
      <c r="L377" s="2091"/>
    </row>
    <row r="378" spans="2:20" ht="14.4" customHeight="1">
      <c r="B378" s="1969"/>
      <c r="C378" s="5049" t="s">
        <v>2082</v>
      </c>
      <c r="D378" s="5050"/>
      <c r="E378" s="5050"/>
      <c r="F378" s="5050"/>
      <c r="G378" s="5050"/>
      <c r="H378" s="5050"/>
      <c r="I378" s="5050"/>
      <c r="J378" s="2028"/>
      <c r="K378" s="2028"/>
      <c r="L378" s="2091"/>
      <c r="T378" s="1934" t="s">
        <v>2216</v>
      </c>
    </row>
    <row r="379" spans="2:20" ht="4.2" customHeight="1">
      <c r="B379" s="1969"/>
      <c r="C379" s="2150"/>
      <c r="D379" s="2151"/>
      <c r="E379" s="2151"/>
      <c r="F379" s="2151"/>
      <c r="G379" s="2151"/>
      <c r="H379" s="2151"/>
      <c r="I379" s="2151"/>
      <c r="J379" s="2028"/>
      <c r="K379" s="2028"/>
      <c r="L379" s="2091"/>
    </row>
    <row r="380" spans="2:20" ht="14.25" customHeight="1">
      <c r="B380" s="1969"/>
      <c r="C380" s="2148" t="s">
        <v>501</v>
      </c>
      <c r="D380" s="4858" t="str">
        <f>+"The Contract Sum includes a monthly allowance of "&amp;+'Master Data'!E638&amp;" working days inclement weather during which rainfall exceeds "&amp;+'Master Data'!E639&amp;"mm per day for months"</f>
        <v>The Contract Sum includes a monthly allowance of 3 working days inclement weather during which rainfall exceeds 10mm per day for months</v>
      </c>
      <c r="E380" s="4858"/>
      <c r="F380" s="4858"/>
      <c r="G380" s="4858"/>
      <c r="H380" s="4858"/>
      <c r="I380" s="4858"/>
      <c r="J380" s="4858"/>
      <c r="K380" s="4858"/>
      <c r="L380" s="4928"/>
      <c r="T380" s="1934" t="s">
        <v>2217</v>
      </c>
    </row>
    <row r="381" spans="2:20" ht="28.95" customHeight="1">
      <c r="B381" s="1969"/>
      <c r="C381" s="2150"/>
      <c r="D381" s="4858" t="str">
        <f>+"as indicated in the Scope of Works. These days shall be reflected on the critical path of the Contractor’s programme as specified in MANAGING PROJECT DURATION above."</f>
        <v>as indicated in the Scope of Works. These days shall be reflected on the critical path of the Contractor’s programme as specified in MANAGING PROJECT DURATION above.</v>
      </c>
      <c r="E381" s="4858"/>
      <c r="F381" s="4858"/>
      <c r="G381" s="4858"/>
      <c r="H381" s="4858"/>
      <c r="I381" s="4858"/>
      <c r="J381" s="4858"/>
      <c r="K381" s="4858"/>
      <c r="L381" s="4928"/>
      <c r="N381" s="2152"/>
      <c r="O381" s="2152"/>
      <c r="T381" s="1934" t="s">
        <v>2218</v>
      </c>
    </row>
    <row r="382" spans="2:20" ht="2.4" customHeight="1">
      <c r="B382" s="1969"/>
      <c r="C382" s="2150"/>
      <c r="D382" s="2151"/>
      <c r="E382" s="2151"/>
      <c r="F382" s="2151"/>
      <c r="G382" s="2151"/>
      <c r="H382" s="2151"/>
      <c r="I382" s="2151"/>
      <c r="J382" s="2028"/>
      <c r="K382" s="2028"/>
      <c r="L382" s="2091"/>
    </row>
    <row r="383" spans="2:20" ht="17.399999999999999" customHeight="1">
      <c r="B383" s="1969"/>
      <c r="C383" s="2148" t="s">
        <v>924</v>
      </c>
      <c r="D383" s="4858" t="s">
        <v>2083</v>
      </c>
      <c r="E383" s="4858"/>
      <c r="F383" s="4858"/>
      <c r="G383" s="4858"/>
      <c r="H383" s="4858"/>
      <c r="I383" s="4858"/>
      <c r="J383" s="4858"/>
      <c r="K383" s="4858"/>
      <c r="L383" s="4928"/>
      <c r="N383" s="2152"/>
      <c r="O383" s="2153"/>
    </row>
    <row r="384" spans="2:20" ht="27.75" customHeight="1">
      <c r="B384" s="1969"/>
      <c r="C384" s="2150"/>
      <c r="D384" s="4858"/>
      <c r="E384" s="4858"/>
      <c r="F384" s="4858"/>
      <c r="G384" s="4858"/>
      <c r="H384" s="4858"/>
      <c r="I384" s="4858"/>
      <c r="J384" s="4858"/>
      <c r="K384" s="4858"/>
      <c r="L384" s="4928"/>
      <c r="O384" s="2154" t="s">
        <v>580</v>
      </c>
    </row>
    <row r="385" spans="2:21" ht="12" customHeight="1">
      <c r="B385" s="1969"/>
      <c r="C385" s="2150"/>
      <c r="D385" s="2155" t="s">
        <v>399</v>
      </c>
      <c r="E385" s="2156" t="s">
        <v>2084</v>
      </c>
      <c r="F385" s="2157"/>
      <c r="G385" s="2157"/>
      <c r="H385" s="2157"/>
      <c r="I385" s="2157"/>
      <c r="J385" s="2158"/>
      <c r="K385" s="2158"/>
      <c r="L385" s="2159"/>
      <c r="O385" s="2154" t="s">
        <v>580</v>
      </c>
    </row>
    <row r="386" spans="2:21" ht="36" customHeight="1">
      <c r="B386" s="1969"/>
      <c r="C386" s="2150"/>
      <c r="D386" s="2155" t="s">
        <v>400</v>
      </c>
      <c r="E386" s="4773" t="s">
        <v>3878</v>
      </c>
      <c r="F386" s="4773"/>
      <c r="G386" s="4773"/>
      <c r="H386" s="4773"/>
      <c r="I386" s="4773"/>
      <c r="J386" s="4773"/>
      <c r="K386" s="4773"/>
      <c r="L386" s="4933"/>
      <c r="O386" s="2154" t="s">
        <v>580</v>
      </c>
    </row>
    <row r="387" spans="2:21" ht="25.95" customHeight="1">
      <c r="B387" s="1969"/>
      <c r="C387" s="2150"/>
      <c r="D387" s="2160" t="s">
        <v>580</v>
      </c>
      <c r="E387" s="2155" t="s">
        <v>789</v>
      </c>
      <c r="F387" s="4773" t="s">
        <v>3879</v>
      </c>
      <c r="G387" s="4773"/>
      <c r="H387" s="4773"/>
      <c r="I387" s="4773"/>
      <c r="J387" s="4773"/>
      <c r="K387" s="4773"/>
      <c r="L387" s="4933"/>
      <c r="O387" s="2154" t="s">
        <v>580</v>
      </c>
    </row>
    <row r="388" spans="2:21" ht="13.95" customHeight="1">
      <c r="B388" s="1969"/>
      <c r="C388" s="2150"/>
      <c r="D388" s="2151"/>
      <c r="E388" s="2155" t="s">
        <v>784</v>
      </c>
      <c r="F388" s="4773" t="s">
        <v>2085</v>
      </c>
      <c r="G388" s="4773"/>
      <c r="H388" s="4773"/>
      <c r="I388" s="4773"/>
      <c r="J388" s="4773"/>
      <c r="K388" s="4773"/>
      <c r="L388" s="4933"/>
      <c r="O388" s="2154" t="s">
        <v>580</v>
      </c>
    </row>
    <row r="389" spans="2:21" ht="25.5" customHeight="1">
      <c r="B389" s="1969"/>
      <c r="C389" s="2150"/>
      <c r="D389" s="2151"/>
      <c r="E389" s="2155" t="s">
        <v>785</v>
      </c>
      <c r="F389" s="4773" t="s">
        <v>2086</v>
      </c>
      <c r="G389" s="4773"/>
      <c r="H389" s="4773"/>
      <c r="I389" s="4773"/>
      <c r="J389" s="4773"/>
      <c r="K389" s="4773"/>
      <c r="L389" s="4933"/>
      <c r="O389" s="2154" t="s">
        <v>580</v>
      </c>
    </row>
    <row r="390" spans="2:21" ht="12.6" customHeight="1">
      <c r="B390" s="1969"/>
      <c r="C390" s="2150"/>
      <c r="D390" s="2151"/>
      <c r="E390" s="2155" t="s">
        <v>786</v>
      </c>
      <c r="F390" s="4773" t="s">
        <v>3880</v>
      </c>
      <c r="G390" s="4773"/>
      <c r="H390" s="4773"/>
      <c r="I390" s="4773"/>
      <c r="J390" s="4773"/>
      <c r="K390" s="4773"/>
      <c r="L390" s="4933"/>
      <c r="O390" s="2154" t="s">
        <v>580</v>
      </c>
    </row>
    <row r="391" spans="2:21" ht="26.4" customHeight="1">
      <c r="B391" s="1969"/>
      <c r="C391" s="2150"/>
      <c r="D391" s="2151"/>
      <c r="E391" s="2155" t="s">
        <v>787</v>
      </c>
      <c r="F391" s="4773" t="s">
        <v>3881</v>
      </c>
      <c r="G391" s="4773"/>
      <c r="H391" s="4773"/>
      <c r="I391" s="4773"/>
      <c r="J391" s="4773"/>
      <c r="K391" s="4773"/>
      <c r="L391" s="4933"/>
      <c r="O391" s="2154" t="s">
        <v>580</v>
      </c>
    </row>
    <row r="392" spans="2:21" ht="27.6" customHeight="1">
      <c r="B392" s="1969"/>
      <c r="C392" s="2150"/>
      <c r="D392" s="2151"/>
      <c r="E392" s="2155" t="s">
        <v>788</v>
      </c>
      <c r="F392" s="4773" t="s">
        <v>3882</v>
      </c>
      <c r="G392" s="4773"/>
      <c r="H392" s="4773"/>
      <c r="I392" s="4773"/>
      <c r="J392" s="4773"/>
      <c r="K392" s="4773"/>
      <c r="L392" s="4933"/>
      <c r="O392" s="2154" t="s">
        <v>580</v>
      </c>
    </row>
    <row r="393" spans="2:21" ht="15.6" customHeight="1">
      <c r="B393" s="2041"/>
      <c r="C393" s="2161"/>
      <c r="D393" s="2162"/>
      <c r="E393" s="2163" t="s">
        <v>588</v>
      </c>
      <c r="F393" s="5051" t="s">
        <v>3883</v>
      </c>
      <c r="G393" s="5051"/>
      <c r="H393" s="5051"/>
      <c r="I393" s="5051"/>
      <c r="J393" s="5051"/>
      <c r="K393" s="5051"/>
      <c r="L393" s="5052"/>
      <c r="O393" s="5059"/>
      <c r="P393" s="2164"/>
      <c r="Q393" s="2164"/>
      <c r="R393" s="2164"/>
      <c r="S393" s="2164"/>
      <c r="T393" s="2164"/>
      <c r="U393" s="2164"/>
    </row>
    <row r="394" spans="2:21" ht="25.5" customHeight="1">
      <c r="B394" s="2030"/>
      <c r="C394" s="2165"/>
      <c r="D394" s="2166"/>
      <c r="E394" s="2167" t="s">
        <v>442</v>
      </c>
      <c r="F394" s="4826" t="s">
        <v>3884</v>
      </c>
      <c r="G394" s="4826"/>
      <c r="H394" s="4826"/>
      <c r="I394" s="4826"/>
      <c r="J394" s="4826"/>
      <c r="K394" s="4826"/>
      <c r="L394" s="4936"/>
      <c r="O394" s="5059"/>
      <c r="P394" s="2164"/>
      <c r="Q394" s="2164"/>
      <c r="R394" s="2164"/>
      <c r="S394" s="2164"/>
      <c r="T394" s="2164"/>
      <c r="U394" s="2164"/>
    </row>
    <row r="395" spans="2:21" ht="13.2" customHeight="1">
      <c r="B395" s="1969"/>
      <c r="C395" s="2150"/>
      <c r="D395" s="2151"/>
      <c r="E395" s="2155" t="s">
        <v>1387</v>
      </c>
      <c r="F395" s="4773" t="s">
        <v>2087</v>
      </c>
      <c r="G395" s="4773"/>
      <c r="H395" s="4773"/>
      <c r="I395" s="4773"/>
      <c r="J395" s="4773"/>
      <c r="K395" s="4773"/>
      <c r="L395" s="4933"/>
      <c r="O395" s="5059"/>
      <c r="P395" s="2074"/>
      <c r="Q395" s="2074"/>
      <c r="R395" s="2074"/>
      <c r="S395" s="2074"/>
      <c r="T395" s="2074"/>
      <c r="U395" s="2164"/>
    </row>
    <row r="396" spans="2:21" ht="13.2" customHeight="1">
      <c r="B396" s="1969"/>
      <c r="C396" s="2150"/>
      <c r="D396" s="2151"/>
      <c r="E396" s="5040" t="s">
        <v>2099</v>
      </c>
      <c r="F396" s="5041"/>
      <c r="G396" s="4828" t="s">
        <v>2011</v>
      </c>
      <c r="H396" s="4828"/>
      <c r="I396" s="4828"/>
      <c r="J396" s="4828"/>
      <c r="K396" s="4828"/>
      <c r="L396" s="4916" t="s">
        <v>2094</v>
      </c>
      <c r="O396" s="2164"/>
      <c r="P396" s="2168"/>
      <c r="Q396" s="2168"/>
      <c r="R396" s="2168"/>
      <c r="S396" s="2168"/>
      <c r="T396" s="2168"/>
      <c r="U396" s="2168"/>
    </row>
    <row r="397" spans="2:21" ht="13.2" customHeight="1">
      <c r="B397" s="1969"/>
      <c r="C397" s="2150"/>
      <c r="D397" s="2151"/>
      <c r="E397" s="5042"/>
      <c r="F397" s="5043"/>
      <c r="G397" s="2169" t="s">
        <v>2088</v>
      </c>
      <c r="H397" s="2169" t="s">
        <v>2090</v>
      </c>
      <c r="I397" s="2169" t="s">
        <v>2091</v>
      </c>
      <c r="J397" s="2169" t="s">
        <v>2092</v>
      </c>
      <c r="K397" s="2169" t="s">
        <v>2093</v>
      </c>
      <c r="L397" s="4917"/>
      <c r="O397" s="2164"/>
      <c r="P397" s="2168"/>
      <c r="Q397" s="2168"/>
      <c r="R397" s="2168"/>
      <c r="S397" s="2168"/>
      <c r="T397" s="2168"/>
      <c r="U397" s="2168"/>
    </row>
    <row r="398" spans="2:21" ht="13.2" customHeight="1">
      <c r="B398" s="1969"/>
      <c r="C398" s="2150"/>
      <c r="D398" s="2151"/>
      <c r="E398" s="5044"/>
      <c r="F398" s="5045"/>
      <c r="G398" s="2169" t="s">
        <v>2089</v>
      </c>
      <c r="H398" s="2169" t="s">
        <v>2089</v>
      </c>
      <c r="I398" s="2169" t="s">
        <v>2089</v>
      </c>
      <c r="J398" s="2169" t="s">
        <v>2089</v>
      </c>
      <c r="K398" s="2169" t="s">
        <v>2089</v>
      </c>
      <c r="L398" s="2169" t="s">
        <v>2089</v>
      </c>
      <c r="O398" s="2164"/>
      <c r="P398" s="2168"/>
      <c r="Q398" s="2168"/>
      <c r="R398" s="2168"/>
      <c r="S398" s="2168"/>
      <c r="T398" s="2168"/>
      <c r="U398" s="2168"/>
    </row>
    <row r="399" spans="2:21" ht="13.2" customHeight="1">
      <c r="B399" s="1969"/>
      <c r="C399" s="2150"/>
      <c r="D399" s="2151"/>
      <c r="E399" s="2170" t="s">
        <v>2095</v>
      </c>
      <c r="F399" s="2171" t="s">
        <v>2097</v>
      </c>
      <c r="G399" s="2169">
        <v>0</v>
      </c>
      <c r="H399" s="2169">
        <v>30</v>
      </c>
      <c r="I399" s="2169">
        <v>30</v>
      </c>
      <c r="J399" s="2169">
        <v>15</v>
      </c>
      <c r="K399" s="2169">
        <v>15</v>
      </c>
      <c r="L399" s="2169">
        <f>SUM(G399:K399)</f>
        <v>90</v>
      </c>
      <c r="O399" s="2164"/>
      <c r="P399" s="2168"/>
      <c r="Q399" s="2168"/>
      <c r="R399" s="2168"/>
      <c r="S399" s="2168"/>
      <c r="T399" s="2168"/>
      <c r="U399" s="2168"/>
    </row>
    <row r="400" spans="2:21" ht="13.2" customHeight="1">
      <c r="B400" s="1969"/>
      <c r="C400" s="2150"/>
      <c r="D400" s="2151"/>
      <c r="E400" s="2170" t="s">
        <v>2098</v>
      </c>
      <c r="F400" s="2171" t="s">
        <v>2097</v>
      </c>
      <c r="G400" s="2169">
        <v>16</v>
      </c>
      <c r="H400" s="2169">
        <v>22</v>
      </c>
      <c r="I400" s="2169">
        <v>35</v>
      </c>
      <c r="J400" s="2169">
        <v>15</v>
      </c>
      <c r="K400" s="2169">
        <v>18</v>
      </c>
      <c r="L400" s="2169">
        <f>SUM(G400:K400)</f>
        <v>106</v>
      </c>
      <c r="O400" s="2164"/>
      <c r="P400" s="2168"/>
      <c r="Q400" s="2168"/>
      <c r="R400" s="2168"/>
      <c r="S400" s="2168"/>
      <c r="T400" s="2168"/>
      <c r="U400" s="2168"/>
    </row>
    <row r="401" spans="2:21" ht="13.2" customHeight="1">
      <c r="B401" s="1969"/>
      <c r="C401" s="2150"/>
      <c r="D401" s="2151"/>
      <c r="E401" s="4829" t="s">
        <v>2096</v>
      </c>
      <c r="F401" s="4829"/>
      <c r="G401" s="2172">
        <f>+G399-G400</f>
        <v>-16</v>
      </c>
      <c r="H401" s="2172">
        <f>+H399-H400</f>
        <v>8</v>
      </c>
      <c r="I401" s="2172">
        <f>+I399-I400</f>
        <v>-5</v>
      </c>
      <c r="J401" s="2172">
        <f>+J399-J400</f>
        <v>0</v>
      </c>
      <c r="K401" s="2172">
        <f>+K399-K400</f>
        <v>-3</v>
      </c>
      <c r="L401" s="2169">
        <f>SUM(G401:K401)</f>
        <v>-16</v>
      </c>
      <c r="O401" s="2164"/>
      <c r="P401" s="2168"/>
      <c r="Q401" s="2168"/>
      <c r="R401" s="2168"/>
      <c r="S401" s="2168"/>
      <c r="T401" s="2168"/>
      <c r="U401" s="2168"/>
    </row>
    <row r="402" spans="2:21" ht="13.2" customHeight="1">
      <c r="B402" s="1969"/>
      <c r="C402" s="2173">
        <v>8</v>
      </c>
      <c r="D402" s="2174" t="s">
        <v>2100</v>
      </c>
      <c r="E402" s="4918" t="s">
        <v>2101</v>
      </c>
      <c r="F402" s="4918"/>
      <c r="G402" s="4918"/>
      <c r="H402" s="4918"/>
      <c r="I402" s="4918"/>
      <c r="J402" s="4918"/>
      <c r="K402" s="4918"/>
      <c r="L402" s="2175">
        <f>-L401/C402</f>
        <v>2</v>
      </c>
      <c r="O402" s="5039"/>
      <c r="P402" s="5039"/>
      <c r="Q402" s="5039"/>
      <c r="R402" s="5039"/>
      <c r="S402" s="5039"/>
      <c r="T402" s="5039"/>
      <c r="U402" s="2168"/>
    </row>
    <row r="403" spans="2:21" ht="14.4" customHeight="1">
      <c r="B403" s="1969"/>
      <c r="C403" s="2148"/>
      <c r="D403" s="2028"/>
      <c r="E403" s="4847" t="s">
        <v>4604</v>
      </c>
      <c r="F403" s="4847"/>
      <c r="G403" s="4847"/>
      <c r="H403" s="4847"/>
      <c r="I403" s="4847"/>
      <c r="J403" s="4847"/>
      <c r="K403" s="4847"/>
      <c r="L403" s="4848"/>
    </row>
    <row r="404" spans="2:21" ht="3" customHeight="1">
      <c r="B404" s="2041"/>
      <c r="C404" s="2176" t="s">
        <v>580</v>
      </c>
      <c r="D404" s="2043" t="s">
        <v>580</v>
      </c>
      <c r="E404" s="2043"/>
      <c r="F404" s="2043"/>
      <c r="G404" s="2043"/>
      <c r="H404" s="2043"/>
      <c r="I404" s="2043"/>
      <c r="J404" s="2043"/>
      <c r="K404" s="2043"/>
      <c r="L404" s="2044"/>
    </row>
    <row r="405" spans="2:21" ht="15.75" customHeight="1">
      <c r="B405" s="2177" t="s">
        <v>4564</v>
      </c>
      <c r="C405" s="4852" t="str">
        <f>+'Master Data'!E13</f>
        <v>ZNTM012345W</v>
      </c>
      <c r="D405" s="4853"/>
      <c r="E405" s="4849" t="s">
        <v>573</v>
      </c>
      <c r="F405" s="4850"/>
      <c r="G405" s="4850"/>
      <c r="H405" s="4850"/>
      <c r="I405" s="4850"/>
      <c r="J405" s="4850"/>
      <c r="K405" s="4850"/>
      <c r="L405" s="4851"/>
    </row>
    <row r="406" spans="2:21" ht="13.8">
      <c r="B406" s="4924" t="s">
        <v>580</v>
      </c>
      <c r="C406" s="4846" t="s">
        <v>163</v>
      </c>
      <c r="D406" s="4846"/>
      <c r="E406" s="4846"/>
      <c r="F406" s="4846"/>
      <c r="G406" s="4846"/>
      <c r="H406" s="4846"/>
      <c r="I406" s="4846"/>
      <c r="J406" s="4846"/>
      <c r="K406" s="4846"/>
      <c r="L406" s="4883"/>
    </row>
    <row r="407" spans="2:21" ht="3" customHeight="1">
      <c r="B407" s="4925"/>
      <c r="C407" s="2178"/>
      <c r="D407" s="1945"/>
      <c r="E407" s="1945"/>
      <c r="F407" s="1945"/>
      <c r="G407" s="1945"/>
      <c r="H407" s="1945"/>
      <c r="I407" s="1945"/>
      <c r="J407" s="1945"/>
      <c r="K407" s="1945"/>
      <c r="L407" s="1946"/>
    </row>
    <row r="408" spans="2:21" ht="28.95" customHeight="1">
      <c r="B408" s="4925"/>
      <c r="C408" s="2178" t="s">
        <v>373</v>
      </c>
      <c r="D408" s="4712" t="s">
        <v>3885</v>
      </c>
      <c r="E408" s="4712"/>
      <c r="F408" s="4712"/>
      <c r="G408" s="4712"/>
      <c r="H408" s="4712"/>
      <c r="I408" s="4712"/>
      <c r="J408" s="4712"/>
      <c r="K408" s="4712"/>
      <c r="L408" s="4732"/>
    </row>
    <row r="409" spans="2:21" ht="3" customHeight="1">
      <c r="B409" s="4926"/>
      <c r="C409" s="1981"/>
      <c r="D409" s="2083"/>
      <c r="E409" s="2083"/>
      <c r="F409" s="2083"/>
      <c r="G409" s="2083"/>
      <c r="H409" s="2083"/>
      <c r="I409" s="2083"/>
      <c r="J409" s="2083"/>
      <c r="K409" s="2083"/>
      <c r="L409" s="1987"/>
    </row>
    <row r="410" spans="2:21" ht="19.5" customHeight="1">
      <c r="B410" s="2179" t="s">
        <v>481</v>
      </c>
      <c r="C410" s="4777" t="s">
        <v>973</v>
      </c>
      <c r="D410" s="4778"/>
      <c r="E410" s="4778"/>
      <c r="F410" s="4778"/>
      <c r="G410" s="4778"/>
      <c r="H410" s="4778"/>
      <c r="I410" s="4778"/>
      <c r="J410" s="4778"/>
      <c r="K410" s="4778"/>
      <c r="L410" s="4779"/>
    </row>
    <row r="411" spans="2:21" ht="21" customHeight="1">
      <c r="B411" s="4930" t="s">
        <v>2023</v>
      </c>
      <c r="C411" s="4845" t="s">
        <v>574</v>
      </c>
      <c r="D411" s="4846"/>
      <c r="E411" s="2180"/>
      <c r="F411" s="2180"/>
      <c r="G411" s="2180"/>
      <c r="H411" s="2180"/>
      <c r="I411" s="2180"/>
      <c r="J411" s="2180"/>
      <c r="K411" s="2180"/>
      <c r="L411" s="2181"/>
    </row>
    <row r="412" spans="2:21" ht="8.25" customHeight="1">
      <c r="B412" s="4931"/>
      <c r="C412" s="1965"/>
      <c r="D412" s="1945"/>
      <c r="E412" s="1945"/>
      <c r="F412" s="1945"/>
      <c r="G412" s="1945"/>
      <c r="H412" s="1945"/>
      <c r="I412" s="1945"/>
      <c r="J412" s="1945"/>
      <c r="K412" s="1945"/>
      <c r="L412" s="1946"/>
    </row>
    <row r="413" spans="2:21" ht="16.5" customHeight="1">
      <c r="B413" s="4931"/>
      <c r="C413" s="4711" t="s">
        <v>970</v>
      </c>
      <c r="D413" s="4712"/>
      <c r="E413" s="4712"/>
      <c r="F413" s="4712"/>
      <c r="G413" s="4712"/>
      <c r="H413" s="4712"/>
      <c r="I413" s="4712"/>
      <c r="J413" s="4712"/>
      <c r="K413" s="4712"/>
      <c r="L413" s="4732"/>
    </row>
    <row r="414" spans="2:21" ht="21.6" customHeight="1">
      <c r="B414" s="4931"/>
      <c r="C414" s="4721"/>
      <c r="D414" s="4722"/>
      <c r="E414" s="4722"/>
      <c r="F414" s="4722"/>
      <c r="G414" s="4722"/>
      <c r="H414" s="4722"/>
      <c r="I414" s="4722"/>
      <c r="J414" s="4722"/>
      <c r="K414" s="4722"/>
      <c r="L414" s="4927"/>
    </row>
    <row r="415" spans="2:21" ht="21.6" customHeight="1">
      <c r="B415" s="4931"/>
      <c r="C415" s="4832"/>
      <c r="D415" s="4833"/>
      <c r="E415" s="4833"/>
      <c r="F415" s="4833"/>
      <c r="G415" s="4833"/>
      <c r="H415" s="4833"/>
      <c r="I415" s="4833"/>
      <c r="J415" s="4833"/>
      <c r="K415" s="4833"/>
      <c r="L415" s="4834"/>
    </row>
    <row r="416" spans="2:21" ht="21.6" customHeight="1">
      <c r="B416" s="4931"/>
      <c r="C416" s="4832"/>
      <c r="D416" s="4833"/>
      <c r="E416" s="4833"/>
      <c r="F416" s="4833"/>
      <c r="G416" s="4833"/>
      <c r="H416" s="4833"/>
      <c r="I416" s="4833"/>
      <c r="J416" s="4833"/>
      <c r="K416" s="4833"/>
      <c r="L416" s="4834"/>
    </row>
    <row r="417" spans="2:12" ht="13.8">
      <c r="B417" s="4931"/>
      <c r="C417" s="1964"/>
      <c r="D417" s="1945"/>
      <c r="E417" s="1945"/>
      <c r="F417" s="1945"/>
      <c r="G417" s="1945"/>
      <c r="H417" s="1945"/>
      <c r="I417" s="1945"/>
      <c r="J417" s="1945"/>
      <c r="K417" s="1945"/>
      <c r="L417" s="1946"/>
    </row>
    <row r="418" spans="2:12" ht="14.25" customHeight="1">
      <c r="B418" s="4931"/>
      <c r="C418" s="4711" t="s">
        <v>492</v>
      </c>
      <c r="D418" s="4712"/>
      <c r="E418" s="4712"/>
      <c r="F418" s="2182"/>
      <c r="G418" s="2182"/>
      <c r="H418" s="2182"/>
      <c r="I418" s="2133" t="s">
        <v>490</v>
      </c>
      <c r="J418" s="2183"/>
      <c r="K418" s="2184"/>
      <c r="L418" s="2185"/>
    </row>
    <row r="419" spans="2:12" ht="10.5" customHeight="1">
      <c r="B419" s="4931"/>
      <c r="C419" s="2186"/>
      <c r="D419" s="2037"/>
      <c r="E419" s="2037"/>
      <c r="F419" s="2037"/>
      <c r="G419" s="2037"/>
      <c r="H419" s="2037"/>
      <c r="I419" s="1939"/>
      <c r="J419" s="2009"/>
      <c r="K419" s="1945"/>
      <c r="L419" s="1946"/>
    </row>
    <row r="420" spans="2:12" ht="14.25" customHeight="1">
      <c r="B420" s="4931"/>
      <c r="C420" s="4711" t="s">
        <v>575</v>
      </c>
      <c r="D420" s="4712"/>
      <c r="E420" s="4712"/>
      <c r="F420" s="4929"/>
      <c r="G420" s="4929"/>
      <c r="H420" s="4929"/>
      <c r="I420" s="2133" t="s">
        <v>491</v>
      </c>
      <c r="J420" s="2183"/>
      <c r="K420" s="2184"/>
      <c r="L420" s="2185"/>
    </row>
    <row r="421" spans="2:12" ht="6" customHeight="1">
      <c r="B421" s="4931"/>
      <c r="C421" s="1964"/>
      <c r="D421" s="1945"/>
      <c r="E421" s="1945"/>
      <c r="F421" s="1945"/>
      <c r="G421" s="1945"/>
      <c r="H421" s="1945"/>
      <c r="I421" s="1945"/>
      <c r="J421" s="1945"/>
      <c r="K421" s="1945"/>
      <c r="L421" s="1946"/>
    </row>
    <row r="422" spans="2:12" ht="15.75" customHeight="1">
      <c r="B422" s="4931"/>
      <c r="C422" s="4711" t="s">
        <v>971</v>
      </c>
      <c r="D422" s="4712"/>
      <c r="E422" s="4712"/>
      <c r="F422" s="4712"/>
      <c r="G422" s="4712"/>
      <c r="H422" s="4712"/>
      <c r="I422" s="4712"/>
      <c r="J422" s="4712"/>
      <c r="K422" s="4712"/>
      <c r="L422" s="4732"/>
    </row>
    <row r="423" spans="2:12" ht="21.6" customHeight="1">
      <c r="B423" s="4931"/>
      <c r="C423" s="4721"/>
      <c r="D423" s="4722"/>
      <c r="E423" s="4722"/>
      <c r="F423" s="4722"/>
      <c r="G423" s="4722"/>
      <c r="H423" s="4722"/>
      <c r="I423" s="4722"/>
      <c r="J423" s="4722"/>
      <c r="K423" s="4722"/>
      <c r="L423" s="4927"/>
    </row>
    <row r="424" spans="2:12" ht="21.6" customHeight="1">
      <c r="B424" s="4931"/>
      <c r="C424" s="4832"/>
      <c r="D424" s="4833"/>
      <c r="E424" s="4833"/>
      <c r="F424" s="4833"/>
      <c r="G424" s="4833"/>
      <c r="H424" s="4833"/>
      <c r="I424" s="4833"/>
      <c r="J424" s="4833"/>
      <c r="K424" s="4833"/>
      <c r="L424" s="4834"/>
    </row>
    <row r="425" spans="2:12" ht="21.6" customHeight="1">
      <c r="B425" s="4931"/>
      <c r="C425" s="4832"/>
      <c r="D425" s="4833"/>
      <c r="E425" s="4833"/>
      <c r="F425" s="4833"/>
      <c r="G425" s="4833"/>
      <c r="H425" s="4833"/>
      <c r="I425" s="4833"/>
      <c r="J425" s="4833"/>
      <c r="K425" s="4833"/>
      <c r="L425" s="4834"/>
    </row>
    <row r="426" spans="2:12" ht="6" customHeight="1">
      <c r="B426" s="4932"/>
      <c r="C426" s="2187"/>
      <c r="D426" s="2083"/>
      <c r="E426" s="2083"/>
      <c r="F426" s="2083"/>
      <c r="G426" s="2083"/>
      <c r="H426" s="2083"/>
      <c r="I426" s="2083"/>
      <c r="J426" s="2083"/>
      <c r="K426" s="2083"/>
      <c r="L426" s="1987"/>
    </row>
    <row r="427" spans="2:12" ht="14.25" customHeight="1">
      <c r="B427" s="4919" t="s">
        <v>2024</v>
      </c>
      <c r="C427" s="4729" t="s">
        <v>576</v>
      </c>
      <c r="D427" s="4730"/>
      <c r="E427" s="4730"/>
      <c r="F427" s="4730"/>
      <c r="G427" s="4730"/>
      <c r="H427" s="4730"/>
      <c r="I427" s="4730"/>
      <c r="J427" s="4730"/>
      <c r="K427" s="4730"/>
      <c r="L427" s="4731"/>
    </row>
    <row r="428" spans="2:12" ht="10.199999999999999" customHeight="1">
      <c r="B428" s="4920"/>
      <c r="C428" s="1964"/>
      <c r="D428" s="1945"/>
      <c r="E428" s="1945"/>
      <c r="F428" s="1945"/>
      <c r="G428" s="1945"/>
      <c r="H428" s="1945"/>
      <c r="I428" s="1945"/>
      <c r="J428" s="1945"/>
      <c r="K428" s="1945"/>
      <c r="L428" s="1946"/>
    </row>
    <row r="429" spans="2:12" ht="11.4" customHeight="1">
      <c r="B429" s="4920"/>
      <c r="C429" s="4721"/>
      <c r="D429" s="4722"/>
      <c r="E429" s="4722"/>
      <c r="F429" s="4722"/>
      <c r="G429" s="4722"/>
      <c r="H429" s="4722"/>
      <c r="I429" s="4722"/>
      <c r="J429" s="4722"/>
      <c r="K429" s="4722"/>
      <c r="L429" s="4927"/>
    </row>
    <row r="430" spans="2:12" ht="13.2" customHeight="1">
      <c r="B430" s="4920"/>
      <c r="C430" s="4830" t="s">
        <v>2022</v>
      </c>
      <c r="D430" s="4831"/>
      <c r="E430" s="4831"/>
      <c r="F430" s="1945"/>
      <c r="G430" s="1945"/>
      <c r="H430" s="1945"/>
      <c r="I430" s="1945"/>
      <c r="J430" s="1945"/>
      <c r="K430" s="1945"/>
      <c r="L430" s="1946"/>
    </row>
    <row r="431" spans="2:12" ht="13.2" customHeight="1">
      <c r="B431" s="2188"/>
      <c r="C431" s="2189"/>
      <c r="D431" s="2190"/>
      <c r="E431" s="2190"/>
      <c r="F431" s="1945"/>
      <c r="G431" s="1945"/>
      <c r="H431" s="1945"/>
      <c r="I431" s="1945"/>
      <c r="J431" s="1945"/>
      <c r="K431" s="1945"/>
      <c r="L431" s="1946"/>
    </row>
    <row r="432" spans="2:12" ht="13.2" customHeight="1">
      <c r="B432" s="2188"/>
      <c r="C432" s="4774" t="s">
        <v>4002</v>
      </c>
      <c r="D432" s="4775"/>
      <c r="E432" s="4775"/>
      <c r="F432" s="4775"/>
      <c r="G432" s="4775"/>
      <c r="H432" s="4775"/>
      <c r="I432" s="4775"/>
      <c r="J432" s="4775"/>
      <c r="K432" s="4775"/>
      <c r="L432" s="4776"/>
    </row>
    <row r="433" spans="2:17" ht="42" customHeight="1" outlineLevel="1">
      <c r="B433" s="2191" t="s">
        <v>580</v>
      </c>
      <c r="C433" s="4835" t="s">
        <v>167</v>
      </c>
      <c r="D433" s="4836"/>
      <c r="E433" s="4836"/>
      <c r="F433" s="4836"/>
      <c r="G433" s="4836"/>
      <c r="H433" s="4837"/>
      <c r="I433" s="2192" t="s">
        <v>197</v>
      </c>
      <c r="J433" s="2280" t="str">
        <f>IF('Master Data'!F397=1,"Yes","N/A")</f>
        <v>Yes</v>
      </c>
      <c r="K433" s="2193"/>
      <c r="L433" s="2194"/>
    </row>
    <row r="434" spans="2:17" ht="19.2" customHeight="1" outlineLevel="1">
      <c r="B434" s="2195"/>
      <c r="C434" s="2196"/>
      <c r="D434" s="2197"/>
      <c r="E434" s="2197"/>
      <c r="F434" s="2197"/>
      <c r="G434" s="2197"/>
      <c r="H434" s="2197"/>
      <c r="I434" s="2192" t="s">
        <v>198</v>
      </c>
      <c r="J434" s="2280" t="str">
        <f>IF('Master Data'!E398=1,"Yes","N/A")</f>
        <v>N/A</v>
      </c>
      <c r="K434" s="2198"/>
      <c r="L434" s="2199"/>
    </row>
    <row r="435" spans="2:17" s="1551" customFormat="1" ht="25.2" customHeight="1" outlineLevel="1">
      <c r="B435" s="2200"/>
      <c r="C435" s="4839" t="s">
        <v>3886</v>
      </c>
      <c r="D435" s="4840"/>
      <c r="E435" s="4840"/>
      <c r="F435" s="4840"/>
      <c r="G435" s="4840"/>
      <c r="H435" s="4840"/>
      <c r="I435" s="4840"/>
      <c r="J435" s="4840"/>
      <c r="K435" s="4840"/>
      <c r="L435" s="4841"/>
    </row>
    <row r="436" spans="2:17" s="1551" customFormat="1" ht="24.6" customHeight="1" outlineLevel="1">
      <c r="B436" s="2200"/>
      <c r="C436" s="4921" t="s">
        <v>3887</v>
      </c>
      <c r="D436" s="4922"/>
      <c r="E436" s="4922"/>
      <c r="F436" s="4922"/>
      <c r="G436" s="4922"/>
      <c r="H436" s="4922"/>
      <c r="I436" s="4922"/>
      <c r="J436" s="4922"/>
      <c r="K436" s="4922"/>
      <c r="L436" s="4923"/>
    </row>
    <row r="437" spans="2:17" ht="30" customHeight="1" outlineLevel="1">
      <c r="B437" s="2201"/>
      <c r="C437" s="4842" t="str">
        <f>+"If the Contractor and the Engineer/Principal Agent can not agree, within "&amp;'Master Data'!F393&amp;" Working Days from the Commencement Date, on such a division then the Engineer/Principal Agent shall make a division of the Preliminaries to be incorporated in the valuations for each monthly payment certificate as follows;"</f>
        <v>If the Contractor and the Engineer/Principal Agent can not agree, within 10 Working Days from the Commencement Date, on such a division then the Engineer/Principal Agent shall make a division of the Preliminaries to be incorporated in the valuations for each monthly payment certificate as follows;</v>
      </c>
      <c r="D437" s="4843"/>
      <c r="E437" s="4843"/>
      <c r="F437" s="4843"/>
      <c r="G437" s="4843"/>
      <c r="H437" s="4843"/>
      <c r="I437" s="4843"/>
      <c r="J437" s="4843"/>
      <c r="K437" s="4843"/>
      <c r="L437" s="4844"/>
      <c r="N437" s="5048" t="s">
        <v>2072</v>
      </c>
      <c r="O437" s="5048"/>
      <c r="P437" s="5048"/>
      <c r="Q437" s="5048"/>
    </row>
    <row r="438" spans="2:17" ht="19.2" customHeight="1" outlineLevel="1">
      <c r="B438" s="2201"/>
      <c r="C438" s="2039"/>
      <c r="D438" s="4767" t="str">
        <f>+""&amp;'Master Data'!F394*100&amp;"% of the General Items/Preliminaries amount shall not be varied"</f>
        <v>10% of the General Items/Preliminaries amount shall not be varied</v>
      </c>
      <c r="E438" s="4767"/>
      <c r="F438" s="4767"/>
      <c r="G438" s="4767"/>
      <c r="H438" s="4767"/>
      <c r="I438" s="4767"/>
      <c r="J438" s="4767"/>
      <c r="K438" s="4767"/>
      <c r="L438" s="4838"/>
      <c r="N438" s="5048"/>
      <c r="O438" s="5048"/>
      <c r="P438" s="5048"/>
      <c r="Q438" s="5048"/>
    </row>
    <row r="439" spans="2:17" ht="19.2" customHeight="1" outlineLevel="1">
      <c r="B439" s="2201"/>
      <c r="C439" s="2039"/>
      <c r="D439" s="4767" t="str">
        <f>+""&amp;'Master Data'!F395*100&amp;"% of the General Items/Preliminaries shall only be varied in proportion of the Contract Price to the Contract Sum"</f>
        <v>15% of the General Items/Preliminaries shall only be varied in proportion of the Contract Price to the Contract Sum</v>
      </c>
      <c r="E439" s="4767"/>
      <c r="F439" s="4767"/>
      <c r="G439" s="4767"/>
      <c r="H439" s="4767"/>
      <c r="I439" s="4767"/>
      <c r="J439" s="4767"/>
      <c r="K439" s="4767"/>
      <c r="L439" s="4838"/>
      <c r="N439" s="5048"/>
      <c r="O439" s="5048"/>
      <c r="P439" s="5048"/>
      <c r="Q439" s="5048"/>
    </row>
    <row r="440" spans="2:17" ht="17.399999999999999" customHeight="1" outlineLevel="1">
      <c r="B440" s="2201"/>
      <c r="C440" s="2039"/>
      <c r="D440" s="4767" t="str">
        <f>+""&amp;'Master Data'!F396*100&amp;"% of the General Items/Preliminaries shall be varied in proportion to the revised Construction Period compared with the initial Construction Period."</f>
        <v>75% of the General Items/Preliminaries shall be varied in proportion to the revised Construction Period compared with the initial Construction Period.</v>
      </c>
      <c r="E440" s="4767"/>
      <c r="F440" s="4767"/>
      <c r="G440" s="4767"/>
      <c r="H440" s="4767"/>
      <c r="I440" s="4767"/>
      <c r="J440" s="4767"/>
      <c r="K440" s="4767"/>
      <c r="L440" s="4838"/>
      <c r="N440" s="5048"/>
      <c r="O440" s="5048"/>
      <c r="P440" s="5048"/>
      <c r="Q440" s="5048"/>
    </row>
    <row r="441" spans="2:17" ht="17.399999999999999" customHeight="1" outlineLevel="1">
      <c r="B441" s="2202"/>
      <c r="C441" s="2040"/>
      <c r="D441" s="2203"/>
      <c r="E441" s="2203"/>
      <c r="F441" s="2203"/>
      <c r="G441" s="2203"/>
      <c r="H441" s="2203"/>
      <c r="I441" s="2203"/>
      <c r="J441" s="2203"/>
      <c r="K441" s="2203"/>
      <c r="L441" s="2203"/>
      <c r="N441" s="5048"/>
      <c r="O441" s="5048"/>
      <c r="P441" s="5048"/>
      <c r="Q441" s="5048"/>
    </row>
    <row r="442" spans="2:17" ht="17.25" customHeight="1" outlineLevel="1">
      <c r="B442" s="2204"/>
      <c r="C442" s="4793" t="s">
        <v>4000</v>
      </c>
      <c r="D442" s="4794"/>
      <c r="E442" s="4794"/>
      <c r="F442" s="4794"/>
      <c r="G442" s="4794"/>
      <c r="H442" s="4794"/>
      <c r="I442" s="4794"/>
      <c r="J442" s="4794"/>
      <c r="K442" s="4794"/>
      <c r="L442" s="4795"/>
      <c r="N442" s="5048"/>
      <c r="O442" s="5048"/>
      <c r="P442" s="5048"/>
      <c r="Q442" s="5048"/>
    </row>
    <row r="443" spans="2:17" ht="10.5" customHeight="1" outlineLevel="1">
      <c r="B443" s="2204"/>
      <c r="C443" s="2205"/>
      <c r="D443" s="2206"/>
      <c r="E443" s="2206"/>
      <c r="F443" s="2206"/>
      <c r="G443" s="2206"/>
      <c r="H443" s="2206"/>
      <c r="I443" s="2207"/>
      <c r="J443" s="2207"/>
      <c r="K443" s="2207"/>
      <c r="L443" s="2208"/>
      <c r="N443" s="5048"/>
      <c r="O443" s="5048"/>
      <c r="P443" s="5048"/>
      <c r="Q443" s="5048"/>
    </row>
    <row r="444" spans="2:17" ht="17.25" hidden="1" customHeight="1" outlineLevel="1">
      <c r="B444" s="2204"/>
      <c r="C444" s="4790"/>
      <c r="D444" s="4791"/>
      <c r="E444" s="4791"/>
      <c r="F444" s="4791"/>
      <c r="G444" s="4791"/>
      <c r="H444" s="4791"/>
      <c r="I444" s="4791"/>
      <c r="J444" s="4791"/>
      <c r="K444" s="4791"/>
      <c r="L444" s="4792"/>
      <c r="N444" s="5048"/>
      <c r="O444" s="5048"/>
      <c r="P444" s="5048"/>
      <c r="Q444" s="5048"/>
    </row>
    <row r="445" spans="2:17" ht="17.25" hidden="1" customHeight="1" outlineLevel="1">
      <c r="B445" s="2204"/>
      <c r="C445" s="4796"/>
      <c r="D445" s="4797"/>
      <c r="E445" s="4797"/>
      <c r="F445" s="4797"/>
      <c r="G445" s="4797"/>
      <c r="H445" s="4797"/>
      <c r="I445" s="4797"/>
      <c r="J445" s="2209"/>
      <c r="K445" s="4798"/>
      <c r="L445" s="4799"/>
      <c r="N445" s="5048"/>
      <c r="O445" s="5048"/>
      <c r="P445" s="5048"/>
      <c r="Q445" s="5048"/>
    </row>
    <row r="446" spans="2:17" ht="17.25" hidden="1" customHeight="1" outlineLevel="1">
      <c r="B446" s="2204"/>
      <c r="C446" s="4796"/>
      <c r="D446" s="4797"/>
      <c r="E446" s="4797"/>
      <c r="F446" s="4797"/>
      <c r="G446" s="4797"/>
      <c r="H446" s="4797"/>
      <c r="I446" s="4797"/>
      <c r="J446" s="2209"/>
      <c r="K446" s="4798"/>
      <c r="L446" s="4799"/>
      <c r="N446" s="5048"/>
      <c r="O446" s="5048"/>
      <c r="P446" s="5048"/>
      <c r="Q446" s="5048"/>
    </row>
    <row r="447" spans="2:17" ht="17.25" hidden="1" customHeight="1" outlineLevel="1">
      <c r="B447" s="2204"/>
      <c r="C447" s="4796"/>
      <c r="D447" s="4797"/>
      <c r="E447" s="4797"/>
      <c r="F447" s="4797"/>
      <c r="G447" s="4797"/>
      <c r="H447" s="4797"/>
      <c r="I447" s="4797"/>
      <c r="J447" s="2209"/>
      <c r="K447" s="4798"/>
      <c r="L447" s="4799"/>
      <c r="N447" s="5048"/>
      <c r="O447" s="5048"/>
      <c r="P447" s="5048"/>
      <c r="Q447" s="5048"/>
    </row>
    <row r="448" spans="2:17" ht="17.25" hidden="1" customHeight="1" outlineLevel="1">
      <c r="B448" s="2204"/>
      <c r="C448" s="2210"/>
      <c r="D448" s="2211"/>
      <c r="E448" s="2211"/>
      <c r="F448" s="2211"/>
      <c r="G448" s="2211"/>
      <c r="H448" s="2211"/>
      <c r="I448" s="2212"/>
      <c r="J448" s="2212"/>
      <c r="K448" s="2212"/>
      <c r="L448" s="2213"/>
      <c r="N448" s="5048"/>
      <c r="O448" s="5048"/>
      <c r="P448" s="5048"/>
      <c r="Q448" s="5048"/>
    </row>
    <row r="449" spans="2:17" ht="17.25" hidden="1" customHeight="1" outlineLevel="1">
      <c r="B449" s="2204"/>
      <c r="C449" s="4796"/>
      <c r="D449" s="4797"/>
      <c r="E449" s="4797"/>
      <c r="F449" s="4797"/>
      <c r="G449" s="4797"/>
      <c r="H449" s="4797"/>
      <c r="I449" s="4797"/>
      <c r="J449" s="2209"/>
      <c r="K449" s="4798"/>
      <c r="L449" s="4799"/>
      <c r="N449" s="5048"/>
      <c r="O449" s="5048"/>
      <c r="P449" s="5048"/>
      <c r="Q449" s="5048"/>
    </row>
    <row r="450" spans="2:17" ht="17.25" hidden="1" customHeight="1" outlineLevel="1">
      <c r="B450" s="2204"/>
      <c r="C450" s="4796"/>
      <c r="D450" s="4797"/>
      <c r="E450" s="4797"/>
      <c r="F450" s="4797"/>
      <c r="G450" s="4797"/>
      <c r="H450" s="4797"/>
      <c r="I450" s="4797"/>
      <c r="J450" s="2209"/>
      <c r="K450" s="4798"/>
      <c r="L450" s="4799"/>
      <c r="N450" s="5048"/>
      <c r="O450" s="5048"/>
      <c r="P450" s="5048"/>
      <c r="Q450" s="5048"/>
    </row>
    <row r="451" spans="2:17" ht="17.25" hidden="1" customHeight="1" outlineLevel="1">
      <c r="B451" s="2204"/>
      <c r="C451" s="4796"/>
      <c r="D451" s="4797"/>
      <c r="E451" s="4797"/>
      <c r="F451" s="4797"/>
      <c r="G451" s="4797"/>
      <c r="H451" s="4797"/>
      <c r="I451" s="4797"/>
      <c r="J451" s="2209"/>
      <c r="K451" s="4798"/>
      <c r="L451" s="4799"/>
      <c r="N451" s="5048"/>
      <c r="O451" s="5048"/>
      <c r="P451" s="5048"/>
      <c r="Q451" s="5048"/>
    </row>
    <row r="452" spans="2:17" ht="17.25" hidden="1" customHeight="1" outlineLevel="1">
      <c r="B452" s="2204"/>
      <c r="C452" s="2210"/>
      <c r="D452" s="2211"/>
      <c r="E452" s="2211"/>
      <c r="F452" s="2211"/>
      <c r="G452" s="2211"/>
      <c r="H452" s="2211"/>
      <c r="I452" s="2212"/>
      <c r="J452" s="2212"/>
      <c r="K452" s="2212"/>
      <c r="L452" s="2214"/>
      <c r="N452" s="5048"/>
      <c r="O452" s="5048"/>
      <c r="P452" s="5048"/>
      <c r="Q452" s="5048"/>
    </row>
    <row r="453" spans="2:17" ht="17.25" hidden="1" customHeight="1" outlineLevel="1">
      <c r="B453" s="2204"/>
      <c r="C453" s="4796"/>
      <c r="D453" s="4797"/>
      <c r="E453" s="4797"/>
      <c r="F453" s="4797"/>
      <c r="G453" s="4797"/>
      <c r="H453" s="4797"/>
      <c r="I453" s="4797"/>
      <c r="J453" s="4797"/>
      <c r="K453" s="4797"/>
      <c r="L453" s="2214"/>
      <c r="N453" s="5048"/>
      <c r="O453" s="5048"/>
      <c r="P453" s="5048"/>
      <c r="Q453" s="5048"/>
    </row>
    <row r="454" spans="2:17" ht="17.25" hidden="1" customHeight="1" outlineLevel="1">
      <c r="B454" s="2204"/>
      <c r="C454" s="2210"/>
      <c r="D454" s="2211"/>
      <c r="E454" s="2211"/>
      <c r="F454" s="2211"/>
      <c r="G454" s="2211"/>
      <c r="H454" s="2211"/>
      <c r="I454" s="2212"/>
      <c r="J454" s="2212"/>
      <c r="K454" s="2212"/>
      <c r="L454" s="2214"/>
      <c r="N454" s="5048"/>
      <c r="O454" s="5048"/>
      <c r="P454" s="5048"/>
      <c r="Q454" s="5048"/>
    </row>
    <row r="455" spans="2:17" ht="17.25" hidden="1" customHeight="1" outlineLevel="1">
      <c r="B455" s="2215"/>
      <c r="C455" s="2210"/>
      <c r="D455" s="2211"/>
      <c r="E455" s="2211"/>
      <c r="F455" s="2211"/>
      <c r="G455" s="2211"/>
      <c r="H455" s="2211"/>
      <c r="I455" s="2212"/>
      <c r="J455" s="2212"/>
      <c r="K455" s="2212"/>
      <c r="L455" s="2214"/>
      <c r="N455" s="5048"/>
      <c r="O455" s="5048"/>
      <c r="P455" s="5048"/>
      <c r="Q455" s="5048"/>
    </row>
    <row r="456" spans="2:17" ht="15" hidden="1" customHeight="1" outlineLevel="1">
      <c r="B456" s="2179"/>
      <c r="C456" s="4790"/>
      <c r="D456" s="4791"/>
      <c r="E456" s="4791"/>
      <c r="F456" s="4791"/>
      <c r="G456" s="4791"/>
      <c r="H456" s="4791"/>
      <c r="I456" s="4791"/>
      <c r="J456" s="4791"/>
      <c r="K456" s="4791"/>
      <c r="L456" s="4792"/>
      <c r="N456" s="5048"/>
      <c r="O456" s="5048"/>
      <c r="P456" s="5048"/>
      <c r="Q456" s="5048"/>
    </row>
    <row r="457" spans="2:17" ht="19.5" hidden="1" customHeight="1" outlineLevel="1">
      <c r="B457" s="2216"/>
      <c r="C457" s="2210"/>
      <c r="D457" s="2211"/>
      <c r="E457" s="2211"/>
      <c r="F457" s="2211"/>
      <c r="G457" s="2211"/>
      <c r="H457" s="2211"/>
      <c r="I457" s="2212"/>
      <c r="J457" s="2212"/>
      <c r="K457" s="2212"/>
      <c r="L457" s="2214"/>
      <c r="N457" s="5048"/>
      <c r="O457" s="5048"/>
      <c r="P457" s="5048"/>
      <c r="Q457" s="5048"/>
    </row>
    <row r="458" spans="2:17" ht="14.25" hidden="1" customHeight="1" outlineLevel="1">
      <c r="B458" s="2088" t="s">
        <v>580</v>
      </c>
      <c r="C458" s="4796" t="s">
        <v>3985</v>
      </c>
      <c r="D458" s="4797"/>
      <c r="E458" s="4797"/>
      <c r="F458" s="4797"/>
      <c r="G458" s="4797"/>
      <c r="H458" s="4797"/>
      <c r="I458" s="4797"/>
      <c r="J458" s="4797"/>
      <c r="K458" s="4797"/>
      <c r="L458" s="2214"/>
      <c r="N458" s="5048"/>
      <c r="O458" s="5048"/>
      <c r="P458" s="5048"/>
      <c r="Q458" s="5048"/>
    </row>
    <row r="459" spans="2:17" ht="6" customHeight="1" outlineLevel="1">
      <c r="B459" s="2217"/>
      <c r="C459" s="4796"/>
      <c r="D459" s="4797"/>
      <c r="E459" s="4797"/>
      <c r="F459" s="4797"/>
      <c r="G459" s="4797"/>
      <c r="H459" s="4797"/>
      <c r="I459" s="4797"/>
      <c r="J459" s="4797"/>
      <c r="K459" s="4797"/>
      <c r="L459" s="2214"/>
      <c r="N459" s="5048"/>
      <c r="O459" s="5048"/>
      <c r="P459" s="5048"/>
      <c r="Q459" s="5048"/>
    </row>
    <row r="460" spans="2:17" ht="21" customHeight="1" outlineLevel="1">
      <c r="B460" s="2217" t="s">
        <v>2202</v>
      </c>
      <c r="C460" s="4796"/>
      <c r="D460" s="4797"/>
      <c r="E460" s="4797"/>
      <c r="F460" s="4797"/>
      <c r="G460" s="4797"/>
      <c r="H460" s="4797"/>
      <c r="I460" s="4797"/>
      <c r="J460" s="4797"/>
      <c r="K460" s="4797"/>
      <c r="L460" s="2214"/>
      <c r="N460" s="5048"/>
      <c r="O460" s="5048"/>
      <c r="P460" s="5048"/>
      <c r="Q460" s="5048"/>
    </row>
    <row r="461" spans="2:17" ht="6" customHeight="1" outlineLevel="1">
      <c r="B461" s="2217"/>
      <c r="C461" s="4796"/>
      <c r="D461" s="4797"/>
      <c r="E461" s="4797"/>
      <c r="F461" s="4797"/>
      <c r="G461" s="4797"/>
      <c r="H461" s="4797"/>
      <c r="I461" s="4797"/>
      <c r="J461" s="4797"/>
      <c r="K461" s="4797"/>
      <c r="L461" s="2214"/>
      <c r="N461" s="5048"/>
      <c r="O461" s="5048"/>
      <c r="P461" s="5048"/>
      <c r="Q461" s="5048"/>
    </row>
    <row r="462" spans="2:17" ht="40.5" customHeight="1" outlineLevel="1">
      <c r="B462" s="2217"/>
      <c r="C462" s="4770" t="s">
        <v>3986</v>
      </c>
      <c r="D462" s="4771"/>
      <c r="E462" s="4771"/>
      <c r="F462" s="4771"/>
      <c r="G462" s="4771"/>
      <c r="H462" s="4771"/>
      <c r="I462" s="4771"/>
      <c r="J462" s="4771"/>
      <c r="K462" s="4771"/>
      <c r="L462" s="2214"/>
      <c r="N462" s="5048"/>
      <c r="O462" s="5048"/>
      <c r="P462" s="5048"/>
      <c r="Q462" s="5048"/>
    </row>
    <row r="463" spans="2:17" ht="30.75" customHeight="1" outlineLevel="1">
      <c r="B463" s="2217"/>
      <c r="C463" s="4770" t="s">
        <v>3987</v>
      </c>
      <c r="D463" s="4771"/>
      <c r="E463" s="4771"/>
      <c r="F463" s="4771"/>
      <c r="G463" s="4771"/>
      <c r="H463" s="4771"/>
      <c r="I463" s="4771"/>
      <c r="J463" s="4771"/>
      <c r="K463" s="4771"/>
      <c r="L463" s="2214"/>
      <c r="N463" s="5048"/>
      <c r="O463" s="5048"/>
      <c r="P463" s="5048"/>
      <c r="Q463" s="5048"/>
    </row>
    <row r="464" spans="2:17" ht="27" customHeight="1" outlineLevel="1">
      <c r="B464" s="2217"/>
      <c r="C464" s="4770" t="s">
        <v>3988</v>
      </c>
      <c r="D464" s="4771"/>
      <c r="E464" s="4771"/>
      <c r="F464" s="4771"/>
      <c r="G464" s="4771"/>
      <c r="H464" s="4771"/>
      <c r="I464" s="4771"/>
      <c r="J464" s="4771"/>
      <c r="K464" s="4771"/>
      <c r="L464" s="4772"/>
      <c r="N464" s="5048"/>
      <c r="O464" s="5048"/>
      <c r="P464" s="5048"/>
      <c r="Q464" s="5048"/>
    </row>
    <row r="465" spans="2:17" ht="24.75" customHeight="1" outlineLevel="1">
      <c r="B465" s="2217"/>
      <c r="C465" s="4770" t="s">
        <v>3989</v>
      </c>
      <c r="D465" s="4771"/>
      <c r="E465" s="4771"/>
      <c r="F465" s="4771"/>
      <c r="G465" s="4771"/>
      <c r="H465" s="4771"/>
      <c r="I465" s="4771"/>
      <c r="J465" s="4771"/>
      <c r="K465" s="4771"/>
      <c r="L465" s="4772"/>
      <c r="N465" s="5048"/>
      <c r="O465" s="5048"/>
      <c r="P465" s="5048"/>
      <c r="Q465" s="5048"/>
    </row>
    <row r="466" spans="2:17" ht="30" customHeight="1" outlineLevel="1">
      <c r="B466" s="2217"/>
      <c r="C466" s="4770" t="s">
        <v>3996</v>
      </c>
      <c r="D466" s="4771"/>
      <c r="E466" s="4771"/>
      <c r="F466" s="4771"/>
      <c r="G466" s="4771"/>
      <c r="H466" s="4771"/>
      <c r="I466" s="4771"/>
      <c r="J466" s="4771"/>
      <c r="K466" s="4771"/>
      <c r="L466" s="4772"/>
    </row>
    <row r="467" spans="2:17" ht="1.5" customHeight="1" outlineLevel="1">
      <c r="B467" s="2217"/>
      <c r="C467" s="4781"/>
      <c r="D467" s="2920"/>
      <c r="E467" s="2920"/>
      <c r="F467" s="2920"/>
      <c r="G467" s="2920"/>
      <c r="H467" s="2920"/>
      <c r="I467" s="2920"/>
      <c r="J467" s="2920"/>
      <c r="K467" s="2920"/>
      <c r="L467" s="4782"/>
    </row>
    <row r="468" spans="2:17" ht="3" hidden="1" customHeight="1" outlineLevel="1">
      <c r="B468" s="2217"/>
      <c r="C468" s="4781"/>
      <c r="D468" s="2920"/>
      <c r="E468" s="2920"/>
      <c r="F468" s="2920"/>
      <c r="G468" s="2920"/>
      <c r="H468" s="2920"/>
      <c r="I468" s="2920"/>
      <c r="J468" s="2920"/>
      <c r="K468" s="2920"/>
      <c r="L468" s="4782"/>
    </row>
    <row r="469" spans="2:17" ht="24.75" hidden="1" customHeight="1" outlineLevel="1">
      <c r="B469" s="2217"/>
      <c r="C469" s="2218"/>
      <c r="D469" s="2219"/>
      <c r="E469" s="2219"/>
      <c r="F469" s="2219"/>
      <c r="G469" s="2219"/>
      <c r="H469" s="2219"/>
      <c r="I469" s="2219"/>
      <c r="J469" s="2219"/>
      <c r="K469" s="2219"/>
      <c r="L469" s="2214"/>
    </row>
    <row r="470" spans="2:17" ht="3" customHeight="1" outlineLevel="1">
      <c r="B470" s="2217"/>
      <c r="C470" s="2218"/>
      <c r="D470" s="4773" t="str">
        <f>+""&amp;'[10]Master Data'!G573*100&amp;"% of the amount shall not be varied"</f>
        <v>0% of the amount shall not be varied</v>
      </c>
      <c r="E470" s="4773"/>
      <c r="F470" s="4773"/>
      <c r="G470" s="4773"/>
      <c r="H470" s="4773"/>
      <c r="I470" s="2219"/>
      <c r="J470" s="2219"/>
      <c r="K470" s="2219"/>
      <c r="L470" s="2214"/>
    </row>
    <row r="471" spans="2:17" ht="25.2" customHeight="1" outlineLevel="1">
      <c r="B471" s="2217"/>
      <c r="C471" s="2218"/>
      <c r="D471" s="4783" t="s">
        <v>3997</v>
      </c>
      <c r="E471" s="4773"/>
      <c r="F471" s="4773"/>
      <c r="G471" s="4773"/>
      <c r="H471" s="4773"/>
      <c r="I471" s="4773"/>
      <c r="J471" s="4773"/>
      <c r="K471" s="2219"/>
      <c r="L471" s="2220"/>
    </row>
    <row r="472" spans="2:17" ht="32.25" customHeight="1" outlineLevel="1">
      <c r="B472" s="2217"/>
      <c r="C472" s="2218"/>
      <c r="D472" s="4773" t="s">
        <v>3998</v>
      </c>
      <c r="E472" s="4773"/>
      <c r="F472" s="4773"/>
      <c r="G472" s="4773"/>
      <c r="H472" s="4773"/>
      <c r="I472" s="4773"/>
      <c r="J472" s="4773"/>
      <c r="K472" s="2219"/>
      <c r="L472" s="2214"/>
    </row>
    <row r="473" spans="2:17" ht="31.5" customHeight="1" outlineLevel="1">
      <c r="B473" s="2217"/>
      <c r="C473" s="2218"/>
      <c r="D473" s="4773" t="s">
        <v>3999</v>
      </c>
      <c r="E473" s="4773"/>
      <c r="F473" s="4773"/>
      <c r="G473" s="4773"/>
      <c r="H473" s="4773"/>
      <c r="I473" s="4773"/>
      <c r="J473" s="4773"/>
      <c r="K473" s="2219"/>
      <c r="L473" s="2214"/>
    </row>
    <row r="474" spans="2:17" ht="17.25" customHeight="1" outlineLevel="1">
      <c r="B474" s="2217"/>
      <c r="C474" s="4784" t="s">
        <v>3990</v>
      </c>
      <c r="D474" s="4785"/>
      <c r="E474" s="4785"/>
      <c r="F474" s="4785"/>
      <c r="G474" s="4785"/>
      <c r="H474" s="4785"/>
      <c r="I474" s="4785"/>
      <c r="J474" s="4785"/>
      <c r="K474" s="4785"/>
      <c r="L474" s="4786"/>
    </row>
    <row r="475" spans="2:17" ht="25.2" customHeight="1" outlineLevel="1">
      <c r="B475" s="2217"/>
      <c r="C475" s="2218"/>
      <c r="D475" s="2158"/>
      <c r="E475" s="2158"/>
      <c r="F475" s="2158"/>
      <c r="G475" s="2158"/>
      <c r="H475" s="2158"/>
      <c r="I475" s="2158"/>
      <c r="J475" s="2158"/>
      <c r="K475" s="2219"/>
      <c r="L475" s="2214"/>
    </row>
    <row r="476" spans="2:17" ht="3" customHeight="1" outlineLevel="1">
      <c r="B476" s="2217"/>
      <c r="C476" s="4770" t="s">
        <v>3991</v>
      </c>
      <c r="D476" s="4771"/>
      <c r="E476" s="4771"/>
      <c r="F476" s="4771"/>
      <c r="G476" s="4771"/>
      <c r="H476" s="4771"/>
      <c r="I476" s="4771"/>
      <c r="J476" s="4771"/>
      <c r="K476" s="4771"/>
      <c r="L476" s="4772"/>
    </row>
    <row r="477" spans="2:17" ht="27" customHeight="1" outlineLevel="1">
      <c r="B477" s="2217"/>
      <c r="C477" s="4770"/>
      <c r="D477" s="4771"/>
      <c r="E477" s="4771"/>
      <c r="F477" s="4771"/>
      <c r="G477" s="4771"/>
      <c r="H477" s="4771"/>
      <c r="I477" s="4771"/>
      <c r="J477" s="4771"/>
      <c r="K477" s="4771"/>
      <c r="L477" s="4772"/>
    </row>
    <row r="478" spans="2:17" ht="3" customHeight="1" outlineLevel="1">
      <c r="B478" s="2217"/>
      <c r="C478" s="4770"/>
      <c r="D478" s="4771"/>
      <c r="E478" s="4771"/>
      <c r="F478" s="4771"/>
      <c r="G478" s="4771"/>
      <c r="H478" s="4771"/>
      <c r="I478" s="4771"/>
      <c r="J478" s="4771"/>
      <c r="K478" s="4771"/>
      <c r="L478" s="4772"/>
    </row>
    <row r="479" spans="2:17" ht="3" customHeight="1" outlineLevel="1">
      <c r="B479" s="1976"/>
      <c r="C479" s="2221"/>
      <c r="D479" s="2222"/>
      <c r="E479" s="2222"/>
      <c r="F479" s="2222"/>
      <c r="G479" s="2222"/>
      <c r="H479" s="2222"/>
      <c r="I479" s="2222"/>
      <c r="J479" s="2222"/>
      <c r="K479" s="2222"/>
      <c r="L479" s="2223"/>
    </row>
    <row r="480" spans="2:17" ht="21" customHeight="1" outlineLevel="1">
      <c r="B480" s="1976"/>
      <c r="C480" s="4770" t="s">
        <v>3992</v>
      </c>
      <c r="D480" s="4771"/>
      <c r="E480" s="4771"/>
      <c r="F480" s="4771"/>
      <c r="G480" s="4771"/>
      <c r="H480" s="4771"/>
      <c r="I480" s="4771"/>
      <c r="J480" s="4771"/>
      <c r="K480" s="4771"/>
      <c r="L480" s="4772"/>
    </row>
    <row r="481" spans="2:12" ht="15" customHeight="1" outlineLevel="1">
      <c r="B481" s="1976"/>
      <c r="C481" s="4770"/>
      <c r="D481" s="4771"/>
      <c r="E481" s="4771"/>
      <c r="F481" s="4771"/>
      <c r="G481" s="4771"/>
      <c r="H481" s="4771"/>
      <c r="I481" s="4771"/>
      <c r="J481" s="4771"/>
      <c r="K481" s="4771"/>
      <c r="L481" s="4772"/>
    </row>
    <row r="482" spans="2:12" ht="14.25" customHeight="1" outlineLevel="1">
      <c r="B482" s="1976"/>
      <c r="C482" s="2221"/>
      <c r="D482" s="2222"/>
      <c r="E482" s="2222"/>
      <c r="F482" s="2222"/>
      <c r="G482" s="2222"/>
      <c r="H482" s="2222"/>
      <c r="I482" s="2222"/>
      <c r="J482" s="2222"/>
      <c r="K482" s="2222"/>
      <c r="L482" s="2223"/>
    </row>
    <row r="483" spans="2:12" ht="21.6" customHeight="1" outlineLevel="1">
      <c r="B483" s="2326"/>
      <c r="C483" s="4787" t="s">
        <v>4003</v>
      </c>
      <c r="D483" s="4788"/>
      <c r="E483" s="4788"/>
      <c r="F483" s="4788"/>
      <c r="G483" s="4788"/>
      <c r="H483" s="4788"/>
      <c r="I483" s="4788"/>
      <c r="J483" s="4788"/>
      <c r="K483" s="4788"/>
      <c r="L483" s="4789"/>
    </row>
    <row r="484" spans="2:12" ht="12.6" customHeight="1" outlineLevel="1">
      <c r="B484" s="2323"/>
      <c r="C484" s="4770"/>
      <c r="D484" s="4771"/>
      <c r="E484" s="4771"/>
      <c r="F484" s="4771"/>
      <c r="G484" s="4771"/>
      <c r="H484" s="4771"/>
      <c r="I484" s="4771"/>
      <c r="J484" s="4771"/>
      <c r="K484" s="4771"/>
      <c r="L484" s="4772"/>
    </row>
    <row r="485" spans="2:12" ht="6.6" customHeight="1" outlineLevel="1">
      <c r="B485" s="2323"/>
      <c r="C485" s="4770"/>
      <c r="D485" s="4771"/>
      <c r="E485" s="4771"/>
      <c r="F485" s="4771"/>
      <c r="G485" s="4771"/>
      <c r="H485" s="4771"/>
      <c r="I485" s="4771"/>
      <c r="J485" s="4771"/>
      <c r="K485" s="4771"/>
      <c r="L485" s="4772"/>
    </row>
    <row r="486" spans="2:12" s="2015" customFormat="1" ht="31.5" customHeight="1" outlineLevel="1">
      <c r="B486" s="2324"/>
      <c r="C486" s="4822" t="s">
        <v>3993</v>
      </c>
      <c r="D486" s="4823"/>
      <c r="E486" s="4823"/>
      <c r="F486" s="4823"/>
      <c r="G486" s="4823"/>
      <c r="H486" s="4823"/>
      <c r="I486" s="4823"/>
      <c r="J486" s="4823"/>
      <c r="K486" s="4823"/>
      <c r="L486" s="4824"/>
    </row>
    <row r="487" spans="2:12" ht="24" customHeight="1" outlineLevel="1">
      <c r="B487" s="2323"/>
      <c r="C487" s="2224"/>
      <c r="D487" s="2225"/>
      <c r="E487" s="2225"/>
      <c r="F487" s="2225"/>
      <c r="G487" s="2225"/>
      <c r="H487" s="2225"/>
      <c r="I487" s="2225"/>
      <c r="J487" s="2225"/>
      <c r="K487" s="2281" t="s">
        <v>3982</v>
      </c>
      <c r="L487" s="2327" t="s">
        <v>4001</v>
      </c>
    </row>
    <row r="488" spans="2:12" ht="15" customHeight="1">
      <c r="B488" s="2325"/>
      <c r="C488" s="2210" t="s">
        <v>813</v>
      </c>
      <c r="D488" s="2209"/>
      <c r="E488" s="2209"/>
      <c r="F488" s="2209"/>
      <c r="G488" s="2209"/>
      <c r="H488" s="2209"/>
      <c r="I488" s="2209"/>
      <c r="J488" s="2209"/>
      <c r="K488" s="2212" t="s">
        <v>580</v>
      </c>
      <c r="L488" s="2213"/>
    </row>
    <row r="489" spans="2:12" ht="24" customHeight="1">
      <c r="B489" s="1965"/>
      <c r="C489" s="2226"/>
      <c r="D489" s="2227"/>
      <c r="E489" s="2227"/>
      <c r="F489" s="2227"/>
      <c r="G489" s="2227"/>
      <c r="H489" s="2227"/>
      <c r="I489" s="2227"/>
      <c r="J489" s="2227"/>
      <c r="K489" s="2227"/>
      <c r="L489" s="2228"/>
    </row>
    <row r="490" spans="2:12" ht="14.25" customHeight="1">
      <c r="B490" s="2217" t="s">
        <v>2203</v>
      </c>
      <c r="C490" s="4825" t="s">
        <v>3994</v>
      </c>
      <c r="D490" s="4826"/>
      <c r="E490" s="4826"/>
      <c r="F490" s="4826"/>
      <c r="G490" s="4826"/>
      <c r="H490" s="4826"/>
      <c r="I490" s="4826"/>
      <c r="J490" s="4826"/>
      <c r="K490" s="2229"/>
      <c r="L490" s="2230"/>
    </row>
    <row r="491" spans="2:12" ht="27" customHeight="1">
      <c r="B491" s="2217"/>
      <c r="C491" s="4827"/>
      <c r="D491" s="4773"/>
      <c r="E491" s="4773"/>
      <c r="F491" s="4773"/>
      <c r="G491" s="4773"/>
      <c r="H491" s="4773"/>
      <c r="I491" s="4773"/>
      <c r="J491" s="4773"/>
      <c r="K491" s="2282" t="s">
        <v>3984</v>
      </c>
      <c r="L491" s="2220" t="s">
        <v>3983</v>
      </c>
    </row>
    <row r="492" spans="2:12" ht="15.75" customHeight="1">
      <c r="B492" s="2217"/>
      <c r="C492" s="4827"/>
      <c r="D492" s="4773"/>
      <c r="E492" s="4773"/>
      <c r="F492" s="4773"/>
      <c r="G492" s="4773"/>
      <c r="H492" s="4773"/>
      <c r="I492" s="4773"/>
      <c r="J492" s="4773"/>
      <c r="K492" s="2209"/>
      <c r="L492" s="2214"/>
    </row>
    <row r="493" spans="2:12" ht="10.199999999999999" customHeight="1">
      <c r="B493" s="2217"/>
      <c r="C493" s="4827"/>
      <c r="D493" s="4773"/>
      <c r="E493" s="4773"/>
      <c r="F493" s="4773"/>
      <c r="G493" s="4773"/>
      <c r="H493" s="4773"/>
      <c r="I493" s="4773"/>
      <c r="J493" s="4773"/>
      <c r="K493" s="2209"/>
      <c r="L493" s="2214"/>
    </row>
    <row r="494" spans="2:12" ht="29.25" customHeight="1">
      <c r="B494" s="2217"/>
      <c r="C494" s="2231"/>
      <c r="D494" s="2209"/>
      <c r="E494" s="2209"/>
      <c r="F494" s="2209"/>
      <c r="G494" s="2209"/>
      <c r="H494" s="2209"/>
      <c r="I494" s="2209"/>
      <c r="J494" s="2209"/>
      <c r="K494" s="2209"/>
      <c r="L494" s="2214"/>
    </row>
    <row r="495" spans="2:12" ht="20.25" customHeight="1">
      <c r="B495" s="2217"/>
      <c r="C495" s="4768" t="s">
        <v>3995</v>
      </c>
      <c r="D495" s="4769"/>
      <c r="E495" s="4769"/>
      <c r="F495" s="4769"/>
      <c r="G495" s="4769"/>
      <c r="H495" s="4769"/>
      <c r="I495" s="4769"/>
      <c r="J495" s="4769"/>
      <c r="K495" s="4769"/>
      <c r="L495" s="2232"/>
    </row>
    <row r="496" spans="2:12" ht="20.25" customHeight="1">
      <c r="B496" s="2179" t="s">
        <v>994</v>
      </c>
      <c r="C496" s="4777" t="s">
        <v>962</v>
      </c>
      <c r="D496" s="4778"/>
      <c r="E496" s="4778"/>
      <c r="F496" s="4778"/>
      <c r="G496" s="4778"/>
      <c r="H496" s="4778"/>
      <c r="I496" s="4778"/>
      <c r="J496" s="4778"/>
      <c r="K496" s="4778"/>
      <c r="L496" s="4779"/>
    </row>
    <row r="497" spans="2:12" ht="20.25" customHeight="1">
      <c r="B497" s="2216"/>
      <c r="C497" s="4716"/>
      <c r="D497" s="4717"/>
      <c r="E497" s="4717"/>
      <c r="F497" s="4717"/>
      <c r="G497" s="4717"/>
      <c r="H497" s="4717"/>
      <c r="I497" s="4717"/>
      <c r="J497" s="4717"/>
      <c r="K497" s="4717"/>
      <c r="L497" s="4780"/>
    </row>
    <row r="498" spans="2:12" ht="20.25" customHeight="1">
      <c r="B498" s="2088" t="s">
        <v>580</v>
      </c>
      <c r="C498" s="4716" t="s">
        <v>978</v>
      </c>
      <c r="D498" s="4717"/>
      <c r="E498" s="4717"/>
      <c r="F498" s="4717"/>
      <c r="G498" s="4717"/>
      <c r="H498" s="4717"/>
      <c r="I498" s="4717"/>
      <c r="J498" s="4717"/>
      <c r="K498" s="4717"/>
      <c r="L498" s="4780"/>
    </row>
    <row r="499" spans="2:12" ht="20.25" customHeight="1">
      <c r="B499" s="2217"/>
      <c r="C499" s="1965"/>
      <c r="D499" s="2037"/>
      <c r="E499" s="2037"/>
      <c r="F499" s="2037"/>
      <c r="G499" s="2037"/>
      <c r="H499" s="2037"/>
      <c r="I499" s="2037"/>
      <c r="J499" s="2037"/>
      <c r="K499" s="2037"/>
      <c r="L499" s="2233"/>
    </row>
    <row r="500" spans="2:12" ht="20.25" customHeight="1">
      <c r="B500" s="2217"/>
      <c r="C500" s="4711" t="s">
        <v>3888</v>
      </c>
      <c r="D500" s="4712"/>
      <c r="E500" s="4712"/>
      <c r="F500" s="4712"/>
      <c r="G500" s="4712"/>
      <c r="H500" s="2234" t="s">
        <v>1086</v>
      </c>
      <c r="I500" s="2235" t="s">
        <v>580</v>
      </c>
      <c r="J500" s="2234" t="s">
        <v>1087</v>
      </c>
      <c r="K500" s="2235" t="s">
        <v>580</v>
      </c>
      <c r="L500" s="1953"/>
    </row>
    <row r="501" spans="2:12" ht="20.25" customHeight="1">
      <c r="B501" s="2217"/>
      <c r="C501" s="1965"/>
      <c r="D501" s="2037"/>
      <c r="E501" s="2037"/>
      <c r="F501" s="2037"/>
      <c r="G501" s="2037"/>
      <c r="H501" s="2037"/>
      <c r="I501" s="2037"/>
      <c r="J501" s="2037"/>
      <c r="K501" s="2037"/>
      <c r="L501" s="2233"/>
    </row>
    <row r="502" spans="2:12" ht="20.25" customHeight="1">
      <c r="B502" s="2217"/>
      <c r="C502" s="4716" t="s">
        <v>3889</v>
      </c>
      <c r="D502" s="4717"/>
      <c r="E502" s="4717"/>
      <c r="F502" s="4717"/>
      <c r="G502" s="4717"/>
      <c r="H502" s="2234" t="s">
        <v>1086</v>
      </c>
      <c r="I502" s="2235" t="s">
        <v>580</v>
      </c>
      <c r="J502" s="2234" t="s">
        <v>1087</v>
      </c>
      <c r="K502" s="2235" t="s">
        <v>580</v>
      </c>
      <c r="L502" s="1953"/>
    </row>
    <row r="503" spans="2:12" ht="20.25" customHeight="1">
      <c r="B503" s="2217"/>
      <c r="C503" s="1964"/>
      <c r="D503" s="2037"/>
      <c r="E503" s="2037"/>
      <c r="F503" s="2037"/>
      <c r="G503" s="2037"/>
      <c r="H503" s="2037"/>
      <c r="I503" s="2037"/>
      <c r="J503" s="2037"/>
      <c r="K503" s="2037"/>
      <c r="L503" s="2233"/>
    </row>
    <row r="504" spans="2:12" ht="36" customHeight="1">
      <c r="B504" s="2217"/>
      <c r="C504" s="4716" t="s">
        <v>1301</v>
      </c>
      <c r="D504" s="4717"/>
      <c r="E504" s="4717"/>
      <c r="F504" s="4717"/>
      <c r="G504" s="4717"/>
      <c r="H504" s="2236"/>
      <c r="J504" s="2236"/>
      <c r="L504" s="1953"/>
    </row>
    <row r="505" spans="2:12" ht="20.25" customHeight="1">
      <c r="B505" s="2217"/>
      <c r="C505" s="1974"/>
      <c r="D505" s="1974"/>
      <c r="E505" s="1974"/>
      <c r="F505" s="1974"/>
      <c r="G505" s="1974"/>
      <c r="H505" s="2236"/>
      <c r="J505" s="2236"/>
      <c r="L505" s="1953"/>
    </row>
    <row r="506" spans="2:12" ht="20.25" customHeight="1">
      <c r="B506" s="2217"/>
      <c r="C506" s="4766" t="str">
        <f>+'[11]Master Data'!D425</f>
        <v>Not applicable</v>
      </c>
      <c r="D506" s="4767"/>
      <c r="E506" s="4767"/>
      <c r="F506" s="4767"/>
      <c r="G506" s="4767"/>
      <c r="H506" s="4767"/>
      <c r="I506" s="4767"/>
      <c r="J506" s="4767"/>
      <c r="K506" s="4767"/>
      <c r="L506" s="2237"/>
    </row>
    <row r="507" spans="2:12" ht="20.25" customHeight="1">
      <c r="B507" s="2217"/>
      <c r="C507" s="4766" t="str">
        <f>+'[11]Master Data'!D426</f>
        <v>2.2   DESIGN BRIEF</v>
      </c>
      <c r="D507" s="4767"/>
      <c r="E507" s="4767"/>
      <c r="F507" s="4767"/>
      <c r="G507" s="4767"/>
      <c r="H507" s="4767"/>
      <c r="I507" s="4767"/>
      <c r="J507" s="4767"/>
      <c r="K507" s="2238"/>
      <c r="L507" s="2239" t="s">
        <v>580</v>
      </c>
    </row>
    <row r="508" spans="2:12" ht="20.25" customHeight="1">
      <c r="B508" s="2217"/>
      <c r="C508" s="2297"/>
      <c r="D508" s="2238"/>
      <c r="E508" s="2238"/>
      <c r="F508" s="2238"/>
      <c r="G508" s="2238"/>
      <c r="H508" s="2238"/>
      <c r="I508" s="2238"/>
      <c r="J508" s="2238"/>
      <c r="K508" s="2238"/>
      <c r="L508" s="1953"/>
    </row>
    <row r="509" spans="2:12" ht="20.25" customHeight="1">
      <c r="B509" s="2217"/>
      <c r="C509" s="2173" t="s">
        <v>580</v>
      </c>
      <c r="D509" s="4715" t="str">
        <f>+'[11]Master Data'!D427:G427</f>
        <v>Not applicable</v>
      </c>
      <c r="E509" s="4715"/>
      <c r="F509" s="4715"/>
      <c r="G509" s="4715"/>
      <c r="H509" s="4715"/>
      <c r="I509" s="4715"/>
      <c r="J509" s="2240"/>
      <c r="K509" s="1947"/>
      <c r="L509" s="2239" t="s">
        <v>1302</v>
      </c>
    </row>
    <row r="510" spans="2:12" ht="20.25" customHeight="1">
      <c r="B510" s="2217"/>
      <c r="C510" s="2173"/>
      <c r="D510" s="2203"/>
      <c r="E510" s="2203"/>
      <c r="F510" s="2203"/>
      <c r="G510" s="2203"/>
      <c r="H510" s="2203"/>
      <c r="I510" s="2203"/>
      <c r="J510" s="2240"/>
      <c r="K510" s="2240"/>
      <c r="L510" s="1953"/>
    </row>
    <row r="511" spans="2:12" ht="20.25" customHeight="1">
      <c r="B511" s="2217"/>
      <c r="C511" s="2173" t="s">
        <v>580</v>
      </c>
      <c r="D511" s="4715" t="str">
        <f>+'[11]Master Data'!D428:G428</f>
        <v>2.3   DRAWINGS</v>
      </c>
      <c r="E511" s="4715"/>
      <c r="F511" s="4715"/>
      <c r="G511" s="4715"/>
      <c r="H511" s="4715"/>
      <c r="I511" s="4715"/>
      <c r="J511" s="2240"/>
      <c r="K511" s="1947"/>
      <c r="L511" s="2239" t="s">
        <v>1302</v>
      </c>
    </row>
    <row r="512" spans="2:12" ht="20.25" customHeight="1">
      <c r="B512" s="2217"/>
      <c r="C512" s="2173"/>
      <c r="D512" s="2203"/>
      <c r="E512" s="2203"/>
      <c r="F512" s="2203"/>
      <c r="G512" s="2203"/>
      <c r="H512" s="2203"/>
      <c r="I512" s="2203"/>
      <c r="J512" s="2240"/>
      <c r="K512" s="2240"/>
      <c r="L512" s="1953"/>
    </row>
    <row r="513" spans="2:14" ht="20.25" customHeight="1">
      <c r="B513" s="2217"/>
      <c r="C513" s="2173" t="s">
        <v>580</v>
      </c>
      <c r="D513" s="4767" t="str">
        <f>+'[11]Master Data'!D429:G429</f>
        <v>See list of drawings/Annexure's attached to this document.</v>
      </c>
      <c r="E513" s="4767"/>
      <c r="F513" s="4767"/>
      <c r="G513" s="4767"/>
      <c r="H513" s="4767"/>
      <c r="I513" s="4767"/>
      <c r="J513" s="2240"/>
      <c r="K513" s="1947"/>
      <c r="L513" s="2239" t="s">
        <v>1302</v>
      </c>
    </row>
    <row r="514" spans="2:14" ht="20.25" customHeight="1">
      <c r="B514" s="2217"/>
      <c r="C514" s="2173"/>
      <c r="D514" s="2203"/>
      <c r="E514" s="2203"/>
      <c r="F514" s="2203"/>
      <c r="G514" s="2203"/>
      <c r="H514" s="2203"/>
      <c r="I514" s="2203"/>
      <c r="J514" s="2240"/>
      <c r="K514" s="2240"/>
      <c r="L514" s="1953"/>
    </row>
    <row r="515" spans="2:14" ht="20.25" customHeight="1">
      <c r="B515" s="2217"/>
      <c r="C515" s="2173" t="s">
        <v>580</v>
      </c>
      <c r="D515" s="4715" t="str">
        <f>+'[11]Master Data'!D430:G430</f>
        <v>2.4   DESIGN PROCEDURES</v>
      </c>
      <c r="E515" s="4715"/>
      <c r="F515" s="4715"/>
      <c r="G515" s="4715"/>
      <c r="H515" s="4715"/>
      <c r="I515" s="4715"/>
      <c r="J515" s="2240"/>
      <c r="K515" s="1947"/>
      <c r="L515" s="2239" t="s">
        <v>1302</v>
      </c>
    </row>
    <row r="516" spans="2:14" ht="20.25" customHeight="1">
      <c r="B516" s="2217"/>
      <c r="C516" s="2173"/>
      <c r="D516" s="2203"/>
      <c r="E516" s="2203"/>
      <c r="F516" s="2203"/>
      <c r="G516" s="2203"/>
      <c r="H516" s="2203"/>
      <c r="I516" s="2203"/>
      <c r="J516" s="2240"/>
      <c r="K516" s="2240"/>
      <c r="L516" s="1953"/>
    </row>
    <row r="517" spans="2:14" ht="20.25" customHeight="1">
      <c r="B517" s="2217"/>
      <c r="C517" s="2241" t="s">
        <v>580</v>
      </c>
      <c r="D517" s="4715" t="str">
        <f>+'[11]Master Data'!D431:G431</f>
        <v>Not applicable</v>
      </c>
      <c r="E517" s="4715"/>
      <c r="F517" s="4715"/>
      <c r="G517" s="4715"/>
      <c r="H517" s="4715"/>
      <c r="I517" s="4715"/>
      <c r="J517" s="2242"/>
      <c r="K517" s="2240"/>
      <c r="L517" s="2243" t="s">
        <v>1302</v>
      </c>
    </row>
    <row r="518" spans="2:14" ht="20.25" customHeight="1">
      <c r="B518" s="2217"/>
      <c r="C518" s="1973"/>
      <c r="D518" s="1974"/>
      <c r="E518" s="1974"/>
      <c r="F518" s="1974"/>
      <c r="G518" s="1974"/>
      <c r="H518" s="2236"/>
      <c r="L518" s="1953"/>
    </row>
    <row r="519" spans="2:14" ht="18" customHeight="1">
      <c r="B519" s="2088"/>
      <c r="C519" s="1964"/>
      <c r="D519" s="2037"/>
      <c r="E519" s="2037"/>
      <c r="F519" s="2037"/>
      <c r="G519" s="2037"/>
      <c r="H519" s="2037"/>
      <c r="I519" s="2037"/>
      <c r="J519" s="2037"/>
      <c r="K519" s="2037"/>
      <c r="L519" s="2233"/>
    </row>
    <row r="520" spans="2:14" ht="14.25" customHeight="1">
      <c r="B520" s="2088"/>
      <c r="C520" s="4716" t="s">
        <v>782</v>
      </c>
      <c r="D520" s="4717"/>
      <c r="E520" s="4717"/>
      <c r="F520" s="4717"/>
      <c r="G520" s="4717"/>
      <c r="H520" s="2234" t="s">
        <v>1086</v>
      </c>
      <c r="I520" s="2244"/>
      <c r="J520" s="2234" t="s">
        <v>1087</v>
      </c>
      <c r="K520" s="2244"/>
      <c r="L520" s="1953"/>
    </row>
    <row r="521" spans="2:14" ht="14.25" customHeight="1">
      <c r="B521" s="2088"/>
      <c r="C521" s="4711" t="s">
        <v>783</v>
      </c>
      <c r="D521" s="4712"/>
      <c r="E521" s="4712"/>
      <c r="F521" s="4712"/>
      <c r="G521" s="4712"/>
      <c r="H521" s="4712"/>
      <c r="I521" s="4712"/>
      <c r="J521" s="1138"/>
      <c r="K521" s="1138"/>
      <c r="L521" s="1966"/>
    </row>
    <row r="522" spans="2:14" ht="9" customHeight="1">
      <c r="B522" s="2088"/>
      <c r="C522" s="4718"/>
      <c r="D522" s="4719"/>
      <c r="E522" s="4719"/>
      <c r="F522" s="4719"/>
      <c r="G522" s="4719"/>
      <c r="H522" s="4719"/>
      <c r="I522" s="4719"/>
      <c r="J522" s="4719"/>
      <c r="K522" s="4719"/>
      <c r="L522" s="4720"/>
    </row>
    <row r="523" spans="2:14" ht="14.25" customHeight="1">
      <c r="B523" s="2088"/>
      <c r="C523" s="4721"/>
      <c r="D523" s="4722"/>
      <c r="E523" s="4722"/>
      <c r="F523" s="4722"/>
      <c r="G523" s="4722"/>
      <c r="H523" s="4722"/>
      <c r="I523" s="4722"/>
      <c r="J523" s="2245"/>
      <c r="K523" s="2245"/>
      <c r="L523" s="2246"/>
    </row>
    <row r="524" spans="2:14" ht="14.25" customHeight="1">
      <c r="B524" s="2088"/>
      <c r="C524" s="4723"/>
      <c r="D524" s="4724"/>
      <c r="E524" s="4724"/>
      <c r="F524" s="4724"/>
      <c r="G524" s="4724"/>
      <c r="H524" s="4724"/>
      <c r="I524" s="4724"/>
      <c r="J524" s="4724"/>
      <c r="K524" s="4724"/>
      <c r="L524" s="4725"/>
    </row>
    <row r="525" spans="2:14" ht="2.25" customHeight="1">
      <c r="B525" s="1984"/>
      <c r="C525" s="2247" t="s">
        <v>593</v>
      </c>
      <c r="D525" s="2248"/>
      <c r="E525" s="2248"/>
      <c r="F525" s="2248"/>
      <c r="G525" s="2248"/>
      <c r="H525" s="2248"/>
      <c r="I525" s="2248"/>
      <c r="J525" s="2248"/>
      <c r="K525" s="2248"/>
      <c r="L525" s="2249"/>
    </row>
    <row r="526" spans="2:14" ht="22.5" customHeight="1">
      <c r="B526" s="2195"/>
      <c r="C526" s="4733" t="s">
        <v>2052</v>
      </c>
      <c r="D526" s="4715"/>
      <c r="E526" s="4715"/>
      <c r="F526" s="4715"/>
      <c r="G526" s="4715"/>
      <c r="H526" s="4715"/>
      <c r="I526" s="2322" t="s">
        <v>3982</v>
      </c>
      <c r="J526" s="2250"/>
      <c r="K526" s="2250"/>
      <c r="L526" s="2251"/>
    </row>
    <row r="527" spans="2:14" ht="25.5" customHeight="1">
      <c r="B527" s="2300"/>
      <c r="C527" s="4756" t="s">
        <v>4274</v>
      </c>
      <c r="D527" s="4757"/>
      <c r="E527" s="4757"/>
      <c r="F527" s="4757"/>
      <c r="G527" s="4757"/>
      <c r="H527" s="4757"/>
      <c r="I527" s="4757"/>
      <c r="J527" s="4757"/>
      <c r="K527" s="4757"/>
      <c r="L527" s="4758"/>
      <c r="M527" s="2309"/>
      <c r="N527" s="2309"/>
    </row>
    <row r="528" spans="2:14" ht="0.75" customHeight="1">
      <c r="B528" s="2300"/>
      <c r="C528" s="2309"/>
      <c r="D528" s="2309"/>
      <c r="E528" s="2309"/>
      <c r="F528" s="2309"/>
      <c r="G528" s="2309"/>
      <c r="H528" s="2309"/>
      <c r="I528" s="2309"/>
      <c r="J528" s="2309"/>
      <c r="K528" s="2309"/>
      <c r="L528" s="2309"/>
      <c r="M528" s="2309"/>
      <c r="N528" s="2309"/>
    </row>
    <row r="529" spans="2:14" ht="32.25" customHeight="1">
      <c r="B529" s="2300"/>
      <c r="C529" s="4734" t="s">
        <v>4598</v>
      </c>
      <c r="D529" s="4735"/>
      <c r="E529" s="4735"/>
      <c r="F529" s="4735"/>
      <c r="G529" s="4735"/>
      <c r="H529" s="4735"/>
      <c r="I529" s="4735"/>
      <c r="J529" s="4735"/>
      <c r="K529" s="4735"/>
      <c r="L529" s="4736"/>
      <c r="M529" s="2301"/>
      <c r="N529" s="2301"/>
    </row>
    <row r="530" spans="2:14" ht="30" customHeight="1">
      <c r="B530" s="2300"/>
      <c r="C530" s="4737" t="s">
        <v>4273</v>
      </c>
      <c r="D530" s="4738"/>
      <c r="E530" s="4738"/>
      <c r="F530" s="4738"/>
      <c r="G530" s="4738"/>
      <c r="H530" s="4738"/>
      <c r="I530" s="4738"/>
      <c r="J530" s="4738"/>
      <c r="K530" s="4738"/>
      <c r="L530" s="4739"/>
      <c r="M530" s="2302"/>
      <c r="N530" s="2302"/>
    </row>
    <row r="531" spans="2:14" ht="20.25" customHeight="1">
      <c r="B531" s="2300"/>
      <c r="C531" s="4737"/>
      <c r="D531" s="4738"/>
      <c r="E531" s="4738"/>
      <c r="F531" s="4738"/>
      <c r="G531" s="4738"/>
      <c r="H531" s="4738"/>
      <c r="I531" s="4738"/>
      <c r="J531" s="4738"/>
      <c r="K531" s="4738"/>
      <c r="L531" s="4739"/>
      <c r="M531" s="2303"/>
      <c r="N531" s="2303"/>
    </row>
    <row r="532" spans="2:14" ht="47.25" customHeight="1">
      <c r="B532" s="2300"/>
      <c r="C532" s="4740" t="s">
        <v>4599</v>
      </c>
      <c r="D532" s="4741"/>
      <c r="E532" s="4741"/>
      <c r="F532" s="4741"/>
      <c r="G532" s="4741"/>
      <c r="H532" s="4741"/>
      <c r="I532" s="4741"/>
      <c r="J532" s="4741"/>
      <c r="K532" s="4741"/>
      <c r="L532" s="4742"/>
      <c r="M532" s="2303"/>
      <c r="N532" s="2303"/>
    </row>
    <row r="533" spans="2:14" ht="36" customHeight="1">
      <c r="B533" s="2300"/>
      <c r="C533" s="4743" t="s">
        <v>4600</v>
      </c>
      <c r="D533" s="4744"/>
      <c r="E533" s="4744"/>
      <c r="F533" s="4744"/>
      <c r="G533" s="4744"/>
      <c r="H533" s="4744"/>
      <c r="I533" s="4744"/>
      <c r="J533" s="4744"/>
      <c r="K533" s="4744"/>
      <c r="L533" s="4745"/>
      <c r="M533" s="2303"/>
      <c r="N533" s="2303"/>
    </row>
    <row r="534" spans="2:14" ht="30" customHeight="1">
      <c r="B534" s="2300"/>
      <c r="C534" s="4746" t="s">
        <v>1569</v>
      </c>
      <c r="D534" s="4747"/>
      <c r="E534" s="4747"/>
      <c r="F534" s="4747"/>
      <c r="G534" s="4747"/>
      <c r="H534" s="4747"/>
      <c r="I534" s="4747"/>
      <c r="J534" s="4747"/>
      <c r="K534" s="4747"/>
      <c r="L534" s="2308"/>
      <c r="M534" s="2304"/>
      <c r="N534" s="2304"/>
    </row>
    <row r="535" spans="2:14" ht="30" customHeight="1">
      <c r="B535" s="2300"/>
      <c r="C535" s="4748" t="s">
        <v>1929</v>
      </c>
      <c r="D535" s="4749"/>
      <c r="E535" s="4749"/>
      <c r="F535" s="4749"/>
      <c r="G535" s="4749"/>
      <c r="H535" s="4749"/>
      <c r="I535" s="4749"/>
      <c r="J535" s="4749"/>
      <c r="K535" s="4749"/>
      <c r="L535" s="2305"/>
      <c r="M535" s="2304"/>
      <c r="N535" s="2304"/>
    </row>
    <row r="536" spans="2:14" ht="30" customHeight="1">
      <c r="B536" s="1979"/>
      <c r="C536" s="4734" t="s">
        <v>3971</v>
      </c>
      <c r="D536" s="4735"/>
      <c r="E536" s="4735"/>
      <c r="F536" s="4735"/>
      <c r="G536" s="4735"/>
      <c r="H536" s="4735"/>
      <c r="I536" s="4735"/>
      <c r="J536" s="4735"/>
      <c r="K536" s="4735"/>
      <c r="L536" s="2306"/>
      <c r="M536" s="2304"/>
      <c r="N536" s="2304"/>
    </row>
    <row r="537" spans="2:14" ht="30" customHeight="1">
      <c r="B537" s="1979"/>
      <c r="C537" s="4734" t="s">
        <v>3972</v>
      </c>
      <c r="D537" s="4735"/>
      <c r="E537" s="4735"/>
      <c r="F537" s="4735"/>
      <c r="G537" s="4735"/>
      <c r="H537" s="4735"/>
      <c r="I537" s="4735"/>
      <c r="J537" s="4735"/>
      <c r="K537" s="4735"/>
      <c r="L537" s="2306"/>
      <c r="M537" s="2304"/>
      <c r="N537" s="2304"/>
    </row>
    <row r="538" spans="2:14" ht="17.25" customHeight="1" thickBot="1">
      <c r="B538" s="2300"/>
      <c r="C538" s="4759"/>
      <c r="D538" s="4759"/>
      <c r="E538" s="4759"/>
      <c r="F538" s="4759"/>
      <c r="G538" s="4759"/>
      <c r="H538" s="4759"/>
      <c r="I538" s="4759"/>
      <c r="J538" s="4759"/>
      <c r="K538" s="4759"/>
      <c r="L538" s="4759"/>
      <c r="M538" s="4759"/>
      <c r="N538" s="4759"/>
    </row>
    <row r="539" spans="2:14" ht="30" customHeight="1" thickTop="1">
      <c r="B539" s="2300"/>
      <c r="C539" s="4750" t="s">
        <v>4652</v>
      </c>
      <c r="D539" s="4751"/>
      <c r="E539" s="4751"/>
      <c r="F539" s="4751"/>
      <c r="G539" s="4751"/>
      <c r="H539" s="4751"/>
      <c r="I539" s="4751"/>
      <c r="J539" s="4751"/>
      <c r="K539" s="4751"/>
      <c r="L539" s="4752"/>
      <c r="M539" s="2307"/>
      <c r="N539" s="2307"/>
    </row>
    <row r="540" spans="2:14" ht="30" customHeight="1" thickBot="1">
      <c r="B540" s="2300"/>
      <c r="C540" s="4753"/>
      <c r="D540" s="4754"/>
      <c r="E540" s="4754"/>
      <c r="F540" s="4754"/>
      <c r="G540" s="4754"/>
      <c r="H540" s="4754"/>
      <c r="I540" s="4754"/>
      <c r="J540" s="4754"/>
      <c r="K540" s="4754"/>
      <c r="L540" s="4755"/>
      <c r="M540" s="2307"/>
      <c r="N540" s="2307"/>
    </row>
    <row r="541" spans="2:14" ht="16.5" customHeight="1" thickTop="1">
      <c r="B541" s="1942">
        <v>3</v>
      </c>
      <c r="C541" s="4726" t="s">
        <v>594</v>
      </c>
      <c r="D541" s="4727"/>
      <c r="E541" s="4727"/>
      <c r="F541" s="4727"/>
      <c r="G541" s="4727"/>
      <c r="H541" s="4727"/>
      <c r="I541" s="4727"/>
      <c r="J541" s="4727"/>
      <c r="K541" s="4727"/>
      <c r="L541" s="4728"/>
    </row>
    <row r="542" spans="2:14" ht="15" customHeight="1">
      <c r="B542" s="2216"/>
      <c r="C542" s="4729"/>
      <c r="D542" s="4730"/>
      <c r="E542" s="4730"/>
      <c r="F542" s="4730"/>
      <c r="G542" s="4730"/>
      <c r="H542" s="4730"/>
      <c r="I542" s="4730"/>
      <c r="J542" s="4730"/>
      <c r="K542" s="4730"/>
      <c r="L542" s="4731"/>
    </row>
    <row r="543" spans="2:14" ht="15" customHeight="1">
      <c r="B543" s="2217"/>
      <c r="C543" s="4711" t="s">
        <v>3890</v>
      </c>
      <c r="D543" s="4712"/>
      <c r="E543" s="4712"/>
      <c r="F543" s="4712"/>
      <c r="G543" s="4712"/>
      <c r="H543" s="4712"/>
      <c r="I543" s="4712"/>
      <c r="J543" s="4712"/>
      <c r="K543" s="4712"/>
      <c r="L543" s="4732"/>
    </row>
    <row r="544" spans="2:14" ht="16.5" customHeight="1">
      <c r="B544" s="2217"/>
      <c r="C544" s="2252"/>
      <c r="D544" s="2037"/>
      <c r="E544" s="2037"/>
      <c r="F544" s="2037"/>
      <c r="G544" s="2037"/>
      <c r="H544" s="2037"/>
      <c r="I544" s="2037"/>
      <c r="J544" s="2037"/>
      <c r="K544" s="2037"/>
      <c r="L544" s="2233"/>
    </row>
    <row r="545" spans="2:12" ht="14.25" customHeight="1">
      <c r="B545" s="2217"/>
      <c r="C545" s="2252"/>
      <c r="D545" s="2037"/>
      <c r="E545" s="2037"/>
      <c r="F545" s="2037"/>
      <c r="G545" s="2037"/>
      <c r="H545" s="2037"/>
      <c r="I545" s="2037"/>
      <c r="J545" s="2037"/>
      <c r="K545" s="2037"/>
      <c r="L545" s="2233"/>
    </row>
    <row r="546" spans="2:12" ht="15" customHeight="1">
      <c r="B546" s="2217"/>
      <c r="C546" s="4760"/>
      <c r="D546" s="4761"/>
      <c r="E546" s="4761"/>
      <c r="F546" s="4761"/>
      <c r="G546" s="4761"/>
      <c r="H546" s="4761"/>
      <c r="I546" s="1971"/>
      <c r="J546" s="4761"/>
      <c r="K546" s="4761"/>
      <c r="L546" s="4762"/>
    </row>
    <row r="547" spans="2:12" ht="15" customHeight="1">
      <c r="B547" s="2217"/>
      <c r="C547" s="4765" t="s">
        <v>493</v>
      </c>
      <c r="D547" s="4713"/>
      <c r="E547" s="4713"/>
      <c r="F547" s="4713"/>
      <c r="G547" s="4713"/>
      <c r="H547" s="1971"/>
      <c r="J547" s="4713" t="s">
        <v>185</v>
      </c>
      <c r="K547" s="4713"/>
      <c r="L547" s="4714"/>
    </row>
    <row r="548" spans="2:12" ht="15.75" customHeight="1">
      <c r="B548" s="2217"/>
      <c r="C548" s="2253"/>
      <c r="D548" s="2037"/>
      <c r="E548" s="2037"/>
      <c r="F548" s="2037"/>
      <c r="G548" s="2037"/>
      <c r="H548" s="2037"/>
      <c r="I548" s="2037"/>
      <c r="J548" s="2037"/>
      <c r="K548" s="2037"/>
      <c r="L548" s="2233"/>
    </row>
    <row r="549" spans="2:12" ht="13.8">
      <c r="B549" s="2217"/>
      <c r="C549" s="4760"/>
      <c r="D549" s="4761"/>
      <c r="E549" s="4761"/>
      <c r="F549" s="4761"/>
      <c r="G549" s="4761"/>
      <c r="H549" s="4761"/>
      <c r="I549" s="1971"/>
      <c r="J549" s="4761"/>
      <c r="K549" s="4761"/>
      <c r="L549" s="4762"/>
    </row>
    <row r="550" spans="2:12" ht="41.4">
      <c r="B550" s="2217"/>
      <c r="C550" s="1964" t="s">
        <v>494</v>
      </c>
      <c r="D550" s="1971"/>
      <c r="E550" s="1971"/>
      <c r="F550" s="1971"/>
      <c r="G550" s="1971"/>
      <c r="H550" s="1971"/>
      <c r="I550" s="1971"/>
      <c r="J550" s="2037" t="s">
        <v>186</v>
      </c>
      <c r="K550" s="1971"/>
      <c r="L550" s="2254"/>
    </row>
    <row r="551" spans="2:12" ht="13.8">
      <c r="B551" s="2217"/>
      <c r="C551" s="1964"/>
      <c r="D551" s="2037"/>
      <c r="E551" s="2037"/>
      <c r="F551" s="2037"/>
      <c r="G551" s="2037"/>
      <c r="H551" s="2037"/>
      <c r="I551" s="2037"/>
      <c r="K551" s="2037"/>
      <c r="L551" s="2233"/>
    </row>
    <row r="552" spans="2:12" ht="13.8">
      <c r="B552" s="2217"/>
      <c r="C552" s="1964"/>
      <c r="D552" s="2037"/>
      <c r="E552" s="2037"/>
      <c r="F552" s="2037"/>
      <c r="G552" s="2037"/>
      <c r="H552" s="2037"/>
      <c r="I552" s="2037"/>
      <c r="J552" s="2037"/>
      <c r="K552" s="2037"/>
      <c r="L552" s="2233"/>
    </row>
    <row r="553" spans="2:12" ht="15" customHeight="1">
      <c r="B553" s="2217"/>
      <c r="C553" s="4711" t="s">
        <v>3890</v>
      </c>
      <c r="D553" s="4712"/>
      <c r="E553" s="4712"/>
      <c r="F553" s="4712"/>
      <c r="G553" s="4712"/>
      <c r="H553" s="4712"/>
      <c r="I553" s="4712"/>
      <c r="J553" s="4712"/>
      <c r="K553" s="4712"/>
      <c r="L553" s="4732"/>
    </row>
    <row r="554" spans="2:12" ht="13.8">
      <c r="B554" s="2217"/>
      <c r="C554" s="2252"/>
      <c r="D554" s="2037"/>
      <c r="E554" s="2037"/>
      <c r="F554" s="2037"/>
      <c r="G554" s="2037"/>
      <c r="H554" s="2037"/>
      <c r="I554" s="2037"/>
      <c r="J554" s="2037"/>
      <c r="K554" s="2037"/>
      <c r="L554" s="2233"/>
    </row>
    <row r="555" spans="2:12" ht="13.8">
      <c r="B555" s="2217"/>
      <c r="C555" s="2252"/>
      <c r="D555" s="2037"/>
      <c r="E555" s="2037"/>
      <c r="F555" s="2037"/>
      <c r="G555" s="2037"/>
      <c r="H555" s="2037"/>
      <c r="I555" s="2037"/>
      <c r="J555" s="2037"/>
      <c r="K555" s="2037"/>
      <c r="L555" s="2233"/>
    </row>
    <row r="556" spans="2:12" ht="13.8">
      <c r="B556" s="2217"/>
      <c r="C556" s="4760"/>
      <c r="D556" s="4761"/>
      <c r="E556" s="4761"/>
      <c r="F556" s="4761"/>
      <c r="G556" s="4761"/>
      <c r="H556" s="4761"/>
      <c r="I556" s="1971"/>
      <c r="J556" s="4761"/>
      <c r="K556" s="4761"/>
      <c r="L556" s="4762"/>
    </row>
    <row r="557" spans="2:12" ht="15" customHeight="1">
      <c r="B557" s="2217"/>
      <c r="C557" s="4711" t="s">
        <v>493</v>
      </c>
      <c r="D557" s="4712"/>
      <c r="E557" s="4712"/>
      <c r="F557" s="4712"/>
      <c r="G557" s="4712"/>
      <c r="H557" s="1971"/>
      <c r="J557" s="4713" t="s">
        <v>187</v>
      </c>
      <c r="K557" s="4713"/>
      <c r="L557" s="4714"/>
    </row>
    <row r="558" spans="2:12" ht="13.8">
      <c r="B558" s="2217"/>
      <c r="C558" s="4760"/>
      <c r="D558" s="4761"/>
      <c r="E558" s="4761"/>
      <c r="F558" s="4761"/>
      <c r="G558" s="4761"/>
      <c r="H558" s="4761"/>
      <c r="I558" s="1971"/>
      <c r="J558" s="4761"/>
      <c r="K558" s="4761"/>
      <c r="L558" s="4762"/>
    </row>
    <row r="559" spans="2:12" ht="15" customHeight="1">
      <c r="B559" s="2255"/>
      <c r="C559" s="4763" t="s">
        <v>494</v>
      </c>
      <c r="D559" s="4764"/>
      <c r="E559" s="1982"/>
      <c r="F559" s="1982"/>
      <c r="G559" s="1982"/>
      <c r="H559" s="1982"/>
      <c r="I559" s="1982"/>
      <c r="J559" s="2256" t="s">
        <v>186</v>
      </c>
      <c r="K559" s="1982"/>
      <c r="L559" s="1983"/>
    </row>
    <row r="560" spans="2:12" ht="13.8">
      <c r="B560" s="1945"/>
      <c r="C560" s="1945"/>
      <c r="D560" s="1945"/>
      <c r="E560" s="1945"/>
      <c r="F560" s="1945"/>
      <c r="G560" s="1945"/>
      <c r="H560" s="1945"/>
      <c r="I560" s="1945"/>
      <c r="J560" s="1945"/>
      <c r="K560" s="1945"/>
      <c r="L560" s="1945"/>
    </row>
    <row r="561" spans="2:12" ht="13.8">
      <c r="B561" s="1945"/>
      <c r="C561" s="1945"/>
      <c r="D561" s="1945"/>
      <c r="E561" s="1945"/>
      <c r="F561" s="1945"/>
      <c r="G561" s="1945"/>
      <c r="H561" s="1945"/>
      <c r="I561" s="1945"/>
      <c r="J561" s="1945"/>
      <c r="K561" s="1945"/>
      <c r="L561" s="1945"/>
    </row>
    <row r="562" spans="2:12" ht="13.8">
      <c r="B562" s="1945"/>
      <c r="C562" s="1945"/>
      <c r="D562" s="1945"/>
      <c r="E562" s="1945"/>
      <c r="F562" s="1945"/>
      <c r="G562" s="1945"/>
      <c r="H562" s="1945"/>
      <c r="I562" s="1945"/>
      <c r="J562" s="1945"/>
      <c r="K562" s="1945"/>
      <c r="L562" s="1945"/>
    </row>
    <row r="563" spans="2:12" ht="13.8">
      <c r="B563" s="1945"/>
      <c r="C563" s="1945"/>
      <c r="D563" s="1945"/>
      <c r="E563" s="1945"/>
      <c r="F563" s="1945"/>
      <c r="G563" s="1945"/>
      <c r="H563" s="1945"/>
      <c r="I563" s="1945"/>
      <c r="J563" s="1945"/>
      <c r="K563" s="1945"/>
      <c r="L563" s="1945"/>
    </row>
    <row r="564" spans="2:12" ht="13.8">
      <c r="B564" s="1945"/>
      <c r="C564" s="1945"/>
      <c r="D564" s="1945"/>
      <c r="E564" s="1945"/>
      <c r="F564" s="1945"/>
      <c r="G564" s="1945"/>
      <c r="H564" s="1945"/>
      <c r="I564" s="1945"/>
      <c r="J564" s="1945"/>
      <c r="K564" s="1945"/>
      <c r="L564" s="1945"/>
    </row>
    <row r="565" spans="2:12" ht="13.8">
      <c r="B565" s="1945"/>
      <c r="C565" s="1945"/>
      <c r="D565" s="1945"/>
      <c r="E565" s="1945"/>
      <c r="F565" s="1945"/>
      <c r="G565" s="1945"/>
      <c r="H565" s="1945"/>
      <c r="I565" s="1945"/>
      <c r="J565" s="1945"/>
      <c r="K565" s="1945"/>
      <c r="L565" s="1945"/>
    </row>
    <row r="566" spans="2:12" ht="13.8">
      <c r="B566" s="1945"/>
      <c r="C566" s="1945"/>
      <c r="D566" s="1945"/>
      <c r="E566" s="1945"/>
      <c r="F566" s="1945"/>
      <c r="G566" s="1945"/>
      <c r="H566" s="1945"/>
      <c r="I566" s="1945"/>
      <c r="J566" s="1945"/>
      <c r="K566" s="1945"/>
      <c r="L566" s="1945"/>
    </row>
    <row r="567" spans="2:12" ht="13.8">
      <c r="B567" s="1945"/>
      <c r="C567" s="1945"/>
      <c r="D567" s="1945"/>
      <c r="E567" s="1945"/>
      <c r="F567" s="1945"/>
      <c r="G567" s="1945"/>
      <c r="H567" s="1945"/>
      <c r="I567" s="1945"/>
      <c r="J567" s="1945"/>
      <c r="K567" s="1945"/>
      <c r="L567" s="1945"/>
    </row>
    <row r="568" spans="2:12" ht="13.8">
      <c r="B568" s="1945"/>
      <c r="C568" s="1945"/>
      <c r="D568" s="1945"/>
      <c r="E568" s="1945"/>
      <c r="F568" s="1945"/>
      <c r="G568" s="1945"/>
      <c r="H568" s="1945"/>
      <c r="I568" s="1945"/>
      <c r="J568" s="1945"/>
      <c r="K568" s="1945"/>
      <c r="L568" s="1945"/>
    </row>
    <row r="569" spans="2:12" ht="13.8">
      <c r="B569" s="1945"/>
      <c r="C569" s="1945"/>
      <c r="D569" s="1945"/>
      <c r="E569" s="1945"/>
      <c r="F569" s="1945"/>
      <c r="G569" s="1945"/>
      <c r="H569" s="1945"/>
      <c r="I569" s="1945"/>
      <c r="J569" s="1945"/>
      <c r="K569" s="1945"/>
      <c r="L569" s="1945"/>
    </row>
    <row r="570" spans="2:12" ht="13.8">
      <c r="B570" s="1945"/>
      <c r="C570" s="1945"/>
      <c r="D570" s="1945"/>
      <c r="E570" s="1945"/>
      <c r="F570" s="1945"/>
      <c r="G570" s="1945"/>
      <c r="H570" s="1945"/>
      <c r="I570" s="1945"/>
      <c r="J570" s="1945"/>
      <c r="K570" s="1945"/>
      <c r="L570" s="1945"/>
    </row>
    <row r="571" spans="2:12" ht="13.8">
      <c r="B571" s="1945"/>
      <c r="C571" s="1945"/>
      <c r="D571" s="1945"/>
      <c r="E571" s="1945"/>
      <c r="F571" s="1945"/>
      <c r="G571" s="1945"/>
      <c r="H571" s="1945"/>
      <c r="I571" s="1945"/>
      <c r="J571" s="1945"/>
      <c r="K571" s="1945"/>
      <c r="L571" s="1945"/>
    </row>
    <row r="572" spans="2:12" ht="13.8">
      <c r="B572" s="1945"/>
      <c r="C572" s="1945"/>
      <c r="D572" s="1945"/>
      <c r="E572" s="1945"/>
      <c r="F572" s="1945"/>
      <c r="G572" s="1945"/>
      <c r="H572" s="1945"/>
      <c r="I572" s="1945"/>
      <c r="J572" s="1945"/>
      <c r="K572" s="1945"/>
      <c r="L572" s="1945"/>
    </row>
    <row r="573" spans="2:12" ht="13.8">
      <c r="B573" s="1945"/>
      <c r="C573" s="1945"/>
      <c r="D573" s="1945"/>
      <c r="E573" s="1945"/>
      <c r="F573" s="1945"/>
      <c r="G573" s="1945"/>
      <c r="H573" s="1945"/>
      <c r="I573" s="1945"/>
      <c r="J573" s="1945"/>
      <c r="K573" s="1945"/>
      <c r="L573" s="1945"/>
    </row>
    <row r="574" spans="2:12" ht="13.8">
      <c r="B574" s="1945"/>
      <c r="C574" s="1945"/>
      <c r="D574" s="1945"/>
      <c r="E574" s="1945"/>
      <c r="F574" s="1945"/>
      <c r="G574" s="1945"/>
      <c r="H574" s="1945"/>
      <c r="I574" s="1945"/>
      <c r="J574" s="1945"/>
      <c r="K574" s="1945"/>
      <c r="L574" s="1945"/>
    </row>
    <row r="575" spans="2:12" ht="13.8">
      <c r="B575" s="1945"/>
      <c r="C575" s="1945"/>
      <c r="D575" s="1945"/>
      <c r="E575" s="1945"/>
      <c r="F575" s="1945"/>
      <c r="G575" s="1945"/>
      <c r="H575" s="1945"/>
      <c r="I575" s="1945"/>
      <c r="J575" s="1945"/>
      <c r="K575" s="1945"/>
      <c r="L575" s="1945"/>
    </row>
    <row r="576" spans="2:12" ht="13.8">
      <c r="B576" s="1945"/>
      <c r="C576" s="1945"/>
      <c r="D576" s="1945"/>
      <c r="E576" s="1945"/>
      <c r="F576" s="1945"/>
      <c r="G576" s="1945"/>
      <c r="H576" s="1945"/>
      <c r="I576" s="1945"/>
      <c r="J576" s="1945"/>
      <c r="K576" s="1945"/>
      <c r="L576" s="1945"/>
    </row>
    <row r="577" spans="2:12" ht="13.8">
      <c r="B577" s="1945"/>
      <c r="C577" s="1945"/>
      <c r="D577" s="1945"/>
      <c r="E577" s="1945"/>
      <c r="F577" s="1945"/>
      <c r="G577" s="1945"/>
      <c r="H577" s="1945"/>
      <c r="I577" s="1945"/>
      <c r="J577" s="1945"/>
      <c r="K577" s="1945"/>
      <c r="L577" s="1945"/>
    </row>
    <row r="578" spans="2:12" ht="13.8">
      <c r="B578" s="1945"/>
      <c r="C578" s="1945"/>
      <c r="D578" s="1945"/>
      <c r="E578" s="1945"/>
      <c r="F578" s="1945"/>
      <c r="G578" s="1945"/>
      <c r="H578" s="1945"/>
      <c r="I578" s="1945"/>
      <c r="J578" s="1945"/>
      <c r="K578" s="1945"/>
      <c r="L578" s="1945"/>
    </row>
    <row r="579" spans="2:12" ht="13.8">
      <c r="B579" s="1945"/>
      <c r="C579" s="1945"/>
      <c r="D579" s="1945"/>
      <c r="E579" s="1945"/>
      <c r="F579" s="1945"/>
      <c r="G579" s="1945"/>
      <c r="H579" s="1945"/>
      <c r="I579" s="1945"/>
      <c r="J579" s="1945"/>
      <c r="K579" s="1945"/>
      <c r="L579" s="1945"/>
    </row>
    <row r="580" spans="2:12" ht="13.8">
      <c r="B580" s="1945"/>
      <c r="C580" s="1945"/>
      <c r="D580" s="1945"/>
      <c r="E580" s="1945"/>
      <c r="F580" s="1945"/>
      <c r="G580" s="1945"/>
      <c r="H580" s="1945"/>
      <c r="I580" s="1945"/>
      <c r="J580" s="1945"/>
      <c r="K580" s="1945"/>
      <c r="L580" s="1945"/>
    </row>
    <row r="581" spans="2:12" ht="13.8">
      <c r="B581" s="1945"/>
      <c r="C581" s="1945"/>
      <c r="D581" s="1945"/>
      <c r="E581" s="1945"/>
      <c r="F581" s="1945"/>
      <c r="G581" s="1945"/>
      <c r="H581" s="1945"/>
      <c r="I581" s="1945"/>
      <c r="J581" s="1945"/>
      <c r="K581" s="1945"/>
      <c r="L581" s="1945"/>
    </row>
    <row r="582" spans="2:12" ht="13.8">
      <c r="B582" s="1945"/>
      <c r="C582" s="1945"/>
      <c r="D582" s="1945"/>
      <c r="E582" s="1945"/>
      <c r="F582" s="1945"/>
      <c r="G582" s="1945"/>
      <c r="H582" s="1945"/>
      <c r="I582" s="1945"/>
      <c r="J582" s="1945"/>
      <c r="K582" s="1945"/>
      <c r="L582" s="1945"/>
    </row>
    <row r="583" spans="2:12" ht="13.8">
      <c r="B583" s="1945"/>
      <c r="C583" s="1945"/>
      <c r="D583" s="1945"/>
      <c r="E583" s="1945"/>
      <c r="F583" s="1945"/>
      <c r="G583" s="1945"/>
      <c r="H583" s="1945"/>
      <c r="I583" s="1945"/>
      <c r="J583" s="1945"/>
      <c r="K583" s="1945"/>
      <c r="L583" s="1945"/>
    </row>
    <row r="584" spans="2:12" ht="13.8">
      <c r="B584" s="1945"/>
      <c r="C584" s="1945"/>
      <c r="D584" s="1945"/>
      <c r="E584" s="1945"/>
      <c r="F584" s="1945"/>
      <c r="G584" s="1945"/>
      <c r="H584" s="1945"/>
      <c r="I584" s="1945"/>
      <c r="J584" s="1945"/>
      <c r="K584" s="1945"/>
      <c r="L584" s="1945"/>
    </row>
    <row r="585" spans="2:12" ht="13.8">
      <c r="B585" s="1945"/>
      <c r="C585" s="1945"/>
      <c r="D585" s="1945"/>
      <c r="E585" s="1945"/>
      <c r="F585" s="1945"/>
      <c r="G585" s="1945"/>
      <c r="H585" s="1945"/>
      <c r="I585" s="1945"/>
      <c r="J585" s="1945"/>
      <c r="K585" s="1945"/>
      <c r="L585" s="1945"/>
    </row>
    <row r="586" spans="2:12" ht="13.8">
      <c r="B586" s="1945"/>
      <c r="C586" s="1945"/>
      <c r="D586" s="1945"/>
      <c r="E586" s="1945"/>
      <c r="F586" s="1945"/>
      <c r="G586" s="1945"/>
      <c r="H586" s="1945"/>
      <c r="I586" s="1945"/>
      <c r="J586" s="1945"/>
      <c r="K586" s="1945"/>
      <c r="L586" s="1945"/>
    </row>
    <row r="587" spans="2:12" ht="13.8">
      <c r="B587" s="1945"/>
      <c r="C587" s="1945"/>
      <c r="D587" s="1945"/>
      <c r="E587" s="1945"/>
      <c r="F587" s="1945"/>
      <c r="G587" s="1945"/>
      <c r="H587" s="1945"/>
      <c r="I587" s="1945"/>
      <c r="J587" s="1945"/>
      <c r="K587" s="1945"/>
      <c r="L587" s="1945"/>
    </row>
    <row r="588" spans="2:12" ht="13.8">
      <c r="B588" s="1945"/>
      <c r="C588" s="1945"/>
      <c r="D588" s="1945"/>
      <c r="E588" s="1945"/>
      <c r="F588" s="1945"/>
      <c r="G588" s="1945"/>
      <c r="H588" s="1945"/>
      <c r="I588" s="1945"/>
      <c r="J588" s="1945"/>
      <c r="K588" s="1945"/>
      <c r="L588" s="1945"/>
    </row>
    <row r="589" spans="2:12" ht="13.8">
      <c r="B589" s="1945"/>
      <c r="C589" s="1945"/>
      <c r="D589" s="1945"/>
      <c r="E589" s="1945"/>
      <c r="F589" s="1945"/>
      <c r="G589" s="1945"/>
      <c r="H589" s="1945"/>
      <c r="I589" s="1945"/>
      <c r="J589" s="1945"/>
      <c r="K589" s="1945"/>
      <c r="L589" s="1945"/>
    </row>
    <row r="590" spans="2:12" ht="13.8">
      <c r="B590" s="1945"/>
      <c r="C590" s="1945"/>
      <c r="D590" s="1945"/>
      <c r="E590" s="1945"/>
      <c r="F590" s="1945"/>
      <c r="G590" s="1945"/>
      <c r="H590" s="1945"/>
      <c r="I590" s="1945"/>
      <c r="J590" s="1945"/>
      <c r="K590" s="1945"/>
      <c r="L590" s="1945"/>
    </row>
    <row r="591" spans="2:12" ht="13.8">
      <c r="B591" s="1945"/>
      <c r="C591" s="1945"/>
      <c r="D591" s="1945"/>
      <c r="E591" s="1945"/>
      <c r="F591" s="1945"/>
      <c r="G591" s="1945"/>
      <c r="H591" s="1945"/>
      <c r="I591" s="1945"/>
      <c r="J591" s="1945"/>
      <c r="K591" s="1945"/>
      <c r="L591" s="1945"/>
    </row>
    <row r="592" spans="2:12" ht="13.8">
      <c r="B592" s="1945"/>
      <c r="C592" s="1945"/>
      <c r="D592" s="1945"/>
      <c r="E592" s="1945"/>
      <c r="F592" s="1945"/>
      <c r="G592" s="1945"/>
      <c r="H592" s="1945"/>
      <c r="I592" s="1945"/>
      <c r="J592" s="1945"/>
      <c r="K592" s="1945"/>
      <c r="L592" s="1945"/>
    </row>
    <row r="593" spans="2:12" ht="13.8">
      <c r="B593" s="1945"/>
      <c r="C593" s="1945"/>
      <c r="D593" s="1945"/>
      <c r="E593" s="1945"/>
      <c r="F593" s="1945"/>
      <c r="G593" s="1945"/>
      <c r="H593" s="1945"/>
      <c r="I593" s="1945"/>
      <c r="J593" s="1945"/>
      <c r="K593" s="1945"/>
      <c r="L593" s="1945"/>
    </row>
    <row r="594" spans="2:12" ht="13.8">
      <c r="B594" s="1945"/>
      <c r="C594" s="1945"/>
      <c r="D594" s="1945"/>
      <c r="E594" s="1945"/>
      <c r="F594" s="1945"/>
      <c r="G594" s="1945"/>
      <c r="H594" s="1945"/>
      <c r="I594" s="1945"/>
      <c r="J594" s="1945"/>
      <c r="K594" s="1945"/>
      <c r="L594" s="1945"/>
    </row>
    <row r="595" spans="2:12" ht="13.8">
      <c r="B595" s="1945"/>
      <c r="C595" s="1945"/>
      <c r="D595" s="1945"/>
      <c r="E595" s="1945"/>
      <c r="F595" s="1945"/>
      <c r="G595" s="1945"/>
      <c r="H595" s="1945"/>
      <c r="I595" s="1945"/>
      <c r="J595" s="1945"/>
      <c r="K595" s="1945"/>
      <c r="L595" s="1945"/>
    </row>
    <row r="596" spans="2:12" ht="13.8">
      <c r="B596" s="1945"/>
      <c r="C596" s="1945"/>
      <c r="D596" s="1945"/>
      <c r="E596" s="1945"/>
      <c r="F596" s="1945"/>
      <c r="G596" s="1945"/>
      <c r="H596" s="1945"/>
      <c r="I596" s="1945"/>
      <c r="J596" s="1945"/>
      <c r="K596" s="1945"/>
      <c r="L596" s="1945"/>
    </row>
    <row r="597" spans="2:12" ht="13.8">
      <c r="B597" s="1945"/>
      <c r="C597" s="1945"/>
      <c r="D597" s="1945"/>
      <c r="E597" s="1945"/>
      <c r="F597" s="1945"/>
      <c r="G597" s="1945"/>
      <c r="H597" s="1945"/>
      <c r="I597" s="1945"/>
      <c r="J597" s="1945"/>
      <c r="K597" s="1945"/>
      <c r="L597" s="1945"/>
    </row>
    <row r="598" spans="2:12" ht="13.8">
      <c r="B598" s="1945"/>
      <c r="C598" s="1945"/>
      <c r="D598" s="1945"/>
      <c r="E598" s="1945"/>
      <c r="F598" s="1945"/>
      <c r="G598" s="1945"/>
      <c r="H598" s="1945"/>
      <c r="I598" s="1945"/>
      <c r="J598" s="1945"/>
      <c r="K598" s="1945"/>
      <c r="L598" s="1945"/>
    </row>
    <row r="599" spans="2:12" ht="13.8">
      <c r="B599" s="1945"/>
      <c r="C599" s="1945"/>
      <c r="D599" s="1945"/>
      <c r="E599" s="1945"/>
      <c r="F599" s="1945"/>
      <c r="G599" s="1945"/>
      <c r="H599" s="1945"/>
      <c r="I599" s="1945"/>
      <c r="J599" s="1945"/>
      <c r="K599" s="1945"/>
      <c r="L599" s="1945"/>
    </row>
    <row r="600" spans="2:12" ht="13.8">
      <c r="B600" s="1945"/>
      <c r="C600" s="1945"/>
      <c r="D600" s="1945"/>
      <c r="E600" s="1945"/>
      <c r="F600" s="1945"/>
      <c r="G600" s="1945"/>
      <c r="H600" s="1945"/>
      <c r="I600" s="1945"/>
      <c r="J600" s="1945"/>
      <c r="K600" s="1945"/>
      <c r="L600" s="1945"/>
    </row>
    <row r="601" spans="2:12" ht="13.8">
      <c r="B601" s="1945"/>
      <c r="C601" s="1945"/>
      <c r="D601" s="1945"/>
      <c r="E601" s="1945"/>
      <c r="F601" s="1945"/>
      <c r="G601" s="1945"/>
      <c r="H601" s="1945"/>
      <c r="I601" s="1945"/>
      <c r="J601" s="1945"/>
      <c r="K601" s="1945"/>
      <c r="L601" s="1945"/>
    </row>
    <row r="602" spans="2:12" ht="13.8">
      <c r="B602" s="1945"/>
      <c r="C602" s="1945"/>
      <c r="D602" s="1945"/>
      <c r="E602" s="1945"/>
      <c r="F602" s="1945"/>
      <c r="G602" s="1945"/>
      <c r="H602" s="1945"/>
      <c r="I602" s="1945"/>
      <c r="J602" s="1945"/>
      <c r="K602" s="1945"/>
      <c r="L602" s="1945"/>
    </row>
    <row r="603" spans="2:12" ht="13.8">
      <c r="B603" s="1945"/>
      <c r="C603" s="1945"/>
      <c r="D603" s="1945"/>
      <c r="E603" s="1945"/>
      <c r="F603" s="1945"/>
      <c r="G603" s="1945"/>
      <c r="H603" s="1945"/>
      <c r="I603" s="1945"/>
      <c r="J603" s="1945"/>
      <c r="K603" s="1945"/>
      <c r="L603" s="1945"/>
    </row>
    <row r="604" spans="2:12" ht="13.8">
      <c r="B604" s="1945"/>
      <c r="C604" s="1945"/>
      <c r="D604" s="1945"/>
      <c r="E604" s="1945"/>
      <c r="F604" s="1945"/>
      <c r="G604" s="1945"/>
      <c r="H604" s="1945"/>
      <c r="I604" s="1945"/>
      <c r="J604" s="1945"/>
      <c r="K604" s="1945"/>
      <c r="L604" s="1945"/>
    </row>
    <row r="605" spans="2:12" ht="13.8">
      <c r="B605" s="1945"/>
      <c r="C605" s="1945"/>
      <c r="D605" s="1945"/>
      <c r="E605" s="1945"/>
      <c r="F605" s="1945"/>
      <c r="G605" s="1945"/>
      <c r="H605" s="1945"/>
      <c r="I605" s="1945"/>
      <c r="J605" s="1945"/>
      <c r="K605" s="1945"/>
      <c r="L605" s="1945"/>
    </row>
    <row r="606" spans="2:12" ht="13.8">
      <c r="B606" s="1945"/>
      <c r="C606" s="1945"/>
      <c r="D606" s="1945"/>
      <c r="E606" s="1945"/>
      <c r="F606" s="1945"/>
      <c r="G606" s="1945"/>
      <c r="H606" s="1945"/>
      <c r="I606" s="1945"/>
      <c r="J606" s="1945"/>
      <c r="K606" s="1945"/>
      <c r="L606" s="1945"/>
    </row>
    <row r="607" spans="2:12" ht="13.8">
      <c r="B607" s="1945"/>
      <c r="C607" s="1945"/>
      <c r="D607" s="1945"/>
      <c r="E607" s="1945"/>
      <c r="F607" s="1945"/>
      <c r="G607" s="1945"/>
      <c r="H607" s="1945"/>
      <c r="I607" s="1945"/>
      <c r="J607" s="1945"/>
      <c r="K607" s="1945"/>
      <c r="L607" s="1945"/>
    </row>
    <row r="608" spans="2:12" ht="13.8">
      <c r="B608" s="1945"/>
      <c r="C608" s="1945"/>
      <c r="D608" s="1945"/>
      <c r="E608" s="1945"/>
      <c r="F608" s="1945"/>
      <c r="G608" s="1945"/>
      <c r="H608" s="1945"/>
      <c r="I608" s="1945"/>
      <c r="J608" s="1945"/>
      <c r="K608" s="1945"/>
      <c r="L608" s="1945"/>
    </row>
    <row r="609" spans="2:12" ht="13.8">
      <c r="B609" s="1945"/>
      <c r="C609" s="1945"/>
      <c r="D609" s="1945"/>
      <c r="E609" s="1945"/>
      <c r="F609" s="1945"/>
      <c r="G609" s="1945"/>
      <c r="H609" s="1945"/>
      <c r="I609" s="1945"/>
      <c r="J609" s="1945"/>
      <c r="K609" s="1945"/>
      <c r="L609" s="1945"/>
    </row>
    <row r="610" spans="2:12" ht="13.8">
      <c r="B610" s="1945"/>
      <c r="C610" s="1945"/>
      <c r="D610" s="1945"/>
      <c r="E610" s="1945"/>
      <c r="F610" s="1945"/>
      <c r="G610" s="1945"/>
      <c r="H610" s="1945"/>
      <c r="I610" s="1945"/>
      <c r="J610" s="1945"/>
      <c r="K610" s="1945"/>
      <c r="L610" s="1945"/>
    </row>
    <row r="611" spans="2:12" ht="13.8">
      <c r="B611" s="1945"/>
      <c r="C611" s="1945"/>
      <c r="D611" s="1945"/>
      <c r="E611" s="1945"/>
      <c r="F611" s="1945"/>
      <c r="G611" s="1945"/>
      <c r="H611" s="1945"/>
      <c r="I611" s="1945"/>
      <c r="J611" s="1945"/>
      <c r="K611" s="1945"/>
      <c r="L611" s="1945"/>
    </row>
    <row r="612" spans="2:12" ht="13.8">
      <c r="B612" s="1945"/>
      <c r="C612" s="1945"/>
      <c r="D612" s="1945"/>
      <c r="E612" s="1945"/>
      <c r="F612" s="1945"/>
      <c r="G612" s="1945"/>
      <c r="H612" s="1945"/>
      <c r="I612" s="1945"/>
      <c r="J612" s="1945"/>
      <c r="K612" s="1945"/>
      <c r="L612" s="1945"/>
    </row>
    <row r="613" spans="2:12" ht="13.8">
      <c r="B613" s="1945"/>
      <c r="C613" s="1945"/>
      <c r="D613" s="1945"/>
      <c r="E613" s="1945"/>
      <c r="F613" s="1945"/>
      <c r="G613" s="1945"/>
      <c r="H613" s="1945"/>
      <c r="I613" s="1945"/>
      <c r="J613" s="1945"/>
      <c r="K613" s="1945"/>
      <c r="L613" s="1945"/>
    </row>
    <row r="614" spans="2:12" ht="13.8">
      <c r="B614" s="1945"/>
      <c r="C614" s="1945"/>
      <c r="D614" s="1945"/>
      <c r="E614" s="1945"/>
      <c r="F614" s="1945"/>
      <c r="G614" s="1945"/>
      <c r="H614" s="1945"/>
      <c r="I614" s="1945"/>
      <c r="J614" s="1945"/>
      <c r="K614" s="1945"/>
      <c r="L614" s="1945"/>
    </row>
    <row r="615" spans="2:12" ht="13.8">
      <c r="B615" s="1945"/>
      <c r="C615" s="1945"/>
      <c r="D615" s="1945"/>
      <c r="E615" s="1945"/>
      <c r="F615" s="1945"/>
      <c r="G615" s="1945"/>
      <c r="H615" s="1945"/>
      <c r="I615" s="1945"/>
      <c r="J615" s="1945"/>
      <c r="K615" s="1945"/>
      <c r="L615" s="1945"/>
    </row>
    <row r="616" spans="2:12" ht="13.8">
      <c r="B616" s="1945"/>
      <c r="C616" s="1945"/>
      <c r="D616" s="1945"/>
      <c r="E616" s="1945"/>
      <c r="F616" s="1945"/>
      <c r="G616" s="1945"/>
      <c r="H616" s="1945"/>
      <c r="I616" s="1945"/>
      <c r="J616" s="1945"/>
      <c r="K616" s="1945"/>
      <c r="L616" s="1945"/>
    </row>
    <row r="617" spans="2:12" ht="13.8">
      <c r="B617" s="1945"/>
      <c r="C617" s="1945"/>
      <c r="D617" s="1945"/>
      <c r="E617" s="1945"/>
      <c r="F617" s="1945"/>
      <c r="G617" s="1945"/>
      <c r="H617" s="1945"/>
      <c r="I617" s="1945"/>
      <c r="J617" s="1945"/>
      <c r="K617" s="1945"/>
      <c r="L617" s="1945"/>
    </row>
    <row r="618" spans="2:12" ht="13.8">
      <c r="B618" s="1945"/>
      <c r="C618" s="1945"/>
      <c r="D618" s="1945"/>
      <c r="E618" s="1945"/>
      <c r="F618" s="1945"/>
      <c r="G618" s="1945"/>
      <c r="H618" s="1945"/>
      <c r="I618" s="1945"/>
      <c r="J618" s="1945"/>
      <c r="K618" s="1945"/>
      <c r="L618" s="1945"/>
    </row>
    <row r="619" spans="2:12" ht="13.8">
      <c r="B619" s="1945"/>
      <c r="C619" s="1945"/>
      <c r="D619" s="1945"/>
      <c r="E619" s="1945"/>
      <c r="F619" s="1945"/>
      <c r="G619" s="1945"/>
      <c r="H619" s="1945"/>
      <c r="I619" s="1945"/>
      <c r="J619" s="1945"/>
      <c r="K619" s="1945"/>
      <c r="L619" s="1945"/>
    </row>
    <row r="620" spans="2:12" ht="13.8">
      <c r="B620" s="1945"/>
      <c r="C620" s="1945"/>
      <c r="D620" s="1945"/>
      <c r="E620" s="1945"/>
      <c r="F620" s="1945"/>
      <c r="G620" s="1945"/>
      <c r="H620" s="1945"/>
      <c r="I620" s="1945"/>
      <c r="J620" s="1945"/>
      <c r="K620" s="1945"/>
      <c r="L620" s="1945"/>
    </row>
    <row r="621" spans="2:12" ht="13.8">
      <c r="B621" s="1945"/>
      <c r="C621" s="1945"/>
      <c r="D621" s="1945"/>
      <c r="E621" s="1945"/>
      <c r="F621" s="1945"/>
      <c r="G621" s="1945"/>
      <c r="H621" s="1945"/>
      <c r="I621" s="1945"/>
      <c r="J621" s="1945"/>
      <c r="K621" s="1945"/>
      <c r="L621" s="1945"/>
    </row>
    <row r="622" spans="2:12" ht="13.8">
      <c r="B622" s="1945"/>
      <c r="C622" s="1945"/>
      <c r="D622" s="1945"/>
      <c r="E622" s="1945"/>
      <c r="F622" s="1945"/>
      <c r="G622" s="1945"/>
      <c r="H622" s="1945"/>
      <c r="I622" s="1945"/>
      <c r="J622" s="1945"/>
      <c r="K622" s="1945"/>
      <c r="L622" s="1945"/>
    </row>
    <row r="623" spans="2:12" ht="13.8">
      <c r="B623" s="1945"/>
      <c r="C623" s="1945"/>
      <c r="D623" s="1945"/>
      <c r="E623" s="1945"/>
      <c r="F623" s="1945"/>
      <c r="G623" s="1945"/>
      <c r="H623" s="1945"/>
      <c r="I623" s="1945"/>
      <c r="J623" s="1945"/>
      <c r="K623" s="1945"/>
      <c r="L623" s="1945"/>
    </row>
    <row r="624" spans="2:12" ht="13.8">
      <c r="B624" s="1945"/>
      <c r="C624" s="1945"/>
      <c r="D624" s="1945"/>
      <c r="E624" s="1945"/>
      <c r="F624" s="1945"/>
      <c r="G624" s="1945"/>
      <c r="H624" s="1945"/>
      <c r="I624" s="1945"/>
      <c r="J624" s="1945"/>
      <c r="K624" s="1945"/>
      <c r="L624" s="1945"/>
    </row>
    <row r="625" spans="2:12" ht="13.8">
      <c r="B625" s="1945"/>
      <c r="C625" s="1945"/>
      <c r="D625" s="1945"/>
      <c r="E625" s="1945"/>
      <c r="F625" s="1945"/>
      <c r="G625" s="1945"/>
      <c r="H625" s="1945"/>
      <c r="I625" s="1945"/>
      <c r="J625" s="1945"/>
      <c r="K625" s="1945"/>
      <c r="L625" s="1945"/>
    </row>
  </sheetData>
  <sheetProtection formatRows="0"/>
  <mergeCells count="437">
    <mergeCell ref="O393:O395"/>
    <mergeCell ref="D356:L356"/>
    <mergeCell ref="F395:L395"/>
    <mergeCell ref="D338:L338"/>
    <mergeCell ref="C337:L337"/>
    <mergeCell ref="C239:I239"/>
    <mergeCell ref="J239:K239"/>
    <mergeCell ref="C266:L266"/>
    <mergeCell ref="I244:L244"/>
    <mergeCell ref="C264:L264"/>
    <mergeCell ref="C296:H296"/>
    <mergeCell ref="C308:L308"/>
    <mergeCell ref="N292:V292"/>
    <mergeCell ref="N284:Q284"/>
    <mergeCell ref="D335:L336"/>
    <mergeCell ref="D339:L341"/>
    <mergeCell ref="C297:L297"/>
    <mergeCell ref="N282:Q282"/>
    <mergeCell ref="D325:L325"/>
    <mergeCell ref="D312:L312"/>
    <mergeCell ref="D316:L316"/>
    <mergeCell ref="D320:L320"/>
    <mergeCell ref="D321:L321"/>
    <mergeCell ref="D327:L327"/>
    <mergeCell ref="C230:I230"/>
    <mergeCell ref="C227:I227"/>
    <mergeCell ref="K227:L227"/>
    <mergeCell ref="C183:F183"/>
    <mergeCell ref="G187:H187"/>
    <mergeCell ref="C197:L197"/>
    <mergeCell ref="C210:L210"/>
    <mergeCell ref="C223:J223"/>
    <mergeCell ref="C215:L215"/>
    <mergeCell ref="C306:L306"/>
    <mergeCell ref="C291:L291"/>
    <mergeCell ref="E292:K292"/>
    <mergeCell ref="O402:T402"/>
    <mergeCell ref="E396:F398"/>
    <mergeCell ref="F391:L391"/>
    <mergeCell ref="D358:L358"/>
    <mergeCell ref="C170:E170"/>
    <mergeCell ref="N437:Q465"/>
    <mergeCell ref="C368:G368"/>
    <mergeCell ref="D371:L371"/>
    <mergeCell ref="D372:L372"/>
    <mergeCell ref="D373:L373"/>
    <mergeCell ref="D374:L374"/>
    <mergeCell ref="D375:L375"/>
    <mergeCell ref="D376:L376"/>
    <mergeCell ref="C413:L413"/>
    <mergeCell ref="F393:L393"/>
    <mergeCell ref="D364:L364"/>
    <mergeCell ref="C427:L427"/>
    <mergeCell ref="C415:L415"/>
    <mergeCell ref="D408:L408"/>
    <mergeCell ref="C378:I378"/>
    <mergeCell ref="D380:L380"/>
    <mergeCell ref="D381:L381"/>
    <mergeCell ref="C195:L195"/>
    <mergeCell ref="D329:L329"/>
    <mergeCell ref="F149:L149"/>
    <mergeCell ref="C157:L157"/>
    <mergeCell ref="F161:L161"/>
    <mergeCell ref="F159:L159"/>
    <mergeCell ref="F163:L163"/>
    <mergeCell ref="F165:L165"/>
    <mergeCell ref="F170:L170"/>
    <mergeCell ref="F154:I154"/>
    <mergeCell ref="C219:L219"/>
    <mergeCell ref="C233:L233"/>
    <mergeCell ref="C259:L259"/>
    <mergeCell ref="C273:L273"/>
    <mergeCell ref="C260:L260"/>
    <mergeCell ref="C270:L270"/>
    <mergeCell ref="C258:L258"/>
    <mergeCell ref="C178:E178"/>
    <mergeCell ref="C175:L175"/>
    <mergeCell ref="C177:E177"/>
    <mergeCell ref="G177:K177"/>
    <mergeCell ref="C176:L176"/>
    <mergeCell ref="C179:L179"/>
    <mergeCell ref="C89:L89"/>
    <mergeCell ref="C91:L91"/>
    <mergeCell ref="C64:L64"/>
    <mergeCell ref="C62:L62"/>
    <mergeCell ref="C82:L82"/>
    <mergeCell ref="C79:L79"/>
    <mergeCell ref="I72:K72"/>
    <mergeCell ref="I84:K84"/>
    <mergeCell ref="C69:L69"/>
    <mergeCell ref="C80:L80"/>
    <mergeCell ref="C74:L74"/>
    <mergeCell ref="C76:L76"/>
    <mergeCell ref="C73:L73"/>
    <mergeCell ref="C65:L65"/>
    <mergeCell ref="C68:L68"/>
    <mergeCell ref="C70:L70"/>
    <mergeCell ref="C81:L81"/>
    <mergeCell ref="C86:L86"/>
    <mergeCell ref="C85:L85"/>
    <mergeCell ref="D72:G72"/>
    <mergeCell ref="C67:L67"/>
    <mergeCell ref="C48:L48"/>
    <mergeCell ref="D59:G59"/>
    <mergeCell ref="C51:L51"/>
    <mergeCell ref="C44:L44"/>
    <mergeCell ref="C61:L61"/>
    <mergeCell ref="C22:L22"/>
    <mergeCell ref="C29:L29"/>
    <mergeCell ref="C45:L45"/>
    <mergeCell ref="I41:J41"/>
    <mergeCell ref="C54:L54"/>
    <mergeCell ref="C56:L56"/>
    <mergeCell ref="I59:K59"/>
    <mergeCell ref="C49:L49"/>
    <mergeCell ref="C34:L34"/>
    <mergeCell ref="C23:L23"/>
    <mergeCell ref="C33:L33"/>
    <mergeCell ref="C46:L46"/>
    <mergeCell ref="C52:L52"/>
    <mergeCell ref="D41:F41"/>
    <mergeCell ref="C39:L39"/>
    <mergeCell ref="C24:L24"/>
    <mergeCell ref="C55:L55"/>
    <mergeCell ref="C57:L57"/>
    <mergeCell ref="D110:G110"/>
    <mergeCell ref="C148:L148"/>
    <mergeCell ref="C101:L101"/>
    <mergeCell ref="D96:G96"/>
    <mergeCell ref="C77:L77"/>
    <mergeCell ref="C93:L93"/>
    <mergeCell ref="C99:L99"/>
    <mergeCell ref="I96:K96"/>
    <mergeCell ref="C92:L92"/>
    <mergeCell ref="C103:L103"/>
    <mergeCell ref="C102:L102"/>
    <mergeCell ref="C94:L94"/>
    <mergeCell ref="I110:K110"/>
    <mergeCell ref="C107:L107"/>
    <mergeCell ref="C131:L131"/>
    <mergeCell ref="C132:L132"/>
    <mergeCell ref="D134:G134"/>
    <mergeCell ref="C108:L108"/>
    <mergeCell ref="C106:L106"/>
    <mergeCell ref="C97:E97"/>
    <mergeCell ref="D84:G84"/>
    <mergeCell ref="C88:L88"/>
    <mergeCell ref="C100:L100"/>
    <mergeCell ref="I134:K134"/>
    <mergeCell ref="F169:L169"/>
    <mergeCell ref="C141:L141"/>
    <mergeCell ref="C142:L142"/>
    <mergeCell ref="C143:L143"/>
    <mergeCell ref="D122:G122"/>
    <mergeCell ref="I122:K122"/>
    <mergeCell ref="C123:L123"/>
    <mergeCell ref="C124:L124"/>
    <mergeCell ref="C125:L125"/>
    <mergeCell ref="C126:L126"/>
    <mergeCell ref="C127:L127"/>
    <mergeCell ref="C129:L129"/>
    <mergeCell ref="C136:L136"/>
    <mergeCell ref="C137:L137"/>
    <mergeCell ref="C138:L138"/>
    <mergeCell ref="C139:L139"/>
    <mergeCell ref="C149:E149"/>
    <mergeCell ref="C147:L147"/>
    <mergeCell ref="C163:E163"/>
    <mergeCell ref="C130:L130"/>
    <mergeCell ref="C144:L144"/>
    <mergeCell ref="D146:G146"/>
    <mergeCell ref="I146:K146"/>
    <mergeCell ref="C167:E167"/>
    <mergeCell ref="C111:L111"/>
    <mergeCell ref="C112:L112"/>
    <mergeCell ref="C113:L113"/>
    <mergeCell ref="C114:L114"/>
    <mergeCell ref="C115:L115"/>
    <mergeCell ref="C117:L117"/>
    <mergeCell ref="C118:L118"/>
    <mergeCell ref="C119:L119"/>
    <mergeCell ref="C120:L120"/>
    <mergeCell ref="C105:L105"/>
    <mergeCell ref="D333:L333"/>
    <mergeCell ref="C242:E242"/>
    <mergeCell ref="C252:L252"/>
    <mergeCell ref="C251:L251"/>
    <mergeCell ref="C244:G244"/>
    <mergeCell ref="C249:L249"/>
    <mergeCell ref="C245:G245"/>
    <mergeCell ref="C253:L253"/>
    <mergeCell ref="C254:L254"/>
    <mergeCell ref="C243:L243"/>
    <mergeCell ref="C247:L247"/>
    <mergeCell ref="F242:J242"/>
    <mergeCell ref="C250:L250"/>
    <mergeCell ref="C248:L248"/>
    <mergeCell ref="C268:L268"/>
    <mergeCell ref="C265:L265"/>
    <mergeCell ref="C269:L269"/>
    <mergeCell ref="C261:L261"/>
    <mergeCell ref="C263:L263"/>
    <mergeCell ref="C262:L262"/>
    <mergeCell ref="C255:L255"/>
    <mergeCell ref="C257:L257"/>
    <mergeCell ref="C256:L256"/>
    <mergeCell ref="B1:L1"/>
    <mergeCell ref="B4:L4"/>
    <mergeCell ref="C43:L43"/>
    <mergeCell ref="C21:L21"/>
    <mergeCell ref="C28:L28"/>
    <mergeCell ref="C15:L15"/>
    <mergeCell ref="C37:L37"/>
    <mergeCell ref="C31:L31"/>
    <mergeCell ref="C11:L11"/>
    <mergeCell ref="B2:L2"/>
    <mergeCell ref="C6:E6"/>
    <mergeCell ref="C8:L8"/>
    <mergeCell ref="C38:L38"/>
    <mergeCell ref="C18:L18"/>
    <mergeCell ref="I26:J26"/>
    <mergeCell ref="C19:L19"/>
    <mergeCell ref="D26:F26"/>
    <mergeCell ref="C30:L30"/>
    <mergeCell ref="C12:L12"/>
    <mergeCell ref="B5:L5"/>
    <mergeCell ref="B14:L14"/>
    <mergeCell ref="C36:L36"/>
    <mergeCell ref="C17:L17"/>
    <mergeCell ref="C9:L10"/>
    <mergeCell ref="F387:L387"/>
    <mergeCell ref="F388:L388"/>
    <mergeCell ref="D359:L359"/>
    <mergeCell ref="D330:L330"/>
    <mergeCell ref="D318:L318"/>
    <mergeCell ref="D355:L355"/>
    <mergeCell ref="F394:L394"/>
    <mergeCell ref="C299:L299"/>
    <mergeCell ref="C274:L274"/>
    <mergeCell ref="C310:L310"/>
    <mergeCell ref="C303:L303"/>
    <mergeCell ref="D322:L322"/>
    <mergeCell ref="C323:L323"/>
    <mergeCell ref="D314:L314"/>
    <mergeCell ref="C284:E284"/>
    <mergeCell ref="G284:I284"/>
    <mergeCell ref="C278:I278"/>
    <mergeCell ref="D369:L370"/>
    <mergeCell ref="D332:L332"/>
    <mergeCell ref="C305:L305"/>
    <mergeCell ref="C295:K295"/>
    <mergeCell ref="D357:L357"/>
    <mergeCell ref="C289:L289"/>
    <mergeCell ref="C301:L301"/>
    <mergeCell ref="B427:B430"/>
    <mergeCell ref="C436:L436"/>
    <mergeCell ref="B406:B409"/>
    <mergeCell ref="C429:L429"/>
    <mergeCell ref="D360:L360"/>
    <mergeCell ref="C416:L416"/>
    <mergeCell ref="D365:L365"/>
    <mergeCell ref="C406:L406"/>
    <mergeCell ref="C410:L410"/>
    <mergeCell ref="C418:E418"/>
    <mergeCell ref="C420:E420"/>
    <mergeCell ref="C414:L414"/>
    <mergeCell ref="F420:H420"/>
    <mergeCell ref="D366:L366"/>
    <mergeCell ref="D363:L363"/>
    <mergeCell ref="D362:L362"/>
    <mergeCell ref="B411:B426"/>
    <mergeCell ref="C424:L424"/>
    <mergeCell ref="F389:L389"/>
    <mergeCell ref="F390:L390"/>
    <mergeCell ref="C423:L423"/>
    <mergeCell ref="F392:L392"/>
    <mergeCell ref="D383:L384"/>
    <mergeCell ref="E386:L386"/>
    <mergeCell ref="L396:L397"/>
    <mergeCell ref="E402:K402"/>
    <mergeCell ref="C449:I451"/>
    <mergeCell ref="K449:K451"/>
    <mergeCell ref="L449:L451"/>
    <mergeCell ref="C453:K453"/>
    <mergeCell ref="C458:K460"/>
    <mergeCell ref="C461:K461"/>
    <mergeCell ref="C462:K462"/>
    <mergeCell ref="N196:P197"/>
    <mergeCell ref="C201:L201"/>
    <mergeCell ref="G180:H180"/>
    <mergeCell ref="C193:L193"/>
    <mergeCell ref="C189:H189"/>
    <mergeCell ref="N198:V201"/>
    <mergeCell ref="C214:L214"/>
    <mergeCell ref="C216:L216"/>
    <mergeCell ref="C217:L217"/>
    <mergeCell ref="G185:H185"/>
    <mergeCell ref="C180:F180"/>
    <mergeCell ref="C182:F182"/>
    <mergeCell ref="C184:F184"/>
    <mergeCell ref="C186:F186"/>
    <mergeCell ref="C181:F181"/>
    <mergeCell ref="C211:L211"/>
    <mergeCell ref="C204:L204"/>
    <mergeCell ref="C207:L207"/>
    <mergeCell ref="I194:L194"/>
    <mergeCell ref="G181:H181"/>
    <mergeCell ref="G183:H183"/>
    <mergeCell ref="C185:F185"/>
    <mergeCell ref="G186:H186"/>
    <mergeCell ref="C187:F187"/>
    <mergeCell ref="C165:E165"/>
    <mergeCell ref="C156:L156"/>
    <mergeCell ref="C161:E161"/>
    <mergeCell ref="C152:L152"/>
    <mergeCell ref="C154:E154"/>
    <mergeCell ref="C159:E159"/>
    <mergeCell ref="C150:J150"/>
    <mergeCell ref="F167:L167"/>
    <mergeCell ref="C135:L135"/>
    <mergeCell ref="F171:L171"/>
    <mergeCell ref="C171:E171"/>
    <mergeCell ref="C173:I173"/>
    <mergeCell ref="G178:K178"/>
    <mergeCell ref="C212:L212"/>
    <mergeCell ref="C191:L191"/>
    <mergeCell ref="C272:L272"/>
    <mergeCell ref="C246:G246"/>
    <mergeCell ref="H245:K245"/>
    <mergeCell ref="K242:L242"/>
    <mergeCell ref="C241:L241"/>
    <mergeCell ref="H246:K246"/>
    <mergeCell ref="C225:J225"/>
    <mergeCell ref="C221:J221"/>
    <mergeCell ref="G182:H182"/>
    <mergeCell ref="G184:H184"/>
    <mergeCell ref="C209:L209"/>
    <mergeCell ref="C203:L203"/>
    <mergeCell ref="C206:L206"/>
    <mergeCell ref="C199:L199"/>
    <mergeCell ref="J230:K230"/>
    <mergeCell ref="C237:G237"/>
    <mergeCell ref="H237:J237"/>
    <mergeCell ref="D234:G234"/>
    <mergeCell ref="C275:L275"/>
    <mergeCell ref="C288:L288"/>
    <mergeCell ref="C287:L287"/>
    <mergeCell ref="J278:K278"/>
    <mergeCell ref="C281:G281"/>
    <mergeCell ref="H281:L283"/>
    <mergeCell ref="C267:L267"/>
    <mergeCell ref="C486:L486"/>
    <mergeCell ref="C490:J493"/>
    <mergeCell ref="C422:L422"/>
    <mergeCell ref="G396:K396"/>
    <mergeCell ref="E401:F401"/>
    <mergeCell ref="C430:E430"/>
    <mergeCell ref="C425:L425"/>
    <mergeCell ref="C433:H433"/>
    <mergeCell ref="D438:L438"/>
    <mergeCell ref="D439:L439"/>
    <mergeCell ref="D440:L440"/>
    <mergeCell ref="C435:L435"/>
    <mergeCell ref="C437:L437"/>
    <mergeCell ref="C411:D411"/>
    <mergeCell ref="E403:L403"/>
    <mergeCell ref="E405:L405"/>
    <mergeCell ref="C405:D405"/>
    <mergeCell ref="C495:K495"/>
    <mergeCell ref="C466:L466"/>
    <mergeCell ref="D473:J473"/>
    <mergeCell ref="C432:L432"/>
    <mergeCell ref="C496:L496"/>
    <mergeCell ref="C497:L497"/>
    <mergeCell ref="C498:L498"/>
    <mergeCell ref="C465:L465"/>
    <mergeCell ref="C467:L468"/>
    <mergeCell ref="D470:H470"/>
    <mergeCell ref="D471:J471"/>
    <mergeCell ref="D472:J472"/>
    <mergeCell ref="C474:L474"/>
    <mergeCell ref="C476:L478"/>
    <mergeCell ref="C480:L481"/>
    <mergeCell ref="C483:L485"/>
    <mergeCell ref="C456:L456"/>
    <mergeCell ref="C442:L442"/>
    <mergeCell ref="C444:L444"/>
    <mergeCell ref="C445:I447"/>
    <mergeCell ref="K445:K447"/>
    <mergeCell ref="L445:L447"/>
    <mergeCell ref="C463:K463"/>
    <mergeCell ref="C464:L464"/>
    <mergeCell ref="C500:G500"/>
    <mergeCell ref="C502:G502"/>
    <mergeCell ref="C504:G504"/>
    <mergeCell ref="C506:K506"/>
    <mergeCell ref="C507:J507"/>
    <mergeCell ref="D509:I509"/>
    <mergeCell ref="D511:I511"/>
    <mergeCell ref="D513:I513"/>
    <mergeCell ref="D515:I515"/>
    <mergeCell ref="C558:H558"/>
    <mergeCell ref="J558:L558"/>
    <mergeCell ref="C559:D559"/>
    <mergeCell ref="C546:H546"/>
    <mergeCell ref="J546:L546"/>
    <mergeCell ref="C547:G547"/>
    <mergeCell ref="J547:L547"/>
    <mergeCell ref="C549:H549"/>
    <mergeCell ref="J549:L549"/>
    <mergeCell ref="C553:L553"/>
    <mergeCell ref="C556:H556"/>
    <mergeCell ref="J556:L556"/>
    <mergeCell ref="M9:N10"/>
    <mergeCell ref="C557:G557"/>
    <mergeCell ref="J557:L557"/>
    <mergeCell ref="D517:I517"/>
    <mergeCell ref="C520:G520"/>
    <mergeCell ref="C521:I521"/>
    <mergeCell ref="C522:L522"/>
    <mergeCell ref="C523:I523"/>
    <mergeCell ref="C524:L524"/>
    <mergeCell ref="C541:L541"/>
    <mergeCell ref="C542:L542"/>
    <mergeCell ref="C543:L543"/>
    <mergeCell ref="C526:H526"/>
    <mergeCell ref="C529:L529"/>
    <mergeCell ref="C530:L531"/>
    <mergeCell ref="C532:L532"/>
    <mergeCell ref="C533:L533"/>
    <mergeCell ref="C534:K534"/>
    <mergeCell ref="C535:K535"/>
    <mergeCell ref="C536:K536"/>
    <mergeCell ref="C537:K537"/>
    <mergeCell ref="C539:L540"/>
    <mergeCell ref="C527:L527"/>
    <mergeCell ref="C538:N538"/>
  </mergeCells>
  <phoneticPr fontId="34" type="noConversion"/>
  <pageMargins left="0.51181102362204722" right="0.23622047244094491" top="0.74803149606299213" bottom="0.23622047244094491" header="0.27559055118110237" footer="0.15748031496062992"/>
  <pageSetup paperSize="9" scale="62" fitToHeight="900" orientation="portrait" r:id="rId1"/>
  <headerFooter alignWithMargins="0">
    <oddHeader xml:space="preserve">&amp;RKZN Department of Public Works
Effective Date: 1 MAY 2025
Revision 12
</oddHeader>
    <oddFooter>Page &amp;P of &amp;N</oddFooter>
  </headerFooter>
  <rowBreaks count="6" manualBreakCount="6">
    <brk id="96" min="1" max="11" man="1"/>
    <brk id="173" min="1" max="11" man="1"/>
    <brk id="247" min="1" max="11" man="1"/>
    <brk id="327" min="1" max="11" man="1"/>
    <brk id="386" min="1" max="11" man="1"/>
    <brk id="487"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795398" r:id="rId4" name="Button 4870">
              <controlPr defaultSize="0" print="0" autoFill="0" autoPict="0" macro="[0]!ToMainMenu">
                <anchor>
                  <from>
                    <xdr:col>13</xdr:col>
                    <xdr:colOff>190500</xdr:colOff>
                    <xdr:row>1</xdr:row>
                    <xdr:rowOff>7620</xdr:rowOff>
                  </from>
                  <to>
                    <xdr:col>15</xdr:col>
                    <xdr:colOff>266700</xdr:colOff>
                    <xdr:row>3</xdr:row>
                    <xdr:rowOff>38100</xdr:rowOff>
                  </to>
                </anchor>
              </controlPr>
            </control>
          </mc:Choice>
        </mc:AlternateContent>
        <mc:AlternateContent xmlns:mc="http://schemas.openxmlformats.org/markup-compatibility/2006">
          <mc:Choice Requires="x14">
            <control shapeId="795399" r:id="rId5" name="Button 4871">
              <controlPr defaultSize="0" print="0" autoFill="0" autoPict="0" macro="[0]!PrintCoverPGSec1">
                <anchor>
                  <from>
                    <xdr:col>13</xdr:col>
                    <xdr:colOff>251460</xdr:colOff>
                    <xdr:row>5</xdr:row>
                    <xdr:rowOff>106680</xdr:rowOff>
                  </from>
                  <to>
                    <xdr:col>15</xdr:col>
                    <xdr:colOff>327660</xdr:colOff>
                    <xdr:row>7</xdr:row>
                    <xdr:rowOff>266700</xdr:rowOff>
                  </to>
                </anchor>
              </controlPr>
            </control>
          </mc:Choice>
        </mc:AlternateContent>
        <mc:AlternateContent xmlns:mc="http://schemas.openxmlformats.org/markup-compatibility/2006">
          <mc:Choice Requires="x14">
            <control shapeId="795400" r:id="rId6" name="Button 4872">
              <controlPr defaultSize="0" print="0" autoFill="0" autoPict="0" macro="[0]!PrintPreview">
                <anchor>
                  <from>
                    <xdr:col>13</xdr:col>
                    <xdr:colOff>190500</xdr:colOff>
                    <xdr:row>3</xdr:row>
                    <xdr:rowOff>60960</xdr:rowOff>
                  </from>
                  <to>
                    <xdr:col>15</xdr:col>
                    <xdr:colOff>266700</xdr:colOff>
                    <xdr:row>4</xdr:row>
                    <xdr:rowOff>152400</xdr:rowOff>
                  </to>
                </anchor>
              </controlPr>
            </control>
          </mc:Choice>
        </mc:AlternateContent>
        <mc:AlternateContent xmlns:mc="http://schemas.openxmlformats.org/markup-compatibility/2006">
          <mc:Choice Requires="x14">
            <control shapeId="964652" r:id="rId7" name="Button 5164">
              <controlPr defaultSize="0" print="0" autoFill="0" autoPict="0" macro="[0]!ToDataEntry">
                <anchor>
                  <from>
                    <xdr:col>13</xdr:col>
                    <xdr:colOff>251460</xdr:colOff>
                    <xdr:row>7</xdr:row>
                    <xdr:rowOff>266700</xdr:rowOff>
                  </from>
                  <to>
                    <xdr:col>15</xdr:col>
                    <xdr:colOff>327660</xdr:colOff>
                    <xdr:row>8</xdr:row>
                    <xdr:rowOff>7620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8">
    <tabColor rgb="FF7030A0"/>
  </sheetPr>
  <dimension ref="A1:K19"/>
  <sheetViews>
    <sheetView showGridLines="0" showRowColHeaders="0" zoomScaleNormal="100" workbookViewId="0">
      <selection activeCell="V14" sqref="V14"/>
    </sheetView>
  </sheetViews>
  <sheetFormatPr defaultColWidth="9.109375" defaultRowHeight="13.2"/>
  <cols>
    <col min="1" max="7" width="8.88671875" customWidth="1"/>
    <col min="8" max="8" width="10.33203125" customWidth="1"/>
    <col min="11" max="11" width="11.10937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1256</v>
      </c>
      <c r="B16" s="3442"/>
      <c r="C16" s="3442"/>
      <c r="D16" s="3442"/>
      <c r="E16" s="3442"/>
      <c r="F16" s="3442"/>
      <c r="G16" s="3442"/>
      <c r="H16" s="3442"/>
      <c r="I16" s="3442"/>
      <c r="J16" s="3442"/>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1905" r:id="rId4" name="Button 70481">
              <controlPr defaultSize="0" print="0" autoFill="0" autoPict="0" macro="[0]!ToMainMenu">
                <anchor>
                  <from>
                    <xdr:col>16</xdr:col>
                    <xdr:colOff>441960</xdr:colOff>
                    <xdr:row>0</xdr:row>
                    <xdr:rowOff>228600</xdr:rowOff>
                  </from>
                  <to>
                    <xdr:col>19</xdr:col>
                    <xdr:colOff>556260</xdr:colOff>
                    <xdr:row>0</xdr:row>
                    <xdr:rowOff>685800</xdr:rowOff>
                  </to>
                </anchor>
              </controlPr>
            </control>
          </mc:Choice>
        </mc:AlternateContent>
        <mc:AlternateContent xmlns:mc="http://schemas.openxmlformats.org/markup-compatibility/2006">
          <mc:Choice Requires="x14">
            <control shapeId="941906" r:id="rId5" name="Button 70482">
              <controlPr defaultSize="0" print="0" autoFill="0" autoPict="0" macro="[0]!PrintCoverPGSec1">
                <anchor>
                  <from>
                    <xdr:col>16</xdr:col>
                    <xdr:colOff>441960</xdr:colOff>
                    <xdr:row>2</xdr:row>
                    <xdr:rowOff>0</xdr:rowOff>
                  </from>
                  <to>
                    <xdr:col>19</xdr:col>
                    <xdr:colOff>556260</xdr:colOff>
                    <xdr:row>3</xdr:row>
                    <xdr:rowOff>83820</xdr:rowOff>
                  </to>
                </anchor>
              </controlPr>
            </control>
          </mc:Choice>
        </mc:AlternateContent>
        <mc:AlternateContent xmlns:mc="http://schemas.openxmlformats.org/markup-compatibility/2006">
          <mc:Choice Requires="x14">
            <control shapeId="941907" r:id="rId6" name="Button 70483">
              <controlPr defaultSize="0" print="0" autoFill="0" autoPict="0" macro="[0]!PrintPreview">
                <anchor>
                  <from>
                    <xdr:col>16</xdr:col>
                    <xdr:colOff>441960</xdr:colOff>
                    <xdr:row>0</xdr:row>
                    <xdr:rowOff>731520</xdr:rowOff>
                  </from>
                  <to>
                    <xdr:col>19</xdr:col>
                    <xdr:colOff>556260</xdr:colOff>
                    <xdr:row>1</xdr:row>
                    <xdr:rowOff>457200</xdr:rowOff>
                  </to>
                </anchor>
              </controlPr>
            </control>
          </mc:Choice>
        </mc:AlternateContent>
        <mc:AlternateContent xmlns:mc="http://schemas.openxmlformats.org/markup-compatibility/2006">
          <mc:Choice Requires="x14">
            <control shapeId="942041" r:id="rId7" name="Button 70617">
              <controlPr defaultSize="0" print="0" autoFill="0" autoPict="0" macro="[0]!ToDataEntry">
                <anchor>
                  <from>
                    <xdr:col>16</xdr:col>
                    <xdr:colOff>441960</xdr:colOff>
                    <xdr:row>3</xdr:row>
                    <xdr:rowOff>114300</xdr:rowOff>
                  </from>
                  <to>
                    <xdr:col>19</xdr:col>
                    <xdr:colOff>556260</xdr:colOff>
                    <xdr:row>6</xdr:row>
                    <xdr:rowOff>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9">
    <tabColor rgb="FF002060"/>
  </sheetPr>
  <dimension ref="B1:R106"/>
  <sheetViews>
    <sheetView showGridLines="0" zoomScaleNormal="100" zoomScaleSheetLayoutView="80" workbookViewId="0">
      <selection activeCell="V14" sqref="V14"/>
    </sheetView>
  </sheetViews>
  <sheetFormatPr defaultColWidth="9.109375" defaultRowHeight="13.2"/>
  <cols>
    <col min="1" max="1" width="9.109375" style="8"/>
    <col min="2" max="2" width="6.88671875" style="8" customWidth="1"/>
    <col min="3" max="3" width="10.33203125" style="8" customWidth="1"/>
    <col min="4" max="4" width="9.109375" style="8"/>
    <col min="5" max="5" width="3.109375" style="8" customWidth="1"/>
    <col min="6" max="6" width="10.44140625" style="8" customWidth="1"/>
    <col min="7" max="10" width="9.109375" style="8"/>
    <col min="11" max="11" width="16.6640625" style="8" customWidth="1"/>
    <col min="12" max="12" width="11.44140625" style="8" customWidth="1"/>
    <col min="13" max="16384" width="9.109375" style="8"/>
  </cols>
  <sheetData>
    <row r="1" spans="2:13" ht="69.75" customHeight="1">
      <c r="B1" s="3783" t="s">
        <v>2005</v>
      </c>
      <c r="C1" s="3784"/>
      <c r="D1" s="3784"/>
      <c r="E1" s="3784"/>
      <c r="F1" s="3784"/>
      <c r="G1" s="3784"/>
      <c r="H1" s="3784"/>
      <c r="I1" s="3784"/>
      <c r="J1" s="3784"/>
      <c r="K1" s="3784"/>
      <c r="L1" s="3784"/>
      <c r="M1" s="3785"/>
    </row>
    <row r="2" spans="2:13" ht="15.6">
      <c r="B2" s="710"/>
      <c r="M2" s="695"/>
    </row>
    <row r="3" spans="2:13" ht="15" customHeight="1">
      <c r="B3" s="5080" t="s">
        <v>1215</v>
      </c>
      <c r="C3" s="3413"/>
      <c r="D3" s="3413"/>
      <c r="E3" s="3413"/>
      <c r="F3" s="3413"/>
      <c r="G3" s="3413"/>
      <c r="H3" s="3413"/>
      <c r="I3" s="3413"/>
      <c r="J3" s="3413"/>
      <c r="K3" s="3413"/>
      <c r="L3" s="3413"/>
      <c r="M3" s="5081"/>
    </row>
    <row r="4" spans="2:13" ht="15" customHeight="1">
      <c r="B4" s="5080" t="s">
        <v>1227</v>
      </c>
      <c r="C4" s="3413"/>
      <c r="D4" s="3413"/>
      <c r="E4" s="3413"/>
      <c r="F4" s="3413"/>
      <c r="G4" s="3413"/>
      <c r="H4" s="3413"/>
      <c r="I4" s="3413"/>
      <c r="J4" s="3413"/>
      <c r="K4" s="3413"/>
      <c r="L4" s="3413"/>
      <c r="M4" s="5081"/>
    </row>
    <row r="5" spans="2:13" ht="15" customHeight="1">
      <c r="B5" s="5080" t="str">
        <f>+'Master Data'!E226</f>
        <v>Private Bag X 9041</v>
      </c>
      <c r="C5" s="3413"/>
      <c r="D5" s="3413"/>
      <c r="E5" s="3413"/>
      <c r="F5" s="3413"/>
      <c r="G5" s="3413"/>
      <c r="H5" s="3413"/>
      <c r="I5" s="3413"/>
      <c r="J5" s="3413"/>
      <c r="K5" s="3413"/>
      <c r="L5" s="3413"/>
      <c r="M5" s="5081"/>
    </row>
    <row r="6" spans="2:13" ht="15" customHeight="1">
      <c r="B6" s="5080" t="str">
        <f>+'Master Data'!E227</f>
        <v>PIETERMARITZBURG</v>
      </c>
      <c r="C6" s="3413"/>
      <c r="D6" s="3413"/>
      <c r="E6" s="3413"/>
      <c r="F6" s="3413"/>
      <c r="G6" s="3413"/>
      <c r="H6" s="3413"/>
      <c r="I6" s="3413"/>
      <c r="J6" s="3413"/>
      <c r="K6" s="3413"/>
      <c r="L6" s="3413"/>
      <c r="M6" s="5081"/>
    </row>
    <row r="7" spans="2:13" ht="15">
      <c r="B7" s="5080">
        <f>+'Master Data'!E228</f>
        <v>3200</v>
      </c>
      <c r="C7" s="3413"/>
      <c r="D7" s="3413"/>
      <c r="E7" s="3413"/>
      <c r="F7" s="3413"/>
      <c r="G7" s="3413"/>
      <c r="H7" s="3413"/>
      <c r="I7" s="3413"/>
      <c r="J7" s="3413"/>
      <c r="K7" s="3413"/>
      <c r="L7" s="3413"/>
      <c r="M7" s="5081"/>
    </row>
    <row r="8" spans="2:13" ht="7.95" customHeight="1">
      <c r="B8" s="822"/>
      <c r="M8" s="695"/>
    </row>
    <row r="9" spans="2:13" ht="15">
      <c r="B9" s="5080" t="s">
        <v>595</v>
      </c>
      <c r="C9" s="3413"/>
      <c r="D9" s="3413"/>
      <c r="E9" s="3413"/>
      <c r="F9" s="3413"/>
      <c r="G9" s="3413"/>
      <c r="H9" s="3413"/>
      <c r="I9" s="3413"/>
      <c r="J9" s="3413"/>
      <c r="K9" s="3413"/>
      <c r="L9" s="3413"/>
      <c r="M9" s="5081"/>
    </row>
    <row r="10" spans="2:13" ht="26.4" customHeight="1">
      <c r="B10" s="3562" t="s">
        <v>3973</v>
      </c>
      <c r="C10" s="3563"/>
      <c r="D10" s="3563"/>
      <c r="E10" s="3563"/>
      <c r="F10" s="3563"/>
      <c r="G10" s="3563"/>
      <c r="H10" s="3563"/>
      <c r="I10" s="3563"/>
      <c r="J10" s="3563"/>
      <c r="K10" s="3563"/>
      <c r="L10" s="3563"/>
      <c r="M10" s="3564"/>
    </row>
    <row r="11" spans="2:13" ht="24.6" customHeight="1">
      <c r="B11" s="5095" t="str">
        <f>+"Tender Number "&amp;'Master Data'!$E$13&amp;""</f>
        <v>Tender Number ZNTM012345W</v>
      </c>
      <c r="C11" s="5096"/>
      <c r="D11" s="5096"/>
      <c r="E11" s="5096"/>
      <c r="F11" s="5096"/>
      <c r="G11" s="5097"/>
      <c r="H11" s="5095" t="str">
        <f>+"Project Code "&amp;'Master Data'!$G$13&amp;""</f>
        <v>Project Code 012345</v>
      </c>
      <c r="I11" s="5096"/>
      <c r="J11" s="5096"/>
      <c r="K11" s="5096"/>
      <c r="L11" s="5096"/>
      <c r="M11" s="5097"/>
    </row>
    <row r="12" spans="2:13" ht="13.95" customHeight="1">
      <c r="B12" s="711"/>
      <c r="C12" s="74"/>
      <c r="D12" s="74"/>
      <c r="E12" s="74"/>
      <c r="F12" s="74"/>
      <c r="G12" s="74"/>
      <c r="M12" s="695"/>
    </row>
    <row r="13" spans="2:13" ht="21" customHeight="1">
      <c r="B13" s="5099" t="s">
        <v>1573</v>
      </c>
      <c r="C13" s="5100"/>
      <c r="D13" s="5100"/>
      <c r="E13" s="5100"/>
      <c r="F13" s="5100"/>
      <c r="G13" s="5100"/>
      <c r="H13" s="5100"/>
      <c r="I13" s="5100"/>
      <c r="J13" s="5100"/>
      <c r="K13" s="5100"/>
      <c r="L13" s="5100"/>
      <c r="M13" s="5101"/>
    </row>
    <row r="14" spans="2:13" s="22" customFormat="1" ht="28.2" customHeight="1">
      <c r="B14" s="5084" t="s">
        <v>1574</v>
      </c>
      <c r="C14" s="4701"/>
      <c r="D14" s="4701"/>
      <c r="E14" s="4701"/>
      <c r="F14" s="4701"/>
      <c r="G14" s="4701"/>
      <c r="H14" s="4701"/>
      <c r="I14" s="4701"/>
      <c r="J14" s="4701"/>
      <c r="K14" s="4701"/>
      <c r="L14" s="4701"/>
      <c r="M14" s="5085"/>
    </row>
    <row r="15" spans="2:13" ht="19.2" customHeight="1">
      <c r="B15" s="5073" t="s">
        <v>1575</v>
      </c>
      <c r="C15" s="5074"/>
      <c r="D15" s="5074"/>
      <c r="E15" s="5074"/>
      <c r="F15" s="724"/>
      <c r="G15" s="724"/>
      <c r="H15" s="724"/>
      <c r="I15" s="724"/>
      <c r="J15" s="724"/>
      <c r="K15" s="724"/>
      <c r="L15" s="724"/>
      <c r="M15" s="712"/>
    </row>
    <row r="16" spans="2:13" ht="9" customHeight="1">
      <c r="B16" s="5080"/>
      <c r="C16" s="3413"/>
      <c r="D16" s="3413"/>
      <c r="E16" s="3413"/>
      <c r="F16" s="3413"/>
      <c r="G16" s="3413"/>
      <c r="H16" s="3413"/>
      <c r="I16" s="3413"/>
      <c r="J16" s="3413"/>
      <c r="K16" s="3413"/>
      <c r="L16" s="3413"/>
      <c r="M16" s="5081"/>
    </row>
    <row r="17" spans="2:13" ht="19.2" customHeight="1">
      <c r="B17" s="5073" t="s">
        <v>1576</v>
      </c>
      <c r="C17" s="5074"/>
      <c r="D17" s="5074"/>
      <c r="E17" s="5074"/>
      <c r="F17" s="5087"/>
      <c r="G17" s="5087"/>
      <c r="H17" s="5087"/>
      <c r="I17" s="5087"/>
      <c r="J17" s="724"/>
      <c r="K17" s="724"/>
      <c r="L17" s="724"/>
      <c r="M17" s="712"/>
    </row>
    <row r="18" spans="2:13" ht="8.4" customHeight="1">
      <c r="B18" s="713"/>
      <c r="C18" s="287"/>
      <c r="D18" s="287"/>
      <c r="E18" s="287"/>
      <c r="F18" s="287"/>
      <c r="G18" s="287"/>
      <c r="H18" s="287"/>
      <c r="I18" s="55"/>
      <c r="J18" s="510"/>
      <c r="K18" s="55"/>
      <c r="L18" s="55"/>
      <c r="M18" s="714"/>
    </row>
    <row r="19" spans="2:13" ht="19.2" customHeight="1">
      <c r="B19" s="5073" t="s">
        <v>1577</v>
      </c>
      <c r="C19" s="5074"/>
      <c r="D19" s="5074" t="s">
        <v>580</v>
      </c>
      <c r="E19" s="5074"/>
      <c r="F19" s="4695" t="s">
        <v>3774</v>
      </c>
      <c r="G19" s="4695"/>
      <c r="H19" s="4695"/>
      <c r="I19" s="4695"/>
      <c r="J19" s="4695"/>
      <c r="K19" s="4695"/>
      <c r="L19" s="4695"/>
      <c r="M19" s="5086"/>
    </row>
    <row r="20" spans="2:13" ht="9" customHeight="1">
      <c r="B20" s="5080"/>
      <c r="C20" s="3413"/>
      <c r="D20" s="3413"/>
      <c r="E20" s="3413"/>
      <c r="F20" s="3413"/>
      <c r="G20" s="3413"/>
      <c r="H20" s="3413"/>
      <c r="I20" s="3413"/>
      <c r="J20" s="3413"/>
      <c r="K20" s="3413"/>
      <c r="L20" s="3413"/>
      <c r="M20" s="5081"/>
    </row>
    <row r="21" spans="2:13" ht="19.2" customHeight="1">
      <c r="B21" s="5073" t="s">
        <v>1578</v>
      </c>
      <c r="C21" s="5074"/>
      <c r="D21" s="5074"/>
      <c r="E21" s="5074"/>
      <c r="F21" s="5087"/>
      <c r="G21" s="5087"/>
      <c r="H21" s="5087"/>
      <c r="I21" s="5087"/>
      <c r="J21" s="724"/>
      <c r="K21" s="724"/>
      <c r="L21" s="724"/>
      <c r="M21" s="712"/>
    </row>
    <row r="22" spans="2:13" ht="9" customHeight="1">
      <c r="B22" s="58"/>
      <c r="C22" s="59"/>
      <c r="D22" s="59"/>
      <c r="E22" s="59"/>
      <c r="F22" s="59"/>
      <c r="G22" s="59"/>
      <c r="H22" s="59"/>
      <c r="I22" s="59"/>
      <c r="J22" s="59"/>
      <c r="K22" s="59"/>
      <c r="L22" s="59"/>
      <c r="M22" s="62"/>
    </row>
    <row r="23" spans="2:13" ht="19.2" customHeight="1">
      <c r="B23" s="5073" t="s">
        <v>1579</v>
      </c>
      <c r="C23" s="5074"/>
      <c r="D23" s="5074"/>
      <c r="E23" s="5074"/>
      <c r="F23" s="5087"/>
      <c r="G23" s="5087"/>
      <c r="H23" s="5087"/>
      <c r="I23" s="5087"/>
      <c r="J23" s="724"/>
      <c r="K23" s="724"/>
      <c r="L23" s="724"/>
      <c r="M23" s="712"/>
    </row>
    <row r="24" spans="2:13" ht="9" customHeight="1">
      <c r="B24" s="822"/>
      <c r="C24" s="10"/>
      <c r="D24" s="10"/>
      <c r="E24" s="10"/>
      <c r="F24" s="10"/>
      <c r="G24" s="10"/>
      <c r="H24" s="10"/>
      <c r="I24" s="10"/>
      <c r="J24" s="10"/>
      <c r="K24" s="10"/>
      <c r="L24" s="10"/>
      <c r="M24" s="712"/>
    </row>
    <row r="25" spans="2:13" ht="88.95" customHeight="1">
      <c r="B25" s="5102" t="s">
        <v>1580</v>
      </c>
      <c r="C25" s="5103"/>
      <c r="D25" s="5103"/>
      <c r="E25" s="5104"/>
      <c r="F25" s="3562" t="str">
        <f>+'Master Data'!E18</f>
        <v>KZN Public Works: 191 Prince Alfred Street</v>
      </c>
      <c r="G25" s="3563"/>
      <c r="H25" s="3563"/>
      <c r="I25" s="3563"/>
      <c r="J25" s="3563"/>
      <c r="K25" s="3563"/>
      <c r="L25" s="3564"/>
      <c r="M25" s="712"/>
    </row>
    <row r="26" spans="2:13" ht="9" customHeight="1">
      <c r="B26" s="822"/>
      <c r="C26" s="10"/>
      <c r="D26" s="10"/>
      <c r="E26" s="10"/>
      <c r="F26" s="10"/>
      <c r="G26" s="10"/>
      <c r="H26" s="10"/>
      <c r="I26" s="10"/>
      <c r="J26" s="10"/>
      <c r="K26" s="10"/>
      <c r="L26" s="10"/>
      <c r="M26" s="712"/>
    </row>
    <row r="27" spans="2:13" ht="36.6" customHeight="1">
      <c r="B27" s="5073" t="s">
        <v>1581</v>
      </c>
      <c r="C27" s="5074"/>
      <c r="D27" s="5074"/>
      <c r="E27" s="5074"/>
      <c r="F27" s="5087"/>
      <c r="G27" s="5087"/>
      <c r="H27" s="5087"/>
      <c r="I27" s="5087"/>
      <c r="J27" s="724"/>
      <c r="K27" s="724"/>
      <c r="L27" s="724"/>
      <c r="M27" s="712"/>
    </row>
    <row r="28" spans="2:13" ht="9" customHeight="1">
      <c r="B28" s="5080"/>
      <c r="C28" s="3413"/>
      <c r="D28" s="3413"/>
      <c r="E28" s="3413"/>
      <c r="F28" s="3413"/>
      <c r="G28" s="3413"/>
      <c r="H28" s="3413"/>
      <c r="I28" s="3413"/>
      <c r="J28" s="3413"/>
      <c r="K28" s="3413"/>
      <c r="L28" s="3413"/>
      <c r="M28" s="5081"/>
    </row>
    <row r="29" spans="2:13" ht="49.2" customHeight="1">
      <c r="B29" s="5089" t="s">
        <v>2006</v>
      </c>
      <c r="C29" s="3415"/>
      <c r="D29" s="3415"/>
      <c r="E29" s="3415"/>
      <c r="F29" s="3415" t="s">
        <v>2027</v>
      </c>
      <c r="G29" s="3415"/>
      <c r="H29" s="3415"/>
      <c r="I29" s="3415"/>
      <c r="J29" s="3415"/>
      <c r="K29" s="3415"/>
      <c r="L29" s="3415"/>
      <c r="M29" s="725"/>
    </row>
    <row r="30" spans="2:13" ht="9" customHeight="1">
      <c r="B30" s="5080"/>
      <c r="C30" s="3413"/>
      <c r="D30" s="3413"/>
      <c r="E30" s="3413"/>
      <c r="F30" s="3413"/>
      <c r="G30" s="3413"/>
      <c r="H30" s="3413"/>
      <c r="I30" s="3413"/>
      <c r="J30" s="3413"/>
      <c r="K30" s="3413"/>
      <c r="L30" s="3413"/>
      <c r="M30" s="5081"/>
    </row>
    <row r="31" spans="2:13" ht="19.95" customHeight="1">
      <c r="B31" s="5092" t="s">
        <v>2007</v>
      </c>
      <c r="C31" s="3401"/>
      <c r="D31" s="3401"/>
      <c r="E31" s="3401"/>
      <c r="F31" s="3401" t="s">
        <v>2008</v>
      </c>
      <c r="G31" s="3401"/>
      <c r="H31" s="3401"/>
      <c r="I31" s="3401"/>
      <c r="J31" s="3401"/>
      <c r="K31" s="5093" t="s">
        <v>580</v>
      </c>
      <c r="L31" s="5093"/>
      <c r="M31" s="712"/>
    </row>
    <row r="32" spans="2:13" ht="9" customHeight="1">
      <c r="B32" s="58"/>
      <c r="C32" s="59"/>
      <c r="D32" s="59"/>
      <c r="E32" s="59"/>
      <c r="F32" s="59"/>
      <c r="G32" s="59"/>
      <c r="H32" s="59"/>
      <c r="I32" s="59"/>
      <c r="J32" s="59"/>
      <c r="K32" s="59"/>
      <c r="L32" s="59"/>
      <c r="M32" s="62"/>
    </row>
    <row r="33" spans="2:18" ht="55.2" customHeight="1">
      <c r="B33" s="5092" t="s">
        <v>1582</v>
      </c>
      <c r="C33" s="3401"/>
      <c r="D33" s="3401"/>
      <c r="E33" s="101"/>
      <c r="F33" s="5075"/>
      <c r="G33" s="5076"/>
      <c r="H33" s="5076"/>
      <c r="I33" s="5076"/>
      <c r="J33" s="5076"/>
      <c r="K33" s="5076"/>
      <c r="L33" s="5077"/>
      <c r="M33" s="712"/>
    </row>
    <row r="34" spans="2:18" ht="7.2" customHeight="1">
      <c r="B34" s="58"/>
      <c r="C34" s="59"/>
      <c r="D34" s="59"/>
      <c r="E34" s="59"/>
      <c r="F34" s="59"/>
      <c r="G34" s="59"/>
      <c r="H34" s="59"/>
      <c r="I34" s="59"/>
      <c r="J34" s="59"/>
      <c r="K34" s="59"/>
      <c r="L34" s="59"/>
      <c r="M34" s="62"/>
    </row>
    <row r="35" spans="2:18" ht="27" customHeight="1">
      <c r="B35" s="5080" t="s">
        <v>1612</v>
      </c>
      <c r="C35" s="3413"/>
      <c r="D35" s="3413"/>
      <c r="E35" s="3413"/>
      <c r="F35" s="3413"/>
      <c r="G35" s="3413"/>
      <c r="H35" s="3413"/>
      <c r="I35" s="3413"/>
      <c r="J35" s="817" t="str">
        <f>+CONCATENATE('Master Data'!E360,'Master Data'!F360)</f>
        <v>10%</v>
      </c>
      <c r="K35" s="5093" t="s">
        <v>580</v>
      </c>
      <c r="L35" s="5093"/>
      <c r="M35" s="712"/>
      <c r="O35" s="723" t="s">
        <v>580</v>
      </c>
      <c r="P35" s="5088" t="s">
        <v>580</v>
      </c>
      <c r="Q35" s="5088"/>
      <c r="R35" s="5088"/>
    </row>
    <row r="36" spans="2:18" ht="11.4" customHeight="1">
      <c r="B36" s="715"/>
      <c r="C36" s="59"/>
      <c r="D36" s="59"/>
      <c r="E36" s="59"/>
      <c r="F36" s="59"/>
      <c r="G36" s="59"/>
      <c r="H36" s="59"/>
      <c r="I36" s="5091" t="s">
        <v>1613</v>
      </c>
      <c r="J36" s="5091"/>
      <c r="K36" s="722" t="s">
        <v>580</v>
      </c>
      <c r="L36" s="59"/>
      <c r="M36" s="62"/>
    </row>
    <row r="37" spans="2:18" ht="31.95" customHeight="1">
      <c r="B37" s="5080" t="s">
        <v>1582</v>
      </c>
      <c r="C37" s="3413"/>
      <c r="D37" s="3413"/>
      <c r="E37" s="10"/>
      <c r="F37" s="5098"/>
      <c r="G37" s="5098"/>
      <c r="H37" s="5098"/>
      <c r="I37" s="5098"/>
      <c r="J37" s="5098"/>
      <c r="K37" s="5098"/>
      <c r="L37" s="5098"/>
      <c r="M37" s="712"/>
    </row>
    <row r="38" spans="2:18" ht="9.6" customHeight="1">
      <c r="B38" s="715"/>
      <c r="C38" s="59"/>
      <c r="D38" s="59"/>
      <c r="E38" s="59"/>
      <c r="F38" s="59"/>
      <c r="G38" s="59"/>
      <c r="H38" s="59"/>
      <c r="I38" s="59"/>
      <c r="J38" s="59"/>
      <c r="K38" s="59"/>
      <c r="L38" s="59"/>
      <c r="M38" s="62"/>
    </row>
    <row r="39" spans="2:18" ht="40.950000000000003" customHeight="1">
      <c r="B39" s="5080" t="s">
        <v>1583</v>
      </c>
      <c r="C39" s="3413"/>
      <c r="D39" s="3413"/>
      <c r="E39" s="10"/>
      <c r="F39" s="261"/>
      <c r="G39" s="261"/>
      <c r="H39" s="261"/>
      <c r="I39" s="261"/>
      <c r="J39" s="261"/>
      <c r="K39" s="261"/>
      <c r="L39" s="261"/>
      <c r="M39" s="712"/>
    </row>
    <row r="40" spans="2:18" ht="8.4" customHeight="1">
      <c r="B40" s="816"/>
      <c r="C40" s="820"/>
      <c r="D40" s="820"/>
      <c r="E40" s="820"/>
      <c r="F40" s="820"/>
      <c r="G40" s="820"/>
      <c r="H40" s="820"/>
      <c r="I40" s="820"/>
      <c r="J40" s="820"/>
      <c r="K40" s="820"/>
      <c r="L40" s="820"/>
      <c r="M40" s="61"/>
    </row>
    <row r="41" spans="2:18" ht="16.2" customHeight="1">
      <c r="B41" s="4388" t="s">
        <v>973</v>
      </c>
      <c r="C41" s="4389"/>
      <c r="D41" s="4389"/>
      <c r="E41" s="4389"/>
      <c r="F41" s="4389"/>
      <c r="G41" s="4389"/>
      <c r="H41" s="4389"/>
      <c r="I41" s="4389"/>
      <c r="J41" s="4389"/>
      <c r="K41" s="4389"/>
      <c r="L41" s="4389"/>
      <c r="M41" s="5094"/>
    </row>
    <row r="42" spans="2:18" ht="9" customHeight="1">
      <c r="B42" s="58"/>
      <c r="C42" s="59"/>
      <c r="D42" s="59"/>
      <c r="E42" s="59"/>
      <c r="F42" s="59"/>
      <c r="G42" s="59"/>
      <c r="H42" s="59"/>
      <c r="I42" s="59"/>
      <c r="J42" s="59"/>
      <c r="K42" s="59"/>
      <c r="L42" s="59"/>
      <c r="M42" s="62"/>
    </row>
    <row r="43" spans="2:18" ht="33" customHeight="1">
      <c r="B43" s="5089" t="s">
        <v>1584</v>
      </c>
      <c r="C43" s="3415"/>
      <c r="D43" s="3415"/>
      <c r="E43" s="3415"/>
      <c r="F43" s="3415"/>
      <c r="G43" s="3415"/>
      <c r="H43" s="3415"/>
      <c r="I43" s="3415"/>
      <c r="J43" s="3415"/>
      <c r="K43" s="3415"/>
      <c r="L43" s="3415"/>
      <c r="M43" s="5090"/>
    </row>
    <row r="44" spans="2:18" ht="9" customHeight="1">
      <c r="B44" s="58"/>
      <c r="C44" s="59"/>
      <c r="D44" s="59"/>
      <c r="E44" s="59"/>
      <c r="F44" s="59"/>
      <c r="G44" s="59"/>
      <c r="H44" s="59"/>
      <c r="I44" s="59"/>
      <c r="J44" s="59"/>
      <c r="K44" s="59"/>
      <c r="L44" s="59"/>
      <c r="M44" s="62"/>
    </row>
    <row r="45" spans="2:18" ht="15">
      <c r="B45" s="5080" t="s">
        <v>1572</v>
      </c>
      <c r="C45" s="3413"/>
      <c r="D45" s="3413"/>
      <c r="E45" s="3413"/>
      <c r="F45" s="3413"/>
      <c r="G45" s="3413"/>
      <c r="H45" s="3413"/>
      <c r="I45" s="3413"/>
      <c r="J45" s="3413"/>
      <c r="K45" s="3413"/>
      <c r="L45" s="3413"/>
      <c r="M45" s="5081"/>
    </row>
    <row r="46" spans="2:18" ht="9" customHeight="1">
      <c r="B46" s="716"/>
      <c r="C46" s="55"/>
      <c r="D46" s="55"/>
      <c r="E46" s="55"/>
      <c r="F46" s="55"/>
      <c r="G46" s="55"/>
      <c r="H46" s="55"/>
      <c r="I46" s="55"/>
      <c r="J46" s="55"/>
      <c r="K46" s="55"/>
      <c r="L46" s="55"/>
      <c r="M46" s="717"/>
      <c r="N46" s="288"/>
    </row>
    <row r="47" spans="2:18" ht="15" customHeight="1">
      <c r="B47" s="718">
        <v>1</v>
      </c>
      <c r="C47" s="3223" t="s">
        <v>1585</v>
      </c>
      <c r="D47" s="3223"/>
      <c r="E47" s="3223"/>
      <c r="F47" s="3223"/>
      <c r="G47" s="3223"/>
      <c r="H47" s="3223"/>
      <c r="I47" s="3223"/>
      <c r="J47" s="3223"/>
      <c r="K47" s="3223"/>
      <c r="L47" s="3223"/>
      <c r="M47" s="5078"/>
      <c r="N47" s="288"/>
    </row>
    <row r="48" spans="2:18" ht="13.95" customHeight="1">
      <c r="B48" s="5079"/>
      <c r="C48" s="3223"/>
      <c r="D48" s="3223"/>
      <c r="E48" s="3223"/>
      <c r="F48" s="3223"/>
      <c r="G48" s="3223"/>
      <c r="H48" s="3223"/>
      <c r="I48" s="3223"/>
      <c r="J48" s="3223"/>
      <c r="K48" s="3223"/>
      <c r="L48" s="3223"/>
      <c r="M48" s="5078"/>
      <c r="N48" s="288"/>
    </row>
    <row r="49" spans="2:14" ht="57" customHeight="1">
      <c r="B49" s="718">
        <v>2</v>
      </c>
      <c r="C49" s="3223" t="s">
        <v>1586</v>
      </c>
      <c r="D49" s="3223"/>
      <c r="E49" s="3223"/>
      <c r="F49" s="3223"/>
      <c r="G49" s="3223"/>
      <c r="H49" s="3223"/>
      <c r="I49" s="3223"/>
      <c r="J49" s="3223"/>
      <c r="K49" s="3223"/>
      <c r="L49" s="3223"/>
      <c r="M49" s="5078"/>
      <c r="N49" s="288"/>
    </row>
    <row r="50" spans="2:14" ht="15" customHeight="1">
      <c r="B50" s="818"/>
      <c r="C50" s="59"/>
      <c r="D50" s="59"/>
      <c r="E50" s="59"/>
      <c r="F50" s="59"/>
      <c r="G50" s="59"/>
      <c r="H50" s="59"/>
      <c r="I50" s="59"/>
      <c r="J50" s="59"/>
      <c r="K50" s="59"/>
      <c r="L50" s="59"/>
      <c r="M50" s="62"/>
      <c r="N50" s="288"/>
    </row>
    <row r="51" spans="2:14" ht="16.2" customHeight="1">
      <c r="B51" s="718">
        <v>3</v>
      </c>
      <c r="C51" s="3223" t="s">
        <v>1587</v>
      </c>
      <c r="D51" s="3223"/>
      <c r="E51" s="3223"/>
      <c r="F51" s="3223"/>
      <c r="G51" s="3223"/>
      <c r="H51" s="3223"/>
      <c r="I51" s="3223"/>
      <c r="J51" s="3223"/>
      <c r="K51" s="59"/>
      <c r="L51" s="59"/>
      <c r="M51" s="62"/>
      <c r="N51" s="288"/>
    </row>
    <row r="52" spans="2:14" ht="9" customHeight="1">
      <c r="B52" s="818"/>
      <c r="C52" s="59"/>
      <c r="D52" s="59"/>
      <c r="E52" s="59"/>
      <c r="F52" s="59"/>
      <c r="G52" s="59"/>
      <c r="H52" s="59"/>
      <c r="I52" s="59"/>
      <c r="J52" s="59"/>
      <c r="K52" s="59"/>
      <c r="L52" s="59"/>
      <c r="M52" s="62"/>
      <c r="N52" s="288"/>
    </row>
    <row r="53" spans="2:14" ht="44.4" customHeight="1">
      <c r="B53" s="89"/>
      <c r="C53" s="821">
        <v>3.1</v>
      </c>
      <c r="D53" s="3223" t="s">
        <v>1588</v>
      </c>
      <c r="E53" s="3223"/>
      <c r="F53" s="3223"/>
      <c r="G53" s="3223"/>
      <c r="H53" s="3223"/>
      <c r="I53" s="3223"/>
      <c r="J53" s="3223"/>
      <c r="K53" s="3223"/>
      <c r="L53" s="3223"/>
      <c r="M53" s="5078"/>
      <c r="N53" s="288"/>
    </row>
    <row r="54" spans="2:14" ht="9" customHeight="1">
      <c r="B54" s="718"/>
      <c r="C54" s="59"/>
      <c r="D54" s="59"/>
      <c r="E54" s="59"/>
      <c r="F54" s="59"/>
      <c r="G54" s="59"/>
      <c r="H54" s="59"/>
      <c r="I54" s="59"/>
      <c r="J54" s="59"/>
      <c r="K54" s="59"/>
      <c r="L54" s="59"/>
      <c r="M54" s="62"/>
      <c r="N54" s="288"/>
    </row>
    <row r="55" spans="2:14" ht="20.25" customHeight="1">
      <c r="B55" s="89"/>
      <c r="C55" s="821">
        <v>3.2</v>
      </c>
      <c r="D55" s="3223" t="s">
        <v>1589</v>
      </c>
      <c r="E55" s="3223"/>
      <c r="F55" s="3223"/>
      <c r="G55" s="3223"/>
      <c r="H55" s="3223"/>
      <c r="I55" s="3223"/>
      <c r="J55" s="3223"/>
      <c r="K55" s="3223"/>
      <c r="L55" s="3223"/>
      <c r="M55" s="5078"/>
      <c r="N55" s="288"/>
    </row>
    <row r="56" spans="2:14" ht="9" customHeight="1">
      <c r="B56" s="718"/>
      <c r="C56" s="59"/>
      <c r="D56" s="59"/>
      <c r="E56" s="59"/>
      <c r="F56" s="59"/>
      <c r="G56" s="59"/>
      <c r="H56" s="59"/>
      <c r="I56" s="59"/>
      <c r="J56" s="59"/>
      <c r="K56" s="59"/>
      <c r="L56" s="59"/>
      <c r="M56" s="62"/>
      <c r="N56" s="288"/>
    </row>
    <row r="57" spans="2:14" ht="34.200000000000003" customHeight="1">
      <c r="B57" s="718">
        <v>4</v>
      </c>
      <c r="C57" s="3223" t="s">
        <v>1590</v>
      </c>
      <c r="D57" s="3223"/>
      <c r="E57" s="3223"/>
      <c r="F57" s="3223"/>
      <c r="G57" s="3223"/>
      <c r="H57" s="3223"/>
      <c r="I57" s="3223"/>
      <c r="J57" s="3223"/>
      <c r="K57" s="3223"/>
      <c r="L57" s="3223"/>
      <c r="M57" s="5078"/>
      <c r="N57" s="288"/>
    </row>
    <row r="58" spans="2:14" ht="9" customHeight="1">
      <c r="B58" s="718"/>
      <c r="C58" s="59"/>
      <c r="D58" s="59"/>
      <c r="E58" s="59"/>
      <c r="F58" s="59"/>
      <c r="G58" s="59"/>
      <c r="H58" s="59"/>
      <c r="I58" s="59"/>
      <c r="J58" s="59"/>
      <c r="K58" s="59"/>
      <c r="L58" s="59"/>
      <c r="M58" s="62"/>
      <c r="N58" s="288"/>
    </row>
    <row r="59" spans="2:14" ht="55.95" customHeight="1">
      <c r="B59" s="89"/>
      <c r="C59" s="821">
        <v>4.0999999999999996</v>
      </c>
      <c r="D59" s="3223" t="s">
        <v>1591</v>
      </c>
      <c r="E59" s="3223"/>
      <c r="F59" s="3223"/>
      <c r="G59" s="3223"/>
      <c r="H59" s="3223"/>
      <c r="I59" s="3223"/>
      <c r="J59" s="3223"/>
      <c r="K59" s="3223"/>
      <c r="L59" s="3223"/>
      <c r="M59" s="5078"/>
      <c r="N59" s="288"/>
    </row>
    <row r="60" spans="2:14" ht="9" customHeight="1">
      <c r="B60" s="89"/>
      <c r="C60" s="719"/>
      <c r="D60" s="59"/>
      <c r="E60" s="59"/>
      <c r="F60" s="59"/>
      <c r="G60" s="59"/>
      <c r="H60" s="59"/>
      <c r="I60" s="59"/>
      <c r="J60" s="59"/>
      <c r="K60" s="59"/>
      <c r="L60" s="59"/>
      <c r="M60" s="62"/>
      <c r="N60" s="288"/>
    </row>
    <row r="61" spans="2:14" ht="46.2" customHeight="1">
      <c r="B61" s="89"/>
      <c r="C61" s="821">
        <v>4.2</v>
      </c>
      <c r="D61" s="3223" t="s">
        <v>1592</v>
      </c>
      <c r="E61" s="3223"/>
      <c r="F61" s="3223"/>
      <c r="G61" s="3223"/>
      <c r="H61" s="3223"/>
      <c r="I61" s="3223"/>
      <c r="J61" s="3223"/>
      <c r="K61" s="3223"/>
      <c r="L61" s="3223"/>
      <c r="M61" s="5078"/>
      <c r="N61" s="288"/>
    </row>
    <row r="62" spans="2:14" ht="9" customHeight="1">
      <c r="B62" s="89"/>
      <c r="C62" s="719"/>
      <c r="D62" s="59"/>
      <c r="E62" s="59"/>
      <c r="F62" s="59"/>
      <c r="G62" s="59"/>
      <c r="H62" s="59"/>
      <c r="I62" s="59"/>
      <c r="J62" s="59"/>
      <c r="K62" s="59"/>
      <c r="L62" s="59"/>
      <c r="M62" s="62"/>
      <c r="N62" s="288"/>
    </row>
    <row r="63" spans="2:14" ht="30" customHeight="1">
      <c r="B63" s="89"/>
      <c r="C63" s="821">
        <v>4.3</v>
      </c>
      <c r="D63" s="3223" t="s">
        <v>1593</v>
      </c>
      <c r="E63" s="3223"/>
      <c r="F63" s="3223"/>
      <c r="G63" s="3223"/>
      <c r="H63" s="3223"/>
      <c r="I63" s="3223"/>
      <c r="J63" s="3223"/>
      <c r="K63" s="3223"/>
      <c r="L63" s="3223"/>
      <c r="M63" s="5078"/>
      <c r="N63" s="288"/>
    </row>
    <row r="64" spans="2:14" ht="9" customHeight="1">
      <c r="B64" s="718"/>
      <c r="C64" s="59"/>
      <c r="D64" s="59"/>
      <c r="E64" s="59"/>
      <c r="F64" s="59"/>
      <c r="G64" s="59"/>
      <c r="H64" s="59"/>
      <c r="I64" s="59"/>
      <c r="J64" s="59"/>
      <c r="K64" s="59"/>
      <c r="L64" s="59"/>
      <c r="M64" s="62"/>
      <c r="N64" s="288"/>
    </row>
    <row r="65" spans="2:14" ht="45" customHeight="1">
      <c r="B65" s="718">
        <v>5</v>
      </c>
      <c r="C65" s="3223" t="s">
        <v>1594</v>
      </c>
      <c r="D65" s="3223"/>
      <c r="E65" s="3223"/>
      <c r="F65" s="3223"/>
      <c r="G65" s="3223"/>
      <c r="H65" s="3223"/>
      <c r="I65" s="3223"/>
      <c r="J65" s="3223"/>
      <c r="K65" s="3223"/>
      <c r="L65" s="3223"/>
      <c r="M65" s="5078"/>
      <c r="N65" s="288"/>
    </row>
    <row r="66" spans="2:14" ht="9" customHeight="1">
      <c r="B66" s="718"/>
      <c r="C66" s="59"/>
      <c r="D66" s="59"/>
      <c r="E66" s="59"/>
      <c r="F66" s="59"/>
      <c r="G66" s="59"/>
      <c r="H66" s="59"/>
      <c r="I66" s="59"/>
      <c r="J66" s="59"/>
      <c r="K66" s="59"/>
      <c r="L66" s="59"/>
      <c r="M66" s="62"/>
      <c r="N66" s="288"/>
    </row>
    <row r="67" spans="2:14" ht="28.95" customHeight="1">
      <c r="B67" s="89"/>
      <c r="C67" s="821">
        <v>5.0999999999999996</v>
      </c>
      <c r="D67" s="3223" t="s">
        <v>1595</v>
      </c>
      <c r="E67" s="3223"/>
      <c r="F67" s="3223"/>
      <c r="G67" s="3223"/>
      <c r="H67" s="3223"/>
      <c r="I67" s="3223"/>
      <c r="J67" s="3223"/>
      <c r="K67" s="3223"/>
      <c r="L67" s="3223"/>
      <c r="M67" s="5078"/>
      <c r="N67" s="288"/>
    </row>
    <row r="68" spans="2:14" ht="9" customHeight="1">
      <c r="B68" s="89"/>
      <c r="C68" s="719"/>
      <c r="D68" s="59"/>
      <c r="E68" s="59"/>
      <c r="F68" s="59"/>
      <c r="G68" s="59"/>
      <c r="H68" s="59"/>
      <c r="I68" s="59"/>
      <c r="J68" s="59"/>
      <c r="K68" s="59"/>
      <c r="L68" s="59"/>
      <c r="M68" s="62"/>
      <c r="N68" s="288"/>
    </row>
    <row r="69" spans="2:14" ht="27.6" customHeight="1">
      <c r="B69" s="89"/>
      <c r="C69" s="821">
        <v>5.2</v>
      </c>
      <c r="D69" s="3223" t="s">
        <v>1596</v>
      </c>
      <c r="E69" s="3223"/>
      <c r="F69" s="3223"/>
      <c r="G69" s="3223"/>
      <c r="H69" s="3223"/>
      <c r="I69" s="3223"/>
      <c r="J69" s="3223"/>
      <c r="K69" s="3223"/>
      <c r="L69" s="3223"/>
      <c r="M69" s="5078"/>
      <c r="N69" s="288"/>
    </row>
    <row r="70" spans="2:14" ht="9" customHeight="1">
      <c r="B70" s="89"/>
      <c r="C70" s="719"/>
      <c r="D70" s="59"/>
      <c r="E70" s="59"/>
      <c r="F70" s="59"/>
      <c r="G70" s="59"/>
      <c r="H70" s="59"/>
      <c r="I70" s="59"/>
      <c r="J70" s="59"/>
      <c r="K70" s="59"/>
      <c r="L70" s="59"/>
      <c r="M70" s="62"/>
      <c r="N70" s="288"/>
    </row>
    <row r="71" spans="2:14" ht="30.6" customHeight="1">
      <c r="B71" s="89"/>
      <c r="C71" s="821">
        <v>5.3</v>
      </c>
      <c r="D71" s="3223" t="s">
        <v>1597</v>
      </c>
      <c r="E71" s="3223"/>
      <c r="F71" s="3223"/>
      <c r="G71" s="3223"/>
      <c r="H71" s="3223"/>
      <c r="I71" s="3223"/>
      <c r="J71" s="3223"/>
      <c r="K71" s="3223"/>
      <c r="L71" s="3223"/>
      <c r="M71" s="5078"/>
      <c r="N71" s="288"/>
    </row>
    <row r="72" spans="2:14" ht="9" customHeight="1">
      <c r="B72" s="718"/>
      <c r="C72" s="59"/>
      <c r="D72" s="59"/>
      <c r="E72" s="59"/>
      <c r="F72" s="59"/>
      <c r="G72" s="59"/>
      <c r="H72" s="59"/>
      <c r="I72" s="59"/>
      <c r="J72" s="59"/>
      <c r="K72" s="59"/>
      <c r="L72" s="59"/>
      <c r="M72" s="62"/>
    </row>
    <row r="73" spans="2:14" ht="30" customHeight="1">
      <c r="B73" s="718">
        <v>6</v>
      </c>
      <c r="C73" s="3223" t="s">
        <v>1598</v>
      </c>
      <c r="D73" s="3223"/>
      <c r="E73" s="3223"/>
      <c r="F73" s="3223"/>
      <c r="G73" s="3223"/>
      <c r="H73" s="3223"/>
      <c r="I73" s="3223"/>
      <c r="J73" s="3223"/>
      <c r="K73" s="3223"/>
      <c r="L73" s="3223"/>
      <c r="M73" s="5078"/>
    </row>
    <row r="74" spans="2:14" ht="9" customHeight="1">
      <c r="B74" s="718"/>
      <c r="C74" s="59"/>
      <c r="D74" s="59"/>
      <c r="E74" s="59"/>
      <c r="F74" s="59"/>
      <c r="G74" s="59"/>
      <c r="H74" s="59"/>
      <c r="I74" s="59"/>
      <c r="J74" s="59"/>
      <c r="K74" s="59"/>
      <c r="L74" s="59"/>
      <c r="M74" s="62"/>
    </row>
    <row r="75" spans="2:14" ht="87.6" customHeight="1">
      <c r="B75" s="718">
        <v>7</v>
      </c>
      <c r="C75" s="3223" t="s">
        <v>1599</v>
      </c>
      <c r="D75" s="3223"/>
      <c r="E75" s="3223"/>
      <c r="F75" s="3223"/>
      <c r="G75" s="3223"/>
      <c r="H75" s="3223"/>
      <c r="I75" s="3223"/>
      <c r="J75" s="3223"/>
      <c r="K75" s="3223"/>
      <c r="L75" s="3223"/>
      <c r="M75" s="5078"/>
    </row>
    <row r="76" spans="2:14" ht="9" customHeight="1">
      <c r="B76" s="718"/>
      <c r="C76" s="59"/>
      <c r="D76" s="59"/>
      <c r="E76" s="59"/>
      <c r="F76" s="59"/>
      <c r="G76" s="59"/>
      <c r="H76" s="59"/>
      <c r="I76" s="59"/>
      <c r="J76" s="59"/>
      <c r="K76" s="59"/>
      <c r="L76" s="59"/>
      <c r="M76" s="62"/>
    </row>
    <row r="77" spans="2:14" ht="30.6" customHeight="1">
      <c r="B77" s="718">
        <v>8</v>
      </c>
      <c r="C77" s="3223" t="s">
        <v>1600</v>
      </c>
      <c r="D77" s="3223"/>
      <c r="E77" s="3223"/>
      <c r="F77" s="3223"/>
      <c r="G77" s="3223"/>
      <c r="H77" s="3223"/>
      <c r="I77" s="3223"/>
      <c r="J77" s="3223"/>
      <c r="K77" s="3223"/>
      <c r="L77" s="3223"/>
      <c r="M77" s="5078"/>
    </row>
    <row r="78" spans="2:14" ht="9" customHeight="1">
      <c r="B78" s="718"/>
      <c r="C78" s="59"/>
      <c r="D78" s="59"/>
      <c r="E78" s="59"/>
      <c r="F78" s="59"/>
      <c r="G78" s="59"/>
      <c r="H78" s="59"/>
      <c r="I78" s="59"/>
      <c r="J78" s="59"/>
      <c r="K78" s="59"/>
      <c r="L78" s="59"/>
      <c r="M78" s="62"/>
    </row>
    <row r="79" spans="2:14" ht="30" customHeight="1">
      <c r="B79" s="927">
        <v>9</v>
      </c>
      <c r="C79" s="5082" t="s">
        <v>1601</v>
      </c>
      <c r="D79" s="5082"/>
      <c r="E79" s="5082"/>
      <c r="F79" s="5082"/>
      <c r="G79" s="5082"/>
      <c r="H79" s="5082"/>
      <c r="I79" s="5082"/>
      <c r="J79" s="5082"/>
      <c r="K79" s="5082"/>
      <c r="L79" s="5082"/>
      <c r="M79" s="5083"/>
    </row>
    <row r="80" spans="2:14" ht="9" customHeight="1">
      <c r="B80" s="928"/>
      <c r="C80" s="871"/>
      <c r="D80" s="871"/>
      <c r="E80" s="871"/>
      <c r="F80" s="871"/>
      <c r="G80" s="871"/>
      <c r="H80" s="871"/>
      <c r="I80" s="871"/>
      <c r="J80" s="871"/>
      <c r="K80" s="871"/>
      <c r="L80" s="871"/>
      <c r="M80" s="872"/>
    </row>
    <row r="81" spans="2:13" ht="48" customHeight="1">
      <c r="B81" s="718">
        <v>10</v>
      </c>
      <c r="C81" s="3223" t="s">
        <v>1602</v>
      </c>
      <c r="D81" s="3223"/>
      <c r="E81" s="3223"/>
      <c r="F81" s="3223"/>
      <c r="G81" s="3223"/>
      <c r="H81" s="3223"/>
      <c r="I81" s="3223"/>
      <c r="J81" s="3223"/>
      <c r="K81" s="3223"/>
      <c r="L81" s="3223"/>
      <c r="M81" s="5078"/>
    </row>
    <row r="82" spans="2:13" ht="9" customHeight="1">
      <c r="B82" s="718"/>
      <c r="C82" s="59"/>
      <c r="D82" s="59"/>
      <c r="E82" s="59"/>
      <c r="F82" s="59"/>
      <c r="G82" s="59"/>
      <c r="H82" s="59"/>
      <c r="I82" s="59"/>
      <c r="J82" s="59"/>
      <c r="K82" s="59"/>
      <c r="L82" s="59"/>
      <c r="M82" s="62"/>
    </row>
    <row r="83" spans="2:13" ht="28.95" customHeight="1">
      <c r="B83" s="718">
        <v>11</v>
      </c>
      <c r="C83" s="3223" t="s">
        <v>1603</v>
      </c>
      <c r="D83" s="3223"/>
      <c r="E83" s="3223"/>
      <c r="F83" s="3223"/>
      <c r="G83" s="3223"/>
      <c r="H83" s="3223"/>
      <c r="I83" s="3223"/>
      <c r="J83" s="3223"/>
      <c r="K83" s="3223"/>
      <c r="L83" s="3223"/>
      <c r="M83" s="5078"/>
    </row>
    <row r="84" spans="2:13" ht="9" customHeight="1">
      <c r="B84" s="718"/>
      <c r="C84" s="59"/>
      <c r="D84" s="59"/>
      <c r="E84" s="59"/>
      <c r="F84" s="59"/>
      <c r="G84" s="59"/>
      <c r="H84" s="59"/>
      <c r="I84" s="59"/>
      <c r="J84" s="59"/>
      <c r="K84" s="59"/>
      <c r="L84" s="59"/>
      <c r="M84" s="62"/>
    </row>
    <row r="85" spans="2:13" ht="43.95" customHeight="1">
      <c r="B85" s="718">
        <v>12</v>
      </c>
      <c r="C85" s="3223" t="s">
        <v>1604</v>
      </c>
      <c r="D85" s="3223"/>
      <c r="E85" s="3223"/>
      <c r="F85" s="3223"/>
      <c r="G85" s="3223"/>
      <c r="H85" s="3223"/>
      <c r="I85" s="3223"/>
      <c r="J85" s="3223"/>
      <c r="K85" s="3223"/>
      <c r="L85" s="3223"/>
      <c r="M85" s="5078"/>
    </row>
    <row r="86" spans="2:13" ht="9" customHeight="1">
      <c r="B86" s="718"/>
      <c r="C86" s="59"/>
      <c r="D86" s="59"/>
      <c r="E86" s="59"/>
      <c r="F86" s="59"/>
      <c r="G86" s="59"/>
      <c r="H86" s="59"/>
      <c r="I86" s="59"/>
      <c r="J86" s="59"/>
      <c r="K86" s="59"/>
      <c r="L86" s="59"/>
      <c r="M86" s="62"/>
    </row>
    <row r="87" spans="2:13" ht="34.200000000000003" customHeight="1">
      <c r="B87" s="718">
        <v>13</v>
      </c>
      <c r="C87" s="3223" t="s">
        <v>1605</v>
      </c>
      <c r="D87" s="3223"/>
      <c r="E87" s="3223"/>
      <c r="F87" s="3223"/>
      <c r="G87" s="3223"/>
      <c r="H87" s="3223"/>
      <c r="I87" s="3223"/>
      <c r="J87" s="3223"/>
      <c r="K87" s="3223"/>
      <c r="L87" s="3223"/>
      <c r="M87" s="5078"/>
    </row>
    <row r="88" spans="2:13" ht="9" customHeight="1">
      <c r="B88" s="718"/>
      <c r="C88" s="59"/>
      <c r="D88" s="59"/>
      <c r="E88" s="59"/>
      <c r="F88" s="59"/>
      <c r="G88" s="59"/>
      <c r="H88" s="59"/>
      <c r="I88" s="59"/>
      <c r="J88" s="59"/>
      <c r="K88" s="59"/>
      <c r="L88" s="59"/>
      <c r="M88" s="62"/>
    </row>
    <row r="89" spans="2:13" ht="61.2" customHeight="1">
      <c r="B89" s="718">
        <v>14</v>
      </c>
      <c r="C89" s="3223" t="s">
        <v>1606</v>
      </c>
      <c r="D89" s="3223"/>
      <c r="E89" s="3223"/>
      <c r="F89" s="3223"/>
      <c r="G89" s="3223"/>
      <c r="H89" s="3223"/>
      <c r="I89" s="3223"/>
      <c r="J89" s="3223"/>
      <c r="K89" s="3223"/>
      <c r="L89" s="3223"/>
      <c r="M89" s="5078"/>
    </row>
    <row r="90" spans="2:13" ht="13.8">
      <c r="B90" s="58"/>
      <c r="C90" s="59"/>
      <c r="D90" s="59"/>
      <c r="E90" s="59"/>
      <c r="F90" s="59"/>
      <c r="G90" s="59"/>
      <c r="H90" s="59"/>
      <c r="I90" s="59"/>
      <c r="J90" s="59"/>
      <c r="K90" s="59"/>
      <c r="L90" s="59"/>
      <c r="M90" s="62"/>
    </row>
    <row r="91" spans="2:13" ht="26.4" customHeight="1">
      <c r="B91" s="5072" t="s">
        <v>1607</v>
      </c>
      <c r="C91" s="4228"/>
      <c r="E91" s="5070" t="s">
        <v>580</v>
      </c>
      <c r="F91" s="5070"/>
      <c r="G91" s="5070"/>
      <c r="H91" s="5070"/>
      <c r="I91" s="5070"/>
      <c r="J91" s="5070"/>
      <c r="K91" s="5070"/>
      <c r="L91" s="5070"/>
      <c r="M91" s="5071"/>
    </row>
    <row r="92" spans="2:13" ht="20.399999999999999" customHeight="1">
      <c r="B92" s="716"/>
      <c r="C92" s="55"/>
      <c r="D92" s="55"/>
      <c r="E92" s="55"/>
      <c r="F92" s="55"/>
      <c r="G92" s="55"/>
      <c r="H92" s="55"/>
      <c r="I92" s="55"/>
      <c r="J92" s="55"/>
      <c r="K92" s="55"/>
      <c r="L92" s="55"/>
      <c r="M92" s="717"/>
    </row>
    <row r="93" spans="2:13" ht="13.95" customHeight="1">
      <c r="B93" s="716" t="s">
        <v>370</v>
      </c>
      <c r="C93" s="55"/>
      <c r="E93" s="5070" t="s">
        <v>580</v>
      </c>
      <c r="F93" s="5070"/>
      <c r="G93" s="5070"/>
      <c r="H93" s="5070"/>
      <c r="I93" s="55"/>
      <c r="J93" s="55"/>
      <c r="K93" s="55"/>
      <c r="L93" s="55"/>
      <c r="M93" s="717"/>
    </row>
    <row r="94" spans="2:13" ht="20.399999999999999" customHeight="1">
      <c r="B94" s="716"/>
      <c r="C94" s="55"/>
      <c r="D94" s="55"/>
      <c r="E94" s="55"/>
      <c r="F94" s="55"/>
      <c r="G94" s="55"/>
      <c r="H94" s="55"/>
      <c r="I94" s="55"/>
      <c r="J94" s="55"/>
      <c r="K94" s="55"/>
      <c r="L94" s="55"/>
      <c r="M94" s="717"/>
    </row>
    <row r="95" spans="2:13" ht="13.2" customHeight="1">
      <c r="B95" s="5072" t="s">
        <v>1608</v>
      </c>
      <c r="C95" s="4228"/>
      <c r="D95" s="4228"/>
      <c r="E95" s="5070" t="s">
        <v>580</v>
      </c>
      <c r="F95" s="5070"/>
      <c r="G95" s="5070"/>
      <c r="H95" s="5070"/>
      <c r="I95" s="5070"/>
      <c r="J95" s="5070"/>
      <c r="K95" s="5070"/>
      <c r="L95" s="5070"/>
      <c r="M95" s="5071"/>
    </row>
    <row r="96" spans="2:13" ht="20.399999999999999" customHeight="1">
      <c r="B96" s="716"/>
      <c r="C96" s="55"/>
      <c r="D96" s="55"/>
      <c r="E96" s="55"/>
      <c r="F96" s="55"/>
      <c r="G96" s="55"/>
      <c r="H96" s="55"/>
      <c r="I96" s="55"/>
      <c r="J96" s="55"/>
      <c r="K96" s="55"/>
      <c r="L96" s="55"/>
      <c r="M96" s="717"/>
    </row>
    <row r="97" spans="2:13" ht="13.2" customHeight="1">
      <c r="B97" s="5072" t="s">
        <v>513</v>
      </c>
      <c r="C97" s="4228"/>
      <c r="D97" s="55"/>
      <c r="E97" s="5070" t="s">
        <v>580</v>
      </c>
      <c r="F97" s="5070"/>
      <c r="G97" s="5070"/>
      <c r="H97" s="5070"/>
      <c r="I97" s="55"/>
      <c r="J97" s="55"/>
      <c r="K97" s="55"/>
      <c r="L97" s="55"/>
      <c r="M97" s="717"/>
    </row>
    <row r="98" spans="2:13" ht="20.399999999999999" customHeight="1">
      <c r="B98" s="716"/>
      <c r="C98" s="55"/>
      <c r="D98" s="55"/>
      <c r="E98" s="55"/>
      <c r="F98" s="55"/>
      <c r="G98" s="55"/>
      <c r="H98" s="55"/>
      <c r="I98" s="55"/>
      <c r="J98" s="55"/>
      <c r="K98" s="55"/>
      <c r="L98" s="55"/>
      <c r="M98" s="717"/>
    </row>
    <row r="99" spans="2:13" ht="13.2" customHeight="1">
      <c r="B99" s="5072" t="s">
        <v>1609</v>
      </c>
      <c r="C99" s="4228"/>
      <c r="D99" s="4228"/>
      <c r="E99" s="5070" t="s">
        <v>580</v>
      </c>
      <c r="F99" s="5070"/>
      <c r="G99" s="5070"/>
      <c r="H99" s="5070"/>
      <c r="I99" s="5070"/>
      <c r="J99" s="5070"/>
      <c r="K99" s="5070"/>
      <c r="L99" s="5070"/>
      <c r="M99" s="5071"/>
    </row>
    <row r="100" spans="2:13" ht="20.399999999999999" customHeight="1">
      <c r="B100" s="58"/>
      <c r="C100" s="59"/>
      <c r="D100" s="59"/>
      <c r="E100" s="59"/>
      <c r="F100" s="59"/>
      <c r="G100" s="59"/>
      <c r="H100" s="59"/>
      <c r="I100" s="59"/>
      <c r="J100" s="59"/>
      <c r="K100" s="59"/>
      <c r="L100" s="59"/>
      <c r="M100" s="62"/>
    </row>
    <row r="101" spans="2:13" ht="13.95" customHeight="1">
      <c r="B101" s="5072" t="s">
        <v>513</v>
      </c>
      <c r="C101" s="4228"/>
      <c r="D101" s="287"/>
      <c r="E101" s="5070" t="s">
        <v>580</v>
      </c>
      <c r="F101" s="5070"/>
      <c r="G101" s="5070"/>
      <c r="H101" s="5070"/>
      <c r="I101" s="55"/>
      <c r="J101" s="55"/>
      <c r="K101" s="55"/>
      <c r="L101" s="55"/>
      <c r="M101" s="717"/>
    </row>
    <row r="102" spans="2:13" ht="20.399999999999999" customHeight="1">
      <c r="B102" s="716"/>
      <c r="C102" s="55"/>
      <c r="D102" s="55"/>
      <c r="E102" s="55"/>
      <c r="F102" s="55"/>
      <c r="G102" s="55"/>
      <c r="H102" s="55"/>
      <c r="I102" s="55"/>
      <c r="J102" s="55"/>
      <c r="K102" s="55"/>
      <c r="L102" s="55"/>
      <c r="M102" s="717"/>
    </row>
    <row r="103" spans="2:13" ht="13.95" customHeight="1">
      <c r="B103" s="5072" t="s">
        <v>1610</v>
      </c>
      <c r="C103" s="4228"/>
      <c r="D103" s="4228"/>
      <c r="E103" s="5070" t="s">
        <v>580</v>
      </c>
      <c r="F103" s="5070"/>
      <c r="G103" s="5070"/>
      <c r="H103" s="5070"/>
      <c r="I103" s="5070"/>
      <c r="J103" s="5070"/>
      <c r="K103" s="5070"/>
      <c r="L103" s="5070"/>
      <c r="M103" s="5071"/>
    </row>
    <row r="104" spans="2:13" ht="20.399999999999999" customHeight="1">
      <c r="B104" s="716"/>
      <c r="C104" s="55"/>
      <c r="D104" s="55"/>
      <c r="E104" s="55"/>
      <c r="F104" s="55"/>
      <c r="G104" s="55"/>
      <c r="H104" s="55"/>
      <c r="I104" s="55"/>
      <c r="J104" s="55"/>
      <c r="K104" s="55"/>
      <c r="L104" s="55"/>
      <c r="M104" s="717"/>
    </row>
    <row r="105" spans="2:13" ht="13.95" customHeight="1">
      <c r="B105" s="5072" t="s">
        <v>1611</v>
      </c>
      <c r="C105" s="4228"/>
      <c r="D105" s="4228"/>
      <c r="E105" s="5070" t="s">
        <v>580</v>
      </c>
      <c r="F105" s="5070"/>
      <c r="G105" s="5070"/>
      <c r="H105" s="5070"/>
      <c r="I105" s="5070"/>
      <c r="J105" s="5070"/>
      <c r="K105" s="5070"/>
      <c r="L105" s="5070"/>
      <c r="M105" s="5071"/>
    </row>
    <row r="106" spans="2:13" ht="13.8">
      <c r="B106" s="926"/>
      <c r="C106" s="511"/>
      <c r="D106" s="511"/>
      <c r="E106" s="511"/>
      <c r="F106" s="511"/>
      <c r="G106" s="511"/>
      <c r="H106" s="511"/>
      <c r="I106" s="511"/>
      <c r="J106" s="511"/>
      <c r="K106" s="511"/>
      <c r="L106" s="511"/>
      <c r="M106" s="720"/>
    </row>
  </sheetData>
  <sheetProtection formatRows="0"/>
  <mergeCells count="84">
    <mergeCell ref="D69:M69"/>
    <mergeCell ref="B105:D105"/>
    <mergeCell ref="B23:E23"/>
    <mergeCell ref="F23:I23"/>
    <mergeCell ref="B16:M16"/>
    <mergeCell ref="B20:M20"/>
    <mergeCell ref="B103:D103"/>
    <mergeCell ref="B99:D99"/>
    <mergeCell ref="C87:M87"/>
    <mergeCell ref="C85:M85"/>
    <mergeCell ref="C89:M89"/>
    <mergeCell ref="C73:M73"/>
    <mergeCell ref="C75:M75"/>
    <mergeCell ref="B25:E25"/>
    <mergeCell ref="B27:E27"/>
    <mergeCell ref="F27:I27"/>
    <mergeCell ref="D71:M71"/>
    <mergeCell ref="B1:M1"/>
    <mergeCell ref="B3:M3"/>
    <mergeCell ref="B4:M4"/>
    <mergeCell ref="B5:M5"/>
    <mergeCell ref="B6:M6"/>
    <mergeCell ref="B7:M7"/>
    <mergeCell ref="B9:M9"/>
    <mergeCell ref="B10:M10"/>
    <mergeCell ref="B11:G11"/>
    <mergeCell ref="H11:M11"/>
    <mergeCell ref="C49:M49"/>
    <mergeCell ref="B15:E15"/>
    <mergeCell ref="B17:E17"/>
    <mergeCell ref="F37:L37"/>
    <mergeCell ref="B13:M13"/>
    <mergeCell ref="P35:R35"/>
    <mergeCell ref="B30:M30"/>
    <mergeCell ref="B28:M28"/>
    <mergeCell ref="B43:M43"/>
    <mergeCell ref="B35:I35"/>
    <mergeCell ref="I36:J36"/>
    <mergeCell ref="F29:L29"/>
    <mergeCell ref="B29:E29"/>
    <mergeCell ref="F31:J31"/>
    <mergeCell ref="B31:E31"/>
    <mergeCell ref="B39:D39"/>
    <mergeCell ref="K31:L31"/>
    <mergeCell ref="K35:L35"/>
    <mergeCell ref="B33:D33"/>
    <mergeCell ref="B37:D37"/>
    <mergeCell ref="B41:M41"/>
    <mergeCell ref="C51:J51"/>
    <mergeCell ref="C47:M47"/>
    <mergeCell ref="C57:M57"/>
    <mergeCell ref="D53:M53"/>
    <mergeCell ref="D55:M55"/>
    <mergeCell ref="B14:M14"/>
    <mergeCell ref="F19:M19"/>
    <mergeCell ref="F21:I21"/>
    <mergeCell ref="F17:I17"/>
    <mergeCell ref="B19:E19"/>
    <mergeCell ref="F25:L25"/>
    <mergeCell ref="B21:E21"/>
    <mergeCell ref="F33:L33"/>
    <mergeCell ref="B91:C91"/>
    <mergeCell ref="B97:C97"/>
    <mergeCell ref="C81:M81"/>
    <mergeCell ref="C83:M83"/>
    <mergeCell ref="C65:M65"/>
    <mergeCell ref="B48:M48"/>
    <mergeCell ref="B45:M45"/>
    <mergeCell ref="C79:M79"/>
    <mergeCell ref="C77:M77"/>
    <mergeCell ref="D59:M59"/>
    <mergeCell ref="D61:M61"/>
    <mergeCell ref="D63:M63"/>
    <mergeCell ref="D67:M67"/>
    <mergeCell ref="B101:C101"/>
    <mergeCell ref="E95:M95"/>
    <mergeCell ref="E97:H97"/>
    <mergeCell ref="E99:M99"/>
    <mergeCell ref="B95:D95"/>
    <mergeCell ref="E103:M103"/>
    <mergeCell ref="E105:M105"/>
    <mergeCell ref="E101:H101"/>
    <mergeCell ref="E91:M91"/>
    <mergeCell ref="E93:H93"/>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2" manualBreakCount="2">
    <brk id="40" min="1" max="12" man="1"/>
    <brk id="79"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01825" r:id="rId4" name="Button 1">
              <controlPr defaultSize="0" print="0" autoFill="0" autoPict="0" macro="[0]!ToMainMenu">
                <anchor>
                  <from>
                    <xdr:col>14</xdr:col>
                    <xdr:colOff>152400</xdr:colOff>
                    <xdr:row>0</xdr:row>
                    <xdr:rowOff>297180</xdr:rowOff>
                  </from>
                  <to>
                    <xdr:col>16</xdr:col>
                    <xdr:colOff>419100</xdr:colOff>
                    <xdr:row>0</xdr:row>
                    <xdr:rowOff>640080</xdr:rowOff>
                  </to>
                </anchor>
              </controlPr>
            </control>
          </mc:Choice>
        </mc:AlternateContent>
        <mc:AlternateContent xmlns:mc="http://schemas.openxmlformats.org/markup-compatibility/2006">
          <mc:Choice Requires="x14">
            <control shapeId="1101826" r:id="rId5" name="Button 2">
              <controlPr defaultSize="0" print="0" autoFill="0" autoPict="0" macro="[0]!PrintCoverPGSec1">
                <anchor>
                  <from>
                    <xdr:col>14</xdr:col>
                    <xdr:colOff>152400</xdr:colOff>
                    <xdr:row>3</xdr:row>
                    <xdr:rowOff>99060</xdr:rowOff>
                  </from>
                  <to>
                    <xdr:col>16</xdr:col>
                    <xdr:colOff>419100</xdr:colOff>
                    <xdr:row>5</xdr:row>
                    <xdr:rowOff>60960</xdr:rowOff>
                  </to>
                </anchor>
              </controlPr>
            </control>
          </mc:Choice>
        </mc:AlternateContent>
        <mc:AlternateContent xmlns:mc="http://schemas.openxmlformats.org/markup-compatibility/2006">
          <mc:Choice Requires="x14">
            <control shapeId="1101827" r:id="rId6" name="Button 3">
              <controlPr defaultSize="0" print="0" autoFill="0" autoPict="0" macro="[0]!PrintPreview">
                <anchor>
                  <from>
                    <xdr:col>14</xdr:col>
                    <xdr:colOff>152400</xdr:colOff>
                    <xdr:row>0</xdr:row>
                    <xdr:rowOff>670560</xdr:rowOff>
                  </from>
                  <to>
                    <xdr:col>16</xdr:col>
                    <xdr:colOff>419100</xdr:colOff>
                    <xdr:row>1</xdr:row>
                    <xdr:rowOff>121920</xdr:rowOff>
                  </to>
                </anchor>
              </controlPr>
            </control>
          </mc:Choice>
        </mc:AlternateContent>
        <mc:AlternateContent xmlns:mc="http://schemas.openxmlformats.org/markup-compatibility/2006">
          <mc:Choice Requires="x14">
            <control shapeId="1101828" r:id="rId7" name="Button 4">
              <controlPr defaultSize="0" print="0" autoFill="0" autoPict="0" macro="[0]!ToDataEntry">
                <anchor>
                  <from>
                    <xdr:col>14</xdr:col>
                    <xdr:colOff>152400</xdr:colOff>
                    <xdr:row>5</xdr:row>
                    <xdr:rowOff>121920</xdr:rowOff>
                  </from>
                  <to>
                    <xdr:col>16</xdr:col>
                    <xdr:colOff>419100</xdr:colOff>
                    <xdr:row>7</xdr:row>
                    <xdr:rowOff>83820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1">
    <tabColor rgb="FF00B050"/>
  </sheetPr>
  <dimension ref="A1:K19"/>
  <sheetViews>
    <sheetView showGridLines="0" showRowColHeaders="0" zoomScaleNormal="100" zoomScaleSheetLayoutView="89" workbookViewId="0">
      <selection activeCell="V14" sqref="V14"/>
    </sheetView>
  </sheetViews>
  <sheetFormatPr defaultColWidth="9.109375" defaultRowHeight="13.2"/>
  <cols>
    <col min="7" max="7" width="13.88671875" customWidth="1"/>
  </cols>
  <sheetData>
    <row r="1" spans="1:11" ht="63.75" customHeight="1">
      <c r="A1" s="390"/>
      <c r="B1" s="390"/>
      <c r="C1" s="390"/>
      <c r="D1" s="390"/>
      <c r="F1" s="390"/>
      <c r="G1" s="390"/>
      <c r="H1" s="390"/>
      <c r="I1" s="390"/>
      <c r="J1" s="390"/>
      <c r="K1" s="390"/>
    </row>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90</v>
      </c>
      <c r="B16" s="3442"/>
      <c r="C16" s="3442"/>
      <c r="D16" s="3442"/>
      <c r="E16" s="3442"/>
      <c r="F16" s="3442"/>
      <c r="G16" s="3442"/>
      <c r="H16" s="3442"/>
      <c r="I16" s="3442"/>
      <c r="J16" s="3442"/>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6768" r:id="rId4" name="Button 141904">
              <controlPr defaultSize="0" print="0" autoFill="0" autoPict="0" macro="[0]!ToMainMenu">
                <anchor>
                  <from>
                    <xdr:col>17</xdr:col>
                    <xdr:colOff>0</xdr:colOff>
                    <xdr:row>0</xdr:row>
                    <xdr:rowOff>693420</xdr:rowOff>
                  </from>
                  <to>
                    <xdr:col>20</xdr:col>
                    <xdr:colOff>7620</xdr:colOff>
                    <xdr:row>1</xdr:row>
                    <xdr:rowOff>419100</xdr:rowOff>
                  </to>
                </anchor>
              </controlPr>
            </control>
          </mc:Choice>
        </mc:AlternateContent>
        <mc:AlternateContent xmlns:mc="http://schemas.openxmlformats.org/markup-compatibility/2006">
          <mc:Choice Requires="x14">
            <control shapeId="946769" r:id="rId5" name="Button 141905">
              <controlPr defaultSize="0" print="0" autoFill="0" autoPict="0" macro="[0]!PrintCoverPGSec1">
                <anchor>
                  <from>
                    <xdr:col>17</xdr:col>
                    <xdr:colOff>0</xdr:colOff>
                    <xdr:row>2</xdr:row>
                    <xdr:rowOff>99060</xdr:rowOff>
                  </from>
                  <to>
                    <xdr:col>20</xdr:col>
                    <xdr:colOff>7620</xdr:colOff>
                    <xdr:row>5</xdr:row>
                    <xdr:rowOff>30480</xdr:rowOff>
                  </to>
                </anchor>
              </controlPr>
            </control>
          </mc:Choice>
        </mc:AlternateContent>
        <mc:AlternateContent xmlns:mc="http://schemas.openxmlformats.org/markup-compatibility/2006">
          <mc:Choice Requires="x14">
            <control shapeId="946770" r:id="rId6" name="Button 141906">
              <controlPr defaultSize="0" print="0" autoFill="0" autoPict="0" macro="[0]!PrintPreview">
                <anchor>
                  <from>
                    <xdr:col>17</xdr:col>
                    <xdr:colOff>0</xdr:colOff>
                    <xdr:row>1</xdr:row>
                    <xdr:rowOff>464820</xdr:rowOff>
                  </from>
                  <to>
                    <xdr:col>20</xdr:col>
                    <xdr:colOff>7620</xdr:colOff>
                    <xdr:row>1</xdr:row>
                    <xdr:rowOff>937260</xdr:rowOff>
                  </to>
                </anchor>
              </controlPr>
            </control>
          </mc:Choice>
        </mc:AlternateContent>
        <mc:AlternateContent xmlns:mc="http://schemas.openxmlformats.org/markup-compatibility/2006">
          <mc:Choice Requires="x14">
            <control shapeId="946904" r:id="rId7" name="Button 142040">
              <controlPr defaultSize="0" print="0" autoFill="0" autoPict="0" macro="[0]!ToDataEntry">
                <anchor>
                  <from>
                    <xdr:col>17</xdr:col>
                    <xdr:colOff>0</xdr:colOff>
                    <xdr:row>5</xdr:row>
                    <xdr:rowOff>83820</xdr:rowOff>
                  </from>
                  <to>
                    <xdr:col>20</xdr:col>
                    <xdr:colOff>7620</xdr:colOff>
                    <xdr:row>7</xdr:row>
                    <xdr:rowOff>60960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2">
    <tabColor rgb="FF00B050"/>
  </sheetPr>
  <dimension ref="A1:V94"/>
  <sheetViews>
    <sheetView showGridLines="0" topLeftCell="A74" zoomScaleNormal="100" workbookViewId="0">
      <selection activeCell="C79" sqref="C79:L79"/>
    </sheetView>
  </sheetViews>
  <sheetFormatPr defaultColWidth="9.109375" defaultRowHeight="13.2"/>
  <cols>
    <col min="1" max="1" width="9.109375" style="8"/>
    <col min="2" max="2" width="5.44140625" style="8" customWidth="1"/>
    <col min="3" max="3" width="4.88671875" style="8" customWidth="1"/>
    <col min="4" max="4" width="1.109375" style="8" customWidth="1"/>
    <col min="5" max="5" width="4.6640625" style="8" customWidth="1"/>
    <col min="6" max="10" width="9.109375" style="8"/>
    <col min="11" max="11" width="9.109375" style="8" customWidth="1"/>
    <col min="12" max="12" width="34.6640625" style="8" customWidth="1"/>
    <col min="13" max="16384" width="9.109375" style="8"/>
  </cols>
  <sheetData>
    <row r="1" spans="1:13" ht="56.25" customHeight="1">
      <c r="B1" s="3891" t="s">
        <v>4011</v>
      </c>
      <c r="C1" s="3892"/>
      <c r="D1" s="3892"/>
      <c r="E1" s="3892"/>
      <c r="F1" s="3892"/>
      <c r="G1" s="3892"/>
      <c r="H1" s="3892"/>
      <c r="I1" s="3892"/>
      <c r="J1" s="3892"/>
      <c r="K1" s="3892"/>
      <c r="L1" s="3893"/>
      <c r="M1" s="72"/>
    </row>
    <row r="2" spans="1:13" ht="7.5" customHeight="1">
      <c r="B2" s="508"/>
      <c r="C2" s="518"/>
      <c r="D2" s="518"/>
      <c r="E2" s="518"/>
      <c r="F2" s="518"/>
      <c r="G2" s="518"/>
      <c r="H2" s="518"/>
      <c r="I2" s="518"/>
      <c r="J2" s="518"/>
      <c r="K2" s="518"/>
      <c r="L2" s="519"/>
      <c r="M2" s="72"/>
    </row>
    <row r="3" spans="1:13" ht="83.25" customHeight="1">
      <c r="B3" s="3829" t="s">
        <v>415</v>
      </c>
      <c r="C3" s="3829"/>
      <c r="D3" s="3829"/>
      <c r="E3" s="4141" t="str">
        <f>+'Master Data'!E18</f>
        <v>KZN Public Works: 191 Prince Alfred Street</v>
      </c>
      <c r="F3" s="5131"/>
      <c r="G3" s="5131"/>
      <c r="H3" s="5131"/>
      <c r="I3" s="5131"/>
      <c r="J3" s="5131"/>
      <c r="K3" s="5131"/>
      <c r="L3" s="5131"/>
      <c r="M3" s="73"/>
    </row>
    <row r="4" spans="1:13" ht="31.5" customHeight="1">
      <c r="B4" s="3557" t="s">
        <v>4543</v>
      </c>
      <c r="C4" s="3558"/>
      <c r="D4" s="3559"/>
      <c r="E4" s="3830" t="str">
        <f>+'Master Data'!E13</f>
        <v>ZNTM012345W</v>
      </c>
      <c r="F4" s="3840"/>
      <c r="G4" s="3840"/>
      <c r="H4" s="3831"/>
      <c r="I4" s="3830" t="s">
        <v>4004</v>
      </c>
      <c r="J4" s="3831"/>
      <c r="K4" s="3830" t="str">
        <f>+'Master Data'!G13</f>
        <v>012345</v>
      </c>
      <c r="L4" s="3831"/>
      <c r="M4" s="74"/>
    </row>
    <row r="5" spans="1:13">
      <c r="B5" s="25"/>
      <c r="C5" s="25"/>
      <c r="D5" s="25"/>
      <c r="E5" s="25"/>
      <c r="F5" s="25"/>
    </row>
    <row r="6" spans="1:13" ht="17.399999999999999">
      <c r="B6" s="5113" t="s">
        <v>416</v>
      </c>
      <c r="C6" s="5113"/>
      <c r="D6" s="5113"/>
      <c r="E6" s="5113"/>
      <c r="F6" s="5113"/>
      <c r="G6" s="5113"/>
      <c r="H6" s="5113"/>
      <c r="I6" s="5113"/>
      <c r="J6" s="5113"/>
      <c r="K6" s="5113"/>
      <c r="L6" s="5113"/>
    </row>
    <row r="7" spans="1:13" ht="17.399999999999999">
      <c r="B7" s="75"/>
      <c r="C7" s="75"/>
      <c r="D7" s="75"/>
      <c r="E7" s="75"/>
      <c r="F7" s="75"/>
      <c r="G7" s="75"/>
      <c r="H7" s="75"/>
      <c r="I7" s="75"/>
      <c r="J7" s="75"/>
      <c r="K7" s="75"/>
      <c r="L7" s="75"/>
    </row>
    <row r="8" spans="1:13" ht="34.950000000000003" customHeight="1">
      <c r="A8" s="747"/>
      <c r="B8" s="748"/>
      <c r="C8" s="5114" t="s">
        <v>966</v>
      </c>
      <c r="D8" s="5114"/>
      <c r="E8" s="5114"/>
      <c r="F8" s="5114"/>
      <c r="G8" s="5114"/>
      <c r="H8" s="5114"/>
      <c r="I8" s="5114"/>
      <c r="J8" s="5114"/>
      <c r="K8" s="5114"/>
      <c r="L8" s="5115"/>
    </row>
    <row r="9" spans="1:13" ht="3.6" customHeight="1">
      <c r="A9" s="89"/>
      <c r="B9" s="749"/>
      <c r="C9" s="727"/>
      <c r="D9" s="727"/>
      <c r="E9" s="727"/>
      <c r="F9" s="727"/>
      <c r="G9" s="727"/>
      <c r="H9" s="727"/>
      <c r="I9" s="727"/>
      <c r="J9" s="727"/>
      <c r="K9" s="727"/>
      <c r="L9" s="728"/>
    </row>
    <row r="10" spans="1:13" ht="79.95" customHeight="1">
      <c r="A10" s="89"/>
      <c r="B10" s="749"/>
      <c r="C10" s="4124" t="s">
        <v>2009</v>
      </c>
      <c r="D10" s="4124"/>
      <c r="E10" s="4124"/>
      <c r="F10" s="4124"/>
      <c r="G10" s="4124"/>
      <c r="H10" s="4124"/>
      <c r="I10" s="4124"/>
      <c r="J10" s="4124"/>
      <c r="K10" s="4124"/>
      <c r="L10" s="5116"/>
    </row>
    <row r="11" spans="1:13" ht="15.75" customHeight="1">
      <c r="A11" s="89"/>
      <c r="B11" s="749"/>
      <c r="C11" s="727"/>
      <c r="D11" s="727"/>
      <c r="E11" s="727"/>
      <c r="F11" s="727"/>
      <c r="G11" s="727"/>
      <c r="H11" s="727"/>
      <c r="I11" s="727"/>
      <c r="J11" s="727"/>
      <c r="K11" s="727"/>
      <c r="L11" s="728"/>
    </row>
    <row r="12" spans="1:13" ht="15.75" customHeight="1">
      <c r="A12" s="89"/>
      <c r="B12" s="750">
        <v>1</v>
      </c>
      <c r="C12" s="3146" t="s">
        <v>967</v>
      </c>
      <c r="D12" s="3146"/>
      <c r="E12" s="3146"/>
      <c r="F12" s="3146"/>
      <c r="G12" s="3146"/>
      <c r="H12" s="3146"/>
      <c r="I12" s="3146"/>
      <c r="J12" s="3146"/>
      <c r="K12" s="3146"/>
      <c r="L12" s="729"/>
    </row>
    <row r="13" spans="1:13" ht="15.75" customHeight="1">
      <c r="A13" s="89"/>
      <c r="B13" s="749"/>
      <c r="C13" s="730"/>
      <c r="D13" s="705"/>
      <c r="E13" s="705"/>
      <c r="F13" s="705"/>
      <c r="G13" s="705"/>
      <c r="H13" s="705"/>
      <c r="I13" s="705"/>
      <c r="J13" s="705"/>
      <c r="K13" s="705"/>
      <c r="L13" s="731"/>
    </row>
    <row r="14" spans="1:13" ht="125.4" customHeight="1">
      <c r="A14" s="89"/>
      <c r="B14" s="749"/>
      <c r="C14" s="4124" t="s">
        <v>4605</v>
      </c>
      <c r="D14" s="4124"/>
      <c r="E14" s="4124"/>
      <c r="F14" s="4124"/>
      <c r="G14" s="4124"/>
      <c r="H14" s="4124"/>
      <c r="I14" s="4124"/>
      <c r="J14" s="4124"/>
      <c r="K14" s="4124"/>
      <c r="L14" s="5116"/>
    </row>
    <row r="15" spans="1:13" ht="15.75" customHeight="1">
      <c r="A15" s="89"/>
      <c r="B15" s="749"/>
      <c r="C15" s="727"/>
      <c r="D15" s="727"/>
      <c r="E15" s="727"/>
      <c r="F15" s="727"/>
      <c r="G15" s="727"/>
      <c r="H15" s="727"/>
      <c r="I15" s="727"/>
      <c r="J15" s="727"/>
      <c r="K15" s="727"/>
      <c r="L15" s="728"/>
    </row>
    <row r="16" spans="1:13" ht="15.75" customHeight="1">
      <c r="A16" s="89"/>
      <c r="B16" s="750">
        <v>2</v>
      </c>
      <c r="C16" s="3146" t="s">
        <v>1111</v>
      </c>
      <c r="D16" s="3146"/>
      <c r="E16" s="3146"/>
      <c r="F16" s="3146"/>
      <c r="G16" s="3146"/>
      <c r="H16" s="3146"/>
      <c r="I16" s="3146"/>
      <c r="J16" s="3146"/>
      <c r="K16" s="3146"/>
      <c r="L16" s="729"/>
    </row>
    <row r="17" spans="1:12" ht="5.25" customHeight="1">
      <c r="A17" s="89"/>
      <c r="B17" s="749"/>
      <c r="C17" s="730"/>
      <c r="D17" s="1"/>
      <c r="E17" s="1"/>
      <c r="F17" s="1"/>
      <c r="G17" s="1"/>
      <c r="H17" s="1"/>
      <c r="I17" s="1"/>
      <c r="J17" s="1"/>
      <c r="K17" s="1"/>
      <c r="L17" s="732"/>
    </row>
    <row r="18" spans="1:12" ht="76.95" customHeight="1">
      <c r="A18" s="89"/>
      <c r="B18" s="749"/>
      <c r="C18" s="4124" t="s">
        <v>1228</v>
      </c>
      <c r="D18" s="4124"/>
      <c r="E18" s="4124"/>
      <c r="F18" s="4124"/>
      <c r="G18" s="4124"/>
      <c r="H18" s="4124"/>
      <c r="I18" s="4124"/>
      <c r="J18" s="4124"/>
      <c r="K18" s="4124"/>
      <c r="L18" s="5116"/>
    </row>
    <row r="19" spans="1:12" ht="15.75" customHeight="1">
      <c r="A19" s="89"/>
      <c r="B19" s="749"/>
      <c r="C19" s="727"/>
      <c r="D19" s="727"/>
      <c r="E19" s="727"/>
      <c r="F19" s="727"/>
      <c r="G19" s="727"/>
      <c r="H19" s="727"/>
      <c r="I19" s="727"/>
      <c r="J19" s="727"/>
      <c r="K19" s="727"/>
      <c r="L19" s="728"/>
    </row>
    <row r="20" spans="1:12" ht="15.75" customHeight="1">
      <c r="A20" s="89"/>
      <c r="B20" s="750">
        <v>3</v>
      </c>
      <c r="C20" s="3146" t="s">
        <v>1112</v>
      </c>
      <c r="D20" s="3146"/>
      <c r="E20" s="3146"/>
      <c r="F20" s="3146"/>
      <c r="G20" s="3146"/>
      <c r="H20" s="3146"/>
      <c r="I20" s="3146"/>
      <c r="J20" s="3146"/>
      <c r="K20" s="3146"/>
      <c r="L20" s="729"/>
    </row>
    <row r="21" spans="1:12" ht="70.95" customHeight="1">
      <c r="A21" s="89"/>
      <c r="B21" s="749"/>
      <c r="C21" s="5110" t="s">
        <v>1113</v>
      </c>
      <c r="D21" s="5110"/>
      <c r="E21" s="5110"/>
      <c r="F21" s="5110"/>
      <c r="G21" s="5110"/>
      <c r="H21" s="5110"/>
      <c r="I21" s="5110"/>
      <c r="J21" s="5110"/>
      <c r="K21" s="5110"/>
      <c r="L21" s="5111"/>
    </row>
    <row r="22" spans="1:12" ht="15.75" customHeight="1">
      <c r="A22" s="89"/>
      <c r="B22" s="749"/>
      <c r="C22" s="727"/>
      <c r="D22" s="727"/>
      <c r="E22" s="727"/>
      <c r="F22" s="727"/>
      <c r="G22" s="727"/>
      <c r="H22" s="727"/>
      <c r="I22" s="727"/>
      <c r="J22" s="727"/>
      <c r="K22" s="727"/>
      <c r="L22" s="728"/>
    </row>
    <row r="23" spans="1:12" ht="15.75" customHeight="1">
      <c r="A23" s="89"/>
      <c r="B23" s="750">
        <v>4</v>
      </c>
      <c r="C23" s="3146" t="s">
        <v>1114</v>
      </c>
      <c r="D23" s="3146"/>
      <c r="E23" s="3146"/>
      <c r="F23" s="3146"/>
      <c r="G23" s="3146"/>
      <c r="H23" s="3146"/>
      <c r="I23" s="3146"/>
      <c r="J23" s="3146"/>
      <c r="K23" s="3146"/>
      <c r="L23" s="732"/>
    </row>
    <row r="24" spans="1:12" ht="80.400000000000006" customHeight="1">
      <c r="A24" s="89"/>
      <c r="B24" s="749"/>
      <c r="C24" s="5110" t="s">
        <v>1229</v>
      </c>
      <c r="D24" s="5110"/>
      <c r="E24" s="5110"/>
      <c r="F24" s="5110"/>
      <c r="G24" s="5110"/>
      <c r="H24" s="5110"/>
      <c r="I24" s="5110"/>
      <c r="J24" s="5110"/>
      <c r="K24" s="5110"/>
      <c r="L24" s="5111"/>
    </row>
    <row r="25" spans="1:12" ht="15.75" customHeight="1">
      <c r="A25" s="89"/>
      <c r="B25" s="751"/>
      <c r="C25" s="5105"/>
      <c r="D25" s="5105"/>
      <c r="E25" s="5105"/>
      <c r="F25" s="5105"/>
      <c r="G25" s="5105"/>
      <c r="H25" s="5105"/>
      <c r="I25" s="5105"/>
      <c r="J25" s="5105"/>
      <c r="K25" s="5105"/>
      <c r="L25" s="5106"/>
    </row>
    <row r="26" spans="1:12" ht="15.75" customHeight="1">
      <c r="A26" s="89"/>
      <c r="B26" s="752">
        <v>5</v>
      </c>
      <c r="C26" s="5109" t="s">
        <v>1115</v>
      </c>
      <c r="D26" s="5109"/>
      <c r="E26" s="5109"/>
      <c r="F26" s="5109"/>
      <c r="G26" s="5109"/>
      <c r="H26" s="5109"/>
      <c r="I26" s="5109"/>
      <c r="J26" s="5109"/>
      <c r="K26" s="5109"/>
      <c r="L26" s="744"/>
    </row>
    <row r="27" spans="1:12" ht="67.2" customHeight="1">
      <c r="A27" s="89"/>
      <c r="B27" s="749"/>
      <c r="C27" s="5110" t="s">
        <v>432</v>
      </c>
      <c r="D27" s="5110"/>
      <c r="E27" s="5110"/>
      <c r="F27" s="5110"/>
      <c r="G27" s="5110"/>
      <c r="H27" s="5110"/>
      <c r="I27" s="5110"/>
      <c r="J27" s="5110"/>
      <c r="K27" s="5110"/>
      <c r="L27" s="5111"/>
    </row>
    <row r="28" spans="1:12" ht="15.75" customHeight="1">
      <c r="A28" s="89"/>
      <c r="B28" s="749"/>
      <c r="C28" s="727"/>
      <c r="D28" s="727"/>
      <c r="E28" s="727"/>
      <c r="F28" s="727"/>
      <c r="G28" s="727"/>
      <c r="H28" s="727"/>
      <c r="I28" s="727"/>
      <c r="J28" s="727"/>
      <c r="K28" s="727"/>
      <c r="L28" s="732"/>
    </row>
    <row r="29" spans="1:12" ht="15.75" customHeight="1">
      <c r="A29" s="89"/>
      <c r="B29" s="750">
        <v>6</v>
      </c>
      <c r="C29" s="3146" t="s">
        <v>433</v>
      </c>
      <c r="D29" s="3146"/>
      <c r="E29" s="3146"/>
      <c r="F29" s="3146"/>
      <c r="G29" s="3146"/>
      <c r="H29" s="3146"/>
      <c r="I29" s="3146"/>
      <c r="J29" s="3146"/>
      <c r="K29" s="3146"/>
      <c r="L29" s="732"/>
    </row>
    <row r="30" spans="1:12" ht="15.75" customHeight="1">
      <c r="A30" s="89"/>
      <c r="B30" s="749"/>
      <c r="C30" s="1"/>
      <c r="D30" s="1"/>
      <c r="E30" s="1"/>
      <c r="F30" s="1"/>
      <c r="G30" s="1"/>
      <c r="H30" s="1"/>
      <c r="I30" s="1"/>
      <c r="J30" s="1"/>
      <c r="K30" s="1"/>
      <c r="L30" s="732"/>
    </row>
    <row r="31" spans="1:12" ht="48.6" customHeight="1">
      <c r="A31" s="89"/>
      <c r="B31" s="753" t="s">
        <v>580</v>
      </c>
      <c r="C31" s="5110" t="s">
        <v>434</v>
      </c>
      <c r="D31" s="5110"/>
      <c r="E31" s="5110"/>
      <c r="F31" s="5110"/>
      <c r="G31" s="5110"/>
      <c r="H31" s="5110"/>
      <c r="I31" s="5110"/>
      <c r="J31" s="5110"/>
      <c r="K31" s="5110"/>
      <c r="L31" s="5111"/>
    </row>
    <row r="32" spans="1:12" ht="3.75" customHeight="1">
      <c r="A32" s="89"/>
      <c r="B32" s="749"/>
      <c r="C32" s="727"/>
      <c r="D32" s="727"/>
      <c r="E32" s="727"/>
      <c r="F32" s="727"/>
      <c r="G32" s="727"/>
      <c r="H32" s="727"/>
      <c r="I32" s="727"/>
      <c r="J32" s="727"/>
      <c r="K32" s="727"/>
      <c r="L32" s="732"/>
    </row>
    <row r="33" spans="1:19" ht="49.2" customHeight="1">
      <c r="A33" s="89"/>
      <c r="B33" s="749"/>
      <c r="C33" s="5110" t="s">
        <v>435</v>
      </c>
      <c r="D33" s="5110"/>
      <c r="E33" s="5110"/>
      <c r="F33" s="5110"/>
      <c r="G33" s="5110"/>
      <c r="H33" s="5110"/>
      <c r="I33" s="5110"/>
      <c r="J33" s="5110"/>
      <c r="K33" s="5110"/>
      <c r="L33" s="5111"/>
    </row>
    <row r="34" spans="1:19" ht="3.75" customHeight="1">
      <c r="A34" s="89"/>
      <c r="B34" s="749"/>
      <c r="C34" s="727"/>
      <c r="D34" s="727"/>
      <c r="E34" s="727"/>
      <c r="F34" s="727"/>
      <c r="G34" s="727"/>
      <c r="H34" s="727"/>
      <c r="I34" s="727"/>
      <c r="J34" s="727"/>
      <c r="K34" s="727"/>
      <c r="L34" s="732"/>
    </row>
    <row r="35" spans="1:19" ht="49.95" customHeight="1">
      <c r="A35" s="89"/>
      <c r="B35" s="749"/>
      <c r="C35" s="5110" t="s">
        <v>4606</v>
      </c>
      <c r="D35" s="5110"/>
      <c r="E35" s="5110"/>
      <c r="F35" s="5110"/>
      <c r="G35" s="5110"/>
      <c r="H35" s="5110"/>
      <c r="I35" s="5110"/>
      <c r="J35" s="5110"/>
      <c r="K35" s="5110"/>
      <c r="L35" s="5111"/>
    </row>
    <row r="36" spans="1:19" ht="16.5" customHeight="1">
      <c r="A36" s="89"/>
      <c r="B36" s="749"/>
      <c r="C36" s="733"/>
      <c r="D36" s="733"/>
      <c r="E36" s="733"/>
      <c r="F36" s="733"/>
      <c r="G36" s="733"/>
      <c r="H36" s="733"/>
      <c r="I36" s="733"/>
      <c r="J36" s="733"/>
      <c r="K36" s="733"/>
      <c r="L36" s="734"/>
    </row>
    <row r="37" spans="1:19" ht="16.5" customHeight="1">
      <c r="A37" s="89"/>
      <c r="B37" s="750">
        <v>7</v>
      </c>
      <c r="C37" s="3146" t="s">
        <v>436</v>
      </c>
      <c r="D37" s="3146"/>
      <c r="E37" s="3146"/>
      <c r="F37" s="3146"/>
      <c r="G37" s="3146"/>
      <c r="H37" s="3146"/>
      <c r="I37" s="3146"/>
      <c r="J37" s="3146"/>
      <c r="K37" s="3146"/>
      <c r="L37" s="732"/>
    </row>
    <row r="38" spans="1:19" ht="9.75" customHeight="1">
      <c r="A38" s="89"/>
      <c r="B38" s="749"/>
      <c r="C38" s="1"/>
      <c r="D38" s="1"/>
      <c r="E38" s="1"/>
      <c r="F38" s="1"/>
      <c r="G38" s="1"/>
      <c r="H38" s="1"/>
      <c r="I38" s="1"/>
      <c r="J38" s="1"/>
      <c r="K38" s="1"/>
      <c r="L38" s="732"/>
    </row>
    <row r="39" spans="1:19" ht="49.2" customHeight="1">
      <c r="A39" s="89"/>
      <c r="B39" s="749"/>
      <c r="C39" s="5107" t="s">
        <v>4607</v>
      </c>
      <c r="D39" s="5107"/>
      <c r="E39" s="5107"/>
      <c r="F39" s="5107"/>
      <c r="G39" s="5107"/>
      <c r="H39" s="5107"/>
      <c r="I39" s="5107"/>
      <c r="J39" s="5107"/>
      <c r="K39" s="5107"/>
      <c r="L39" s="5108"/>
    </row>
    <row r="40" spans="1:19" ht="52.95" customHeight="1">
      <c r="A40" s="89"/>
      <c r="B40" s="749"/>
      <c r="C40" s="5107" t="s">
        <v>4608</v>
      </c>
      <c r="D40" s="5107"/>
      <c r="E40" s="5107"/>
      <c r="F40" s="5107"/>
      <c r="G40" s="5107"/>
      <c r="H40" s="5107"/>
      <c r="I40" s="5107"/>
      <c r="J40" s="5107"/>
      <c r="K40" s="5107"/>
      <c r="L40" s="5108"/>
    </row>
    <row r="41" spans="1:19" ht="35.4" customHeight="1">
      <c r="A41" s="89"/>
      <c r="B41" s="749"/>
      <c r="C41" s="5107" t="s">
        <v>4609</v>
      </c>
      <c r="D41" s="5107"/>
      <c r="E41" s="5107"/>
      <c r="F41" s="5107"/>
      <c r="G41" s="5107"/>
      <c r="H41" s="5107"/>
      <c r="I41" s="5107"/>
      <c r="J41" s="5107"/>
      <c r="K41" s="5107"/>
      <c r="L41" s="5108"/>
    </row>
    <row r="42" spans="1:19" ht="16.5" customHeight="1">
      <c r="A42" s="89"/>
      <c r="B42" s="749"/>
      <c r="C42" s="733"/>
      <c r="D42" s="733"/>
      <c r="E42" s="733"/>
      <c r="F42" s="733"/>
      <c r="G42" s="733"/>
      <c r="H42" s="733"/>
      <c r="I42" s="733"/>
      <c r="J42" s="733"/>
      <c r="K42" s="733"/>
      <c r="L42" s="734"/>
    </row>
    <row r="43" spans="1:19" ht="32.25" customHeight="1">
      <c r="A43" s="89"/>
      <c r="B43" s="750">
        <v>8</v>
      </c>
      <c r="C43" s="3146" t="s">
        <v>4610</v>
      </c>
      <c r="D43" s="3146"/>
      <c r="E43" s="3146"/>
      <c r="F43" s="3146"/>
      <c r="G43" s="3146"/>
      <c r="H43" s="3146"/>
      <c r="I43" s="3146"/>
      <c r="J43" s="3146"/>
      <c r="K43" s="3146"/>
      <c r="L43" s="5118"/>
    </row>
    <row r="44" spans="1:19" ht="16.5" customHeight="1">
      <c r="A44" s="89"/>
      <c r="B44" s="749"/>
      <c r="C44" s="1"/>
      <c r="D44" s="1"/>
      <c r="E44" s="1"/>
      <c r="F44" s="1"/>
      <c r="G44" s="1"/>
      <c r="H44" s="1"/>
      <c r="I44" s="1"/>
      <c r="J44" s="1"/>
      <c r="K44" s="1"/>
      <c r="L44" s="732"/>
    </row>
    <row r="45" spans="1:19" ht="18.600000000000001" customHeight="1">
      <c r="A45" s="89"/>
      <c r="B45" s="749"/>
      <c r="C45" s="5120" t="s">
        <v>2057</v>
      </c>
      <c r="D45" s="5121"/>
      <c r="E45" s="5121"/>
      <c r="F45" s="5121"/>
      <c r="G45" s="5121"/>
      <c r="H45" s="5121"/>
      <c r="I45" s="5121"/>
      <c r="J45" s="5121"/>
      <c r="K45" s="5121"/>
      <c r="L45" s="5122"/>
      <c r="M45" s="860"/>
    </row>
    <row r="46" spans="1:19" s="22" customFormat="1" ht="51.6" customHeight="1">
      <c r="A46" s="862"/>
      <c r="B46" s="859"/>
      <c r="C46" s="5123" t="str">
        <f>IF('Master Data'!E402=1,"Standard System of Measuring Builders Work (6th Edition)",IF('Master Data'!E402=2,"Standard System of Measuring Builders Work (7th Edition)",IF('Master Data'!E402=3,"Standard System of Measuring Building Works for Small or Simple Buildings 1999",IF('Master Data'!E402=4,"Civil Engineering Standard Method of Measurement Southern African (Edition 3)","Other (Specify)"))))</f>
        <v>Standard System of Measuring Builders Work (7th Edition)</v>
      </c>
      <c r="D46" s="5124"/>
      <c r="E46" s="5124"/>
      <c r="F46" s="5124"/>
      <c r="G46" s="5124"/>
      <c r="H46" s="5124"/>
      <c r="I46" s="5124"/>
      <c r="J46" s="5124"/>
      <c r="K46" s="5124"/>
      <c r="L46" s="5125"/>
      <c r="M46" s="863"/>
      <c r="O46" s="3690" t="s">
        <v>580</v>
      </c>
      <c r="P46" s="5119"/>
      <c r="Q46" s="5119"/>
      <c r="R46" s="5119"/>
      <c r="S46" s="5119"/>
    </row>
    <row r="47" spans="1:19" ht="96.6" customHeight="1">
      <c r="A47" s="89"/>
      <c r="B47" s="749"/>
      <c r="C47" s="5120" t="s">
        <v>2056</v>
      </c>
      <c r="D47" s="5121"/>
      <c r="E47" s="5121"/>
      <c r="F47" s="5121"/>
      <c r="G47" s="5121"/>
      <c r="H47" s="5121"/>
      <c r="I47" s="5121"/>
      <c r="J47" s="5121"/>
      <c r="K47" s="5121"/>
      <c r="L47" s="5122"/>
      <c r="M47" s="860"/>
      <c r="O47" s="30"/>
    </row>
    <row r="48" spans="1:19" ht="16.5" customHeight="1">
      <c r="A48" s="89"/>
      <c r="B48" s="749"/>
      <c r="C48" s="733"/>
      <c r="D48" s="733"/>
      <c r="E48" s="733"/>
      <c r="F48" s="733"/>
      <c r="G48" s="733"/>
      <c r="H48" s="733"/>
      <c r="I48" s="733"/>
      <c r="J48" s="733"/>
      <c r="K48" s="733"/>
      <c r="L48" s="734"/>
      <c r="O48" s="30"/>
    </row>
    <row r="49" spans="1:15" ht="16.5" customHeight="1">
      <c r="A49" s="89"/>
      <c r="B49" s="754">
        <v>9</v>
      </c>
      <c r="C49" s="3353" t="s">
        <v>801</v>
      </c>
      <c r="D49" s="3353"/>
      <c r="E49" s="3353"/>
      <c r="F49" s="3353"/>
      <c r="G49" s="3353"/>
      <c r="H49" s="3353"/>
      <c r="I49" s="3353"/>
      <c r="J49" s="3353"/>
      <c r="K49" s="3353"/>
      <c r="L49" s="732"/>
      <c r="O49" s="29"/>
    </row>
    <row r="50" spans="1:15" ht="16.5" customHeight="1">
      <c r="A50" s="89"/>
      <c r="B50" s="749"/>
      <c r="C50" s="736"/>
      <c r="D50" s="736"/>
      <c r="E50" s="736"/>
      <c r="F50" s="736"/>
      <c r="G50" s="736"/>
      <c r="H50" s="736"/>
      <c r="I50" s="736"/>
      <c r="J50" s="736"/>
      <c r="K50" s="736"/>
      <c r="L50" s="732"/>
      <c r="O50" s="30"/>
    </row>
    <row r="51" spans="1:15" ht="54" customHeight="1">
      <c r="A51" s="89"/>
      <c r="B51" s="749"/>
      <c r="C51" s="5110" t="s">
        <v>4611</v>
      </c>
      <c r="D51" s="5110"/>
      <c r="E51" s="5110"/>
      <c r="F51" s="5110"/>
      <c r="G51" s="5110"/>
      <c r="H51" s="5110"/>
      <c r="I51" s="5110"/>
      <c r="J51" s="5110"/>
      <c r="K51" s="5110"/>
      <c r="L51" s="5111"/>
    </row>
    <row r="52" spans="1:15" ht="18" customHeight="1">
      <c r="A52" s="89"/>
      <c r="B52" s="751"/>
      <c r="C52" s="745"/>
      <c r="D52" s="745"/>
      <c r="E52" s="745"/>
      <c r="F52" s="745"/>
      <c r="G52" s="745"/>
      <c r="H52" s="745"/>
      <c r="I52" s="745"/>
      <c r="J52" s="745"/>
      <c r="K52" s="745"/>
      <c r="L52" s="746"/>
    </row>
    <row r="53" spans="1:15" ht="18" customHeight="1">
      <c r="A53" s="89"/>
      <c r="B53" s="755">
        <v>10</v>
      </c>
      <c r="C53" s="5126" t="s">
        <v>199</v>
      </c>
      <c r="D53" s="5126"/>
      <c r="E53" s="5126"/>
      <c r="F53" s="5126"/>
      <c r="G53" s="5126"/>
      <c r="H53" s="5126"/>
      <c r="I53" s="5126"/>
      <c r="J53" s="5126"/>
      <c r="K53" s="5126"/>
      <c r="L53" s="744"/>
    </row>
    <row r="54" spans="1:15" ht="18" customHeight="1">
      <c r="A54" s="89"/>
      <c r="B54" s="749"/>
      <c r="C54" s="737"/>
      <c r="D54" s="1"/>
      <c r="E54" s="1"/>
      <c r="F54" s="738"/>
      <c r="G54" s="738"/>
      <c r="H54" s="738"/>
      <c r="I54" s="738"/>
      <c r="J54" s="738"/>
      <c r="K54" s="738"/>
      <c r="L54" s="732"/>
    </row>
    <row r="55" spans="1:15" ht="114.6" customHeight="1">
      <c r="A55" s="89"/>
      <c r="B55" s="749"/>
      <c r="C55" s="727" t="s">
        <v>802</v>
      </c>
      <c r="D55" s="5110" t="s">
        <v>1475</v>
      </c>
      <c r="E55" s="5110"/>
      <c r="F55" s="5110"/>
      <c r="G55" s="5110"/>
      <c r="H55" s="5110"/>
      <c r="I55" s="5110"/>
      <c r="J55" s="5110"/>
      <c r="K55" s="5110"/>
      <c r="L55" s="5111"/>
    </row>
    <row r="56" spans="1:15" ht="54.6" customHeight="1">
      <c r="A56" s="89"/>
      <c r="B56" s="749"/>
      <c r="C56" s="739" t="s">
        <v>582</v>
      </c>
      <c r="D56" s="5137" t="s">
        <v>336</v>
      </c>
      <c r="E56" s="5137"/>
      <c r="F56" s="5137"/>
      <c r="G56" s="5137"/>
      <c r="H56" s="5137"/>
      <c r="I56" s="5137"/>
      <c r="J56" s="5137"/>
      <c r="K56" s="5137"/>
      <c r="L56" s="5138"/>
    </row>
    <row r="57" spans="1:15" ht="30" customHeight="1">
      <c r="A57" s="89"/>
      <c r="B57" s="749"/>
      <c r="C57" s="727" t="s">
        <v>583</v>
      </c>
      <c r="D57" s="5110" t="s">
        <v>4612</v>
      </c>
      <c r="E57" s="5110"/>
      <c r="F57" s="5110"/>
      <c r="G57" s="5110"/>
      <c r="H57" s="5110"/>
      <c r="I57" s="5110"/>
      <c r="J57" s="5110"/>
      <c r="K57" s="5110"/>
      <c r="L57" s="5111"/>
    </row>
    <row r="58" spans="1:15" ht="16.5" customHeight="1">
      <c r="A58" s="89"/>
      <c r="B58" s="677"/>
      <c r="C58" s="1933"/>
      <c r="D58" s="5132"/>
      <c r="E58" s="5132"/>
      <c r="F58" s="5132"/>
      <c r="G58" s="5132"/>
      <c r="H58" s="5132"/>
      <c r="I58" s="5132"/>
      <c r="J58" s="5132"/>
      <c r="K58" s="5132"/>
      <c r="L58" s="5133"/>
    </row>
    <row r="59" spans="1:15" ht="16.5" customHeight="1">
      <c r="A59" s="89"/>
      <c r="B59" s="754">
        <v>11</v>
      </c>
      <c r="C59" s="5127" t="s">
        <v>4010</v>
      </c>
      <c r="D59" s="3353"/>
      <c r="E59" s="3353"/>
      <c r="F59" s="3353"/>
      <c r="G59" s="3353"/>
      <c r="H59" s="3353"/>
      <c r="I59" s="3353"/>
      <c r="J59" s="3353"/>
      <c r="K59" s="3353"/>
      <c r="L59" s="5128"/>
    </row>
    <row r="60" spans="1:15" ht="16.5" customHeight="1">
      <c r="A60" s="89"/>
      <c r="B60" s="749"/>
      <c r="C60" s="737"/>
      <c r="D60" s="1"/>
      <c r="E60" s="1"/>
      <c r="F60" s="738"/>
      <c r="G60" s="738"/>
      <c r="H60" s="738"/>
      <c r="I60" s="738"/>
      <c r="J60" s="738"/>
      <c r="K60" s="738"/>
      <c r="L60" s="732"/>
    </row>
    <row r="61" spans="1:15" ht="63.75" customHeight="1">
      <c r="A61" s="89"/>
      <c r="B61" s="749"/>
      <c r="C61" s="727" t="s">
        <v>802</v>
      </c>
      <c r="D61" s="5110" t="s">
        <v>4012</v>
      </c>
      <c r="E61" s="5110"/>
      <c r="F61" s="5110"/>
      <c r="G61" s="5110"/>
      <c r="H61" s="5110"/>
      <c r="I61" s="5110"/>
      <c r="J61" s="5110"/>
      <c r="K61" s="5110"/>
      <c r="L61" s="5111"/>
    </row>
    <row r="62" spans="1:15" ht="26.25" customHeight="1">
      <c r="A62" s="89"/>
      <c r="B62" s="749"/>
      <c r="C62" s="739" t="s">
        <v>582</v>
      </c>
      <c r="D62" s="5129" t="s">
        <v>4017</v>
      </c>
      <c r="E62" s="5129"/>
      <c r="F62" s="5129"/>
      <c r="G62" s="5129"/>
      <c r="H62" s="5129"/>
      <c r="I62" s="5129"/>
      <c r="J62" s="5129"/>
      <c r="K62" s="5129"/>
      <c r="L62" s="5130"/>
    </row>
    <row r="63" spans="1:15" ht="63" customHeight="1">
      <c r="A63" s="89"/>
      <c r="B63" s="749"/>
      <c r="C63" s="727" t="s">
        <v>583</v>
      </c>
      <c r="D63" s="5110" t="s">
        <v>4013</v>
      </c>
      <c r="E63" s="5110"/>
      <c r="F63" s="5110"/>
      <c r="G63" s="5110"/>
      <c r="H63" s="5110"/>
      <c r="I63" s="5110"/>
      <c r="J63" s="5110"/>
      <c r="K63" s="5110"/>
      <c r="L63" s="5111"/>
    </row>
    <row r="64" spans="1:15" ht="37.5" customHeight="1">
      <c r="A64" s="89"/>
      <c r="B64" s="749"/>
      <c r="C64" s="727" t="s">
        <v>584</v>
      </c>
      <c r="D64" s="5110" t="s">
        <v>4014</v>
      </c>
      <c r="E64" s="5110"/>
      <c r="F64" s="5110"/>
      <c r="G64" s="5110"/>
      <c r="H64" s="5110"/>
      <c r="I64" s="5110"/>
      <c r="J64" s="5110"/>
      <c r="K64" s="5110"/>
      <c r="L64" s="5111"/>
    </row>
    <row r="65" spans="1:22" ht="42" customHeight="1" thickBot="1">
      <c r="A65" s="89"/>
      <c r="B65" s="756"/>
      <c r="C65" s="727">
        <v>5</v>
      </c>
      <c r="D65" s="5110" t="s">
        <v>4613</v>
      </c>
      <c r="E65" s="5110"/>
      <c r="F65" s="5110"/>
      <c r="G65" s="5110"/>
      <c r="H65" s="5110"/>
      <c r="I65" s="5110"/>
      <c r="J65" s="5110"/>
      <c r="K65" s="5110"/>
      <c r="L65" s="5111"/>
      <c r="M65" s="3732"/>
      <c r="N65" s="3732"/>
      <c r="O65" s="3732"/>
      <c r="P65" s="3732"/>
      <c r="Q65" s="3732"/>
      <c r="R65" s="3732"/>
      <c r="S65" s="3732"/>
      <c r="T65" s="3732"/>
      <c r="U65" s="3732"/>
      <c r="V65" s="3732"/>
    </row>
    <row r="66" spans="1:22" ht="30.75" customHeight="1" thickBot="1">
      <c r="A66" s="89"/>
      <c r="B66" s="756"/>
      <c r="C66" s="5142" t="s">
        <v>4015</v>
      </c>
      <c r="D66" s="5143"/>
      <c r="E66" s="5143"/>
      <c r="F66" s="5143"/>
      <c r="G66" s="5143"/>
      <c r="H66" s="5144"/>
      <c r="I66" s="5145"/>
      <c r="J66" s="5143"/>
      <c r="K66" s="5143"/>
      <c r="L66" s="5146"/>
      <c r="M66" s="70"/>
      <c r="N66" s="70"/>
      <c r="O66" s="70"/>
      <c r="P66" s="70"/>
      <c r="Q66" s="70"/>
      <c r="R66" s="70"/>
      <c r="S66" s="70"/>
      <c r="T66" s="70"/>
      <c r="U66" s="70"/>
      <c r="V66" s="70"/>
    </row>
    <row r="67" spans="1:22" ht="36.75" customHeight="1" thickBot="1">
      <c r="A67" s="89"/>
      <c r="B67" s="754"/>
      <c r="C67" s="5142" t="s">
        <v>4016</v>
      </c>
      <c r="D67" s="5143"/>
      <c r="E67" s="5143"/>
      <c r="F67" s="5143"/>
      <c r="G67" s="5143"/>
      <c r="H67" s="5144"/>
      <c r="I67" s="5145"/>
      <c r="J67" s="5143"/>
      <c r="K67" s="5143"/>
      <c r="L67" s="5146"/>
      <c r="M67" s="70"/>
      <c r="N67" s="70"/>
      <c r="O67" s="70"/>
      <c r="P67" s="70"/>
      <c r="Q67" s="70"/>
      <c r="R67" s="70"/>
      <c r="S67" s="70"/>
      <c r="T67" s="70"/>
      <c r="U67" s="70"/>
      <c r="V67" s="70"/>
    </row>
    <row r="68" spans="1:22" ht="30.75" customHeight="1">
      <c r="A68" s="89"/>
      <c r="B68" s="1932">
        <v>12</v>
      </c>
      <c r="C68" s="5147" t="s">
        <v>4018</v>
      </c>
      <c r="D68" s="3685"/>
      <c r="E68" s="3685"/>
      <c r="F68" s="3685"/>
      <c r="G68" s="3685"/>
      <c r="H68" s="3685"/>
      <c r="I68" s="3685"/>
      <c r="J68" s="3685"/>
      <c r="K68" s="3685"/>
      <c r="L68" s="734"/>
      <c r="M68" s="70"/>
      <c r="N68" s="70"/>
      <c r="O68" s="70"/>
      <c r="P68" s="70"/>
      <c r="Q68" s="70"/>
      <c r="R68" s="70"/>
      <c r="S68" s="70"/>
      <c r="T68" s="70"/>
      <c r="U68" s="70"/>
      <c r="V68" s="70"/>
    </row>
    <row r="69" spans="1:22" ht="84.75" customHeight="1">
      <c r="A69" s="89"/>
      <c r="B69" s="756"/>
      <c r="C69" s="5134" t="s">
        <v>4712</v>
      </c>
      <c r="D69" s="5135"/>
      <c r="E69" s="5135"/>
      <c r="F69" s="5135"/>
      <c r="G69" s="5135"/>
      <c r="H69" s="5135"/>
      <c r="I69" s="5135"/>
      <c r="J69" s="5135"/>
      <c r="K69" s="5135"/>
      <c r="L69" s="5136"/>
      <c r="M69" s="70"/>
      <c r="N69" s="70"/>
      <c r="O69" s="70"/>
      <c r="P69" s="70"/>
      <c r="Q69" s="70"/>
      <c r="R69" s="70"/>
      <c r="S69" s="70"/>
      <c r="T69" s="70"/>
      <c r="U69" s="70"/>
      <c r="V69" s="70"/>
    </row>
    <row r="70" spans="1:22" ht="51" customHeight="1">
      <c r="A70" s="89"/>
      <c r="B70" s="756"/>
      <c r="C70" s="740">
        <v>1</v>
      </c>
      <c r="D70" s="4124" t="s">
        <v>4713</v>
      </c>
      <c r="E70" s="4124"/>
      <c r="F70" s="4124"/>
      <c r="G70" s="4124"/>
      <c r="H70" s="4124"/>
      <c r="I70" s="4124"/>
      <c r="J70" s="4124"/>
      <c r="K70" s="4124"/>
      <c r="L70" s="5116"/>
      <c r="M70" s="70"/>
      <c r="N70" s="70"/>
      <c r="O70" s="70"/>
      <c r="P70" s="70"/>
      <c r="Q70" s="70"/>
      <c r="R70" s="70"/>
      <c r="S70" s="70"/>
      <c r="T70" s="70"/>
      <c r="U70" s="70"/>
      <c r="V70" s="70"/>
    </row>
    <row r="71" spans="1:22" ht="33.6" customHeight="1">
      <c r="A71" s="89"/>
      <c r="B71" s="756"/>
      <c r="C71" s="740">
        <v>2</v>
      </c>
      <c r="D71" s="4124" t="s">
        <v>4714</v>
      </c>
      <c r="E71" s="4124"/>
      <c r="F71" s="4124"/>
      <c r="G71" s="4124"/>
      <c r="H71" s="4124"/>
      <c r="I71" s="4124"/>
      <c r="J71" s="4124"/>
      <c r="K71" s="4124"/>
      <c r="L71" s="5116"/>
      <c r="M71" s="70"/>
      <c r="N71" s="70"/>
      <c r="O71" s="70"/>
      <c r="P71" s="70"/>
      <c r="Q71" s="70"/>
      <c r="R71" s="70"/>
      <c r="S71" s="70"/>
      <c r="T71" s="70"/>
      <c r="U71" s="70"/>
      <c r="V71" s="70"/>
    </row>
    <row r="72" spans="1:22" ht="42" customHeight="1">
      <c r="A72" s="89"/>
      <c r="B72" s="756"/>
      <c r="C72" s="740">
        <v>3</v>
      </c>
      <c r="D72" s="4124" t="s">
        <v>4571</v>
      </c>
      <c r="E72" s="4124"/>
      <c r="F72" s="4124"/>
      <c r="G72" s="4124"/>
      <c r="H72" s="4124"/>
      <c r="I72" s="4124"/>
      <c r="J72" s="4124"/>
      <c r="K72" s="4124"/>
      <c r="L72" s="5116"/>
      <c r="M72" s="70"/>
      <c r="N72" s="70"/>
      <c r="O72" s="70"/>
      <c r="P72" s="70"/>
      <c r="Q72" s="70"/>
      <c r="R72" s="70"/>
      <c r="S72" s="70"/>
      <c r="T72" s="70"/>
      <c r="U72" s="70"/>
      <c r="V72" s="70"/>
    </row>
    <row r="73" spans="1:22" ht="42" customHeight="1">
      <c r="A73" s="89"/>
      <c r="B73" s="756"/>
      <c r="C73" s="740">
        <v>4</v>
      </c>
      <c r="D73" s="727"/>
      <c r="E73" s="4124" t="s">
        <v>4019</v>
      </c>
      <c r="F73" s="4028"/>
      <c r="G73" s="4028"/>
      <c r="H73" s="4028"/>
      <c r="I73" s="4028"/>
      <c r="J73" s="4028"/>
      <c r="K73" s="4028"/>
      <c r="L73" s="4029"/>
      <c r="M73" s="70"/>
      <c r="N73" s="70"/>
      <c r="O73" s="70"/>
      <c r="P73" s="70"/>
      <c r="Q73" s="70"/>
      <c r="R73" s="70"/>
      <c r="S73" s="70"/>
      <c r="T73" s="70"/>
      <c r="U73" s="70"/>
      <c r="V73" s="70"/>
    </row>
    <row r="74" spans="1:22" ht="42" customHeight="1">
      <c r="A74" s="89"/>
      <c r="B74" s="756"/>
      <c r="C74" s="740">
        <v>5</v>
      </c>
      <c r="D74" s="727"/>
      <c r="E74" s="4124" t="s">
        <v>4020</v>
      </c>
      <c r="F74" s="4028"/>
      <c r="G74" s="4028"/>
      <c r="H74" s="4028"/>
      <c r="I74" s="4028"/>
      <c r="J74" s="4028"/>
      <c r="K74" s="4028"/>
      <c r="L74" s="4029"/>
      <c r="M74" s="70"/>
      <c r="N74" s="70"/>
      <c r="O74" s="70"/>
      <c r="P74" s="70"/>
      <c r="Q74" s="70"/>
      <c r="R74" s="70"/>
      <c r="S74" s="70"/>
      <c r="T74" s="70"/>
      <c r="U74" s="70"/>
      <c r="V74" s="70"/>
    </row>
    <row r="75" spans="1:22" ht="42" customHeight="1">
      <c r="A75" s="89"/>
      <c r="B75" s="756"/>
      <c r="C75" s="740">
        <v>6</v>
      </c>
      <c r="D75" s="727"/>
      <c r="E75" s="4124" t="s">
        <v>4020</v>
      </c>
      <c r="F75" s="4028"/>
      <c r="G75" s="4028"/>
      <c r="H75" s="4028"/>
      <c r="I75" s="4028"/>
      <c r="J75" s="4028"/>
      <c r="K75" s="4028"/>
      <c r="L75" s="4029"/>
      <c r="M75" s="70"/>
      <c r="N75" s="70"/>
      <c r="O75" s="70"/>
      <c r="P75" s="70"/>
      <c r="Q75" s="70"/>
      <c r="R75" s="70"/>
      <c r="S75" s="70"/>
      <c r="T75" s="70"/>
      <c r="U75" s="70"/>
      <c r="V75" s="70"/>
    </row>
    <row r="76" spans="1:22" ht="30" customHeight="1">
      <c r="A76" s="89"/>
      <c r="B76" s="756"/>
      <c r="C76" s="4379" t="s">
        <v>4021</v>
      </c>
      <c r="D76" s="5152"/>
      <c r="E76" s="5152"/>
      <c r="F76" s="5152"/>
      <c r="G76" s="5153"/>
      <c r="H76" s="5154"/>
      <c r="I76" s="5155"/>
      <c r="J76" s="5155"/>
      <c r="K76" s="5155"/>
      <c r="L76" s="5156"/>
      <c r="R76" s="70"/>
      <c r="S76" s="70"/>
      <c r="T76" s="70"/>
      <c r="U76" s="70"/>
      <c r="V76" s="70"/>
    </row>
    <row r="77" spans="1:22" ht="29.25" customHeight="1">
      <c r="A77" s="89"/>
      <c r="B77" s="756"/>
      <c r="C77" s="4379" t="s">
        <v>4022</v>
      </c>
      <c r="D77" s="4382"/>
      <c r="E77" s="4382"/>
      <c r="F77" s="4382"/>
      <c r="G77" s="4383"/>
      <c r="H77" s="5154"/>
      <c r="I77" s="4382"/>
      <c r="J77" s="4382"/>
      <c r="K77" s="4382"/>
      <c r="L77" s="4383"/>
      <c r="M77" s="70"/>
      <c r="N77" s="70"/>
      <c r="O77" s="70"/>
      <c r="P77" s="70"/>
      <c r="Q77" s="70"/>
      <c r="R77" s="70"/>
      <c r="S77" s="70"/>
      <c r="T77" s="70"/>
      <c r="U77" s="70"/>
      <c r="V77" s="70"/>
    </row>
    <row r="78" spans="1:22" ht="58.2" customHeight="1">
      <c r="A78" s="2787"/>
      <c r="B78" s="2788">
        <v>13</v>
      </c>
      <c r="C78" s="5157" t="s">
        <v>5221</v>
      </c>
      <c r="D78" s="5158"/>
      <c r="E78" s="5158"/>
      <c r="F78" s="5158"/>
      <c r="G78" s="5158"/>
      <c r="H78" s="5158"/>
      <c r="I78" s="5158"/>
      <c r="J78" s="5158"/>
      <c r="K78" s="5158"/>
      <c r="L78" s="5159"/>
      <c r="M78" s="70"/>
      <c r="N78" s="70"/>
      <c r="O78" s="70"/>
      <c r="P78" s="70"/>
      <c r="Q78" s="70"/>
      <c r="R78" s="70"/>
      <c r="S78" s="70"/>
      <c r="T78" s="70"/>
      <c r="U78" s="70"/>
      <c r="V78" s="70"/>
    </row>
    <row r="79" spans="1:22" ht="84" customHeight="1">
      <c r="A79" s="2787"/>
      <c r="B79" s="2788"/>
      <c r="C79" s="5160" t="str">
        <f>'T1.1_Tender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D79" s="5161"/>
      <c r="E79" s="5161"/>
      <c r="F79" s="5161"/>
      <c r="G79" s="5161"/>
      <c r="H79" s="5161"/>
      <c r="I79" s="5161"/>
      <c r="J79" s="5161"/>
      <c r="K79" s="5161"/>
      <c r="L79" s="5162"/>
      <c r="M79" s="70"/>
      <c r="N79" s="70"/>
      <c r="O79" s="70"/>
      <c r="P79" s="70"/>
      <c r="Q79" s="70"/>
      <c r="R79" s="70"/>
      <c r="S79" s="70"/>
      <c r="T79" s="70"/>
      <c r="U79" s="70"/>
      <c r="V79" s="70"/>
    </row>
    <row r="80" spans="1:22" ht="15.75" customHeight="1">
      <c r="A80" s="89"/>
      <c r="B80" s="5150">
        <v>14</v>
      </c>
      <c r="C80" s="4388" t="s">
        <v>668</v>
      </c>
      <c r="D80" s="4389"/>
      <c r="E80" s="4389"/>
      <c r="F80" s="4389"/>
      <c r="G80" s="4389"/>
      <c r="H80" s="4389"/>
      <c r="I80" s="4389"/>
      <c r="J80" s="4389"/>
      <c r="K80" s="4389"/>
      <c r="L80" s="5094"/>
    </row>
    <row r="81" spans="1:21" ht="21" customHeight="1">
      <c r="A81" s="89"/>
      <c r="B81" s="5151"/>
      <c r="C81" s="5148"/>
      <c r="D81" s="5119"/>
      <c r="E81" s="5119"/>
      <c r="F81" s="5119"/>
      <c r="G81" s="5119"/>
      <c r="H81" s="5119"/>
      <c r="I81" s="5119"/>
      <c r="J81" s="5119"/>
      <c r="K81" s="5119"/>
      <c r="L81" s="5149"/>
    </row>
    <row r="82" spans="1:21" ht="64.2" customHeight="1">
      <c r="A82" s="89"/>
      <c r="B82" s="756"/>
      <c r="C82" s="4124" t="str">
        <f>+'Master Data'!D617</f>
        <v>The Bills of Quantities document forms part of and must be read and priced in conjunction with all the other documents forming part of the contract documents, the Standard Conditions of Tender, Conditions of Contract, Standard Preambles to all Trades, Specifications, Drawings and all other relevant documentation.</v>
      </c>
      <c r="D82" s="4124"/>
      <c r="E82" s="4124"/>
      <c r="F82" s="4124"/>
      <c r="G82" s="4124"/>
      <c r="H82" s="4124"/>
      <c r="I82" s="4124"/>
      <c r="J82" s="4124"/>
      <c r="K82" s="4124"/>
      <c r="L82" s="5116"/>
      <c r="M82" s="5117" t="s">
        <v>3237</v>
      </c>
      <c r="N82" s="5117"/>
      <c r="O82" s="5117"/>
      <c r="P82" s="5117"/>
      <c r="Q82" s="5117"/>
      <c r="R82" s="5117"/>
      <c r="S82" s="5117"/>
      <c r="T82" s="5117"/>
      <c r="U82" s="5117"/>
    </row>
    <row r="83" spans="1:21" ht="12.75" customHeight="1">
      <c r="A83" s="89"/>
      <c r="B83" s="758" t="s">
        <v>580</v>
      </c>
      <c r="C83" s="10"/>
      <c r="D83" s="741"/>
      <c r="E83" s="741"/>
      <c r="F83" s="741"/>
      <c r="G83" s="741"/>
      <c r="H83" s="741"/>
      <c r="I83" s="741"/>
      <c r="J83" s="741"/>
      <c r="K83" s="741"/>
      <c r="L83" s="742"/>
      <c r="M83" s="5117" t="s">
        <v>4715</v>
      </c>
      <c r="N83" s="5117"/>
      <c r="O83" s="5117"/>
      <c r="P83" s="5117"/>
      <c r="Q83" s="5117"/>
      <c r="R83" s="5117"/>
      <c r="S83" s="5117"/>
      <c r="T83" s="5117"/>
      <c r="U83" s="5117"/>
    </row>
    <row r="84" spans="1:21" ht="15.75" customHeight="1">
      <c r="A84" s="89"/>
      <c r="B84" s="754">
        <v>15</v>
      </c>
      <c r="C84" s="3353" t="s">
        <v>669</v>
      </c>
      <c r="D84" s="3353"/>
      <c r="E84" s="3353"/>
      <c r="F84" s="3353"/>
      <c r="G84" s="3353"/>
      <c r="H84" s="3353"/>
      <c r="I84" s="3353"/>
      <c r="J84" s="3353"/>
      <c r="K84" s="3353"/>
      <c r="L84" s="5141"/>
    </row>
    <row r="85" spans="1:21" ht="9.75" customHeight="1">
      <c r="A85" s="89"/>
      <c r="B85" s="759"/>
      <c r="C85" s="10"/>
      <c r="D85" s="10"/>
      <c r="E85" s="10"/>
      <c r="F85" s="10"/>
      <c r="G85" s="10"/>
      <c r="H85" s="10"/>
      <c r="I85" s="10"/>
      <c r="J85" s="10"/>
      <c r="K85" s="10"/>
      <c r="L85" s="712"/>
    </row>
    <row r="86" spans="1:21" ht="52.2" customHeight="1">
      <c r="A86" s="89"/>
      <c r="B86" s="756"/>
      <c r="C86" s="4124" t="str">
        <f>+'Master Data'!D619</f>
        <v>The tender price must include for Value Added Tax (VAT). All rates, provisional sums, etc. in the Bills of Quantities must however be net (exclusive of VAT) with VAT calculated and added to the Total Value thereof in the Final Summary.</v>
      </c>
      <c r="D86" s="4124"/>
      <c r="E86" s="4124"/>
      <c r="F86" s="4124"/>
      <c r="G86" s="4124"/>
      <c r="H86" s="4124"/>
      <c r="I86" s="4124"/>
      <c r="J86" s="4124"/>
      <c r="K86" s="4124"/>
      <c r="L86" s="5116"/>
      <c r="M86" s="5112" t="s">
        <v>667</v>
      </c>
      <c r="N86" s="5112"/>
      <c r="O86" s="5112"/>
      <c r="P86" s="5112"/>
      <c r="Q86" s="5112"/>
      <c r="R86" s="5112"/>
      <c r="S86" s="5112"/>
      <c r="T86" s="5112"/>
      <c r="U86" s="5112"/>
    </row>
    <row r="87" spans="1:21" ht="15.6">
      <c r="A87" s="89"/>
      <c r="B87" s="754" t="s">
        <v>580</v>
      </c>
      <c r="C87" s="10"/>
      <c r="D87" s="10"/>
      <c r="E87" s="10"/>
      <c r="F87" s="10"/>
      <c r="G87" s="10"/>
      <c r="H87" s="10"/>
      <c r="I87" s="10"/>
      <c r="J87" s="10"/>
      <c r="K87" s="10"/>
      <c r="L87" s="712"/>
    </row>
    <row r="88" spans="1:21" ht="15.6">
      <c r="A88" s="89"/>
      <c r="B88" s="754">
        <v>16</v>
      </c>
      <c r="C88" s="3353" t="s">
        <v>599</v>
      </c>
      <c r="D88" s="3353"/>
      <c r="E88" s="3353"/>
      <c r="F88" s="3353"/>
      <c r="G88" s="3353"/>
      <c r="H88" s="3353"/>
      <c r="I88" s="3353"/>
      <c r="J88" s="3353"/>
      <c r="K88" s="3353"/>
      <c r="L88" s="5141"/>
    </row>
    <row r="89" spans="1:21" ht="17.25" customHeight="1">
      <c r="A89" s="89"/>
      <c r="B89" s="756"/>
      <c r="C89" s="10"/>
      <c r="D89" s="10"/>
      <c r="E89" s="10"/>
      <c r="F89" s="10"/>
      <c r="G89" s="10"/>
      <c r="H89" s="10"/>
      <c r="I89" s="10"/>
      <c r="J89" s="10"/>
      <c r="K89" s="10"/>
      <c r="L89" s="712"/>
    </row>
    <row r="90" spans="1:21" ht="112.2" customHeight="1">
      <c r="A90" s="721"/>
      <c r="B90" s="677"/>
      <c r="C90" s="5139" t="str">
        <f>+'Master Data'!D621</f>
        <v>Should the Bills of Quantities/Lump Sum Document be a fixed price contract, the following clause must be inserted in the Pricing Instructions:
Tenderders are to take note that the contract price adjustments are not applicable to this contract. Tenderders should therefore make provision in the Contract Sum, schedule of rates, etc. for possible price increases during the contract period, as no claims in this regard shall be entertained.</v>
      </c>
      <c r="D90" s="5139"/>
      <c r="E90" s="5139"/>
      <c r="F90" s="5139"/>
      <c r="G90" s="5139"/>
      <c r="H90" s="5139"/>
      <c r="I90" s="5139"/>
      <c r="J90" s="5139"/>
      <c r="K90" s="5139"/>
      <c r="L90" s="5140"/>
    </row>
    <row r="91" spans="1:21" ht="15.6">
      <c r="B91" s="11"/>
    </row>
    <row r="92" spans="1:21" ht="30" customHeight="1"/>
    <row r="93" spans="1:21" ht="15">
      <c r="B93" s="65"/>
      <c r="E93" s="8" t="s">
        <v>580</v>
      </c>
    </row>
    <row r="94" spans="1:21" ht="54.75" customHeight="1">
      <c r="M94" s="81"/>
    </row>
  </sheetData>
  <sheetProtection formatRows="0"/>
  <mergeCells count="76">
    <mergeCell ref="B80:B81"/>
    <mergeCell ref="E75:L75"/>
    <mergeCell ref="C76:G76"/>
    <mergeCell ref="C77:G77"/>
    <mergeCell ref="H76:L76"/>
    <mergeCell ref="H77:L77"/>
    <mergeCell ref="C78:L78"/>
    <mergeCell ref="C79:L79"/>
    <mergeCell ref="C90:L90"/>
    <mergeCell ref="C84:L84"/>
    <mergeCell ref="C86:L86"/>
    <mergeCell ref="D65:L65"/>
    <mergeCell ref="C88:L88"/>
    <mergeCell ref="D72:L72"/>
    <mergeCell ref="D70:L70"/>
    <mergeCell ref="C66:H66"/>
    <mergeCell ref="I66:L66"/>
    <mergeCell ref="C67:H67"/>
    <mergeCell ref="I67:L67"/>
    <mergeCell ref="C68:K68"/>
    <mergeCell ref="E73:L73"/>
    <mergeCell ref="E74:L74"/>
    <mergeCell ref="C80:L81"/>
    <mergeCell ref="B1:L1"/>
    <mergeCell ref="C82:L82"/>
    <mergeCell ref="B3:D3"/>
    <mergeCell ref="E3:L3"/>
    <mergeCell ref="D58:L58"/>
    <mergeCell ref="C69:L69"/>
    <mergeCell ref="C49:K49"/>
    <mergeCell ref="C39:L39"/>
    <mergeCell ref="C40:L40"/>
    <mergeCell ref="D61:L61"/>
    <mergeCell ref="D56:L56"/>
    <mergeCell ref="D71:L71"/>
    <mergeCell ref="D57:L57"/>
    <mergeCell ref="C37:K37"/>
    <mergeCell ref="C23:K23"/>
    <mergeCell ref="C27:L27"/>
    <mergeCell ref="M65:V65"/>
    <mergeCell ref="M83:U83"/>
    <mergeCell ref="M82:U82"/>
    <mergeCell ref="C51:L51"/>
    <mergeCell ref="C43:L43"/>
    <mergeCell ref="O46:S46"/>
    <mergeCell ref="C45:L45"/>
    <mergeCell ref="C47:L47"/>
    <mergeCell ref="C46:L46"/>
    <mergeCell ref="D55:L55"/>
    <mergeCell ref="C53:K53"/>
    <mergeCell ref="C59:L59"/>
    <mergeCell ref="D63:L63"/>
    <mergeCell ref="D62:L62"/>
    <mergeCell ref="D64:L64"/>
    <mergeCell ref="M86:U86"/>
    <mergeCell ref="K4:L4"/>
    <mergeCell ref="I4:J4"/>
    <mergeCell ref="E4:H4"/>
    <mergeCell ref="B4:D4"/>
    <mergeCell ref="B6:L6"/>
    <mergeCell ref="C8:L8"/>
    <mergeCell ref="C10:L10"/>
    <mergeCell ref="C12:K12"/>
    <mergeCell ref="C14:L14"/>
    <mergeCell ref="C24:L24"/>
    <mergeCell ref="C16:K16"/>
    <mergeCell ref="C18:L18"/>
    <mergeCell ref="C21:L21"/>
    <mergeCell ref="C20:K20"/>
    <mergeCell ref="C35:L35"/>
    <mergeCell ref="C25:L25"/>
    <mergeCell ref="C41:L41"/>
    <mergeCell ref="C26:K26"/>
    <mergeCell ref="C29:K29"/>
    <mergeCell ref="C31:L31"/>
    <mergeCell ref="C33:L33"/>
  </mergeCells>
  <phoneticPr fontId="0" type="noConversion"/>
  <hyperlinks>
    <hyperlink ref="C56" r:id="rId1" display="http://kzntreasury.kzntl.gov.za,/" xr:uid="{00000000-0004-0000-4900-000000000000}"/>
    <hyperlink ref="C62" r:id="rId2" display="http://kzntreasury.kzntl.gov.za,/" xr:uid="{00000000-0004-0000-4900-000001000000}"/>
  </hyperlinks>
  <pageMargins left="0.51181102362204722" right="0.23622047244094491" top="0.74803149606299213" bottom="0.23622047244094491" header="0.27559055118110237" footer="0.15748031496062992"/>
  <pageSetup paperSize="9" scale="83" fitToHeight="900" orientation="portrait" r:id="rId3"/>
  <headerFooter alignWithMargins="0">
    <oddHeader xml:space="preserve">&amp;RKZN Department of Public Works
Effective Date: 1 MAY 2025
Revision 12
</oddHeader>
    <oddFooter>Page &amp;P of &amp;N</oddFooter>
  </headerFooter>
  <rowBreaks count="2" manualBreakCount="2">
    <brk id="25" min="1" max="11" man="1"/>
    <brk id="52" min="1" max="11" man="1"/>
  </rowBreaks>
  <drawing r:id="rId4"/>
  <legacyDrawing r:id="rId5"/>
  <mc:AlternateContent xmlns:mc="http://schemas.openxmlformats.org/markup-compatibility/2006">
    <mc:Choice Requires="x14">
      <controls>
        <mc:AlternateContent xmlns:mc="http://schemas.openxmlformats.org/markup-compatibility/2006">
          <mc:Choice Requires="x14">
            <control shapeId="23694" r:id="rId6" name="Button 142">
              <controlPr defaultSize="0" print="0" autoFill="0" autoPict="0" macro="[0]!ToMainMenu">
                <anchor>
                  <from>
                    <xdr:col>12</xdr:col>
                    <xdr:colOff>335280</xdr:colOff>
                    <xdr:row>0</xdr:row>
                    <xdr:rowOff>121920</xdr:rowOff>
                  </from>
                  <to>
                    <xdr:col>14</xdr:col>
                    <xdr:colOff>601980</xdr:colOff>
                    <xdr:row>0</xdr:row>
                    <xdr:rowOff>449580</xdr:rowOff>
                  </to>
                </anchor>
              </controlPr>
            </control>
          </mc:Choice>
        </mc:AlternateContent>
        <mc:AlternateContent xmlns:mc="http://schemas.openxmlformats.org/markup-compatibility/2006">
          <mc:Choice Requires="x14">
            <control shapeId="23695" r:id="rId7" name="Button 143">
              <controlPr defaultSize="0" print="0" autoFill="0" autoPict="0" macro="[0]!PrintCoverPGSec1">
                <anchor>
                  <from>
                    <xdr:col>12</xdr:col>
                    <xdr:colOff>335280</xdr:colOff>
                    <xdr:row>2</xdr:row>
                    <xdr:rowOff>335280</xdr:rowOff>
                  </from>
                  <to>
                    <xdr:col>14</xdr:col>
                    <xdr:colOff>601980</xdr:colOff>
                    <xdr:row>2</xdr:row>
                    <xdr:rowOff>655320</xdr:rowOff>
                  </to>
                </anchor>
              </controlPr>
            </control>
          </mc:Choice>
        </mc:AlternateContent>
        <mc:AlternateContent xmlns:mc="http://schemas.openxmlformats.org/markup-compatibility/2006">
          <mc:Choice Requires="x14">
            <control shapeId="23696" r:id="rId8" name="Button 144">
              <controlPr defaultSize="0" print="0" autoFill="0" autoPict="0" macro="[0]!PrintPreview">
                <anchor>
                  <from>
                    <xdr:col>12</xdr:col>
                    <xdr:colOff>335280</xdr:colOff>
                    <xdr:row>0</xdr:row>
                    <xdr:rowOff>457200</xdr:rowOff>
                  </from>
                  <to>
                    <xdr:col>14</xdr:col>
                    <xdr:colOff>601980</xdr:colOff>
                    <xdr:row>1</xdr:row>
                    <xdr:rowOff>68580</xdr:rowOff>
                  </to>
                </anchor>
              </controlPr>
            </control>
          </mc:Choice>
        </mc:AlternateContent>
        <mc:AlternateContent xmlns:mc="http://schemas.openxmlformats.org/markup-compatibility/2006">
          <mc:Choice Requires="x14">
            <control shapeId="23830" r:id="rId9" name="Button 278">
              <controlPr defaultSize="0" print="0" autoFill="0" autoPict="0" macro="[0]!ToDataEntry">
                <anchor>
                  <from>
                    <xdr:col>12</xdr:col>
                    <xdr:colOff>335280</xdr:colOff>
                    <xdr:row>2</xdr:row>
                    <xdr:rowOff>670560</xdr:rowOff>
                  </from>
                  <to>
                    <xdr:col>14</xdr:col>
                    <xdr:colOff>601980</xdr:colOff>
                    <xdr:row>2</xdr:row>
                    <xdr:rowOff>990600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5">
    <tabColor rgb="FF00B050"/>
  </sheetPr>
  <dimension ref="A1:K19"/>
  <sheetViews>
    <sheetView showGridLines="0" showRowColHeaders="0" zoomScaleNormal="100" workbookViewId="0">
      <selection activeCell="V14" sqref="V14"/>
    </sheetView>
  </sheetViews>
  <sheetFormatPr defaultColWidth="9.109375" defaultRowHeight="13.2"/>
  <cols>
    <col min="7" max="7" width="13.8867187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53.25" customHeight="1">
      <c r="A16" s="5163" t="s">
        <v>1968</v>
      </c>
      <c r="B16" s="5163"/>
      <c r="C16" s="5163"/>
      <c r="D16" s="5163"/>
      <c r="E16" s="5163"/>
      <c r="F16" s="5163"/>
      <c r="G16" s="5163"/>
      <c r="H16" s="5163"/>
      <c r="I16" s="5163"/>
      <c r="J16" s="5163"/>
    </row>
    <row r="17" spans="1:1">
      <c r="A17" s="7"/>
    </row>
    <row r="18" spans="1:1">
      <c r="A18" s="7"/>
    </row>
    <row r="19" spans="1:1">
      <c r="A19" s="7"/>
    </row>
  </sheetData>
  <sheetProtection formatRows="0"/>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22" r:id="rId4" name="Button 2">
              <controlPr locked="0" defaultSize="0" print="0" autoFill="0" autoPict="0" macro="[0]!ToMainMenu">
                <anchor>
                  <from>
                    <xdr:col>12</xdr:col>
                    <xdr:colOff>403860</xdr:colOff>
                    <xdr:row>0</xdr:row>
                    <xdr:rowOff>373380</xdr:rowOff>
                  </from>
                  <to>
                    <xdr:col>14</xdr:col>
                    <xdr:colOff>480060</xdr:colOff>
                    <xdr:row>0</xdr:row>
                    <xdr:rowOff>655320</xdr:rowOff>
                  </to>
                </anchor>
              </controlPr>
            </control>
          </mc:Choice>
        </mc:AlternateContent>
        <mc:AlternateContent xmlns:mc="http://schemas.openxmlformats.org/markup-compatibility/2006">
          <mc:Choice Requires="x14">
            <control shapeId="952323" r:id="rId5" name="Button 3">
              <controlPr locked="0" defaultSize="0" print="0" autoFill="0" autoPict="0" macro="[0]!PrintCoverPGSec1">
                <anchor>
                  <from>
                    <xdr:col>12</xdr:col>
                    <xdr:colOff>403860</xdr:colOff>
                    <xdr:row>1</xdr:row>
                    <xdr:rowOff>632460</xdr:rowOff>
                  </from>
                  <to>
                    <xdr:col>14</xdr:col>
                    <xdr:colOff>480060</xdr:colOff>
                    <xdr:row>1</xdr:row>
                    <xdr:rowOff>914400</xdr:rowOff>
                  </to>
                </anchor>
              </controlPr>
            </control>
          </mc:Choice>
        </mc:AlternateContent>
        <mc:AlternateContent xmlns:mc="http://schemas.openxmlformats.org/markup-compatibility/2006">
          <mc:Choice Requires="x14">
            <control shapeId="952324" r:id="rId6" name="Button 4">
              <controlPr locked="0" defaultSize="0" print="0" autoFill="0" autoPict="0" macro="[0]!PrintPreview">
                <anchor>
                  <from>
                    <xdr:col>12</xdr:col>
                    <xdr:colOff>403860</xdr:colOff>
                    <xdr:row>0</xdr:row>
                    <xdr:rowOff>754380</xdr:rowOff>
                  </from>
                  <to>
                    <xdr:col>14</xdr:col>
                    <xdr:colOff>480060</xdr:colOff>
                    <xdr:row>1</xdr:row>
                    <xdr:rowOff>228600</xdr:rowOff>
                  </to>
                </anchor>
              </controlPr>
            </control>
          </mc:Choice>
        </mc:AlternateContent>
        <mc:AlternateContent xmlns:mc="http://schemas.openxmlformats.org/markup-compatibility/2006">
          <mc:Choice Requires="x14">
            <control shapeId="952458" r:id="rId7" name="Button 138">
              <controlPr locked="0" defaultSize="0" print="0" autoFill="0" autoPict="0" macro="[0]!ToDataEntry">
                <anchor>
                  <from>
                    <xdr:col>12</xdr:col>
                    <xdr:colOff>403860</xdr:colOff>
                    <xdr:row>2</xdr:row>
                    <xdr:rowOff>7620</xdr:rowOff>
                  </from>
                  <to>
                    <xdr:col>14</xdr:col>
                    <xdr:colOff>480060</xdr:colOff>
                    <xdr:row>3</xdr:row>
                    <xdr:rowOff>121920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3">
    <tabColor rgb="FF00B050"/>
  </sheetPr>
  <dimension ref="A1:L1292"/>
  <sheetViews>
    <sheetView showGridLines="0" zoomScaleNormal="100" zoomScaleSheetLayoutView="80" workbookViewId="0">
      <selection sqref="A1:E1"/>
    </sheetView>
  </sheetViews>
  <sheetFormatPr defaultColWidth="9.109375" defaultRowHeight="13.2"/>
  <cols>
    <col min="1" max="1" width="5.44140625" style="71" customWidth="1"/>
    <col min="2" max="2" width="64.88671875" style="71" customWidth="1"/>
    <col min="3" max="3" width="5.88671875" style="71" customWidth="1"/>
    <col min="4" max="4" width="9.5546875" style="1558" customWidth="1"/>
    <col min="5" max="5" width="7.44140625" style="71" customWidth="1"/>
    <col min="6" max="6" width="10.33203125" style="71" customWidth="1"/>
    <col min="7" max="7" width="4.109375" style="71" customWidth="1"/>
    <col min="8" max="8" width="6.109375" style="71" customWidth="1"/>
    <col min="9" max="9" width="71.5546875" style="71" customWidth="1"/>
    <col min="10" max="10" width="6.109375" style="71" customWidth="1"/>
    <col min="11" max="11" width="5.33203125" style="71" customWidth="1"/>
    <col min="12" max="12" width="10.33203125" style="71" customWidth="1"/>
    <col min="13" max="16384" width="9.109375" style="71"/>
  </cols>
  <sheetData>
    <row r="1" spans="1:12" ht="48.6" customHeight="1" thickBot="1">
      <c r="A1" s="5164" t="str">
        <f>+'Master Data'!E18</f>
        <v>KZN Public Works: 191 Prince Alfred Street</v>
      </c>
      <c r="B1" s="5165"/>
      <c r="C1" s="5165"/>
      <c r="D1" s="5165"/>
      <c r="E1" s="5165"/>
      <c r="F1" s="1611"/>
    </row>
    <row r="2" spans="1:12">
      <c r="A2" s="1573"/>
      <c r="B2" s="1574" t="s">
        <v>337</v>
      </c>
      <c r="C2" s="1574"/>
      <c r="D2" s="1574"/>
      <c r="E2" s="1574"/>
      <c r="F2" s="1493"/>
    </row>
    <row r="3" spans="1:12" ht="15" customHeight="1" thickBot="1">
      <c r="A3" s="1575"/>
      <c r="B3" s="1608" t="s">
        <v>1274</v>
      </c>
      <c r="C3" s="1576"/>
      <c r="D3" s="1576"/>
      <c r="E3" s="1576"/>
      <c r="F3" s="1577"/>
      <c r="H3" s="5183"/>
      <c r="I3" s="5183"/>
      <c r="J3" s="5183"/>
      <c r="K3" s="5183"/>
      <c r="L3" s="5183"/>
    </row>
    <row r="4" spans="1:12" ht="24.75" customHeight="1">
      <c r="A4" s="1606"/>
      <c r="B4" s="1532" t="s">
        <v>338</v>
      </c>
      <c r="C4" s="1536" t="s">
        <v>339</v>
      </c>
      <c r="D4" s="1536" t="s">
        <v>340</v>
      </c>
      <c r="E4" s="1537" t="s">
        <v>341</v>
      </c>
      <c r="F4" s="1615" t="s">
        <v>342</v>
      </c>
      <c r="H4" s="5183"/>
      <c r="I4" s="5183"/>
      <c r="J4" s="5183"/>
      <c r="K4" s="5183"/>
      <c r="L4" s="5183"/>
    </row>
    <row r="5" spans="1:12" ht="12" customHeight="1">
      <c r="A5" s="1578"/>
      <c r="B5" s="112"/>
      <c r="C5" s="295"/>
      <c r="D5" s="296"/>
      <c r="E5" s="297"/>
      <c r="F5" s="1597"/>
      <c r="H5" s="5185"/>
      <c r="I5" s="5185"/>
      <c r="J5" s="5185"/>
      <c r="K5" s="5185"/>
      <c r="L5" s="5185"/>
    </row>
    <row r="6" spans="1:12" ht="41.25" customHeight="1">
      <c r="A6" s="1579" t="s">
        <v>1188</v>
      </c>
      <c r="B6" s="299" t="s">
        <v>1996</v>
      </c>
      <c r="C6" s="290"/>
      <c r="D6" s="291"/>
      <c r="E6" s="1598"/>
      <c r="F6" s="1612"/>
      <c r="H6" s="5184"/>
      <c r="I6" s="5184"/>
      <c r="J6" s="5184"/>
      <c r="K6" s="5184"/>
      <c r="L6" s="5184"/>
    </row>
    <row r="7" spans="1:12" ht="12" customHeight="1">
      <c r="A7" s="1579"/>
      <c r="B7" s="1580"/>
      <c r="C7" s="295"/>
      <c r="D7" s="1545"/>
      <c r="E7" s="1544"/>
      <c r="F7" s="1612"/>
      <c r="H7" s="2851"/>
      <c r="I7" s="2851"/>
      <c r="J7" s="2851"/>
      <c r="K7" s="2851"/>
      <c r="L7" s="2851"/>
    </row>
    <row r="8" spans="1:12" ht="52.8">
      <c r="A8" s="1579" t="s">
        <v>1189</v>
      </c>
      <c r="B8" s="1580" t="s">
        <v>88</v>
      </c>
      <c r="C8" s="290"/>
      <c r="D8" s="292"/>
      <c r="E8" s="1603"/>
      <c r="F8" s="1612"/>
      <c r="H8" s="2851"/>
      <c r="I8" s="2851"/>
      <c r="J8" s="2851"/>
      <c r="K8" s="2851"/>
      <c r="L8" s="2851"/>
    </row>
    <row r="9" spans="1:12" ht="12" customHeight="1">
      <c r="A9" s="1579"/>
      <c r="B9" s="112"/>
      <c r="C9" s="295"/>
      <c r="D9" s="296"/>
      <c r="E9" s="297"/>
      <c r="F9" s="1597"/>
      <c r="H9" s="2851"/>
      <c r="I9" s="2851"/>
      <c r="J9" s="2851"/>
      <c r="K9" s="2851"/>
      <c r="L9" s="2851"/>
    </row>
    <row r="10" spans="1:12" ht="53.25" customHeight="1">
      <c r="A10" s="1579" t="s">
        <v>343</v>
      </c>
      <c r="B10" s="1580" t="s">
        <v>89</v>
      </c>
      <c r="C10" s="295"/>
      <c r="D10" s="296"/>
      <c r="E10" s="297"/>
      <c r="F10" s="1597"/>
      <c r="H10" s="2851"/>
      <c r="I10" s="2851"/>
      <c r="J10" s="2851"/>
      <c r="K10" s="2851"/>
      <c r="L10" s="2851"/>
    </row>
    <row r="11" spans="1:12" ht="12.75" hidden="1" customHeight="1">
      <c r="A11" s="1579"/>
      <c r="B11" s="112"/>
      <c r="C11" s="295"/>
      <c r="D11" s="296"/>
      <c r="E11" s="297"/>
      <c r="F11" s="1597"/>
      <c r="H11" s="2851"/>
      <c r="I11" s="2851"/>
      <c r="J11" s="2851"/>
      <c r="K11" s="2851"/>
      <c r="L11" s="2851"/>
    </row>
    <row r="12" spans="1:12" ht="12" customHeight="1">
      <c r="A12" s="1579"/>
      <c r="B12" s="112"/>
      <c r="C12" s="295"/>
      <c r="D12" s="296"/>
      <c r="E12" s="297"/>
      <c r="F12" s="1597"/>
      <c r="H12" s="2851"/>
      <c r="I12" s="2851"/>
      <c r="J12" s="2851"/>
      <c r="K12" s="2851"/>
      <c r="L12" s="2851"/>
    </row>
    <row r="13" spans="1:12" ht="39.6">
      <c r="A13" s="1579" t="s">
        <v>344</v>
      </c>
      <c r="B13" s="1580" t="s">
        <v>437</v>
      </c>
      <c r="C13" s="295"/>
      <c r="D13" s="296"/>
      <c r="E13" s="297"/>
      <c r="F13" s="1597"/>
    </row>
    <row r="14" spans="1:12" ht="12" customHeight="1">
      <c r="A14" s="1579"/>
      <c r="B14" s="1580"/>
      <c r="C14" s="295"/>
      <c r="D14" s="296"/>
      <c r="E14" s="297"/>
      <c r="F14" s="1597"/>
    </row>
    <row r="15" spans="1:12" ht="26.4">
      <c r="A15" s="1579" t="s">
        <v>345</v>
      </c>
      <c r="B15" s="1580" t="s">
        <v>438</v>
      </c>
      <c r="C15" s="295"/>
      <c r="D15" s="296"/>
      <c r="E15" s="297"/>
      <c r="F15" s="1597"/>
    </row>
    <row r="16" spans="1:12" ht="12" customHeight="1">
      <c r="A16" s="1581"/>
      <c r="B16" s="1580"/>
      <c r="C16" s="295"/>
      <c r="D16" s="296"/>
      <c r="E16" s="297"/>
      <c r="F16" s="1597"/>
    </row>
    <row r="17" spans="1:6" ht="52.8">
      <c r="A17" s="1579" t="s">
        <v>346</v>
      </c>
      <c r="B17" s="88" t="s">
        <v>107</v>
      </c>
      <c r="C17" s="295"/>
      <c r="D17" s="296"/>
      <c r="E17" s="297"/>
      <c r="F17" s="1597"/>
    </row>
    <row r="18" spans="1:6">
      <c r="A18" s="1579"/>
      <c r="B18" s="88"/>
      <c r="C18" s="295"/>
      <c r="D18" s="296"/>
      <c r="E18" s="297"/>
      <c r="F18" s="1597"/>
    </row>
    <row r="19" spans="1:6" ht="39.6">
      <c r="A19" s="1582" t="s">
        <v>1305</v>
      </c>
      <c r="B19" s="604" t="s">
        <v>3941</v>
      </c>
      <c r="C19" s="295"/>
      <c r="D19" s="296"/>
      <c r="E19" s="297"/>
      <c r="F19" s="1597"/>
    </row>
    <row r="20" spans="1:6" ht="4.95" customHeight="1">
      <c r="A20" s="1583"/>
      <c r="B20" s="616"/>
      <c r="C20" s="295"/>
      <c r="D20" s="296"/>
      <c r="E20" s="297"/>
      <c r="F20" s="1597"/>
    </row>
    <row r="21" spans="1:6">
      <c r="A21" s="1583"/>
      <c r="B21" s="1584" t="s">
        <v>347</v>
      </c>
      <c r="C21" s="295"/>
      <c r="D21" s="296"/>
      <c r="E21" s="297"/>
      <c r="F21" s="1597"/>
    </row>
    <row r="22" spans="1:6" ht="4.2" customHeight="1">
      <c r="A22" s="1583"/>
      <c r="B22" s="616"/>
      <c r="C22" s="295"/>
      <c r="D22" s="296"/>
      <c r="E22" s="297"/>
      <c r="F22" s="1597"/>
    </row>
    <row r="23" spans="1:6">
      <c r="A23" s="1583" t="s">
        <v>348</v>
      </c>
      <c r="B23" s="416" t="s">
        <v>3138</v>
      </c>
      <c r="C23" s="295"/>
      <c r="D23" s="296"/>
      <c r="E23" s="297"/>
      <c r="F23" s="1597"/>
    </row>
    <row r="24" spans="1:6" ht="36" customHeight="1">
      <c r="A24" s="1583"/>
      <c r="B24" s="416" t="s">
        <v>8</v>
      </c>
      <c r="C24" s="295" t="s">
        <v>396</v>
      </c>
      <c r="D24" s="296"/>
      <c r="E24" s="297"/>
      <c r="F24" s="1597"/>
    </row>
    <row r="25" spans="1:6" ht="12" customHeight="1">
      <c r="A25" s="1583"/>
      <c r="B25" s="416"/>
      <c r="C25" s="295"/>
      <c r="D25" s="296"/>
      <c r="E25" s="297"/>
      <c r="F25" s="1597"/>
    </row>
    <row r="26" spans="1:6">
      <c r="A26" s="1583" t="s">
        <v>9</v>
      </c>
      <c r="B26" s="416" t="s">
        <v>3139</v>
      </c>
      <c r="C26" s="295"/>
      <c r="D26" s="296"/>
      <c r="E26" s="297"/>
      <c r="F26" s="1597"/>
    </row>
    <row r="27" spans="1:6" ht="36" customHeight="1">
      <c r="A27" s="1583"/>
      <c r="B27" s="416" t="s">
        <v>8</v>
      </c>
      <c r="C27" s="295" t="s">
        <v>396</v>
      </c>
      <c r="D27" s="296"/>
      <c r="E27" s="297"/>
      <c r="F27" s="1597"/>
    </row>
    <row r="28" spans="1:6" ht="12" customHeight="1">
      <c r="A28" s="1583"/>
      <c r="B28" s="597"/>
      <c r="C28" s="1546"/>
      <c r="D28" s="296"/>
      <c r="E28" s="297"/>
      <c r="F28" s="1597"/>
    </row>
    <row r="29" spans="1:6">
      <c r="A29" s="1583" t="s">
        <v>10</v>
      </c>
      <c r="B29" s="416" t="s">
        <v>3140</v>
      </c>
      <c r="C29" s="295"/>
      <c r="D29" s="296"/>
      <c r="E29" s="297"/>
      <c r="F29" s="1597"/>
    </row>
    <row r="30" spans="1:6" ht="36" customHeight="1">
      <c r="A30" s="1583"/>
      <c r="B30" s="416" t="s">
        <v>8</v>
      </c>
      <c r="C30" s="295" t="s">
        <v>396</v>
      </c>
      <c r="D30" s="296"/>
      <c r="E30" s="297"/>
      <c r="F30" s="1597"/>
    </row>
    <row r="31" spans="1:6" ht="11.25" customHeight="1">
      <c r="A31" s="1583"/>
      <c r="B31" s="416"/>
      <c r="C31" s="295"/>
      <c r="D31" s="296"/>
      <c r="E31" s="297"/>
      <c r="F31" s="1597"/>
    </row>
    <row r="32" spans="1:6" ht="11.25" customHeight="1">
      <c r="A32" s="1583" t="s">
        <v>11</v>
      </c>
      <c r="B32" s="416" t="s">
        <v>3141</v>
      </c>
      <c r="C32" s="295"/>
      <c r="D32" s="296"/>
      <c r="E32" s="297"/>
      <c r="F32" s="1597"/>
    </row>
    <row r="33" spans="1:6" ht="36" customHeight="1">
      <c r="A33" s="1583"/>
      <c r="B33" s="416" t="s">
        <v>8</v>
      </c>
      <c r="C33" s="295" t="s">
        <v>396</v>
      </c>
      <c r="D33" s="296"/>
      <c r="E33" s="297"/>
      <c r="F33" s="1597"/>
    </row>
    <row r="34" spans="1:6" ht="12" customHeight="1">
      <c r="A34" s="1583"/>
      <c r="B34" s="416" t="s">
        <v>580</v>
      </c>
      <c r="C34" s="295"/>
      <c r="D34" s="296"/>
      <c r="E34" s="297"/>
      <c r="F34" s="1597"/>
    </row>
    <row r="35" spans="1:6" ht="52.8">
      <c r="A35" s="1583" t="s">
        <v>12</v>
      </c>
      <c r="B35" s="597" t="s">
        <v>3980</v>
      </c>
      <c r="C35" s="295"/>
      <c r="D35" s="296"/>
      <c r="E35" s="297"/>
      <c r="F35" s="1597"/>
    </row>
    <row r="36" spans="1:6" ht="36" customHeight="1">
      <c r="A36" s="1583"/>
      <c r="B36" s="597" t="s">
        <v>3891</v>
      </c>
      <c r="C36" s="295" t="s">
        <v>396</v>
      </c>
      <c r="D36" s="296"/>
      <c r="E36" s="297"/>
      <c r="F36" s="1597"/>
    </row>
    <row r="37" spans="1:6" ht="21" customHeight="1">
      <c r="A37" s="1609"/>
      <c r="B37" s="1538" t="s">
        <v>14</v>
      </c>
      <c r="C37" s="1539"/>
      <c r="D37" s="1540"/>
      <c r="E37" s="1541" t="s">
        <v>1094</v>
      </c>
      <c r="F37" s="1604"/>
    </row>
    <row r="38" spans="1:6">
      <c r="A38" s="1559"/>
      <c r="B38" s="1560"/>
      <c r="C38" s="1561"/>
      <c r="D38" s="1562"/>
      <c r="E38" s="1600"/>
      <c r="F38" s="1613"/>
    </row>
    <row r="39" spans="1:6">
      <c r="A39" s="1563"/>
      <c r="B39" s="415"/>
      <c r="C39" s="1542" t="s">
        <v>339</v>
      </c>
      <c r="D39" s="1542" t="s">
        <v>340</v>
      </c>
      <c r="E39" s="1543" t="s">
        <v>341</v>
      </c>
      <c r="F39" s="1607" t="s">
        <v>342</v>
      </c>
    </row>
    <row r="40" spans="1:6" ht="12.75" customHeight="1">
      <c r="A40" s="1583" t="s">
        <v>13</v>
      </c>
      <c r="B40" s="416" t="s">
        <v>3142</v>
      </c>
      <c r="C40" s="295"/>
      <c r="D40" s="296"/>
      <c r="E40" s="297"/>
      <c r="F40" s="1597"/>
    </row>
    <row r="41" spans="1:6" ht="36" customHeight="1">
      <c r="A41" s="1583"/>
      <c r="B41" s="416" t="s">
        <v>8</v>
      </c>
      <c r="C41" s="295" t="s">
        <v>396</v>
      </c>
      <c r="D41" s="296"/>
      <c r="E41" s="297"/>
      <c r="F41" s="1597"/>
    </row>
    <row r="42" spans="1:6" ht="12" customHeight="1">
      <c r="A42" s="1583"/>
      <c r="B42" s="416" t="s">
        <v>580</v>
      </c>
      <c r="C42" s="295"/>
      <c r="D42" s="296"/>
      <c r="E42" s="297"/>
      <c r="F42" s="1597"/>
    </row>
    <row r="43" spans="1:6">
      <c r="A43" s="1583" t="s">
        <v>15</v>
      </c>
      <c r="B43" s="416" t="s">
        <v>3143</v>
      </c>
      <c r="C43" s="295"/>
      <c r="D43" s="296"/>
      <c r="E43" s="297"/>
      <c r="F43" s="1597"/>
    </row>
    <row r="44" spans="1:6" ht="36" customHeight="1">
      <c r="A44" s="1583"/>
      <c r="B44" s="416" t="s">
        <v>8</v>
      </c>
      <c r="C44" s="295" t="s">
        <v>396</v>
      </c>
      <c r="D44" s="296"/>
      <c r="E44" s="297"/>
      <c r="F44" s="1597"/>
    </row>
    <row r="45" spans="1:6">
      <c r="A45" s="1583"/>
      <c r="B45" s="416"/>
      <c r="C45" s="1547"/>
      <c r="D45" s="297"/>
      <c r="E45" s="297"/>
      <c r="F45" s="1597"/>
    </row>
    <row r="46" spans="1:6" ht="12.75" customHeight="1">
      <c r="A46" s="1583" t="s">
        <v>16</v>
      </c>
      <c r="B46" s="416" t="s">
        <v>3144</v>
      </c>
      <c r="C46" s="295"/>
      <c r="D46" s="296"/>
      <c r="E46" s="297"/>
      <c r="F46" s="1597"/>
    </row>
    <row r="47" spans="1:6" ht="36" customHeight="1">
      <c r="A47" s="1583"/>
      <c r="B47" s="416" t="s">
        <v>8</v>
      </c>
      <c r="C47" s="295" t="s">
        <v>396</v>
      </c>
      <c r="D47" s="296"/>
      <c r="E47" s="297"/>
      <c r="F47" s="1597"/>
    </row>
    <row r="48" spans="1:6" ht="12" customHeight="1">
      <c r="A48" s="1583"/>
      <c r="B48" s="416" t="s">
        <v>580</v>
      </c>
      <c r="C48" s="295"/>
      <c r="D48" s="296"/>
      <c r="E48" s="297"/>
      <c r="F48" s="1597"/>
    </row>
    <row r="49" spans="1:6" ht="12.75" customHeight="1">
      <c r="A49" s="1583" t="s">
        <v>17</v>
      </c>
      <c r="B49" s="416" t="s">
        <v>3145</v>
      </c>
      <c r="C49" s="295"/>
      <c r="D49" s="296"/>
      <c r="E49" s="297"/>
      <c r="F49" s="1597"/>
    </row>
    <row r="50" spans="1:6" ht="36" customHeight="1">
      <c r="A50" s="1583"/>
      <c r="B50" s="416" t="s">
        <v>8</v>
      </c>
      <c r="C50" s="295" t="s">
        <v>396</v>
      </c>
      <c r="D50" s="296"/>
      <c r="E50" s="297"/>
      <c r="F50" s="1597"/>
    </row>
    <row r="51" spans="1:6">
      <c r="A51" s="1583"/>
      <c r="B51" s="416" t="s">
        <v>580</v>
      </c>
      <c r="C51" s="295"/>
      <c r="D51" s="296"/>
      <c r="E51" s="297"/>
      <c r="F51" s="1597"/>
    </row>
    <row r="52" spans="1:6" ht="12.75" customHeight="1">
      <c r="A52" s="1583" t="s">
        <v>18</v>
      </c>
      <c r="B52" s="416" t="s">
        <v>3146</v>
      </c>
      <c r="C52" s="295"/>
      <c r="D52" s="296"/>
      <c r="E52" s="297"/>
      <c r="F52" s="1597"/>
    </row>
    <row r="53" spans="1:6" ht="36" customHeight="1">
      <c r="A53" s="1583"/>
      <c r="B53" s="416" t="s">
        <v>8</v>
      </c>
      <c r="C53" s="295" t="s">
        <v>396</v>
      </c>
      <c r="D53" s="296"/>
      <c r="E53" s="297"/>
      <c r="F53" s="1597"/>
    </row>
    <row r="54" spans="1:6" ht="12" customHeight="1">
      <c r="A54" s="1583"/>
      <c r="B54" s="616" t="s">
        <v>580</v>
      </c>
      <c r="C54" s="295"/>
      <c r="D54" s="296"/>
      <c r="E54" s="297"/>
      <c r="F54" s="1597"/>
    </row>
    <row r="55" spans="1:6" ht="12.75" customHeight="1">
      <c r="A55" s="1583"/>
      <c r="B55" s="616"/>
      <c r="C55" s="295"/>
      <c r="D55" s="296"/>
      <c r="E55" s="297"/>
      <c r="F55" s="1597"/>
    </row>
    <row r="56" spans="1:6" ht="36" customHeight="1">
      <c r="A56" s="1585"/>
      <c r="B56" s="1531" t="s">
        <v>1137</v>
      </c>
      <c r="C56" s="1548" t="s">
        <v>580</v>
      </c>
      <c r="D56" s="296"/>
      <c r="E56" s="297"/>
      <c r="F56" s="1597"/>
    </row>
    <row r="57" spans="1:6" ht="12" customHeight="1">
      <c r="A57" s="1585"/>
      <c r="B57" s="1586" t="s">
        <v>439</v>
      </c>
      <c r="C57" s="295"/>
      <c r="D57" s="296"/>
      <c r="E57" s="297"/>
      <c r="F57" s="1597"/>
    </row>
    <row r="58" spans="1:6">
      <c r="A58" s="1585"/>
      <c r="B58" s="1586"/>
      <c r="C58" s="295"/>
      <c r="D58" s="296"/>
      <c r="E58" s="297"/>
      <c r="F58" s="1597"/>
    </row>
    <row r="59" spans="1:6" ht="36" customHeight="1">
      <c r="A59" s="1585" t="s">
        <v>200</v>
      </c>
      <c r="B59" s="616" t="s">
        <v>1116</v>
      </c>
      <c r="C59" s="1548" t="s">
        <v>580</v>
      </c>
      <c r="D59" s="296"/>
      <c r="E59" s="297"/>
      <c r="F59" s="1597"/>
    </row>
    <row r="60" spans="1:6" ht="12" customHeight="1">
      <c r="A60" s="1585"/>
      <c r="B60" s="616" t="s">
        <v>8</v>
      </c>
      <c r="C60" s="295" t="s">
        <v>396</v>
      </c>
      <c r="D60" s="296"/>
      <c r="E60" s="297"/>
      <c r="F60" s="1597"/>
    </row>
    <row r="61" spans="1:6">
      <c r="A61" s="1585"/>
      <c r="B61" s="616"/>
      <c r="C61" s="295"/>
      <c r="D61" s="296"/>
      <c r="E61" s="297"/>
      <c r="F61" s="1597"/>
    </row>
    <row r="62" spans="1:6" ht="36" customHeight="1">
      <c r="A62" s="1585" t="s">
        <v>201</v>
      </c>
      <c r="B62" s="616" t="s">
        <v>202</v>
      </c>
      <c r="C62" s="1548" t="s">
        <v>580</v>
      </c>
      <c r="D62" s="296"/>
      <c r="E62" s="297"/>
      <c r="F62" s="1597"/>
    </row>
    <row r="63" spans="1:6" ht="12" customHeight="1">
      <c r="A63" s="1585"/>
      <c r="B63" s="616" t="s">
        <v>8</v>
      </c>
      <c r="C63" s="295" t="s">
        <v>396</v>
      </c>
      <c r="D63" s="296"/>
      <c r="E63" s="297"/>
      <c r="F63" s="1597"/>
    </row>
    <row r="64" spans="1:6">
      <c r="A64" s="1583"/>
      <c r="B64" s="616"/>
      <c r="C64" s="295"/>
      <c r="D64" s="296"/>
      <c r="E64" s="297"/>
      <c r="F64" s="1597"/>
    </row>
    <row r="65" spans="1:6" ht="36" customHeight="1">
      <c r="A65" s="1585" t="s">
        <v>203</v>
      </c>
      <c r="B65" s="616" t="s">
        <v>589</v>
      </c>
      <c r="C65" s="1548" t="s">
        <v>580</v>
      </c>
      <c r="D65" s="296"/>
      <c r="E65" s="297"/>
      <c r="F65" s="1597"/>
    </row>
    <row r="66" spans="1:6" ht="12" customHeight="1">
      <c r="A66" s="1585"/>
      <c r="B66" s="616" t="s">
        <v>8</v>
      </c>
      <c r="C66" s="295" t="s">
        <v>396</v>
      </c>
      <c r="D66" s="296"/>
      <c r="E66" s="297"/>
      <c r="F66" s="1597"/>
    </row>
    <row r="67" spans="1:6">
      <c r="A67" s="1585"/>
      <c r="B67" s="616" t="s">
        <v>580</v>
      </c>
      <c r="C67" s="295"/>
      <c r="D67" s="296"/>
      <c r="E67" s="297"/>
      <c r="F67" s="1597"/>
    </row>
    <row r="68" spans="1:6" ht="36" customHeight="1">
      <c r="A68" s="1585" t="s">
        <v>204</v>
      </c>
      <c r="B68" s="616" t="s">
        <v>205</v>
      </c>
      <c r="C68" s="1548" t="s">
        <v>580</v>
      </c>
      <c r="D68" s="296"/>
      <c r="E68" s="297"/>
      <c r="F68" s="1597"/>
    </row>
    <row r="69" spans="1:6" ht="12" customHeight="1">
      <c r="A69" s="1585"/>
      <c r="B69" s="616" t="s">
        <v>19</v>
      </c>
      <c r="C69" s="295" t="s">
        <v>396</v>
      </c>
      <c r="D69" s="296"/>
      <c r="E69" s="297"/>
      <c r="F69" s="1597"/>
    </row>
    <row r="70" spans="1:6">
      <c r="A70" s="1585"/>
      <c r="B70" s="616"/>
      <c r="C70" s="295"/>
      <c r="D70" s="296"/>
      <c r="E70" s="297"/>
      <c r="F70" s="1597"/>
    </row>
    <row r="71" spans="1:6" ht="36" customHeight="1">
      <c r="A71" s="1585" t="s">
        <v>206</v>
      </c>
      <c r="B71" s="616" t="s">
        <v>328</v>
      </c>
      <c r="C71" s="1548" t="s">
        <v>580</v>
      </c>
      <c r="D71" s="296"/>
      <c r="E71" s="297"/>
      <c r="F71" s="1597"/>
    </row>
    <row r="72" spans="1:6" ht="12" customHeight="1">
      <c r="A72" s="1585"/>
      <c r="B72" s="616" t="s">
        <v>8</v>
      </c>
      <c r="C72" s="295" t="s">
        <v>396</v>
      </c>
      <c r="D72" s="408"/>
      <c r="E72" s="408"/>
      <c r="F72" s="1599"/>
    </row>
    <row r="73" spans="1:6" ht="12.75" customHeight="1">
      <c r="A73" s="1583"/>
      <c r="B73" s="616"/>
      <c r="C73" s="295"/>
      <c r="D73" s="296"/>
      <c r="E73" s="297"/>
      <c r="F73" s="1597"/>
    </row>
    <row r="74" spans="1:6" ht="24.6" customHeight="1">
      <c r="A74" s="1585" t="s">
        <v>207</v>
      </c>
      <c r="B74" s="616" t="s">
        <v>208</v>
      </c>
      <c r="C74" s="293"/>
      <c r="D74" s="296"/>
      <c r="E74" s="297"/>
      <c r="F74" s="1597"/>
    </row>
    <row r="75" spans="1:6" ht="12.75" customHeight="1">
      <c r="A75" s="1585"/>
      <c r="B75" s="616" t="s">
        <v>8</v>
      </c>
      <c r="C75" s="295" t="s">
        <v>396</v>
      </c>
      <c r="D75" s="296"/>
      <c r="E75" s="297"/>
      <c r="F75" s="1597"/>
    </row>
    <row r="76" spans="1:6" ht="12.75" customHeight="1">
      <c r="A76" s="1583"/>
      <c r="B76" s="616"/>
      <c r="C76" s="295"/>
      <c r="D76" s="296"/>
      <c r="E76" s="297"/>
      <c r="F76" s="1597"/>
    </row>
    <row r="77" spans="1:6" ht="29.4" customHeight="1">
      <c r="A77" s="1585" t="s">
        <v>209</v>
      </c>
      <c r="B77" s="616" t="s">
        <v>210</v>
      </c>
      <c r="C77" s="293"/>
      <c r="D77" s="296"/>
      <c r="E77" s="297"/>
      <c r="F77" s="1597"/>
    </row>
    <row r="78" spans="1:6" ht="12.75" customHeight="1">
      <c r="A78" s="1585"/>
      <c r="B78" s="616" t="s">
        <v>8</v>
      </c>
      <c r="C78" s="295" t="s">
        <v>396</v>
      </c>
      <c r="D78" s="296"/>
      <c r="E78" s="297"/>
      <c r="F78" s="1597"/>
    </row>
    <row r="79" spans="1:6" ht="12.75" customHeight="1">
      <c r="A79" s="1583"/>
      <c r="B79" s="616"/>
      <c r="C79" s="295" t="s">
        <v>580</v>
      </c>
      <c r="D79" s="296"/>
      <c r="E79" s="297"/>
      <c r="F79" s="1597"/>
    </row>
    <row r="80" spans="1:6" ht="21" customHeight="1">
      <c r="A80" s="1609"/>
      <c r="B80" s="1538" t="s">
        <v>14</v>
      </c>
      <c r="C80" s="1539"/>
      <c r="D80" s="1540"/>
      <c r="E80" s="1541" t="s">
        <v>1094</v>
      </c>
      <c r="F80" s="1604"/>
    </row>
    <row r="81" spans="1:6" ht="8.25" customHeight="1">
      <c r="A81" s="1564"/>
      <c r="B81" s="1565"/>
      <c r="C81" s="401"/>
      <c r="D81" s="401"/>
      <c r="E81" s="401"/>
      <c r="F81" s="1610"/>
    </row>
    <row r="82" spans="1:6">
      <c r="A82" s="613"/>
      <c r="B82" s="1549"/>
      <c r="C82" s="1542" t="s">
        <v>339</v>
      </c>
      <c r="D82" s="1542" t="s">
        <v>340</v>
      </c>
      <c r="E82" s="1543" t="s">
        <v>341</v>
      </c>
      <c r="F82" s="1607" t="s">
        <v>342</v>
      </c>
    </row>
    <row r="83" spans="1:6">
      <c r="A83" s="1585" t="s">
        <v>580</v>
      </c>
      <c r="B83" s="616" t="s">
        <v>580</v>
      </c>
      <c r="C83" s="293"/>
      <c r="D83" s="293"/>
      <c r="E83" s="294"/>
      <c r="F83" s="1605"/>
    </row>
    <row r="84" spans="1:6">
      <c r="A84" s="1578" t="s">
        <v>211</v>
      </c>
      <c r="B84" s="85" t="s">
        <v>212</v>
      </c>
      <c r="C84" s="295"/>
      <c r="D84" s="296"/>
      <c r="E84" s="297"/>
      <c r="F84" s="1597"/>
    </row>
    <row r="85" spans="1:6" ht="36" customHeight="1">
      <c r="A85" s="1578"/>
      <c r="B85" s="85" t="s">
        <v>8</v>
      </c>
      <c r="C85" s="295" t="s">
        <v>396</v>
      </c>
      <c r="D85" s="296"/>
      <c r="E85" s="297"/>
      <c r="F85" s="1597"/>
    </row>
    <row r="86" spans="1:6">
      <c r="A86" s="1578"/>
      <c r="B86" s="85" t="s">
        <v>580</v>
      </c>
      <c r="C86" s="295"/>
      <c r="D86" s="296"/>
      <c r="E86" s="297"/>
      <c r="F86" s="1597"/>
    </row>
    <row r="87" spans="1:6">
      <c r="A87" s="1578" t="s">
        <v>213</v>
      </c>
      <c r="B87" s="85" t="s">
        <v>214</v>
      </c>
      <c r="C87" s="295"/>
      <c r="D87" s="296"/>
      <c r="E87" s="297"/>
      <c r="F87" s="1597"/>
    </row>
    <row r="88" spans="1:6" ht="36" customHeight="1">
      <c r="A88" s="1578"/>
      <c r="B88" s="85" t="s">
        <v>8</v>
      </c>
      <c r="C88" s="295" t="s">
        <v>396</v>
      </c>
      <c r="D88" s="296"/>
      <c r="E88" s="297"/>
      <c r="F88" s="1597"/>
    </row>
    <row r="89" spans="1:6">
      <c r="A89" s="1578"/>
      <c r="B89" s="85" t="s">
        <v>580</v>
      </c>
      <c r="C89" s="295"/>
      <c r="D89" s="296"/>
      <c r="E89" s="297"/>
      <c r="F89" s="1597"/>
    </row>
    <row r="90" spans="1:6">
      <c r="A90" s="1578" t="s">
        <v>215</v>
      </c>
      <c r="B90" s="85" t="s">
        <v>216</v>
      </c>
      <c r="C90" s="295"/>
      <c r="D90" s="296"/>
      <c r="E90" s="297"/>
      <c r="F90" s="1597"/>
    </row>
    <row r="91" spans="1:6" ht="36" customHeight="1">
      <c r="A91" s="1578"/>
      <c r="B91" s="85" t="s">
        <v>8</v>
      </c>
      <c r="C91" s="295" t="s">
        <v>396</v>
      </c>
      <c r="D91" s="296"/>
      <c r="E91" s="297"/>
      <c r="F91" s="1597"/>
    </row>
    <row r="92" spans="1:6">
      <c r="A92" s="1578"/>
      <c r="B92" s="85" t="s">
        <v>580</v>
      </c>
      <c r="C92" s="295"/>
      <c r="D92" s="296"/>
      <c r="E92" s="297"/>
      <c r="F92" s="1597"/>
    </row>
    <row r="93" spans="1:6">
      <c r="A93" s="1578" t="s">
        <v>217</v>
      </c>
      <c r="B93" s="85" t="s">
        <v>218</v>
      </c>
      <c r="C93" s="295"/>
      <c r="D93" s="296"/>
      <c r="E93" s="297"/>
      <c r="F93" s="1597"/>
    </row>
    <row r="94" spans="1:6" ht="36" customHeight="1">
      <c r="A94" s="1578"/>
      <c r="B94" s="85" t="s">
        <v>8</v>
      </c>
      <c r="C94" s="295" t="s">
        <v>396</v>
      </c>
      <c r="D94" s="296"/>
      <c r="E94" s="297"/>
      <c r="F94" s="1597"/>
    </row>
    <row r="95" spans="1:6">
      <c r="A95" s="1578"/>
      <c r="B95" s="85" t="s">
        <v>580</v>
      </c>
      <c r="C95" s="295"/>
      <c r="D95" s="296"/>
      <c r="E95" s="297"/>
      <c r="F95" s="1597"/>
    </row>
    <row r="96" spans="1:6">
      <c r="A96" s="1578" t="s">
        <v>219</v>
      </c>
      <c r="B96" s="85" t="s">
        <v>220</v>
      </c>
      <c r="C96" s="295"/>
      <c r="D96" s="296"/>
      <c r="E96" s="297"/>
      <c r="F96" s="1597"/>
    </row>
    <row r="97" spans="1:6" ht="36" customHeight="1">
      <c r="A97" s="1578"/>
      <c r="B97" s="85" t="s">
        <v>8</v>
      </c>
      <c r="C97" s="295" t="s">
        <v>396</v>
      </c>
      <c r="D97" s="296"/>
      <c r="E97" s="297"/>
      <c r="F97" s="1597"/>
    </row>
    <row r="98" spans="1:6">
      <c r="A98" s="1578"/>
      <c r="B98" s="85" t="s">
        <v>580</v>
      </c>
      <c r="C98" s="295"/>
      <c r="D98" s="296"/>
      <c r="E98" s="297"/>
      <c r="F98" s="1597"/>
    </row>
    <row r="99" spans="1:6">
      <c r="A99" s="1578" t="s">
        <v>221</v>
      </c>
      <c r="B99" s="85" t="s">
        <v>222</v>
      </c>
      <c r="C99" s="295"/>
      <c r="D99" s="296"/>
      <c r="E99" s="297"/>
      <c r="F99" s="1597"/>
    </row>
    <row r="100" spans="1:6" ht="36" customHeight="1">
      <c r="A100" s="1578"/>
      <c r="B100" s="85" t="s">
        <v>8</v>
      </c>
      <c r="C100" s="295" t="s">
        <v>396</v>
      </c>
      <c r="D100" s="296"/>
      <c r="E100" s="297"/>
      <c r="F100" s="1597"/>
    </row>
    <row r="101" spans="1:6">
      <c r="A101" s="1578"/>
      <c r="B101" s="85" t="s">
        <v>580</v>
      </c>
      <c r="C101" s="295"/>
      <c r="D101" s="296"/>
      <c r="E101" s="297"/>
      <c r="F101" s="1597"/>
    </row>
    <row r="102" spans="1:6">
      <c r="A102" s="1578" t="s">
        <v>223</v>
      </c>
      <c r="B102" s="85" t="s">
        <v>224</v>
      </c>
      <c r="C102" s="295"/>
      <c r="D102" s="296"/>
      <c r="E102" s="297"/>
      <c r="F102" s="1597"/>
    </row>
    <row r="103" spans="1:6" ht="36" customHeight="1">
      <c r="A103" s="1578"/>
      <c r="B103" s="85" t="s">
        <v>8</v>
      </c>
      <c r="C103" s="295" t="s">
        <v>396</v>
      </c>
      <c r="D103" s="296"/>
      <c r="E103" s="297"/>
      <c r="F103" s="1597"/>
    </row>
    <row r="104" spans="1:6">
      <c r="A104" s="1578"/>
      <c r="B104" s="85"/>
      <c r="C104" s="295"/>
      <c r="D104" s="296"/>
      <c r="E104" s="297"/>
      <c r="F104" s="1597"/>
    </row>
    <row r="105" spans="1:6">
      <c r="A105" s="1578" t="s">
        <v>225</v>
      </c>
      <c r="B105" s="85" t="s">
        <v>226</v>
      </c>
      <c r="C105" s="293"/>
      <c r="D105" s="293"/>
      <c r="E105" s="294"/>
      <c r="F105" s="1605"/>
    </row>
    <row r="106" spans="1:6" ht="36" customHeight="1">
      <c r="A106" s="1578"/>
      <c r="B106" s="85" t="s">
        <v>8</v>
      </c>
      <c r="C106" s="295" t="s">
        <v>396</v>
      </c>
      <c r="D106" s="296"/>
      <c r="E106" s="297"/>
      <c r="F106" s="1597"/>
    </row>
    <row r="107" spans="1:6">
      <c r="A107" s="1578"/>
      <c r="B107" s="85"/>
      <c r="C107" s="295"/>
      <c r="D107" s="296"/>
      <c r="E107" s="297"/>
      <c r="F107" s="1597"/>
    </row>
    <row r="108" spans="1:6">
      <c r="A108" s="1578" t="s">
        <v>227</v>
      </c>
      <c r="B108" s="85" t="s">
        <v>228</v>
      </c>
      <c r="C108" s="295"/>
      <c r="D108" s="296"/>
      <c r="E108" s="297"/>
      <c r="F108" s="1597"/>
    </row>
    <row r="109" spans="1:6" ht="36" customHeight="1">
      <c r="A109" s="1578"/>
      <c r="B109" s="85" t="s">
        <v>8</v>
      </c>
      <c r="C109" s="295" t="s">
        <v>396</v>
      </c>
      <c r="D109" s="296"/>
      <c r="E109" s="297"/>
      <c r="F109" s="1597"/>
    </row>
    <row r="110" spans="1:6">
      <c r="A110" s="1578"/>
      <c r="B110" s="176"/>
      <c r="C110" s="295"/>
      <c r="D110" s="296"/>
      <c r="E110" s="297"/>
      <c r="F110" s="1597"/>
    </row>
    <row r="111" spans="1:6" ht="13.5" customHeight="1">
      <c r="A111" s="1578" t="s">
        <v>229</v>
      </c>
      <c r="B111" s="85" t="s">
        <v>500</v>
      </c>
      <c r="C111" s="295"/>
      <c r="D111" s="296"/>
      <c r="E111" s="297"/>
      <c r="F111" s="1597"/>
    </row>
    <row r="112" spans="1:6" ht="36" customHeight="1">
      <c r="A112" s="1578"/>
      <c r="B112" s="85" t="s">
        <v>8</v>
      </c>
      <c r="C112" s="295" t="s">
        <v>396</v>
      </c>
      <c r="D112" s="296"/>
      <c r="E112" s="297"/>
      <c r="F112" s="1597"/>
    </row>
    <row r="113" spans="1:6">
      <c r="A113" s="1578"/>
      <c r="B113" s="176"/>
      <c r="C113" s="295"/>
      <c r="D113" s="296"/>
      <c r="E113" s="297"/>
      <c r="F113" s="1597"/>
    </row>
    <row r="114" spans="1:6">
      <c r="A114" s="1578" t="s">
        <v>230</v>
      </c>
      <c r="B114" s="169" t="s">
        <v>231</v>
      </c>
      <c r="C114" s="295"/>
      <c r="D114" s="296"/>
      <c r="E114" s="297"/>
      <c r="F114" s="1597"/>
    </row>
    <row r="115" spans="1:6" ht="36" customHeight="1">
      <c r="A115" s="1578"/>
      <c r="B115" s="85" t="s">
        <v>8</v>
      </c>
      <c r="C115" s="295" t="s">
        <v>396</v>
      </c>
      <c r="D115" s="296"/>
      <c r="E115" s="297"/>
      <c r="F115" s="1597"/>
    </row>
    <row r="116" spans="1:6">
      <c r="A116" s="1578"/>
      <c r="B116" s="169"/>
      <c r="C116" s="295"/>
      <c r="D116" s="296"/>
      <c r="E116" s="297"/>
      <c r="F116" s="1597"/>
    </row>
    <row r="117" spans="1:6">
      <c r="A117" s="1578" t="s">
        <v>232</v>
      </c>
      <c r="B117" s="169" t="s">
        <v>233</v>
      </c>
      <c r="C117" s="295"/>
      <c r="D117" s="296"/>
      <c r="E117" s="297"/>
      <c r="F117" s="1597"/>
    </row>
    <row r="118" spans="1:6" ht="36" customHeight="1">
      <c r="A118" s="1578"/>
      <c r="B118" s="85" t="s">
        <v>8</v>
      </c>
      <c r="C118" s="295" t="s">
        <v>396</v>
      </c>
      <c r="D118" s="296"/>
      <c r="E118" s="297"/>
      <c r="F118" s="1597"/>
    </row>
    <row r="119" spans="1:6">
      <c r="A119" s="1578" t="s">
        <v>234</v>
      </c>
      <c r="B119" s="85" t="s">
        <v>235</v>
      </c>
      <c r="C119" s="408"/>
      <c r="D119" s="408"/>
      <c r="E119" s="408"/>
      <c r="F119" s="1599"/>
    </row>
    <row r="120" spans="1:6" ht="36" customHeight="1">
      <c r="A120" s="1578"/>
      <c r="B120" s="85" t="s">
        <v>8</v>
      </c>
      <c r="C120" s="295" t="s">
        <v>396</v>
      </c>
      <c r="D120" s="296"/>
      <c r="E120" s="297"/>
      <c r="F120" s="1597"/>
    </row>
    <row r="121" spans="1:6">
      <c r="A121" s="1578"/>
      <c r="B121" s="184"/>
      <c r="C121" s="295"/>
      <c r="D121" s="296"/>
      <c r="E121" s="297"/>
      <c r="F121" s="1597"/>
    </row>
    <row r="122" spans="1:6" ht="21" customHeight="1">
      <c r="A122" s="1609"/>
      <c r="B122" s="1538" t="s">
        <v>14</v>
      </c>
      <c r="C122" s="1539"/>
      <c r="D122" s="1540"/>
      <c r="E122" s="1541" t="s">
        <v>1094</v>
      </c>
      <c r="F122" s="1604"/>
    </row>
    <row r="123" spans="1:6">
      <c r="A123" s="1566"/>
      <c r="B123" s="401"/>
      <c r="C123" s="1561"/>
      <c r="D123" s="1562"/>
      <c r="E123" s="1600"/>
      <c r="F123" s="1613"/>
    </row>
    <row r="124" spans="1:6">
      <c r="A124" s="1567"/>
      <c r="B124" s="699"/>
      <c r="C124" s="1542" t="s">
        <v>339</v>
      </c>
      <c r="D124" s="1542" t="s">
        <v>340</v>
      </c>
      <c r="E124" s="1543" t="s">
        <v>341</v>
      </c>
      <c r="F124" s="1607" t="s">
        <v>342</v>
      </c>
    </row>
    <row r="125" spans="1:6">
      <c r="A125" s="1578"/>
      <c r="B125" s="112"/>
      <c r="C125" s="295"/>
      <c r="D125" s="296"/>
      <c r="E125" s="297"/>
      <c r="F125" s="1597"/>
    </row>
    <row r="126" spans="1:6" ht="13.5" customHeight="1">
      <c r="A126" s="1578" t="s">
        <v>236</v>
      </c>
      <c r="B126" s="85" t="s">
        <v>237</v>
      </c>
      <c r="C126" s="295"/>
      <c r="D126" s="296"/>
      <c r="E126" s="297"/>
      <c r="F126" s="1597"/>
    </row>
    <row r="127" spans="1:6" ht="36" customHeight="1">
      <c r="A127" s="1578"/>
      <c r="B127" s="85" t="s">
        <v>8</v>
      </c>
      <c r="C127" s="295" t="s">
        <v>396</v>
      </c>
      <c r="D127" s="296"/>
      <c r="E127" s="297"/>
      <c r="F127" s="1597"/>
    </row>
    <row r="128" spans="1:6">
      <c r="A128" s="1578"/>
      <c r="B128" s="85"/>
      <c r="C128" s="295"/>
      <c r="D128" s="296"/>
      <c r="E128" s="297"/>
      <c r="F128" s="1597"/>
    </row>
    <row r="129" spans="1:6">
      <c r="A129" s="1578" t="s">
        <v>238</v>
      </c>
      <c r="B129" s="85" t="s">
        <v>239</v>
      </c>
      <c r="C129" s="295"/>
      <c r="D129" s="296"/>
      <c r="E129" s="297"/>
      <c r="F129" s="1597"/>
    </row>
    <row r="130" spans="1:6" ht="36" customHeight="1">
      <c r="A130" s="1578"/>
      <c r="B130" s="85" t="s">
        <v>8</v>
      </c>
      <c r="C130" s="295" t="s">
        <v>396</v>
      </c>
      <c r="D130" s="296"/>
      <c r="E130" s="297"/>
      <c r="F130" s="1597"/>
    </row>
    <row r="131" spans="1:6">
      <c r="A131" s="1578"/>
      <c r="B131" s="85"/>
      <c r="C131" s="295"/>
      <c r="D131" s="296"/>
      <c r="E131" s="297"/>
      <c r="F131" s="1597"/>
    </row>
    <row r="132" spans="1:6">
      <c r="A132" s="1578" t="s">
        <v>240</v>
      </c>
      <c r="B132" s="85" t="s">
        <v>241</v>
      </c>
      <c r="C132" s="295"/>
      <c r="D132" s="296"/>
      <c r="E132" s="297"/>
      <c r="F132" s="1597"/>
    </row>
    <row r="133" spans="1:6" ht="36" customHeight="1">
      <c r="A133" s="1578"/>
      <c r="B133" s="85" t="s">
        <v>8</v>
      </c>
      <c r="C133" s="295" t="s">
        <v>396</v>
      </c>
      <c r="D133" s="296"/>
      <c r="E133" s="297"/>
      <c r="F133" s="1597"/>
    </row>
    <row r="134" spans="1:6">
      <c r="A134" s="1578"/>
      <c r="B134" s="85" t="s">
        <v>580</v>
      </c>
      <c r="C134" s="295"/>
      <c r="D134" s="296"/>
      <c r="E134" s="297"/>
      <c r="F134" s="1597"/>
    </row>
    <row r="135" spans="1:6">
      <c r="A135" s="1578" t="s">
        <v>242</v>
      </c>
      <c r="B135" s="85" t="s">
        <v>243</v>
      </c>
      <c r="C135" s="295"/>
      <c r="D135" s="296"/>
      <c r="E135" s="297"/>
      <c r="F135" s="1597"/>
    </row>
    <row r="136" spans="1:6" ht="36" customHeight="1">
      <c r="A136" s="1578"/>
      <c r="B136" s="85" t="s">
        <v>8</v>
      </c>
      <c r="C136" s="295" t="s">
        <v>396</v>
      </c>
      <c r="D136" s="296"/>
      <c r="E136" s="297"/>
      <c r="F136" s="1597"/>
    </row>
    <row r="137" spans="1:6">
      <c r="A137" s="1578"/>
      <c r="B137" s="85"/>
      <c r="C137" s="295"/>
      <c r="D137" s="296"/>
      <c r="E137" s="297"/>
      <c r="F137" s="1597"/>
    </row>
    <row r="138" spans="1:6">
      <c r="A138" s="1578" t="s">
        <v>244</v>
      </c>
      <c r="B138" s="85" t="s">
        <v>245</v>
      </c>
      <c r="C138" s="295"/>
      <c r="D138" s="296"/>
      <c r="E138" s="297"/>
      <c r="F138" s="1597"/>
    </row>
    <row r="139" spans="1:6" ht="36" customHeight="1">
      <c r="A139" s="1578"/>
      <c r="B139" s="85" t="s">
        <v>8</v>
      </c>
      <c r="C139" s="295" t="s">
        <v>396</v>
      </c>
      <c r="D139" s="296"/>
      <c r="E139" s="297"/>
      <c r="F139" s="1597"/>
    </row>
    <row r="140" spans="1:6">
      <c r="A140" s="1578"/>
      <c r="B140" s="85" t="s">
        <v>580</v>
      </c>
      <c r="C140" s="295"/>
      <c r="D140" s="296"/>
      <c r="E140" s="297"/>
      <c r="F140" s="1597"/>
    </row>
    <row r="141" spans="1:6">
      <c r="A141" s="1578" t="s">
        <v>246</v>
      </c>
      <c r="B141" s="85" t="s">
        <v>247</v>
      </c>
      <c r="C141" s="295"/>
      <c r="D141" s="296"/>
      <c r="E141" s="297"/>
      <c r="F141" s="1597"/>
    </row>
    <row r="142" spans="1:6" ht="36" customHeight="1">
      <c r="A142" s="1578"/>
      <c r="B142" s="85" t="s">
        <v>8</v>
      </c>
      <c r="C142" s="295" t="s">
        <v>396</v>
      </c>
      <c r="D142" s="296"/>
      <c r="E142" s="297"/>
      <c r="F142" s="1597"/>
    </row>
    <row r="143" spans="1:6">
      <c r="A143" s="1578"/>
      <c r="B143" s="112" t="s">
        <v>580</v>
      </c>
      <c r="C143" s="295"/>
      <c r="D143" s="296"/>
      <c r="E143" s="297"/>
      <c r="F143" s="1597"/>
    </row>
    <row r="144" spans="1:6">
      <c r="A144" s="1578"/>
      <c r="B144" s="187" t="s">
        <v>317</v>
      </c>
      <c r="C144" s="295"/>
      <c r="D144" s="296"/>
      <c r="E144" s="297"/>
      <c r="F144" s="1597"/>
    </row>
    <row r="145" spans="1:6">
      <c r="A145" s="1578"/>
      <c r="B145" s="1631" t="s">
        <v>318</v>
      </c>
      <c r="C145" s="295"/>
      <c r="D145" s="296"/>
      <c r="E145" s="297"/>
      <c r="F145" s="1597"/>
    </row>
    <row r="146" spans="1:6">
      <c r="A146" s="1578" t="s">
        <v>248</v>
      </c>
      <c r="B146" s="85" t="s">
        <v>249</v>
      </c>
      <c r="C146" s="295"/>
      <c r="D146" s="296"/>
      <c r="E146" s="297"/>
      <c r="F146" s="1597"/>
    </row>
    <row r="147" spans="1:6" ht="36" customHeight="1">
      <c r="A147" s="1578"/>
      <c r="B147" s="85" t="s">
        <v>8</v>
      </c>
      <c r="C147" s="295" t="s">
        <v>396</v>
      </c>
      <c r="D147" s="296"/>
      <c r="E147" s="297"/>
      <c r="F147" s="1597"/>
    </row>
    <row r="148" spans="1:6">
      <c r="A148" s="1578"/>
      <c r="B148" s="85" t="s">
        <v>580</v>
      </c>
      <c r="C148" s="295"/>
      <c r="D148" s="296"/>
      <c r="E148" s="297"/>
      <c r="F148" s="1597"/>
    </row>
    <row r="149" spans="1:6">
      <c r="A149" s="1578" t="s">
        <v>250</v>
      </c>
      <c r="B149" s="435" t="s">
        <v>1138</v>
      </c>
      <c r="C149" s="295"/>
      <c r="D149" s="296"/>
      <c r="E149" s="297"/>
      <c r="F149" s="1597"/>
    </row>
    <row r="150" spans="1:6" ht="36" customHeight="1">
      <c r="A150" s="1578"/>
      <c r="B150" s="85" t="s">
        <v>8</v>
      </c>
      <c r="C150" s="295" t="s">
        <v>547</v>
      </c>
      <c r="D150" s="296"/>
      <c r="E150" s="297"/>
      <c r="F150" s="1597"/>
    </row>
    <row r="151" spans="1:6">
      <c r="A151" s="1578" t="s">
        <v>251</v>
      </c>
      <c r="B151" s="85" t="s">
        <v>252</v>
      </c>
      <c r="C151" s="295"/>
      <c r="D151" s="296"/>
      <c r="E151" s="297"/>
      <c r="F151" s="1597"/>
    </row>
    <row r="152" spans="1:6" ht="36" customHeight="1">
      <c r="A152" s="1578"/>
      <c r="B152" s="85" t="s">
        <v>8</v>
      </c>
      <c r="C152" s="295" t="s">
        <v>396</v>
      </c>
      <c r="D152" s="296"/>
      <c r="E152" s="297"/>
      <c r="F152" s="1597"/>
    </row>
    <row r="153" spans="1:6">
      <c r="A153" s="1578" t="s">
        <v>253</v>
      </c>
      <c r="B153" s="85" t="s">
        <v>254</v>
      </c>
      <c r="C153" s="295"/>
      <c r="D153" s="296"/>
      <c r="E153" s="297"/>
      <c r="F153" s="1597"/>
    </row>
    <row r="154" spans="1:6" ht="36" customHeight="1">
      <c r="A154" s="1578"/>
      <c r="B154" s="85" t="s">
        <v>8</v>
      </c>
      <c r="C154" s="295" t="s">
        <v>396</v>
      </c>
      <c r="D154" s="296"/>
      <c r="E154" s="297"/>
      <c r="F154" s="1597"/>
    </row>
    <row r="155" spans="1:6">
      <c r="A155" s="1578"/>
      <c r="B155" s="85"/>
      <c r="C155" s="295"/>
      <c r="D155" s="296"/>
      <c r="E155" s="297"/>
      <c r="F155" s="1597"/>
    </row>
    <row r="156" spans="1:6">
      <c r="A156" s="1578" t="s">
        <v>255</v>
      </c>
      <c r="B156" s="85" t="s">
        <v>256</v>
      </c>
      <c r="C156" s="295"/>
      <c r="D156" s="296"/>
      <c r="E156" s="297"/>
      <c r="F156" s="1597"/>
    </row>
    <row r="157" spans="1:6" ht="36" customHeight="1">
      <c r="A157" s="1578"/>
      <c r="B157" s="85" t="s">
        <v>8</v>
      </c>
      <c r="C157" s="295" t="s">
        <v>396</v>
      </c>
      <c r="D157" s="296"/>
      <c r="E157" s="297"/>
      <c r="F157" s="1597"/>
    </row>
    <row r="158" spans="1:6">
      <c r="A158" s="1578" t="s">
        <v>257</v>
      </c>
      <c r="B158" s="85" t="s">
        <v>258</v>
      </c>
      <c r="C158" s="295"/>
      <c r="D158" s="296"/>
      <c r="E158" s="297"/>
      <c r="F158" s="1597"/>
    </row>
    <row r="159" spans="1:6" ht="36" customHeight="1">
      <c r="A159" s="1578"/>
      <c r="B159" s="85" t="s">
        <v>8</v>
      </c>
      <c r="C159" s="295" t="s">
        <v>396</v>
      </c>
      <c r="D159" s="296"/>
      <c r="E159" s="297"/>
      <c r="F159" s="1597"/>
    </row>
    <row r="160" spans="1:6">
      <c r="A160" s="1578" t="s">
        <v>259</v>
      </c>
      <c r="B160" s="85" t="s">
        <v>260</v>
      </c>
      <c r="C160" s="295"/>
      <c r="D160" s="296"/>
      <c r="E160" s="297"/>
      <c r="F160" s="1597"/>
    </row>
    <row r="161" spans="1:6" ht="36" customHeight="1">
      <c r="A161" s="1578"/>
      <c r="B161" s="85" t="s">
        <v>8</v>
      </c>
      <c r="C161" s="295" t="s">
        <v>396</v>
      </c>
      <c r="D161" s="296"/>
      <c r="E161" s="297"/>
      <c r="F161" s="1597"/>
    </row>
    <row r="162" spans="1:6">
      <c r="A162" s="1578"/>
      <c r="B162" s="112"/>
      <c r="C162" s="295"/>
      <c r="D162" s="296"/>
      <c r="E162" s="297"/>
      <c r="F162" s="1597"/>
    </row>
    <row r="163" spans="1:6" ht="21" customHeight="1">
      <c r="A163" s="1609"/>
      <c r="B163" s="1538" t="s">
        <v>14</v>
      </c>
      <c r="C163" s="1539"/>
      <c r="D163" s="1540"/>
      <c r="E163" s="1541" t="s">
        <v>1094</v>
      </c>
      <c r="F163" s="1604"/>
    </row>
    <row r="164" spans="1:6">
      <c r="A164" s="1566"/>
      <c r="B164" s="401"/>
      <c r="C164" s="1561"/>
      <c r="D164" s="1562"/>
      <c r="E164" s="1600"/>
      <c r="F164" s="1613"/>
    </row>
    <row r="165" spans="1:6">
      <c r="A165" s="1567"/>
      <c r="B165" s="699"/>
      <c r="C165" s="1542" t="s">
        <v>339</v>
      </c>
      <c r="D165" s="1542" t="s">
        <v>340</v>
      </c>
      <c r="E165" s="1543" t="s">
        <v>341</v>
      </c>
      <c r="F165" s="1607" t="s">
        <v>342</v>
      </c>
    </row>
    <row r="166" spans="1:6">
      <c r="A166" s="1578"/>
      <c r="B166" s="112"/>
      <c r="C166" s="295"/>
      <c r="D166" s="296"/>
      <c r="E166" s="297"/>
      <c r="F166" s="1597"/>
    </row>
    <row r="167" spans="1:6">
      <c r="A167" s="1578" t="s">
        <v>261</v>
      </c>
      <c r="B167" s="85" t="s">
        <v>262</v>
      </c>
      <c r="C167" s="295"/>
      <c r="D167" s="296"/>
      <c r="E167" s="297"/>
      <c r="F167" s="1597"/>
    </row>
    <row r="168" spans="1:6" ht="34.5" customHeight="1">
      <c r="A168" s="1578"/>
      <c r="B168" s="85" t="s">
        <v>8</v>
      </c>
      <c r="C168" s="295" t="s">
        <v>396</v>
      </c>
      <c r="D168" s="296"/>
      <c r="E168" s="297"/>
      <c r="F168" s="1597"/>
    </row>
    <row r="169" spans="1:6">
      <c r="A169" s="1578"/>
      <c r="B169" s="85"/>
      <c r="C169" s="295"/>
      <c r="D169" s="296"/>
      <c r="E169" s="297"/>
      <c r="F169" s="1597"/>
    </row>
    <row r="170" spans="1:6" ht="12.75" customHeight="1">
      <c r="A170" s="1578" t="s">
        <v>263</v>
      </c>
      <c r="B170" s="85" t="s">
        <v>264</v>
      </c>
      <c r="C170" s="295"/>
      <c r="D170" s="296"/>
      <c r="E170" s="297"/>
      <c r="F170" s="1597"/>
    </row>
    <row r="171" spans="1:6" ht="34.5" customHeight="1">
      <c r="A171" s="1578"/>
      <c r="B171" s="85" t="s">
        <v>8</v>
      </c>
      <c r="C171" s="295" t="s">
        <v>396</v>
      </c>
      <c r="D171" s="296"/>
      <c r="E171" s="297"/>
      <c r="F171" s="1597"/>
    </row>
    <row r="172" spans="1:6">
      <c r="A172" s="1578"/>
      <c r="C172" s="1546"/>
      <c r="D172" s="296"/>
      <c r="E172" s="297"/>
      <c r="F172" s="1597"/>
    </row>
    <row r="173" spans="1:6" ht="26.4">
      <c r="A173" s="1578"/>
      <c r="B173" s="1629" t="s">
        <v>319</v>
      </c>
      <c r="C173" s="295"/>
      <c r="D173" s="296"/>
      <c r="E173" s="297"/>
      <c r="F173" s="1597"/>
    </row>
    <row r="174" spans="1:6">
      <c r="A174" s="1578"/>
      <c r="B174" s="112"/>
      <c r="C174" s="295"/>
      <c r="D174" s="296"/>
      <c r="E174" s="297"/>
      <c r="F174" s="1597"/>
    </row>
    <row r="175" spans="1:6" ht="36" customHeight="1">
      <c r="A175" s="1578" t="s">
        <v>265</v>
      </c>
      <c r="B175" s="22" t="s">
        <v>266</v>
      </c>
      <c r="C175" s="295"/>
      <c r="D175" s="296"/>
      <c r="E175" s="297"/>
      <c r="F175" s="1597"/>
    </row>
    <row r="176" spans="1:6" ht="34.5" customHeight="1">
      <c r="A176" s="1578"/>
      <c r="B176" s="85" t="s">
        <v>8</v>
      </c>
      <c r="C176" s="295" t="s">
        <v>396</v>
      </c>
      <c r="D176" s="296"/>
      <c r="E176" s="297"/>
      <c r="F176" s="1597"/>
    </row>
    <row r="177" spans="1:6">
      <c r="A177" s="1578"/>
      <c r="B177" s="85"/>
      <c r="C177" s="295"/>
      <c r="D177" s="296"/>
      <c r="E177" s="297"/>
      <c r="F177" s="1597"/>
    </row>
    <row r="178" spans="1:6" ht="26.4">
      <c r="A178" s="1578" t="s">
        <v>267</v>
      </c>
      <c r="B178" s="22" t="s">
        <v>389</v>
      </c>
      <c r="C178" s="295"/>
      <c r="D178" s="296"/>
      <c r="E178" s="297"/>
      <c r="F178" s="1597"/>
    </row>
    <row r="179" spans="1:6" ht="34.5" customHeight="1">
      <c r="A179" s="1578"/>
      <c r="B179" s="85" t="s">
        <v>8</v>
      </c>
      <c r="C179" s="295" t="s">
        <v>396</v>
      </c>
      <c r="D179" s="296"/>
      <c r="E179" s="297"/>
      <c r="F179" s="1597"/>
    </row>
    <row r="180" spans="1:6">
      <c r="A180" s="1578"/>
      <c r="B180" s="22"/>
      <c r="C180" s="1546"/>
      <c r="D180" s="296"/>
      <c r="E180" s="297"/>
      <c r="F180" s="1597"/>
    </row>
    <row r="181" spans="1:6">
      <c r="A181" s="1578" t="s">
        <v>390</v>
      </c>
      <c r="B181" s="22" t="s">
        <v>391</v>
      </c>
      <c r="C181" s="295"/>
      <c r="D181" s="295"/>
      <c r="E181" s="297"/>
      <c r="F181" s="1597"/>
    </row>
    <row r="182" spans="1:6" ht="34.5" customHeight="1">
      <c r="A182" s="1578"/>
      <c r="B182" s="85" t="s">
        <v>8</v>
      </c>
      <c r="C182" s="295" t="s">
        <v>396</v>
      </c>
      <c r="D182" s="295"/>
      <c r="E182" s="297"/>
      <c r="F182" s="1597"/>
    </row>
    <row r="183" spans="1:6">
      <c r="A183" s="1578"/>
      <c r="B183" s="85"/>
      <c r="C183" s="295"/>
      <c r="D183" s="295"/>
      <c r="E183" s="297"/>
      <c r="F183" s="1597"/>
    </row>
    <row r="184" spans="1:6">
      <c r="A184" s="1578" t="s">
        <v>392</v>
      </c>
      <c r="B184" s="22" t="s">
        <v>320</v>
      </c>
      <c r="C184" s="295"/>
      <c r="D184" s="295"/>
      <c r="E184" s="297"/>
      <c r="F184" s="1597"/>
    </row>
    <row r="185" spans="1:6" ht="34.5" customHeight="1">
      <c r="A185" s="1578"/>
      <c r="B185" s="85" t="s">
        <v>8</v>
      </c>
      <c r="C185" s="295" t="s">
        <v>396</v>
      </c>
      <c r="D185" s="295"/>
      <c r="E185" s="297"/>
      <c r="F185" s="1597"/>
    </row>
    <row r="186" spans="1:6" ht="33" customHeight="1">
      <c r="A186" s="1578" t="s">
        <v>393</v>
      </c>
      <c r="B186" s="22" t="s">
        <v>29</v>
      </c>
      <c r="C186" s="295"/>
      <c r="D186" s="295"/>
      <c r="E186" s="297"/>
      <c r="F186" s="1597"/>
    </row>
    <row r="187" spans="1:6" ht="36.6" customHeight="1">
      <c r="A187" s="1578"/>
      <c r="B187" s="85" t="s">
        <v>8</v>
      </c>
      <c r="C187" s="295" t="s">
        <v>396</v>
      </c>
      <c r="D187" s="295"/>
      <c r="E187" s="297"/>
      <c r="F187" s="1597"/>
    </row>
    <row r="188" spans="1:6" ht="13.2" customHeight="1">
      <c r="A188" s="1578"/>
      <c r="B188" s="85"/>
      <c r="C188" s="295"/>
      <c r="D188" s="295"/>
      <c r="E188" s="297"/>
      <c r="F188" s="1597"/>
    </row>
    <row r="189" spans="1:6" ht="13.2" customHeight="1">
      <c r="A189" s="1578" t="s">
        <v>30</v>
      </c>
      <c r="B189" s="85" t="s">
        <v>31</v>
      </c>
      <c r="C189" s="295"/>
      <c r="D189" s="295"/>
      <c r="E189" s="297"/>
      <c r="F189" s="1597"/>
    </row>
    <row r="190" spans="1:6" ht="34.5" customHeight="1">
      <c r="A190" s="1578"/>
      <c r="B190" s="85" t="s">
        <v>8</v>
      </c>
      <c r="C190" s="295" t="s">
        <v>396</v>
      </c>
      <c r="D190" s="295"/>
      <c r="E190" s="297"/>
      <c r="F190" s="1597"/>
    </row>
    <row r="191" spans="1:6" ht="13.2" customHeight="1">
      <c r="A191" s="1578"/>
      <c r="B191" s="85"/>
      <c r="C191" s="295"/>
      <c r="D191" s="295"/>
      <c r="E191" s="297"/>
      <c r="F191" s="1597"/>
    </row>
    <row r="192" spans="1:6" ht="13.2" customHeight="1">
      <c r="A192" s="1578" t="s">
        <v>32</v>
      </c>
      <c r="B192" s="85" t="s">
        <v>33</v>
      </c>
      <c r="C192" s="295"/>
      <c r="D192" s="295"/>
      <c r="E192" s="297"/>
      <c r="F192" s="1597"/>
    </row>
    <row r="193" spans="1:6" ht="34.5" customHeight="1">
      <c r="A193" s="1578"/>
      <c r="B193" s="85" t="s">
        <v>8</v>
      </c>
      <c r="C193" s="295" t="s">
        <v>396</v>
      </c>
      <c r="D193" s="295"/>
      <c r="E193" s="297"/>
      <c r="F193" s="1597"/>
    </row>
    <row r="194" spans="1:6" ht="13.2" customHeight="1">
      <c r="A194" s="1578"/>
      <c r="B194" s="85"/>
      <c r="C194" s="295"/>
      <c r="D194" s="295"/>
      <c r="E194" s="297"/>
      <c r="F194" s="1597"/>
    </row>
    <row r="195" spans="1:6" ht="13.2" customHeight="1">
      <c r="A195" s="1578" t="s">
        <v>34</v>
      </c>
      <c r="B195" s="85" t="s">
        <v>35</v>
      </c>
      <c r="C195" s="295"/>
      <c r="D195" s="295"/>
      <c r="E195" s="297"/>
      <c r="F195" s="1597"/>
    </row>
    <row r="196" spans="1:6" ht="34.5" customHeight="1">
      <c r="A196" s="1578"/>
      <c r="B196" s="85" t="s">
        <v>8</v>
      </c>
      <c r="C196" s="295" t="s">
        <v>396</v>
      </c>
      <c r="D196" s="295"/>
      <c r="E196" s="297"/>
      <c r="F196" s="1597"/>
    </row>
    <row r="197" spans="1:6" ht="13.2" customHeight="1">
      <c r="A197" s="1578" t="s">
        <v>36</v>
      </c>
      <c r="B197" s="85" t="s">
        <v>37</v>
      </c>
      <c r="C197" s="295"/>
      <c r="D197" s="295"/>
      <c r="E197" s="297"/>
      <c r="F197" s="1597"/>
    </row>
    <row r="198" spans="1:6" ht="34.5" customHeight="1">
      <c r="A198" s="1578"/>
      <c r="B198" s="85" t="s">
        <v>8</v>
      </c>
      <c r="C198" s="295" t="s">
        <v>396</v>
      </c>
      <c r="D198" s="295"/>
      <c r="E198" s="297"/>
      <c r="F198" s="1597"/>
    </row>
    <row r="199" spans="1:6" ht="13.2" customHeight="1">
      <c r="A199" s="1578"/>
      <c r="B199" s="85"/>
      <c r="C199" s="295"/>
      <c r="D199" s="295"/>
      <c r="E199" s="297"/>
      <c r="F199" s="1597"/>
    </row>
    <row r="200" spans="1:6" ht="13.2" customHeight="1">
      <c r="A200" s="1578" t="s">
        <v>38</v>
      </c>
      <c r="B200" s="85" t="s">
        <v>39</v>
      </c>
      <c r="C200" s="295"/>
      <c r="D200" s="295"/>
      <c r="E200" s="297"/>
      <c r="F200" s="1597"/>
    </row>
    <row r="201" spans="1:6" ht="34.5" customHeight="1">
      <c r="A201" s="1578"/>
      <c r="B201" s="85" t="s">
        <v>8</v>
      </c>
      <c r="C201" s="295" t="s">
        <v>396</v>
      </c>
      <c r="D201" s="295"/>
      <c r="E201" s="297"/>
      <c r="F201" s="1597"/>
    </row>
    <row r="202" spans="1:6" ht="13.2" customHeight="1">
      <c r="A202" s="1578"/>
      <c r="B202" s="112"/>
      <c r="C202" s="295"/>
      <c r="D202" s="295"/>
      <c r="E202" s="297"/>
      <c r="F202" s="1597"/>
    </row>
    <row r="203" spans="1:6" ht="21" customHeight="1">
      <c r="A203" s="1609"/>
      <c r="B203" s="1538" t="s">
        <v>14</v>
      </c>
      <c r="C203" s="1539"/>
      <c r="D203" s="1540"/>
      <c r="E203" s="1541" t="s">
        <v>1094</v>
      </c>
      <c r="F203" s="1604"/>
    </row>
    <row r="204" spans="1:6">
      <c r="A204" s="1568"/>
      <c r="B204" s="1569"/>
      <c r="C204" s="1561"/>
      <c r="D204" s="1562"/>
      <c r="E204" s="1570"/>
      <c r="F204" s="1613"/>
    </row>
    <row r="205" spans="1:6">
      <c r="A205" s="1567"/>
      <c r="B205" s="1550"/>
      <c r="C205" s="1542" t="s">
        <v>339</v>
      </c>
      <c r="D205" s="1542" t="s">
        <v>340</v>
      </c>
      <c r="E205" s="1543" t="s">
        <v>341</v>
      </c>
      <c r="F205" s="1607" t="s">
        <v>342</v>
      </c>
    </row>
    <row r="206" spans="1:6" ht="13.5" customHeight="1">
      <c r="A206" s="1578"/>
      <c r="B206" s="112"/>
      <c r="C206" s="295"/>
      <c r="D206" s="296"/>
      <c r="E206" s="297"/>
      <c r="F206" s="1597"/>
    </row>
    <row r="207" spans="1:6" ht="12.75" customHeight="1">
      <c r="A207" s="1578" t="s">
        <v>40</v>
      </c>
      <c r="B207" s="85" t="s">
        <v>41</v>
      </c>
      <c r="C207" s="295"/>
      <c r="D207" s="296"/>
      <c r="E207" s="297"/>
      <c r="F207" s="1597"/>
    </row>
    <row r="208" spans="1:6" ht="36" customHeight="1">
      <c r="A208" s="1578"/>
      <c r="B208" s="85" t="s">
        <v>8</v>
      </c>
      <c r="C208" s="295" t="s">
        <v>396</v>
      </c>
      <c r="D208" s="296"/>
      <c r="E208" s="297"/>
      <c r="F208" s="1597"/>
    </row>
    <row r="209" spans="1:6" ht="12.75" customHeight="1">
      <c r="A209" s="1578"/>
      <c r="B209" s="22"/>
      <c r="C209" s="1546"/>
      <c r="D209" s="296"/>
      <c r="E209" s="297"/>
      <c r="F209" s="1597"/>
    </row>
    <row r="210" spans="1:6" ht="12.75" customHeight="1">
      <c r="A210" s="1578" t="s">
        <v>42</v>
      </c>
      <c r="B210" s="22" t="s">
        <v>43</v>
      </c>
      <c r="C210" s="295"/>
      <c r="D210" s="296"/>
      <c r="E210" s="297"/>
      <c r="F210" s="1597"/>
    </row>
    <row r="211" spans="1:6" ht="36" customHeight="1">
      <c r="A211" s="1578"/>
      <c r="B211" s="85" t="s">
        <v>8</v>
      </c>
      <c r="C211" s="295" t="s">
        <v>396</v>
      </c>
      <c r="D211" s="296"/>
      <c r="E211" s="297"/>
      <c r="F211" s="1597"/>
    </row>
    <row r="212" spans="1:6">
      <c r="A212" s="1578"/>
      <c r="B212" s="85"/>
      <c r="C212" s="295"/>
      <c r="D212" s="296"/>
      <c r="E212" s="297"/>
      <c r="F212" s="1597"/>
    </row>
    <row r="213" spans="1:6">
      <c r="A213" s="1578" t="s">
        <v>44</v>
      </c>
      <c r="B213" s="85" t="s">
        <v>45</v>
      </c>
      <c r="C213" s="408"/>
      <c r="D213" s="408"/>
      <c r="E213" s="408"/>
      <c r="F213" s="1599"/>
    </row>
    <row r="214" spans="1:6" ht="36" customHeight="1">
      <c r="A214" s="1578"/>
      <c r="B214" s="85" t="s">
        <v>8</v>
      </c>
      <c r="C214" s="295" t="s">
        <v>396</v>
      </c>
      <c r="D214" s="296"/>
      <c r="E214" s="297"/>
      <c r="F214" s="1597"/>
    </row>
    <row r="215" spans="1:6">
      <c r="A215" s="1578"/>
      <c r="B215" s="22"/>
      <c r="C215" s="1546"/>
      <c r="D215" s="296"/>
      <c r="E215" s="297"/>
      <c r="F215" s="1597"/>
    </row>
    <row r="216" spans="1:6">
      <c r="A216" s="1578" t="s">
        <v>46</v>
      </c>
      <c r="B216" s="85" t="s">
        <v>47</v>
      </c>
      <c r="C216" s="295"/>
      <c r="D216" s="296"/>
      <c r="E216" s="297"/>
      <c r="F216" s="1597"/>
    </row>
    <row r="217" spans="1:6" ht="36" customHeight="1">
      <c r="A217" s="1578"/>
      <c r="B217" s="85" t="s">
        <v>8</v>
      </c>
      <c r="C217" s="295" t="s">
        <v>396</v>
      </c>
      <c r="D217" s="296"/>
      <c r="E217" s="297"/>
      <c r="F217" s="1597"/>
    </row>
    <row r="218" spans="1:6">
      <c r="A218" s="1578"/>
      <c r="B218" s="85"/>
      <c r="C218" s="295"/>
      <c r="D218" s="296"/>
      <c r="E218" s="297"/>
      <c r="F218" s="1597"/>
    </row>
    <row r="219" spans="1:6">
      <c r="A219" s="1578" t="s">
        <v>48</v>
      </c>
      <c r="B219" s="85" t="s">
        <v>49</v>
      </c>
      <c r="C219" s="293"/>
      <c r="D219" s="293"/>
      <c r="E219" s="294"/>
      <c r="F219" s="1605"/>
    </row>
    <row r="220" spans="1:6" ht="36" customHeight="1">
      <c r="A220" s="1578"/>
      <c r="B220" s="1767" t="s">
        <v>2895</v>
      </c>
      <c r="C220" s="295" t="s">
        <v>396</v>
      </c>
      <c r="D220" s="296"/>
      <c r="E220" s="297"/>
      <c r="F220" s="1597"/>
    </row>
    <row r="221" spans="1:6" ht="16.95" customHeight="1">
      <c r="A221" s="1578"/>
      <c r="B221" s="1026"/>
      <c r="C221" s="295"/>
      <c r="D221" s="296"/>
      <c r="E221" s="297"/>
      <c r="F221" s="1597"/>
    </row>
    <row r="222" spans="1:6" ht="16.95" customHeight="1">
      <c r="A222" s="1578"/>
      <c r="B222" s="1025" t="s">
        <v>3238</v>
      </c>
      <c r="C222" s="295"/>
      <c r="D222" s="296"/>
      <c r="E222" s="297"/>
      <c r="F222" s="1597"/>
    </row>
    <row r="223" spans="1:6" ht="28.2" customHeight="1">
      <c r="A223" s="1578"/>
      <c r="B223" s="1633" t="s">
        <v>3239</v>
      </c>
      <c r="C223" s="295"/>
      <c r="D223" s="296"/>
      <c r="E223" s="297"/>
      <c r="F223" s="1597"/>
    </row>
    <row r="224" spans="1:6">
      <c r="A224" s="1587" t="s">
        <v>51</v>
      </c>
      <c r="B224" s="178" t="s">
        <v>52</v>
      </c>
      <c r="C224" s="295"/>
      <c r="D224" s="296"/>
      <c r="E224" s="297"/>
      <c r="F224" s="1597"/>
    </row>
    <row r="225" spans="1:6">
      <c r="A225" s="1578"/>
      <c r="B225" s="112"/>
      <c r="C225" s="295"/>
      <c r="D225" s="296"/>
      <c r="E225" s="297"/>
      <c r="F225" s="1597"/>
    </row>
    <row r="226" spans="1:6" ht="52.8">
      <c r="A226" s="1588"/>
      <c r="B226" s="299" t="s">
        <v>936</v>
      </c>
      <c r="C226" s="295"/>
      <c r="D226" s="296"/>
      <c r="E226" s="297"/>
      <c r="F226" s="1597"/>
    </row>
    <row r="227" spans="1:6" ht="36" customHeight="1">
      <c r="A227" s="1578"/>
      <c r="B227" s="112" t="s">
        <v>8</v>
      </c>
      <c r="C227" s="295" t="s">
        <v>396</v>
      </c>
      <c r="D227" s="296"/>
      <c r="E227" s="297"/>
      <c r="F227" s="1597"/>
    </row>
    <row r="228" spans="1:6">
      <c r="A228" s="1578"/>
      <c r="B228" s="112" t="s">
        <v>580</v>
      </c>
      <c r="C228" s="295"/>
      <c r="D228" s="296"/>
      <c r="E228" s="297"/>
      <c r="F228" s="1597"/>
    </row>
    <row r="229" spans="1:6">
      <c r="A229" s="1587" t="s">
        <v>53</v>
      </c>
      <c r="B229" s="178" t="s">
        <v>54</v>
      </c>
      <c r="C229" s="295"/>
      <c r="D229" s="296"/>
      <c r="E229" s="297"/>
      <c r="F229" s="1597"/>
    </row>
    <row r="230" spans="1:6" ht="10.199999999999999" customHeight="1">
      <c r="A230" s="1578"/>
      <c r="B230" s="112"/>
      <c r="C230" s="295"/>
      <c r="D230" s="296"/>
      <c r="E230" s="297"/>
      <c r="F230" s="1597"/>
    </row>
    <row r="231" spans="1:6" ht="70.95" customHeight="1">
      <c r="A231" s="1578"/>
      <c r="B231" s="299" t="s">
        <v>3892</v>
      </c>
      <c r="C231" s="295"/>
      <c r="D231" s="296"/>
      <c r="E231" s="297"/>
      <c r="F231" s="1597"/>
    </row>
    <row r="232" spans="1:6" ht="36" customHeight="1">
      <c r="A232" s="1578"/>
      <c r="B232" s="112" t="s">
        <v>8</v>
      </c>
      <c r="C232" s="295" t="s">
        <v>396</v>
      </c>
      <c r="D232" s="296"/>
      <c r="E232" s="297"/>
      <c r="F232" s="1597"/>
    </row>
    <row r="233" spans="1:6">
      <c r="A233" s="1578"/>
      <c r="B233" s="112" t="s">
        <v>580</v>
      </c>
      <c r="C233" s="295"/>
      <c r="D233" s="296"/>
      <c r="E233" s="297"/>
      <c r="F233" s="1597"/>
    </row>
    <row r="234" spans="1:6">
      <c r="A234" s="1587" t="s">
        <v>55</v>
      </c>
      <c r="B234" s="178" t="s">
        <v>56</v>
      </c>
      <c r="C234" s="295"/>
      <c r="D234" s="296"/>
      <c r="E234" s="297"/>
      <c r="F234" s="1597"/>
    </row>
    <row r="235" spans="1:6">
      <c r="A235" s="1578"/>
      <c r="B235" s="112"/>
      <c r="C235" s="295"/>
      <c r="D235" s="296"/>
      <c r="E235" s="297"/>
      <c r="F235" s="1597"/>
    </row>
    <row r="236" spans="1:6" ht="56.4" customHeight="1">
      <c r="A236" s="1578"/>
      <c r="B236" s="299" t="s">
        <v>3893</v>
      </c>
      <c r="C236" s="295"/>
      <c r="D236" s="296"/>
      <c r="E236" s="297"/>
      <c r="F236" s="1597"/>
    </row>
    <row r="237" spans="1:6" ht="36" customHeight="1">
      <c r="A237" s="1578"/>
      <c r="B237" s="112" t="s">
        <v>8</v>
      </c>
      <c r="C237" s="295" t="s">
        <v>396</v>
      </c>
      <c r="D237" s="296"/>
      <c r="E237" s="297"/>
      <c r="F237" s="1597"/>
    </row>
    <row r="238" spans="1:6" ht="21" customHeight="1">
      <c r="A238" s="1609"/>
      <c r="B238" s="1538" t="s">
        <v>14</v>
      </c>
      <c r="C238" s="1539"/>
      <c r="D238" s="1540"/>
      <c r="E238" s="1541" t="s">
        <v>1094</v>
      </c>
      <c r="F238" s="1604"/>
    </row>
    <row r="239" spans="1:6">
      <c r="A239" s="1568"/>
      <c r="B239" s="1630" t="s">
        <v>50</v>
      </c>
      <c r="C239" s="1572"/>
      <c r="D239" s="1572"/>
      <c r="E239" s="1601"/>
      <c r="F239" s="1614"/>
    </row>
    <row r="240" spans="1:6">
      <c r="A240" s="1567"/>
      <c r="B240" s="699"/>
      <c r="C240" s="1542" t="s">
        <v>339</v>
      </c>
      <c r="D240" s="1542" t="s">
        <v>340</v>
      </c>
      <c r="E240" s="1543" t="s">
        <v>341</v>
      </c>
      <c r="F240" s="1607" t="s">
        <v>342</v>
      </c>
    </row>
    <row r="241" spans="1:6" ht="13.2" customHeight="1">
      <c r="A241" s="1578" t="s">
        <v>57</v>
      </c>
      <c r="B241" s="178" t="s">
        <v>58</v>
      </c>
      <c r="C241" s="295"/>
      <c r="D241" s="296"/>
      <c r="E241" s="297"/>
      <c r="F241" s="1597"/>
    </row>
    <row r="242" spans="1:6" ht="13.2" customHeight="1">
      <c r="A242" s="1578"/>
      <c r="B242" s="112"/>
      <c r="C242" s="295"/>
      <c r="D242" s="296"/>
      <c r="E242" s="297"/>
      <c r="F242" s="1597"/>
    </row>
    <row r="243" spans="1:6" ht="36.6" customHeight="1">
      <c r="A243" s="1578"/>
      <c r="B243" s="690" t="s">
        <v>3894</v>
      </c>
      <c r="C243" s="295"/>
      <c r="D243" s="296"/>
      <c r="E243" s="297"/>
      <c r="F243" s="1597"/>
    </row>
    <row r="244" spans="1:6" ht="36" customHeight="1">
      <c r="A244" s="1578"/>
      <c r="B244" s="85" t="s">
        <v>8</v>
      </c>
      <c r="C244" s="295" t="s">
        <v>396</v>
      </c>
      <c r="D244" s="296"/>
      <c r="E244" s="297"/>
      <c r="F244" s="1597"/>
    </row>
    <row r="245" spans="1:6">
      <c r="A245" s="1578"/>
      <c r="B245" s="85"/>
      <c r="C245" s="295"/>
      <c r="D245" s="296"/>
      <c r="E245" s="297"/>
      <c r="F245" s="1597"/>
    </row>
    <row r="246" spans="1:6">
      <c r="A246" s="1587" t="s">
        <v>59</v>
      </c>
      <c r="B246" s="436" t="s">
        <v>60</v>
      </c>
      <c r="C246" s="295"/>
      <c r="D246" s="296"/>
      <c r="E246" s="297"/>
      <c r="F246" s="1597"/>
    </row>
    <row r="247" spans="1:6">
      <c r="A247" s="1578"/>
      <c r="B247" s="85"/>
      <c r="C247" s="295"/>
      <c r="D247" s="296"/>
      <c r="E247" s="297"/>
      <c r="F247" s="1597"/>
    </row>
    <row r="248" spans="1:6" ht="56.4" customHeight="1">
      <c r="A248" s="1578"/>
      <c r="B248" s="1793" t="s">
        <v>3895</v>
      </c>
      <c r="C248" s="295"/>
      <c r="D248" s="296"/>
      <c r="E248" s="297"/>
      <c r="F248" s="1597"/>
    </row>
    <row r="249" spans="1:6" ht="36" customHeight="1">
      <c r="A249" s="1578"/>
      <c r="B249" s="85" t="s">
        <v>8</v>
      </c>
      <c r="C249" s="295" t="s">
        <v>396</v>
      </c>
      <c r="D249" s="296"/>
      <c r="E249" s="297"/>
      <c r="F249" s="1597"/>
    </row>
    <row r="250" spans="1:6" ht="72.75" customHeight="1">
      <c r="A250" s="1578"/>
      <c r="B250" s="2273" t="s">
        <v>4154</v>
      </c>
      <c r="C250" s="408"/>
      <c r="D250" s="408"/>
      <c r="E250" s="408"/>
      <c r="F250" s="1599"/>
    </row>
    <row r="251" spans="1:6" ht="17.25" customHeight="1">
      <c r="A251" s="1587" t="s">
        <v>61</v>
      </c>
      <c r="B251" s="436" t="s">
        <v>62</v>
      </c>
      <c r="C251" s="408"/>
      <c r="D251" s="408"/>
      <c r="E251" s="408"/>
      <c r="F251" s="1599"/>
    </row>
    <row r="252" spans="1:6" ht="39.6">
      <c r="A252" s="1578"/>
      <c r="B252" s="1793" t="s">
        <v>3896</v>
      </c>
      <c r="C252" s="295"/>
      <c r="D252" s="296"/>
      <c r="E252" s="297"/>
      <c r="F252" s="1597"/>
    </row>
    <row r="253" spans="1:6" ht="36" customHeight="1">
      <c r="A253" s="1578"/>
      <c r="B253" s="85" t="s">
        <v>8</v>
      </c>
      <c r="C253" s="295" t="s">
        <v>396</v>
      </c>
      <c r="D253" s="296"/>
      <c r="E253" s="297"/>
      <c r="F253" s="1597"/>
    </row>
    <row r="254" spans="1:6" ht="13.2" customHeight="1">
      <c r="A254" s="1578"/>
      <c r="B254" s="85"/>
      <c r="C254" s="295"/>
      <c r="D254" s="296"/>
      <c r="E254" s="297"/>
      <c r="F254" s="1597"/>
    </row>
    <row r="255" spans="1:6">
      <c r="A255" s="1587" t="s">
        <v>63</v>
      </c>
      <c r="B255" s="436" t="s">
        <v>64</v>
      </c>
      <c r="C255" s="295"/>
      <c r="D255" s="296"/>
      <c r="E255" s="297"/>
      <c r="F255" s="1597"/>
    </row>
    <row r="256" spans="1:6">
      <c r="A256" s="1578"/>
      <c r="B256" s="85"/>
      <c r="C256" s="295"/>
      <c r="D256" s="296"/>
      <c r="E256" s="297"/>
      <c r="F256" s="1597"/>
    </row>
    <row r="257" spans="1:6" ht="31.95" customHeight="1">
      <c r="A257" s="1578"/>
      <c r="B257" s="1793" t="s">
        <v>3897</v>
      </c>
      <c r="C257" s="293"/>
      <c r="D257" s="293"/>
      <c r="E257" s="294"/>
      <c r="F257" s="1605"/>
    </row>
    <row r="258" spans="1:6" ht="36" customHeight="1">
      <c r="A258" s="1578"/>
      <c r="B258" s="85" t="s">
        <v>8</v>
      </c>
      <c r="C258" s="295" t="s">
        <v>396</v>
      </c>
      <c r="D258" s="296"/>
      <c r="E258" s="297"/>
      <c r="F258" s="1597"/>
    </row>
    <row r="259" spans="1:6" ht="12.75" customHeight="1">
      <c r="A259" s="1578"/>
      <c r="B259" s="112"/>
      <c r="C259" s="295"/>
      <c r="D259" s="296"/>
      <c r="E259" s="297"/>
      <c r="F259" s="1597"/>
    </row>
    <row r="260" spans="1:6">
      <c r="A260" s="1587" t="s">
        <v>65</v>
      </c>
      <c r="B260" s="436" t="s">
        <v>66</v>
      </c>
      <c r="C260" s="293"/>
      <c r="D260" s="293"/>
      <c r="E260" s="294"/>
      <c r="F260" s="1605"/>
    </row>
    <row r="261" spans="1:6">
      <c r="A261" s="1578"/>
      <c r="B261" s="85"/>
      <c r="C261" s="295"/>
      <c r="D261" s="296"/>
      <c r="E261" s="297"/>
      <c r="F261" s="1597"/>
    </row>
    <row r="262" spans="1:6" ht="43.2" customHeight="1">
      <c r="A262" s="1578"/>
      <c r="B262" s="1793" t="s">
        <v>67</v>
      </c>
      <c r="C262" s="295"/>
      <c r="D262" s="296"/>
      <c r="E262" s="297"/>
      <c r="F262" s="1597"/>
    </row>
    <row r="263" spans="1:6" ht="36" customHeight="1">
      <c r="A263" s="1578"/>
      <c r="B263" s="85" t="s">
        <v>8</v>
      </c>
      <c r="C263" s="295" t="s">
        <v>396</v>
      </c>
      <c r="D263" s="296"/>
      <c r="E263" s="297"/>
      <c r="F263" s="1597"/>
    </row>
    <row r="264" spans="1:6">
      <c r="A264" s="1578"/>
      <c r="B264" s="22"/>
      <c r="C264" s="1546"/>
      <c r="D264" s="296"/>
      <c r="E264" s="297"/>
      <c r="F264" s="1597"/>
    </row>
    <row r="265" spans="1:6">
      <c r="A265" s="1587" t="s">
        <v>68</v>
      </c>
      <c r="B265" s="1794" t="s">
        <v>69</v>
      </c>
      <c r="C265" s="295"/>
      <c r="D265" s="296"/>
      <c r="E265" s="297"/>
      <c r="F265" s="1597"/>
    </row>
    <row r="266" spans="1:6">
      <c r="A266" s="1578"/>
      <c r="B266" s="85"/>
      <c r="C266" s="295"/>
      <c r="D266" s="296"/>
      <c r="E266" s="297"/>
      <c r="F266" s="1597"/>
    </row>
    <row r="267" spans="1:6" ht="150.6" customHeight="1">
      <c r="A267" s="1578"/>
      <c r="B267" s="585" t="s">
        <v>3944</v>
      </c>
      <c r="C267" s="295"/>
      <c r="D267" s="296"/>
      <c r="E267" s="297"/>
      <c r="F267" s="1597"/>
    </row>
    <row r="268" spans="1:6" ht="36" customHeight="1">
      <c r="A268" s="1578"/>
      <c r="B268" s="85" t="s">
        <v>8</v>
      </c>
      <c r="C268" s="295" t="s">
        <v>396</v>
      </c>
      <c r="D268" s="296"/>
      <c r="E268" s="297"/>
      <c r="F268" s="1597"/>
    </row>
    <row r="269" spans="1:6" ht="21" customHeight="1">
      <c r="A269" s="1609"/>
      <c r="B269" s="1538" t="s">
        <v>14</v>
      </c>
      <c r="C269" s="1539"/>
      <c r="D269" s="1540"/>
      <c r="E269" s="1541" t="s">
        <v>1094</v>
      </c>
      <c r="F269" s="1604"/>
    </row>
    <row r="270" spans="1:6">
      <c r="A270" s="1568"/>
      <c r="B270" s="1571"/>
      <c r="C270" s="1572"/>
      <c r="D270" s="1572"/>
      <c r="E270" s="1601"/>
      <c r="F270" s="1614"/>
    </row>
    <row r="271" spans="1:6">
      <c r="A271" s="1567"/>
      <c r="B271" s="699"/>
      <c r="C271" s="1542" t="s">
        <v>339</v>
      </c>
      <c r="D271" s="1542" t="s">
        <v>340</v>
      </c>
      <c r="E271" s="1543" t="s">
        <v>341</v>
      </c>
      <c r="F271" s="1607" t="s">
        <v>342</v>
      </c>
    </row>
    <row r="272" spans="1:6" ht="13.2" customHeight="1">
      <c r="A272" s="1587" t="s">
        <v>70</v>
      </c>
      <c r="B272" s="1794" t="s">
        <v>71</v>
      </c>
      <c r="C272" s="295"/>
      <c r="D272" s="296"/>
      <c r="E272" s="297"/>
      <c r="F272" s="1597"/>
    </row>
    <row r="273" spans="1:9" ht="45" customHeight="1">
      <c r="A273" s="1578"/>
      <c r="B273" s="1795" t="s">
        <v>72</v>
      </c>
      <c r="C273" s="1546"/>
      <c r="D273" s="296"/>
      <c r="E273" s="297"/>
      <c r="F273" s="1597"/>
    </row>
    <row r="274" spans="1:9" ht="43.2" customHeight="1">
      <c r="A274" s="1578"/>
      <c r="B274" s="1795" t="s">
        <v>73</v>
      </c>
      <c r="C274" s="295"/>
      <c r="D274" s="296"/>
      <c r="E274" s="297"/>
      <c r="F274" s="1597"/>
    </row>
    <row r="275" spans="1:9" ht="36" customHeight="1">
      <c r="A275" s="1578"/>
      <c r="B275" s="85" t="s">
        <v>8</v>
      </c>
      <c r="C275" s="295" t="s">
        <v>396</v>
      </c>
      <c r="D275" s="296"/>
      <c r="E275" s="297"/>
      <c r="F275" s="1597"/>
    </row>
    <row r="276" spans="1:9">
      <c r="A276" s="1578"/>
      <c r="C276" s="1546"/>
      <c r="D276" s="296"/>
      <c r="E276" s="297"/>
      <c r="F276" s="1597"/>
    </row>
    <row r="277" spans="1:9">
      <c r="A277" s="1829" t="s">
        <v>74</v>
      </c>
      <c r="B277" s="1830" t="s">
        <v>84</v>
      </c>
      <c r="C277" s="295"/>
      <c r="D277" s="296"/>
      <c r="E277" s="297"/>
      <c r="F277" s="1597"/>
    </row>
    <row r="278" spans="1:9">
      <c r="A278" s="1585"/>
      <c r="B278" s="1831"/>
      <c r="C278" s="295"/>
      <c r="D278" s="296"/>
      <c r="E278" s="297"/>
      <c r="F278" s="1597"/>
    </row>
    <row r="279" spans="1:9" ht="124.2" customHeight="1">
      <c r="A279" s="1588"/>
      <c r="B279" s="619" t="s">
        <v>3147</v>
      </c>
      <c r="C279" s="295"/>
      <c r="D279" s="296"/>
      <c r="E279" s="297"/>
      <c r="F279" s="1597"/>
      <c r="I279" s="930" t="s">
        <v>4719</v>
      </c>
    </row>
    <row r="280" spans="1:9" ht="66">
      <c r="A280" s="1578"/>
      <c r="B280" s="1589" t="s">
        <v>85</v>
      </c>
      <c r="C280" s="295"/>
      <c r="D280" s="296"/>
      <c r="E280" s="297"/>
      <c r="F280" s="1597"/>
    </row>
    <row r="281" spans="1:9" ht="36" customHeight="1">
      <c r="A281" s="1578"/>
      <c r="B281" s="85" t="s">
        <v>8</v>
      </c>
      <c r="C281" s="295" t="s">
        <v>396</v>
      </c>
      <c r="D281" s="1552" t="s">
        <v>1191</v>
      </c>
      <c r="E281" s="297"/>
      <c r="F281" s="1597"/>
    </row>
    <row r="282" spans="1:9" ht="13.95" customHeight="1">
      <c r="A282" s="1578"/>
      <c r="B282" s="1634"/>
      <c r="C282" s="295"/>
      <c r="D282" s="296"/>
      <c r="E282" s="297"/>
      <c r="F282" s="1597"/>
    </row>
    <row r="283" spans="1:9">
      <c r="A283" s="1829" t="s">
        <v>77</v>
      </c>
      <c r="B283" s="621" t="str">
        <f>+'EPWP Con&amp;Spec'!B5:K5</f>
        <v xml:space="preserve"> EPWP CONDITIONS AND SPECIFICATIONS</v>
      </c>
      <c r="C283" s="295"/>
      <c r="D283" s="296"/>
      <c r="E283" s="297"/>
      <c r="F283" s="1597"/>
    </row>
    <row r="284" spans="1:9">
      <c r="A284" s="1829"/>
      <c r="B284" s="621" t="s">
        <v>3268</v>
      </c>
      <c r="C284" s="295"/>
      <c r="D284" s="296"/>
      <c r="E284" s="297"/>
      <c r="F284" s="1597"/>
    </row>
    <row r="285" spans="1:9">
      <c r="A285" s="408"/>
      <c r="B285" s="1553" t="str">
        <f>+'EPWP Con&amp;Spec'!B7:K7</f>
        <v>E12.1 a Employment Targets</v>
      </c>
      <c r="C285" s="295"/>
      <c r="D285" s="296"/>
      <c r="E285" s="297"/>
      <c r="F285" s="1597"/>
      <c r="I285" s="930" t="s">
        <v>580</v>
      </c>
    </row>
    <row r="286" spans="1:9" ht="41.25" customHeight="1">
      <c r="A286" s="408"/>
      <c r="B286" s="5182" t="str">
        <f>+'EPWP Con&amp;Spec'!B8:K8</f>
        <v>The contractor needs to provide a realistic estimate on the number of jobs that the project has the potential to create throughout the project duration as the project will be implemented using labour intensive construction methods on elements where it is economical and feasible for this construction method.</v>
      </c>
      <c r="C286" s="295"/>
      <c r="D286" s="296"/>
      <c r="E286" s="297"/>
      <c r="F286" s="1597"/>
      <c r="I286" s="930" t="s">
        <v>580</v>
      </c>
    </row>
    <row r="287" spans="1:9">
      <c r="A287" s="408"/>
      <c r="B287" s="5182"/>
      <c r="C287" s="295"/>
      <c r="D287" s="296"/>
      <c r="E287" s="297"/>
      <c r="F287" s="1597"/>
    </row>
    <row r="288" spans="1:9">
      <c r="A288" s="408"/>
      <c r="B288" s="1546"/>
      <c r="C288" s="295"/>
      <c r="D288" s="296"/>
      <c r="E288" s="297"/>
      <c r="F288" s="1597"/>
    </row>
    <row r="289" spans="1:9">
      <c r="A289" s="408"/>
      <c r="B289" s="1024" t="s">
        <v>3120</v>
      </c>
      <c r="C289" s="295"/>
      <c r="D289" s="293"/>
      <c r="E289" s="294"/>
      <c r="F289" s="1605"/>
    </row>
    <row r="290" spans="1:9">
      <c r="A290" s="408"/>
      <c r="B290" s="1546"/>
      <c r="C290" s="295"/>
      <c r="D290" s="296"/>
      <c r="E290" s="297"/>
      <c r="F290" s="1597"/>
    </row>
    <row r="291" spans="1:9">
      <c r="A291" s="408"/>
      <c r="B291" s="1546" t="s">
        <v>8</v>
      </c>
      <c r="C291" s="295" t="s">
        <v>396</v>
      </c>
      <c r="D291" s="293"/>
      <c r="E291" s="294"/>
      <c r="F291" s="1605"/>
    </row>
    <row r="292" spans="1:9">
      <c r="A292" s="1578"/>
      <c r="B292" s="183"/>
      <c r="C292" s="295"/>
      <c r="D292" s="296"/>
      <c r="E292" s="297"/>
      <c r="F292" s="1597"/>
    </row>
    <row r="293" spans="1:9" ht="12" customHeight="1">
      <c r="A293" s="1588"/>
      <c r="B293" s="1590" t="str">
        <f>+'EPWP Con&amp;Spec'!B11:K11</f>
        <v>E12.1 b Employment requirements</v>
      </c>
      <c r="C293" s="293"/>
      <c r="D293" s="293"/>
      <c r="E293" s="294"/>
      <c r="F293" s="1605"/>
    </row>
    <row r="294" spans="1:9" ht="30" customHeight="1">
      <c r="A294" s="1546"/>
      <c r="B294" s="1580" t="str">
        <f>+'EPWP Con&amp;Spec'!B12:K12</f>
        <v>Tenderers are advised that this contract will be subject to the Expanded Public Works Program (EPWP) aimed at alleviating and reducing unemployment.</v>
      </c>
      <c r="C294" s="293"/>
      <c r="D294" s="293"/>
      <c r="E294" s="294"/>
      <c r="F294" s="1605"/>
    </row>
    <row r="295" spans="1:9" ht="27.6" customHeight="1">
      <c r="A295" s="1588"/>
      <c r="B295" s="299" t="str">
        <f>+'EPWP Con&amp;Spec'!B14:K14</f>
        <v>Tenderers must allow for any costs for the employement of unskilled labour as per the requirements of the EPWP program;</v>
      </c>
      <c r="C295" s="293"/>
      <c r="D295" s="293"/>
      <c r="E295" s="294"/>
      <c r="F295" s="1605"/>
    </row>
    <row r="296" spans="1:9" ht="7.2" customHeight="1">
      <c r="A296" s="1588"/>
      <c r="B296" s="184"/>
      <c r="C296" s="293"/>
      <c r="D296" s="293"/>
      <c r="E296" s="294"/>
      <c r="F296" s="1605"/>
    </row>
    <row r="297" spans="1:9" ht="13.95" customHeight="1">
      <c r="A297" s="1588"/>
      <c r="B297" s="623" t="str">
        <f>+"1. "&amp;+'EPWP Con&amp;Spec'!C15&amp;""</f>
        <v>1. 55% of unskilled labour to be women</v>
      </c>
      <c r="C297" s="293"/>
      <c r="D297" s="293"/>
      <c r="E297" s="294"/>
      <c r="F297" s="1605"/>
    </row>
    <row r="298" spans="1:9" ht="13.95" customHeight="1">
      <c r="A298" s="1588"/>
      <c r="B298" s="623" t="str">
        <f>+"2. "&amp;+'EPWP Con&amp;Spec'!C16&amp;""</f>
        <v>2. 55% of unskilled labour to be youth aged between 18 and 35 years</v>
      </c>
      <c r="C298" s="293"/>
      <c r="D298" s="293"/>
      <c r="E298" s="294"/>
      <c r="F298" s="1605"/>
    </row>
    <row r="299" spans="1:9" ht="13.95" customHeight="1">
      <c r="A299" s="1588"/>
      <c r="B299" s="623" t="str">
        <f>+"3. "&amp;+'EPWP Con&amp;Spec'!C17&amp;""</f>
        <v xml:space="preserve">3. 2% of unskilled labour to be people living with disability </v>
      </c>
      <c r="C299" s="293"/>
      <c r="D299" s="293"/>
      <c r="E299" s="294"/>
      <c r="F299" s="1605"/>
    </row>
    <row r="300" spans="1:9" ht="71.400000000000006" customHeight="1">
      <c r="A300" s="1578"/>
      <c r="B300" s="604" t="str">
        <f>+"4. "&amp;+'EPWP Con&amp;Spec'!B19*100&amp;"%  "&amp;+'EPWP Con&amp;Spec'!C19&amp;" "</f>
        <v xml:space="preserve">4. 100%  Unskilled labour utilised must reside within the boundries of the Municipality Ward where this contract is executed, with preference to the local community closest or at the walking distance to the contract site. Wherever possible local skilled tradesmen are to be employed on this contract with the view to maximize utilization of local resources. </v>
      </c>
      <c r="C300" s="293"/>
      <c r="D300" s="293"/>
      <c r="E300" s="294"/>
      <c r="F300" s="1605"/>
      <c r="I300" s="930" t="s">
        <v>580</v>
      </c>
    </row>
    <row r="301" spans="1:9" ht="13.95" customHeight="1">
      <c r="A301" s="1578"/>
      <c r="B301" s="604"/>
      <c r="C301" s="293"/>
      <c r="D301" s="293"/>
      <c r="E301" s="294"/>
      <c r="F301" s="1605"/>
      <c r="I301" s="930"/>
    </row>
    <row r="302" spans="1:9" ht="13.95" customHeight="1">
      <c r="A302" s="1578"/>
      <c r="B302" s="1546" t="s">
        <v>8</v>
      </c>
      <c r="C302" s="295" t="s">
        <v>396</v>
      </c>
      <c r="D302" s="293"/>
      <c r="E302" s="294"/>
      <c r="F302" s="1605"/>
      <c r="I302" s="930"/>
    </row>
    <row r="303" spans="1:9" ht="21" customHeight="1">
      <c r="A303" s="1609"/>
      <c r="B303" s="1538" t="s">
        <v>14</v>
      </c>
      <c r="C303" s="1539"/>
      <c r="D303" s="1540"/>
      <c r="E303" s="1541" t="s">
        <v>1094</v>
      </c>
      <c r="F303" s="1604"/>
    </row>
    <row r="304" spans="1:9">
      <c r="A304" s="1568"/>
      <c r="B304" s="1571"/>
      <c r="C304" s="1572"/>
      <c r="D304" s="1572"/>
      <c r="E304" s="1601"/>
      <c r="F304" s="1614"/>
    </row>
    <row r="305" spans="1:6">
      <c r="A305" s="1567"/>
      <c r="B305" s="699"/>
      <c r="C305" s="1542" t="s">
        <v>339</v>
      </c>
      <c r="D305" s="1542" t="s">
        <v>340</v>
      </c>
      <c r="E305" s="1543" t="s">
        <v>341</v>
      </c>
      <c r="F305" s="1607" t="s">
        <v>342</v>
      </c>
    </row>
    <row r="306" spans="1:6">
      <c r="A306" s="1588"/>
      <c r="B306" s="299"/>
      <c r="C306" s="295"/>
      <c r="D306" s="296"/>
      <c r="E306" s="297"/>
      <c r="F306" s="1597"/>
    </row>
    <row r="307" spans="1:6">
      <c r="A307" s="1588"/>
      <c r="B307" s="1591" t="str">
        <f>+'EPWP Con&amp;Spec'!B23:K23</f>
        <v>E12.1 c Labour rate and payment intervals</v>
      </c>
      <c r="C307" s="295"/>
      <c r="D307" s="296"/>
      <c r="E307" s="297"/>
      <c r="F307" s="1597"/>
    </row>
    <row r="308" spans="1:6" ht="79.2">
      <c r="A308" s="1588"/>
      <c r="B308" s="299" t="str">
        <f>+'EPWP Con&amp;Spec'!B24:K24</f>
        <v>The contractor should ensure that labour rate paid to unskilled local labour is commensurate to the daily task. When determining the rate, consideration should be given to that EPWP beneficiaries are mostly bread winners in their families, as the program intends alleviating poverty. There should also be consideration that the labour rate promotes creation of expanded number of jobs created and person days of work.</v>
      </c>
      <c r="C308" s="295"/>
      <c r="D308" s="296"/>
      <c r="E308" s="297"/>
      <c r="F308" s="1597"/>
    </row>
    <row r="309" spans="1:6" ht="39.6">
      <c r="A309" s="1588"/>
      <c r="B309" s="299" t="str">
        <f>+'EPWP Con&amp;Spec'!B26:K26</f>
        <v>Contractors should make endeavours to ensure that labourers, particularly unskilled are remunerated on fortnight basis and prior notification be made should there be a shortfall on their wages.</v>
      </c>
      <c r="C309" s="295"/>
      <c r="D309" s="296"/>
      <c r="E309" s="297"/>
      <c r="F309" s="1597"/>
    </row>
    <row r="310" spans="1:6" ht="39.6">
      <c r="A310" s="1588"/>
      <c r="B310" s="299" t="str">
        <f>+'EPWP Con&amp;Spec'!B28:K28</f>
        <v>The labour rate for local unskilled shall also be determined in consideration of the location of the project, i.e. for projects implemented in urbanized municipalities will not be the same as that for rural municipalities.</v>
      </c>
      <c r="C310" s="295"/>
      <c r="D310" s="296"/>
      <c r="E310" s="297"/>
      <c r="F310" s="1597"/>
    </row>
    <row r="311" spans="1:6">
      <c r="A311" s="1588"/>
      <c r="B311" s="299"/>
      <c r="C311" s="295"/>
      <c r="D311" s="296"/>
      <c r="E311" s="297"/>
      <c r="F311" s="1597"/>
    </row>
    <row r="312" spans="1:6">
      <c r="A312" s="1588"/>
      <c r="B312" s="112" t="s">
        <v>8</v>
      </c>
      <c r="C312" s="295" t="s">
        <v>396</v>
      </c>
      <c r="D312" s="296"/>
      <c r="E312" s="297"/>
      <c r="F312" s="1597"/>
    </row>
    <row r="313" spans="1:6">
      <c r="A313" s="1588"/>
      <c r="B313" s="112"/>
      <c r="C313" s="295"/>
      <c r="D313" s="296"/>
      <c r="E313" s="297"/>
      <c r="F313" s="1597"/>
    </row>
    <row r="314" spans="1:6">
      <c r="A314" s="1578"/>
      <c r="B314" s="1832" t="s">
        <v>3269</v>
      </c>
      <c r="C314" s="293"/>
      <c r="D314" s="293"/>
      <c r="E314" s="294"/>
      <c r="F314" s="1605"/>
    </row>
    <row r="315" spans="1:6">
      <c r="A315" s="1588"/>
      <c r="B315" s="1591" t="str">
        <f>+'EPWP Con&amp;Spec'!B31:K31</f>
        <v>E12.2 a Labour Intensive Construction (LIC) method</v>
      </c>
      <c r="C315" s="295"/>
      <c r="D315" s="296"/>
      <c r="E315" s="297"/>
      <c r="F315" s="1597"/>
    </row>
    <row r="316" spans="1:6" ht="26.4">
      <c r="A316" s="1588"/>
      <c r="B316" s="71" t="str">
        <f>+'EPWP Con&amp;Spec'!B32:K32</f>
        <v>On site there must a person(s) having competency in managing and implementing LIC methods.</v>
      </c>
      <c r="C316" s="295"/>
      <c r="D316" s="296"/>
      <c r="E316" s="297"/>
      <c r="F316" s="1597"/>
    </row>
    <row r="317" spans="1:6" ht="26.4">
      <c r="A317" s="1588"/>
      <c r="B317" s="71" t="str">
        <f>+'EPWP Con&amp;Spec'!B33:K33</f>
        <v xml:space="preserve"> *Foreman @ NQF Level 4 the Unit Standard on Implementing LIC methods on site.</v>
      </c>
      <c r="C317" s="295"/>
      <c r="D317" s="296"/>
      <c r="E317" s="297"/>
      <c r="F317" s="1597"/>
    </row>
    <row r="318" spans="1:6" ht="26.4">
      <c r="A318" s="1588"/>
      <c r="B318" s="71" t="str">
        <f>+'EPWP Con&amp;Spec'!B34:K34</f>
        <v>*Site Agent/ Managers @ NQF level  5 the Unit Standard on Manage Labour-Intensive Skills Programme both must be CETA accredited</v>
      </c>
      <c r="C318" s="295"/>
      <c r="D318" s="296"/>
      <c r="E318" s="297"/>
      <c r="F318" s="1597"/>
    </row>
    <row r="319" spans="1:6">
      <c r="A319" s="1588"/>
      <c r="B319" s="112"/>
      <c r="C319" s="295"/>
      <c r="D319" s="296"/>
      <c r="E319" s="297"/>
      <c r="F319" s="1597"/>
    </row>
    <row r="320" spans="1:6">
      <c r="A320" s="1588"/>
      <c r="B320" s="112" t="s">
        <v>8</v>
      </c>
      <c r="C320" s="295" t="s">
        <v>396</v>
      </c>
      <c r="D320" s="296"/>
      <c r="E320" s="297"/>
      <c r="F320" s="1597"/>
    </row>
    <row r="321" spans="1:6">
      <c r="A321" s="1588"/>
      <c r="B321" s="112"/>
      <c r="C321" s="295"/>
      <c r="D321" s="296"/>
      <c r="E321" s="297"/>
      <c r="F321" s="1597"/>
    </row>
    <row r="322" spans="1:6">
      <c r="A322" s="1588"/>
      <c r="B322" s="1590" t="str">
        <f>+'EPWP Con&amp;Spec'!B37:K37</f>
        <v>E12.2 b Labour Intensive Construction Method</v>
      </c>
      <c r="C322" s="295"/>
      <c r="D322" s="296"/>
      <c r="E322" s="297"/>
      <c r="F322" s="1597"/>
    </row>
    <row r="323" spans="1:6" ht="52.8">
      <c r="A323" s="1588"/>
      <c r="B323" s="930" t="str">
        <f>+'EPWP Con&amp;Spec'!B38:K38</f>
        <v xml:space="preserve">Those parts of the contract to be constructed using Labour Intensive methods will be marked in the BoQ with letter LI (indicating Labour Intensive) against every item so designated. Such works will only be constructed using method so indicated. </v>
      </c>
      <c r="C323" s="295"/>
      <c r="D323" s="296"/>
      <c r="E323" s="297"/>
      <c r="F323" s="1597"/>
    </row>
    <row r="324" spans="1:6">
      <c r="A324" s="1588"/>
      <c r="B324" s="112"/>
      <c r="C324" s="295"/>
      <c r="D324" s="296"/>
      <c r="E324" s="297"/>
      <c r="F324" s="1597"/>
    </row>
    <row r="325" spans="1:6" ht="49.95" customHeight="1">
      <c r="A325" s="1588"/>
      <c r="B325" s="930" t="str">
        <f>+'EPWP Con&amp;Spec'!B39:K39</f>
        <v>Reference to be made to Guidelines for the implementation of Labour Intensive Infrastructure projects under EPWP. "Scope of Work in Respect of Work Relating to the Expanded Public Works Programme (EPWP)"</v>
      </c>
      <c r="C325" s="295"/>
      <c r="D325" s="296"/>
      <c r="E325" s="297"/>
      <c r="F325" s="1597"/>
    </row>
    <row r="326" spans="1:6">
      <c r="A326" s="1588"/>
      <c r="B326" s="112" t="s">
        <v>8</v>
      </c>
      <c r="C326" s="295" t="s">
        <v>396</v>
      </c>
      <c r="D326" s="296"/>
      <c r="E326" s="297"/>
      <c r="F326" s="1597"/>
    </row>
    <row r="327" spans="1:6">
      <c r="A327" s="1588"/>
      <c r="B327" s="930"/>
      <c r="C327" s="295"/>
      <c r="D327" s="296"/>
      <c r="E327" s="297"/>
      <c r="F327" s="1597"/>
    </row>
    <row r="328" spans="1:6" ht="16.2" customHeight="1">
      <c r="A328" s="1588"/>
      <c r="B328" s="1789" t="str">
        <f>+'EPWP Con&amp;Spec'!B42:K42</f>
        <v>E12.3 RECORD KEEPING</v>
      </c>
      <c r="C328" s="295"/>
      <c r="D328" s="296"/>
      <c r="E328" s="297"/>
      <c r="F328" s="1597"/>
    </row>
    <row r="329" spans="1:6" ht="84.6" customHeight="1">
      <c r="A329" s="1588"/>
      <c r="B329" s="930" t="str">
        <f>+'EPWP Con&amp;Spec'!B43:K43</f>
        <v>12.3.1 Every employer must keep in the project site office the following  minutes of site progress minutes; contractors’ monthly site progress reports; accurately recorded attendance register; proof of payment as means to verify authenticity of data in the EPWP Beneficiary form submitted with payment certificates. Copies of submitted EPWP beneficiary data forms should also be kept in the site office.</v>
      </c>
      <c r="C329" s="295"/>
      <c r="D329" s="296"/>
      <c r="E329" s="297"/>
      <c r="F329" s="1597"/>
    </row>
    <row r="330" spans="1:6">
      <c r="A330" s="1588"/>
      <c r="B330" s="112" t="s">
        <v>8</v>
      </c>
      <c r="C330" s="295" t="s">
        <v>396</v>
      </c>
      <c r="D330" s="296"/>
      <c r="E330" s="297"/>
      <c r="F330" s="1597"/>
    </row>
    <row r="331" spans="1:6">
      <c r="A331" s="1588"/>
      <c r="B331" s="112"/>
      <c r="C331" s="295"/>
      <c r="D331" s="296"/>
      <c r="E331" s="297"/>
      <c r="F331" s="1597"/>
    </row>
    <row r="332" spans="1:6" ht="45.6" customHeight="1">
      <c r="A332" s="1588"/>
      <c r="B332" s="930" t="str">
        <f>+'EPWP Con&amp;Spec'!B46:K46</f>
        <v>12.3.2 The employer must keep this record for a period of at least three (3) years after the completion of the project in his/her office as the project site office would have been relocated.</v>
      </c>
      <c r="C332" s="295"/>
      <c r="D332" s="296"/>
      <c r="E332" s="297"/>
      <c r="F332" s="1597"/>
    </row>
    <row r="333" spans="1:6" ht="57" customHeight="1">
      <c r="A333" s="1588"/>
      <c r="B333" s="930" t="str">
        <f>+'EPWP Con&amp;Spec'!B47:K47</f>
        <v xml:space="preserve">This should be safely kept for job creation data verifications and periodical audits on projects conducted by National and Provincial  Department of Public Works  after one (1) or two (2) quarters of submitting captured EPWP Data to the National EPWP coordinating Department.  </v>
      </c>
      <c r="C333" s="295"/>
      <c r="D333" s="296"/>
      <c r="E333" s="297"/>
      <c r="F333" s="1597"/>
    </row>
    <row r="334" spans="1:6" ht="15" customHeight="1">
      <c r="A334" s="1588"/>
      <c r="B334" s="112" t="s">
        <v>8</v>
      </c>
      <c r="C334" s="295" t="s">
        <v>396</v>
      </c>
      <c r="D334" s="296"/>
      <c r="E334" s="297"/>
      <c r="F334" s="1597"/>
    </row>
    <row r="335" spans="1:6">
      <c r="A335" s="1588"/>
      <c r="B335" s="400"/>
      <c r="C335" s="295"/>
      <c r="D335" s="296"/>
      <c r="E335" s="297"/>
      <c r="F335" s="1597"/>
    </row>
    <row r="336" spans="1:6" ht="21" customHeight="1">
      <c r="A336" s="1609"/>
      <c r="B336" s="1538" t="s">
        <v>14</v>
      </c>
      <c r="C336" s="1539"/>
      <c r="D336" s="1540"/>
      <c r="E336" s="1541" t="s">
        <v>1094</v>
      </c>
      <c r="F336" s="1604"/>
    </row>
    <row r="337" spans="1:6">
      <c r="A337" s="1568"/>
      <c r="B337" s="1571"/>
      <c r="C337" s="1572"/>
      <c r="D337" s="1572"/>
      <c r="E337" s="1601"/>
      <c r="F337" s="1614"/>
    </row>
    <row r="338" spans="1:6">
      <c r="A338" s="1567"/>
      <c r="B338" s="699"/>
      <c r="C338" s="1542" t="s">
        <v>339</v>
      </c>
      <c r="D338" s="1542" t="s">
        <v>340</v>
      </c>
      <c r="E338" s="1543" t="s">
        <v>341</v>
      </c>
      <c r="F338" s="1607" t="s">
        <v>342</v>
      </c>
    </row>
    <row r="339" spans="1:6">
      <c r="A339" s="1588"/>
      <c r="B339" s="1789" t="str">
        <f>+'EPWP Con&amp;Spec'!B50:K50</f>
        <v>E12.4 EPWP REPORTING as per EPWP DATA FORM</v>
      </c>
      <c r="C339" s="295"/>
      <c r="D339" s="296"/>
      <c r="E339" s="297"/>
      <c r="F339" s="1597"/>
    </row>
    <row r="340" spans="1:6" ht="264">
      <c r="A340" s="1588"/>
      <c r="B340" s="930" t="str">
        <f>+'EPWP Con&amp;Spec'!B51:K51</f>
        <v>At the end of each month as part of site progress report and to be attached to every contractors’ progress payment certificate; the contractor shall provide the principal agent &amp; Public Works with a written records, as per EPWP data form; which will be reflecting, beneficiaries full name &amp; surname; ID No and job description of labour employed by main contractor and sub-contractors on site. At the end of each month the contractor must submit the following documents to be attached to the Progress payment certificate:
1. EPWP monthly data collection form 
2. Worker monthly payment upload
3. Worker monthly proof of payment  i.e 
3.1 Acknowledgement of receipt of payment or
3.2 Payslips 
3.3 Bank statement highlighted the workers paid 
4. Worker monthly training form 
5. Monthly attendance register
6. Certified copies of ID’s (once off)
7. ID size photos (once off)
8. Proof of UIF 
9. Proof of COIDA</v>
      </c>
      <c r="C340" s="295"/>
      <c r="D340" s="296"/>
      <c r="E340" s="297"/>
      <c r="F340" s="1597"/>
    </row>
    <row r="341" spans="1:6" ht="27" customHeight="1">
      <c r="A341" s="1588"/>
      <c r="B341" t="s">
        <v>8</v>
      </c>
      <c r="C341" s="295" t="s">
        <v>396</v>
      </c>
      <c r="D341" s="296"/>
      <c r="E341" s="297"/>
      <c r="F341" s="1597"/>
    </row>
    <row r="342" spans="1:6" ht="8.4" customHeight="1">
      <c r="A342" s="1588"/>
      <c r="B342" s="930"/>
      <c r="C342" s="295"/>
      <c r="D342" s="296"/>
      <c r="E342" s="297"/>
      <c r="F342" s="1597"/>
    </row>
    <row r="343" spans="1:6">
      <c r="A343" s="1588"/>
      <c r="B343" s="1789" t="str">
        <f>+'EPWP Con&amp;Spec'!B54:K54</f>
        <v>E12.5 EPWP PROMOTION</v>
      </c>
      <c r="C343" s="295"/>
      <c r="D343" s="296"/>
      <c r="E343" s="297"/>
      <c r="F343" s="1597"/>
    </row>
    <row r="344" spans="1:6">
      <c r="A344" s="1588"/>
      <c r="B344" s="1833" t="str">
        <f>+'EPWP Con&amp;Spec'!B55:K55</f>
        <v>12.5.1 EPWP signage board</v>
      </c>
      <c r="C344" s="295"/>
      <c r="D344" s="296"/>
      <c r="E344" s="297"/>
      <c r="F344" s="1597"/>
    </row>
    <row r="345" spans="1:6" ht="211.2">
      <c r="A345" s="1588"/>
      <c r="B345" s="623" t="str">
        <f>+'EPWP Con&amp;Spec'!B56:K56</f>
        <v xml:space="preserve">EPWP Program at the project level shall always be promoted through have the projects signage board that embrace EPWP logo at the bottom, correct measurement for this signage board will be provided by the project leader during the site handing over meeting. the standard "HELVETIVA MEDUIM " letters are to be used . Professional title to be 10 mm above line . Line thickness to be 8 mm thick . Space between bottom of the line and bottom of the lettering below the line has to be 100 mm. Letter sizes are as follows : Helvetica meduim 100 mm black upper case to be for project name and owner . Helvetica meduim 75mm black upper case only to be used for professional titles.Project name and owner shall be black lettering on white background.board sizes are as follows : Board to be minomum 2000mm from ground level and to be constructed from reinforced formed chromadek panels minimum 0,6mm thick chromadek. The contractor is responsible for ensuring that the project board remains neatly and safely erected for the full duration including maintenance period,after which the project board and post are to be dismantled and handed to the client in good order.       </v>
      </c>
      <c r="C345" s="295"/>
      <c r="D345" s="296"/>
      <c r="E345" s="297"/>
      <c r="F345" s="1597"/>
    </row>
    <row r="346" spans="1:6" s="8" customFormat="1" ht="27" customHeight="1">
      <c r="A346" s="1796"/>
      <c r="B346" s="414" t="s">
        <v>8</v>
      </c>
      <c r="C346" s="1797" t="s">
        <v>396</v>
      </c>
      <c r="D346" s="1798"/>
      <c r="E346" s="1799"/>
      <c r="F346" s="1800"/>
    </row>
    <row r="347" spans="1:6" ht="8.4" customHeight="1">
      <c r="A347" s="1588"/>
      <c r="B347" s="623"/>
      <c r="C347" s="295"/>
      <c r="D347" s="296"/>
      <c r="E347" s="297"/>
      <c r="F347" s="1597"/>
    </row>
    <row r="348" spans="1:6">
      <c r="A348" s="1588"/>
      <c r="B348" s="1833" t="str">
        <f>+'EPWP Con&amp;Spec'!B59:K59</f>
        <v>12.5.2 Branding of labour apparel</v>
      </c>
      <c r="C348" s="295"/>
      <c r="D348" s="296"/>
      <c r="E348" s="297"/>
      <c r="F348" s="1597"/>
    </row>
    <row r="349" spans="1:6" ht="52.8">
      <c r="A349" s="1588"/>
      <c r="B349" s="623" t="str">
        <f>+'EPWP Con&amp;Spec'!B60:K60</f>
        <v>Contractor &amp; Sub-contractors’ labourers shall be provided with EPWP branded Personal Protective Equipment (PPE), reflector vest with EPWP wording at the back is an ideal and cost effective means of promoting program on site.</v>
      </c>
      <c r="C349" s="295"/>
      <c r="D349" s="296"/>
      <c r="E349" s="297"/>
      <c r="F349" s="1597"/>
    </row>
    <row r="350" spans="1:6" ht="14.4">
      <c r="A350" s="1588"/>
      <c r="B350" s="1834" t="str">
        <f>+'EPWP Con&amp;Spec'!B61:K61</f>
        <v>The contractor is then advised to price for both item 17.5.1 and 17.5.2</v>
      </c>
      <c r="C350" s="295"/>
      <c r="D350" s="296"/>
      <c r="E350" s="297"/>
      <c r="F350" s="1597"/>
    </row>
    <row r="351" spans="1:6" s="8" customFormat="1" ht="27" customHeight="1">
      <c r="A351" s="1796"/>
      <c r="B351" s="414" t="s">
        <v>8</v>
      </c>
      <c r="C351" s="1797" t="s">
        <v>396</v>
      </c>
      <c r="D351" s="1798"/>
      <c r="E351" s="1799"/>
      <c r="F351" s="1800"/>
    </row>
    <row r="352" spans="1:6" ht="8.4" customHeight="1">
      <c r="A352" s="1588"/>
      <c r="B352" s="616"/>
      <c r="C352" s="295"/>
      <c r="D352" s="296"/>
      <c r="E352" s="297"/>
      <c r="F352" s="1597"/>
    </row>
    <row r="353" spans="1:6">
      <c r="A353" s="1588"/>
      <c r="B353" s="621" t="str">
        <f>+'EPWP Con&amp;Spec'!B64:K64</f>
        <v>E12.6 COMMUNITY LIAISON OFFICER (CLO)</v>
      </c>
      <c r="C353" s="295"/>
      <c r="D353" s="296"/>
      <c r="E353" s="297"/>
      <c r="F353" s="1597"/>
    </row>
    <row r="354" spans="1:6">
      <c r="A354" s="1588"/>
      <c r="B354" s="1835" t="str">
        <f>+'EPWP Con&amp;Spec'!B65:K65</f>
        <v xml:space="preserve">UTILISATION OF A COMMUNITY LIAISON OFFICER </v>
      </c>
      <c r="C354" s="295"/>
      <c r="D354" s="296"/>
      <c r="E354" s="297"/>
      <c r="F354" s="1597"/>
    </row>
    <row r="355" spans="1:6" ht="15.6" customHeight="1">
      <c r="A355" s="1588"/>
      <c r="B355" s="623" t="s">
        <v>3266</v>
      </c>
      <c r="C355" s="295"/>
      <c r="D355" s="296"/>
      <c r="E355" s="297"/>
      <c r="F355" s="1597"/>
    </row>
    <row r="356" spans="1:6" ht="45.6" customHeight="1">
      <c r="A356" s="1588"/>
      <c r="B356" s="623" t="str">
        <f>+'EPWP Con&amp;Spec'!B66:K66</f>
        <v>The Contractor shall allow for and pay any and all costs necessary for the engagement of the services of a Community Liaison Officer (CLO) for the full duration of this contract</v>
      </c>
      <c r="C356" s="295"/>
      <c r="D356" s="296"/>
      <c r="E356" s="297"/>
      <c r="F356" s="1597"/>
    </row>
    <row r="357" spans="1:6" ht="30" customHeight="1">
      <c r="A357" s="1588"/>
      <c r="B357" s="623" t="s">
        <v>3267</v>
      </c>
      <c r="C357" s="295"/>
      <c r="D357" s="296"/>
      <c r="E357" s="297"/>
      <c r="F357" s="1597"/>
    </row>
    <row r="358" spans="1:6" ht="102" customHeight="1">
      <c r="A358" s="1588"/>
      <c r="B358" s="71" t="str">
        <f>+'EPWP Con&amp;Spec'!B68:K68</f>
        <v>A CLO will be identified by the local structures of the ward areas and appointed following fair and transparent interviewing process, to be conducted in the presence of local structures and the contractor representative, in order to assist the Contractor in the procurement of any local labour, etc. required for this project. The Contractor is to liaise with the CLO and afford him any assistance needed in ensuring sound working relations with the local community.</v>
      </c>
      <c r="C358" s="295"/>
      <c r="D358" s="296"/>
      <c r="E358" s="297"/>
      <c r="F358" s="1597"/>
    </row>
    <row r="359" spans="1:6" ht="26.4">
      <c r="A359" s="1588"/>
      <c r="B359" s="125" t="str">
        <f>+'EPWP Con&amp;Spec'!B70:K70</f>
        <v>Key Responsibilities of the CLO are envisaged to include and not necessary be limited to:</v>
      </c>
      <c r="C359" s="295"/>
      <c r="D359" s="296"/>
      <c r="E359" s="297"/>
      <c r="F359" s="1597"/>
    </row>
    <row r="360" spans="1:6" ht="46.95" customHeight="1">
      <c r="A360" s="1588"/>
      <c r="B360" s="71" t="str">
        <f>+'EPWP Con&amp;Spec'!B71:K71</f>
        <v>1. Assisting local leadership in conducting skills and resources audit which facilitates sourcing labour from within the ward or targeted areas for employment, as required by contractor.</v>
      </c>
      <c r="C360" s="295"/>
      <c r="D360" s="296"/>
      <c r="E360" s="297"/>
      <c r="F360" s="1597"/>
    </row>
    <row r="361" spans="1:6" ht="29.4" customHeight="1">
      <c r="A361" s="1588"/>
      <c r="B361" s="71" t="str">
        <f>+'EPWP Con&amp;Spec'!B72:K72</f>
        <v>2. Assisting in sourcing labour-only domestic sub-contractors and the procurement of materials from local resources, as required by the contractor.</v>
      </c>
      <c r="C361" s="295"/>
      <c r="D361" s="296"/>
      <c r="E361" s="297"/>
      <c r="F361" s="1597"/>
    </row>
    <row r="362" spans="1:6" ht="42.6" customHeight="1">
      <c r="A362" s="1588"/>
      <c r="B362" s="71" t="str">
        <f>+'EPWP Con&amp;Spec'!B73:K73</f>
        <v>3. Assisting the contractor by identifying areas of potential conflict and or threats to the project or to stakeholders in the project and recommend appropriate action to the contractor.</v>
      </c>
      <c r="C362" s="295"/>
      <c r="D362" s="296"/>
      <c r="E362" s="297"/>
      <c r="F362" s="1597"/>
    </row>
    <row r="363" spans="1:6" ht="26.4">
      <c r="A363" s="1588"/>
      <c r="B363" s="71" t="str">
        <f>+'EPWP Con&amp;Spec'!B74:K74</f>
        <v>4. Assisting contractor and stakeholders in the project in the resolution of any conflict which may arise.</v>
      </c>
      <c r="C363" s="295"/>
      <c r="D363" s="296"/>
      <c r="E363" s="297"/>
      <c r="F363" s="1597"/>
    </row>
    <row r="364" spans="1:6" ht="28.2" customHeight="1">
      <c r="A364" s="1588"/>
      <c r="B364" s="71" t="str">
        <f>+'EPWP Con&amp;Spec'!B75:K75</f>
        <v>5. Establishing and ensuring that sufficient and open communication channels between the contractor and the work force are maintained.</v>
      </c>
      <c r="C364" s="295"/>
      <c r="D364" s="296"/>
      <c r="E364" s="297"/>
      <c r="F364" s="1597"/>
    </row>
    <row r="365" spans="1:6" ht="26.4">
      <c r="A365" s="1588"/>
      <c r="B365" s="71" t="str">
        <f>+'EPWP Con&amp;Spec'!B76:K76</f>
        <v>6. Establish and ensuring that efficient and open communication channels between the contractor and the community are maintained</v>
      </c>
      <c r="C365" s="295"/>
      <c r="D365" s="296"/>
      <c r="E365" s="297"/>
      <c r="F365" s="1597"/>
    </row>
    <row r="366" spans="1:6" ht="42" customHeight="1">
      <c r="A366" s="1588"/>
      <c r="B366" s="71" t="str">
        <f>+'EPWP Con&amp;Spec'!B77:K77</f>
        <v>7. Identifying and reporting to the Contractor regarding issues where communication between stakeholder is necessary, recommend courses of action and facilitate such communications</v>
      </c>
      <c r="C366" s="295"/>
      <c r="D366" s="296"/>
      <c r="E366" s="297"/>
      <c r="F366" s="1597"/>
    </row>
    <row r="367" spans="1:6" ht="21" customHeight="1">
      <c r="A367" s="1609"/>
      <c r="B367" s="1538" t="s">
        <v>14</v>
      </c>
      <c r="C367" s="1539"/>
      <c r="D367" s="1540"/>
      <c r="E367" s="1541" t="s">
        <v>1094</v>
      </c>
      <c r="F367" s="1604"/>
    </row>
    <row r="368" spans="1:6">
      <c r="A368" s="1568"/>
      <c r="B368" s="1569"/>
      <c r="C368" s="1561"/>
      <c r="D368" s="1562"/>
      <c r="E368" s="1600"/>
      <c r="F368" s="1802"/>
    </row>
    <row r="369" spans="1:6">
      <c r="A369" s="1567"/>
      <c r="B369" s="1550"/>
      <c r="C369" s="1542" t="s">
        <v>339</v>
      </c>
      <c r="D369" s="1542" t="s">
        <v>340</v>
      </c>
      <c r="E369" s="1543" t="s">
        <v>341</v>
      </c>
      <c r="F369" s="1803" t="s">
        <v>342</v>
      </c>
    </row>
    <row r="370" spans="1:6" ht="45.6" customHeight="1">
      <c r="A370" s="1588"/>
      <c r="B370" s="71" t="str">
        <f>+'EPWP Con&amp;Spec'!B78:K78</f>
        <v>8. Assisting the Contractor and the work force in the establishment of grievance procedures and necessary recommenda-tion to the Contractor regarding the grievances and solution thereto.</v>
      </c>
      <c r="C370" s="295"/>
      <c r="D370" s="296"/>
      <c r="E370" s="297"/>
      <c r="F370" s="1597"/>
    </row>
    <row r="371" spans="1:6" ht="40.950000000000003" customHeight="1">
      <c r="A371" s="1588"/>
      <c r="B371" s="71" t="str">
        <f>+'EPWP Con&amp;Spec'!B79:K79</f>
        <v>9. Attending to site meetings and project implementation meetings as required by the Contractor and prepare periodic reports as may be required by the Contractor from time to time.</v>
      </c>
      <c r="C371" s="295"/>
      <c r="D371" s="296"/>
      <c r="E371" s="297"/>
      <c r="F371" s="1597"/>
    </row>
    <row r="372" spans="1:6" ht="29.4" customHeight="1">
      <c r="A372" s="1588"/>
      <c r="B372" s="71" t="str">
        <f>+'EPWP Con&amp;Spec'!B80:K80</f>
        <v>10. Attending to such other duties which are consistent with the functions of a CLO, as may be required by the Contractor from time to time.</v>
      </c>
      <c r="C372" s="295"/>
      <c r="D372" s="296"/>
      <c r="E372" s="297"/>
      <c r="F372" s="1597"/>
    </row>
    <row r="373" spans="1:6" ht="73.2" customHeight="1">
      <c r="A373" s="1588"/>
      <c r="B373" s="71" t="str">
        <f>+'EPWP Con&amp;Spec'!B81:K81</f>
        <v>Tenderers are to price twice the rate of unskilled local labour rate against this item for any and all costs arising out of compliance with the foregoing and in the event of a Tenderer failing to price against this item or making inadequate financial provision against this item for compliance as aforesaid, then no claim for costs or additional cost incurred will be entertained by the Head: Works</v>
      </c>
      <c r="C373" s="295"/>
      <c r="D373" s="296"/>
      <c r="E373" s="297"/>
      <c r="F373" s="1597"/>
    </row>
    <row r="374" spans="1:6">
      <c r="A374" s="1588"/>
      <c r="B374" s="112" t="s">
        <v>8</v>
      </c>
      <c r="C374" s="295" t="s">
        <v>396</v>
      </c>
      <c r="D374" s="296"/>
      <c r="E374" s="297"/>
      <c r="F374" s="1597"/>
    </row>
    <row r="375" spans="1:6">
      <c r="A375" s="1588"/>
      <c r="B375" s="930" t="s">
        <v>580</v>
      </c>
      <c r="C375" s="295"/>
      <c r="D375" s="296"/>
      <c r="E375" s="297"/>
      <c r="F375" s="1597"/>
    </row>
    <row r="376" spans="1:6">
      <c r="A376" s="1588"/>
      <c r="B376" s="1789" t="str">
        <f>+'EPWP Con&amp;Spec'!B84:K84</f>
        <v>E12.7 SKILLS DEVELOPMENT ON SITE</v>
      </c>
      <c r="C376" s="295"/>
      <c r="D376" s="296"/>
      <c r="E376" s="297"/>
      <c r="F376" s="1597"/>
    </row>
    <row r="377" spans="1:6" ht="80.400000000000006" customHeight="1">
      <c r="A377" s="1588"/>
      <c r="B377" s="623" t="str">
        <f>+'EPWP Con&amp;Spec'!B85:K85</f>
        <v>Contractor in conforming to the object of EPWP that its beneficiaries need to be capacitated with skills that will render them employable in the future. It is then the responsibility of the Contractor that mandatory life skills are provided to 100% of workforce on site and on the job training to labourers from whom the potential for further development has been identified. The latter is not mandatory to all as it covers technical skills.</v>
      </c>
      <c r="C377" s="295"/>
      <c r="D377" s="296"/>
      <c r="E377" s="297"/>
      <c r="F377" s="1597"/>
    </row>
    <row r="378" spans="1:6">
      <c r="A378" s="1588"/>
      <c r="B378" s="623" t="s">
        <v>580</v>
      </c>
      <c r="C378" s="295"/>
      <c r="D378" s="296"/>
      <c r="E378" s="297"/>
      <c r="F378" s="1597"/>
    </row>
    <row r="379" spans="1:6" ht="46.2" customHeight="1">
      <c r="A379" s="1588"/>
      <c r="B379" s="623" t="str">
        <f>+'EPWP Con&amp;Spec'!B87:K87</f>
        <v>Contractor should also make provision for the possibility that there might be local youth that will need to be placed on the project with an intention to be provided support towards improving their level of competency and productivity.</v>
      </c>
      <c r="C379" s="295"/>
      <c r="D379" s="296"/>
      <c r="E379" s="297"/>
      <c r="F379" s="1597"/>
    </row>
    <row r="380" spans="1:6" ht="55.95" customHeight="1">
      <c r="A380" s="1588"/>
      <c r="B380" s="623" t="str">
        <f>+'EPWP Con&amp;Spec'!B89:K89</f>
        <v>Contractor shall also provide all necessary on-the-job training to targeted labour to enable such labour to master and advance on techniques required to undertake the work in accordance with requirements of the contract in a manner that does not compromise workers health and safety.</v>
      </c>
      <c r="C380" s="295"/>
      <c r="D380" s="296"/>
      <c r="E380" s="297"/>
      <c r="F380" s="1597"/>
    </row>
    <row r="381" spans="1:6" s="8" customFormat="1" ht="27" customHeight="1">
      <c r="A381" s="1796"/>
      <c r="B381" s="414" t="s">
        <v>8</v>
      </c>
      <c r="C381" s="1797" t="s">
        <v>396</v>
      </c>
      <c r="D381" s="1798"/>
      <c r="E381" s="1799"/>
      <c r="F381" s="1800"/>
    </row>
    <row r="382" spans="1:6">
      <c r="A382" s="1588"/>
      <c r="B382" s="616"/>
      <c r="C382" s="295"/>
      <c r="D382" s="296"/>
      <c r="E382" s="297"/>
      <c r="F382" s="1597"/>
    </row>
    <row r="383" spans="1:6">
      <c r="A383" s="1588"/>
      <c r="B383" s="621" t="str">
        <f>+'EPWP Con&amp;Spec'!B92:K92</f>
        <v>E12.8 LABOUR ONLY Sub Contracting for local emerging enterprises</v>
      </c>
      <c r="C383" s="295"/>
      <c r="D383" s="296"/>
      <c r="E383" s="297"/>
      <c r="F383" s="1597"/>
    </row>
    <row r="384" spans="1:6" ht="26.4">
      <c r="A384" s="1588"/>
      <c r="B384" s="71" t="str">
        <f>+'EPWP Con&amp;Spec'!B93:K93</f>
        <v>Tenderer’s are advised that this contract is subject to the Expanded Public Works Programme (EPWP) and the following criteria will apply:</v>
      </c>
      <c r="C384" s="295"/>
      <c r="D384" s="296"/>
      <c r="E384" s="297"/>
      <c r="F384" s="1597"/>
    </row>
    <row r="385" spans="1:6">
      <c r="A385" s="1588"/>
      <c r="B385" s="112"/>
      <c r="C385" s="295"/>
      <c r="D385" s="296"/>
      <c r="E385" s="297"/>
      <c r="F385" s="1597"/>
    </row>
    <row r="386" spans="1:6">
      <c r="A386" s="1588"/>
      <c r="B386" s="400" t="str">
        <f>+'EPWP Con&amp;Spec'!B95:K95</f>
        <v>African Equity Ownership</v>
      </c>
      <c r="C386" s="295"/>
      <c r="D386" s="296"/>
      <c r="E386" s="297"/>
      <c r="F386" s="1597"/>
    </row>
    <row r="387" spans="1:6" ht="66">
      <c r="A387" s="1588"/>
      <c r="B387" s="71" t="str">
        <f>+'EPWP Con&amp;Spec'!B96:K96</f>
        <v>a)     The Tenderer is to allow for  5% of the total value of works to be undertaken by a Priority Population Group.  This percentage excludes the costs of employing local unskilled labour. The allocation of this percentage from the Project, the screening of people, the selection of skills, will be for the Contractor to adjudicate.</v>
      </c>
      <c r="C387" s="295"/>
      <c r="D387" s="296"/>
      <c r="E387" s="297"/>
      <c r="F387" s="1597"/>
    </row>
    <row r="388" spans="1:6" ht="26.4">
      <c r="A388" s="1588"/>
      <c r="B388" s="71" t="str">
        <f>+'EPWP Con&amp;Spec'!B97:K97</f>
        <v>b)      The Priority Population Group consists of women, youth and disabled people.</v>
      </c>
      <c r="C388" s="295"/>
      <c r="D388" s="296"/>
      <c r="E388" s="297"/>
      <c r="F388" s="1597"/>
    </row>
    <row r="389" spans="1:6" ht="66">
      <c r="A389" s="1588"/>
      <c r="B389" s="71" t="str">
        <f>+'EPWP Con&amp;Spec'!B98:K98</f>
        <v>c)      The Contractor is to give first option for prospective PPG’s from the surrounding areas of the Project. Should there be insufficient suitable people fitting the criteria of PPG’s, the Contractor may hire people from further afield. This is to be done only after consultation with the Department of Works EPWP Co-ordinator and the Community Liaison Officer (CLO).</v>
      </c>
      <c r="C389" s="295"/>
      <c r="D389" s="296"/>
      <c r="E389" s="297"/>
      <c r="F389" s="1597"/>
    </row>
    <row r="390" spans="1:6" ht="77.25" customHeight="1">
      <c r="A390" s="1588"/>
      <c r="B390" s="71" t="str">
        <f>+'EPWP Con&amp;Spec'!B99:K99</f>
        <v>d)      A Mentor is to be employed by the Contractor, in consultation with the Department of Works for the purposes of quality control and liaison between the Contractor and the selected PPG’s on site. The mentor will be responsible for ensuring an acceptable level of quality workmanship and that such work carried out by the PPG's is executed within the time frames stipulated.</v>
      </c>
      <c r="C390" s="295"/>
      <c r="D390" s="296"/>
      <c r="E390" s="297"/>
      <c r="F390" s="1597"/>
    </row>
    <row r="391" spans="1:6" ht="7.2" customHeight="1">
      <c r="A391" s="1588"/>
      <c r="B391" s="930" t="s">
        <v>580</v>
      </c>
      <c r="C391" s="295"/>
      <c r="D391" s="296"/>
      <c r="E391" s="297"/>
      <c r="F391" s="1597"/>
    </row>
    <row r="392" spans="1:6" ht="26.4">
      <c r="A392" s="1588"/>
      <c r="B392" s="71" t="str">
        <f>+'EPWP Con&amp;Spec'!B101:K101</f>
        <v>In so far as possible, the Contractor is encouraged to expand the PPG’s skills, knowledge and performance levels.</v>
      </c>
      <c r="C392" s="295"/>
      <c r="D392" s="296"/>
      <c r="E392" s="297"/>
      <c r="F392" s="1597"/>
    </row>
    <row r="393" spans="1:6">
      <c r="A393" s="1588"/>
      <c r="C393" s="295"/>
      <c r="D393" s="296"/>
      <c r="E393" s="297"/>
      <c r="F393" s="1597"/>
    </row>
    <row r="394" spans="1:6">
      <c r="A394" s="1588"/>
      <c r="B394" s="112" t="s">
        <v>8</v>
      </c>
      <c r="C394" s="295" t="s">
        <v>396</v>
      </c>
      <c r="D394" s="296"/>
      <c r="E394" s="297"/>
      <c r="F394" s="1597"/>
    </row>
    <row r="395" spans="1:6" ht="21" customHeight="1">
      <c r="A395" s="1609"/>
      <c r="B395" s="1538" t="s">
        <v>14</v>
      </c>
      <c r="C395" s="1539"/>
      <c r="D395" s="1540"/>
      <c r="E395" s="1541" t="s">
        <v>1094</v>
      </c>
      <c r="F395" s="1604"/>
    </row>
    <row r="396" spans="1:6">
      <c r="A396" s="1568"/>
      <c r="B396" s="1569"/>
      <c r="C396" s="1561"/>
      <c r="D396" s="1562"/>
      <c r="E396" s="1600"/>
      <c r="F396" s="1802"/>
    </row>
    <row r="397" spans="1:6">
      <c r="A397" s="1567"/>
      <c r="B397" s="1550"/>
      <c r="C397" s="1542" t="s">
        <v>339</v>
      </c>
      <c r="D397" s="1542" t="s">
        <v>340</v>
      </c>
      <c r="E397" s="1543" t="s">
        <v>341</v>
      </c>
      <c r="F397" s="1803" t="s">
        <v>342</v>
      </c>
    </row>
    <row r="398" spans="1:6">
      <c r="A398" s="1588"/>
      <c r="B398" s="930" t="s">
        <v>580</v>
      </c>
      <c r="C398" s="295"/>
      <c r="D398" s="296"/>
      <c r="E398" s="297"/>
      <c r="F398" s="1597"/>
    </row>
    <row r="399" spans="1:6">
      <c r="A399" s="1588"/>
      <c r="B399" s="400" t="str">
        <f>+'EPWP Con&amp;Spec'!B104:K104</f>
        <v>TENDERER’S TO NOTE CONDITIONS</v>
      </c>
      <c r="C399" s="295"/>
      <c r="D399" s="296"/>
      <c r="E399" s="297"/>
      <c r="F399" s="1597"/>
    </row>
    <row r="400" spans="1:6" ht="26.4">
      <c r="A400" s="1588"/>
      <c r="B400" s="71" t="str">
        <f>+'EPWP Con&amp;Spec'!B105:K105</f>
        <v>a) The contract to be entered into between the Contractor and the PPG’s will be a LABOUR ONLY sub-contract.</v>
      </c>
      <c r="C400" s="295"/>
      <c r="D400" s="296"/>
      <c r="E400" s="297"/>
      <c r="F400" s="1597"/>
    </row>
    <row r="401" spans="1:6" ht="58.95" customHeight="1">
      <c r="A401" s="1588"/>
      <c r="B401" s="71" t="str">
        <f>+'EPWP Con&amp;Spec'!B106:K106</f>
        <v>b) The Contractor will be responsible for ensuring that all materials for use by the PPG’s in the works are to be on site timeously. The Contractor shall liaise with The Mentor and PPG to determine the nature and extent of materials required and the lead time necessary.</v>
      </c>
      <c r="C401" s="295"/>
      <c r="D401" s="296"/>
      <c r="E401" s="297"/>
      <c r="F401" s="1597"/>
    </row>
    <row r="402" spans="1:6" ht="33" customHeight="1">
      <c r="A402" s="1588"/>
      <c r="B402" s="71" t="str">
        <f>+'EPWP Con&amp;Spec'!B107:K107</f>
        <v>c) The Contractor shall be responsible for the overall programming of the Works and he is to allow for monitoring the PPG’s programme and progress.</v>
      </c>
      <c r="C402" s="295"/>
      <c r="D402" s="296"/>
      <c r="E402" s="297"/>
      <c r="F402" s="1597"/>
    </row>
    <row r="403" spans="1:6" ht="39.6">
      <c r="A403" s="1588"/>
      <c r="B403" s="71" t="str">
        <f>+'EPWP Con&amp;Spec'!B108:K108</f>
        <v>d) In conjunction with the Mentor, he is to allow for the supervision and mentoring (where necessary) of the PPG to ensure quality and adherence to standard building practice</v>
      </c>
      <c r="C403" s="295"/>
      <c r="D403" s="296"/>
      <c r="E403" s="297"/>
      <c r="F403" s="1597"/>
    </row>
    <row r="404" spans="1:6" ht="26.4">
      <c r="A404" s="1588"/>
      <c r="B404" s="71" t="str">
        <f>+'EPWP Con&amp;Spec'!B109:K109</f>
        <v>e) The Contractor is to allow for extra storage facilities on site for the PPG’s tools and equipment.</v>
      </c>
      <c r="C404" s="295"/>
      <c r="D404" s="296"/>
      <c r="E404" s="297"/>
      <c r="F404" s="1597"/>
    </row>
    <row r="405" spans="1:6" ht="47.4" customHeight="1">
      <c r="A405" s="1588"/>
      <c r="B405" s="71" t="str">
        <f>+'EPWP Con&amp;Spec'!B110:K110</f>
        <v>f) Basic tools shall be provided by the PPG’s and where these are not available; the Contractor will supply him with the necessary tools and equipment and deduct the costs thereof from the interim claims made by the PPG.</v>
      </c>
      <c r="C405" s="295"/>
      <c r="D405" s="296"/>
      <c r="E405" s="297"/>
      <c r="F405" s="1597"/>
    </row>
    <row r="406" spans="1:6" ht="39.6">
      <c r="A406" s="1588"/>
      <c r="B406" s="71" t="str">
        <f>+'EPWP Con&amp;Spec'!B111:K111</f>
        <v>g) Work requiring specialized tools will be provided free of chargeby the Contractor with the provision that these be returned upon completion of the Work.</v>
      </c>
      <c r="C406" s="295"/>
      <c r="D406" s="296"/>
      <c r="E406" s="297"/>
      <c r="F406" s="1597"/>
    </row>
    <row r="407" spans="1:6">
      <c r="A407" s="1588"/>
      <c r="B407" s="930"/>
      <c r="C407" s="295"/>
      <c r="D407" s="296"/>
      <c r="E407" s="297"/>
      <c r="F407" s="1597"/>
    </row>
    <row r="408" spans="1:6" ht="16.2" customHeight="1">
      <c r="A408" s="1588"/>
      <c r="B408" s="400" t="str">
        <f>+'EPWP Con&amp;Spec'!B113:K113</f>
        <v>CO-ORDINATION</v>
      </c>
      <c r="C408" s="295"/>
      <c r="D408" s="296"/>
      <c r="E408" s="297"/>
      <c r="F408" s="1597"/>
    </row>
    <row r="409" spans="1:6" ht="75.599999999999994" customHeight="1">
      <c r="A409" s="1588"/>
      <c r="B409" s="71" t="str">
        <f>+'EPWP Con&amp;Spec'!B114:K114</f>
        <v>The Contractor is to co-ordinate the work of all the PPG’s, Sub-Contractors and Nominated Sub- Contractors appointed direct by the Employer in such a manner and at all times as will suit the building programme and he is to allow adequate access, for the PPG’s, where required, to carry out their work in an efficient manner as no claims for extras in this connection will be entertained.</v>
      </c>
      <c r="C409" s="295"/>
      <c r="D409" s="296"/>
      <c r="E409" s="297"/>
      <c r="F409" s="1597"/>
    </row>
    <row r="410" spans="1:6" ht="27" customHeight="1">
      <c r="A410" s="1588"/>
      <c r="B410" t="s">
        <v>8</v>
      </c>
      <c r="C410" s="295" t="s">
        <v>396</v>
      </c>
      <c r="D410" s="296"/>
      <c r="E410" s="297"/>
      <c r="F410" s="1597"/>
    </row>
    <row r="411" spans="1:6">
      <c r="A411" s="1588"/>
      <c r="B411" s="930"/>
      <c r="C411" s="295"/>
      <c r="D411" s="296"/>
      <c r="E411" s="297"/>
      <c r="F411" s="1597"/>
    </row>
    <row r="412" spans="1:6">
      <c r="A412" s="1588"/>
      <c r="B412" s="400" t="str">
        <f>+'EPWP Con&amp;Spec'!B116:K116</f>
        <v>ATTENDANCE</v>
      </c>
      <c r="C412" s="295"/>
      <c r="D412" s="296"/>
      <c r="E412" s="297"/>
      <c r="F412" s="1597"/>
    </row>
    <row r="413" spans="1:6" ht="44.4" customHeight="1">
      <c r="A413" s="1588"/>
      <c r="B413" s="930" t="str">
        <f>+'EPWP Con&amp;Spec'!B117:K117</f>
        <v>The Contractor may allow for attendance upon the PPG’s concerned to execute the work. The Contractor is to allow the PPG’s the use of any scaffolding belonging to him while it remains so erected on the site.</v>
      </c>
      <c r="C413" s="295"/>
      <c r="D413" s="296"/>
      <c r="E413" s="297"/>
      <c r="F413" s="1597"/>
    </row>
    <row r="414" spans="1:6">
      <c r="A414" s="1588"/>
      <c r="B414" s="930" t="s">
        <v>580</v>
      </c>
      <c r="C414" s="295"/>
      <c r="D414" s="296"/>
      <c r="E414" s="297"/>
      <c r="F414" s="1597"/>
    </row>
    <row r="415" spans="1:6" ht="58.95" customHeight="1">
      <c r="A415" s="1588"/>
      <c r="B415" s="930" t="str">
        <f>+'EPWP Con&amp;Spec'!B119:K119</f>
        <v>Where scaffolding is necessary for the use by any PPG and the Contractor has not erected any for his own use or has removed same after his own use, the Contractor shall supply sufficient scaffolding to the PPG to be erected and dismantled by the PPG and returned to the Contractor.</v>
      </c>
      <c r="C415" s="295"/>
      <c r="D415" s="296"/>
      <c r="E415" s="297"/>
      <c r="F415" s="1597"/>
    </row>
    <row r="416" spans="1:6" ht="11.4" customHeight="1">
      <c r="A416" s="1588"/>
      <c r="B416" s="930"/>
      <c r="C416" s="295"/>
      <c r="D416" s="296"/>
      <c r="E416" s="297"/>
      <c r="F416" s="1597"/>
    </row>
    <row r="417" spans="1:6" ht="86.4" customHeight="1">
      <c r="A417" s="1588"/>
      <c r="B417" s="930" t="str">
        <f>+'EPWP Con&amp;Spec'!B121:K121</f>
        <v>This attendance upon PPG’s to execute the work is to include for the scaffolding provisions as aforesaid and, in addition, is to include for co-operating to the fullest extent with all the parties, attending on off-loading materials, providing suitable storage for tools and materials used by the PPG’s, use of general facilities such as latrines, etc., supply and cost of power, lighting, water and the like.</v>
      </c>
      <c r="C417" s="295"/>
      <c r="D417" s="296"/>
      <c r="E417" s="297"/>
      <c r="F417" s="1597"/>
    </row>
    <row r="418" spans="1:6" ht="27" customHeight="1">
      <c r="A418" s="1588"/>
      <c r="B418" t="s">
        <v>8</v>
      </c>
      <c r="C418" s="295" t="s">
        <v>396</v>
      </c>
      <c r="D418" s="296"/>
      <c r="E418" s="297"/>
      <c r="F418" s="1597"/>
    </row>
    <row r="419" spans="1:6">
      <c r="A419" s="1588"/>
      <c r="B419" s="930" t="s">
        <v>580</v>
      </c>
      <c r="C419" s="295"/>
      <c r="D419" s="296"/>
      <c r="E419" s="297"/>
      <c r="F419" s="1597"/>
    </row>
    <row r="420" spans="1:6">
      <c r="A420" s="1588"/>
      <c r="B420" s="1789" t="str">
        <f>+'EPWP Con&amp;Spec'!B123:K123</f>
        <v>E12.9 EPWP CONTRACT FOR LABOUR</v>
      </c>
      <c r="C420" s="295"/>
      <c r="D420" s="296"/>
      <c r="E420" s="297"/>
      <c r="F420" s="1597"/>
    </row>
    <row r="421" spans="1:6" ht="93.75" customHeight="1">
      <c r="A421" s="1588"/>
      <c r="B421" s="623" t="str">
        <f>+'EPWP Con&amp;Spec'!B124:K124</f>
        <v>It is compulsory that shortly after the contractor and or sub contractor has appointed local labour, the employment contract should be signed by both parties, prior to commencement with works on site. The employment contract forms part of the Ministerial Determination or from the regional EPWP officials. Each contract will lapse at the end of each financial year therefore requiring the Contractor  to do a renewal of each contract should the need of employment still exist for that particular labourer.</v>
      </c>
      <c r="C421" s="295"/>
      <c r="D421" s="296"/>
      <c r="E421" s="297"/>
      <c r="F421" s="1597"/>
    </row>
    <row r="422" spans="1:6" ht="27" customHeight="1">
      <c r="A422" s="1588"/>
      <c r="B422" s="542" t="str">
        <f>+'EPWP Con&amp;Spec'!B125:K125</f>
        <v>F:............................. V:............................ T:.....................................</v>
      </c>
      <c r="C422" s="295"/>
      <c r="D422" s="296"/>
      <c r="E422" s="297"/>
      <c r="F422" s="1597"/>
    </row>
    <row r="423" spans="1:6">
      <c r="A423" s="1588"/>
      <c r="B423" s="623" t="s">
        <v>580</v>
      </c>
      <c r="C423" s="295"/>
      <c r="D423" s="296"/>
      <c r="E423" s="297"/>
      <c r="F423" s="1597"/>
    </row>
    <row r="424" spans="1:6" ht="21" customHeight="1">
      <c r="A424" s="1609"/>
      <c r="B424" s="1538" t="s">
        <v>14</v>
      </c>
      <c r="C424" s="1539"/>
      <c r="D424" s="1540"/>
      <c r="E424" s="1541" t="s">
        <v>1094</v>
      </c>
      <c r="F424" s="1604"/>
    </row>
    <row r="425" spans="1:6" ht="13.2" customHeight="1">
      <c r="A425" s="1568"/>
      <c r="B425" s="1836"/>
      <c r="C425" s="1561"/>
      <c r="D425" s="1562"/>
      <c r="E425" s="1600"/>
      <c r="F425" s="1802"/>
    </row>
    <row r="426" spans="1:6" ht="13.2" customHeight="1">
      <c r="A426" s="1567"/>
      <c r="B426" s="1837"/>
      <c r="C426" s="1542" t="s">
        <v>339</v>
      </c>
      <c r="D426" s="1542" t="s">
        <v>340</v>
      </c>
      <c r="E426" s="1543" t="s">
        <v>341</v>
      </c>
      <c r="F426" s="1803" t="s">
        <v>342</v>
      </c>
    </row>
    <row r="427" spans="1:6" ht="13.2" customHeight="1">
      <c r="A427" s="1588"/>
      <c r="B427" s="1789" t="str">
        <f>+'EPWP Con&amp;Spec'!B127:K127</f>
        <v>E12.10 EPWP SCOPE of WORK</v>
      </c>
      <c r="C427" s="295"/>
      <c r="D427" s="296"/>
      <c r="E427" s="297"/>
      <c r="F427" s="1597"/>
    </row>
    <row r="428" spans="1:6">
      <c r="A428" s="1588"/>
      <c r="B428" s="125" t="str">
        <f>+'EPWP Con&amp;Spec'!B128:K128</f>
        <v xml:space="preserve">Note: </v>
      </c>
      <c r="C428" s="295"/>
      <c r="D428" s="296"/>
      <c r="E428" s="297"/>
      <c r="F428" s="1597"/>
    </row>
    <row r="429" spans="1:6" ht="43.95" customHeight="1">
      <c r="A429" s="1588"/>
      <c r="B429" s="930" t="str">
        <f>+'EPWP Con&amp;Spec'!B129:K129</f>
        <v>Contractors are to price any item on the Bill of Quantities having below, bearing in mind that they are regarded as  main sources of job creation, whether sub contracted or undertaken by the main contractor.</v>
      </c>
      <c r="C429" s="295"/>
      <c r="D429" s="296"/>
      <c r="E429" s="297"/>
      <c r="F429" s="1597"/>
    </row>
    <row r="430" spans="1:6">
      <c r="A430" s="1588"/>
      <c r="B430" s="930" t="str">
        <f>+'EPWP Con&amp;Spec'!B130:K130</f>
        <v xml:space="preserve"> </v>
      </c>
      <c r="C430" s="295"/>
      <c r="D430" s="296"/>
      <c r="E430" s="297"/>
      <c r="F430" s="1597"/>
    </row>
    <row r="431" spans="1:6" ht="44.4" customHeight="1">
      <c r="A431" s="1588"/>
      <c r="B431" s="930" t="str">
        <f>+'EPWP Con&amp;Spec'!B131:K131</f>
        <v>Elements on the scope of work where application of Labour Intensive Construction methods as  will indicated with letters (LI) are regarded feasible are as follows;</v>
      </c>
      <c r="C431" s="295"/>
      <c r="D431" s="296"/>
      <c r="E431" s="297"/>
      <c r="F431" s="1597"/>
    </row>
    <row r="432" spans="1:6" ht="29.4" customHeight="1">
      <c r="A432" s="1588"/>
      <c r="B432" s="930" t="str">
        <f>+'EPWP Con&amp;Spec'!B132:K132</f>
        <v xml:space="preserve">i)       Excavating trenches for foundations and any other civil works with the  depth not more than 1.5 m </v>
      </c>
      <c r="C432" s="295"/>
      <c r="D432" s="296"/>
      <c r="E432" s="297"/>
      <c r="F432" s="1597"/>
    </row>
    <row r="433" spans="1:6" ht="29.4" customHeight="1">
      <c r="A433" s="1588"/>
      <c r="B433" s="930" t="str">
        <f>+'EPWP Con&amp;Spec'!B133:K133</f>
        <v>ii)      All masonry works which include concrete mixing on site; brickwork; plastering; screed works; jointing; etc.</v>
      </c>
      <c r="C433" s="295"/>
      <c r="D433" s="296"/>
      <c r="E433" s="297"/>
      <c r="F433" s="1597"/>
    </row>
    <row r="434" spans="1:6" ht="29.4" customHeight="1">
      <c r="A434" s="1588"/>
      <c r="B434" s="930" t="str">
        <f>+'EPWP Con&amp;Spec'!B134:K134</f>
        <v>iii)     Painting, Plumbing, Ironmongery; roof cladding; glazing; tilling; carpentry; flooring; waterproofing; etc.</v>
      </c>
      <c r="C434" s="295"/>
      <c r="D434" s="296"/>
      <c r="E434" s="297"/>
      <c r="F434" s="1597"/>
    </row>
    <row r="435" spans="1:6">
      <c r="A435" s="1588"/>
      <c r="B435" s="112" t="s">
        <v>8</v>
      </c>
      <c r="C435" s="295" t="s">
        <v>396</v>
      </c>
      <c r="D435" s="296"/>
      <c r="E435" s="297"/>
      <c r="F435" s="1597"/>
    </row>
    <row r="436" spans="1:6">
      <c r="A436" s="1588"/>
      <c r="B436" s="400"/>
      <c r="C436" s="295"/>
      <c r="D436" s="296"/>
      <c r="E436" s="297"/>
      <c r="F436" s="1597"/>
    </row>
    <row r="437" spans="1:6">
      <c r="A437" s="1578"/>
      <c r="B437" s="125" t="str">
        <f>+'EPWP Con&amp;Spec'!B137:K137</f>
        <v>Note:</v>
      </c>
      <c r="C437" s="293"/>
      <c r="D437" s="293"/>
      <c r="E437" s="294"/>
      <c r="F437" s="1605"/>
    </row>
    <row r="438" spans="1:6" ht="219.6" customHeight="1">
      <c r="A438" s="1588"/>
      <c r="B438" s="930" t="str">
        <f>+'EPWP Con&amp;Spec'!B138:K138</f>
        <v xml:space="preserve">It is a general requirement of this contract that persons normally resident in the ward of the works (local labour) be given preference for employment on the contract. Provided, however, that should adequate and appropriate labour not be available within the ward, others may be employed subject to satisfactory proof being provided that every reasonable endeavour has been made to employ local labour (Local Sub-contractor(s); Skilled; Semi-Skilled and Unskilled). The contractor shall in consultation with the local community leaders with the purpose of negotiating with them regarding the utilization of local resources in the construction process. In this regard, the contractor shall furthermore give preference, wherever possible to the employment of single heads of households, women and youth as well as families declared as most indigent by War on Poverty/ Sukuma Sakhe program profiling process. The contractor should aim, in general, to maximise the involvement of the local community, however workers from other communities should not exceed 20% of all persons working on the project, where local employees possess skills at level of competency that meet contractors requirements. </v>
      </c>
      <c r="C438" s="295"/>
      <c r="D438" s="296"/>
      <c r="E438" s="297"/>
      <c r="F438" s="1597"/>
    </row>
    <row r="439" spans="1:6" ht="7.95" customHeight="1">
      <c r="A439" s="1588"/>
      <c r="B439" s="930"/>
      <c r="C439" s="295"/>
      <c r="D439" s="296"/>
      <c r="E439" s="297"/>
      <c r="F439" s="1597"/>
    </row>
    <row r="440" spans="1:6" ht="13.95" customHeight="1">
      <c r="A440" s="1588"/>
      <c r="B440" s="1838" t="s">
        <v>3106</v>
      </c>
      <c r="C440" s="295"/>
      <c r="D440" s="296"/>
      <c r="E440" s="297"/>
      <c r="F440" s="1597"/>
    </row>
    <row r="441" spans="1:6" ht="71.400000000000006" customHeight="1">
      <c r="A441" s="1588"/>
      <c r="B441" s="623" t="s">
        <v>3216</v>
      </c>
      <c r="C441" s="295"/>
      <c r="D441" s="296"/>
      <c r="E441" s="297"/>
      <c r="F441" s="1597"/>
    </row>
    <row r="442" spans="1:6" ht="7.95" customHeight="1">
      <c r="A442" s="1588"/>
      <c r="B442" s="623"/>
      <c r="C442" s="295"/>
      <c r="D442" s="296"/>
      <c r="E442" s="297"/>
      <c r="F442" s="1597"/>
    </row>
    <row r="443" spans="1:6" ht="26.4">
      <c r="A443" s="1588"/>
      <c r="B443" s="1833" t="s">
        <v>3107</v>
      </c>
      <c r="C443" s="295"/>
      <c r="D443" s="296"/>
      <c r="E443" s="297"/>
      <c r="F443" s="1597"/>
    </row>
    <row r="444" spans="1:6" ht="4.95" customHeight="1">
      <c r="A444" s="1588"/>
      <c r="B444" s="623"/>
      <c r="C444" s="295"/>
      <c r="D444" s="296"/>
      <c r="E444" s="297"/>
      <c r="F444" s="1597"/>
    </row>
    <row r="445" spans="1:6" ht="79.2" customHeight="1">
      <c r="A445" s="1588"/>
      <c r="B445" s="623" t="s">
        <v>3108</v>
      </c>
      <c r="C445" s="295"/>
      <c r="D445" s="296"/>
      <c r="E445" s="297"/>
      <c r="F445" s="1597"/>
    </row>
    <row r="446" spans="1:6" ht="9.6" customHeight="1">
      <c r="A446" s="1588"/>
      <c r="B446" s="623"/>
      <c r="C446" s="295"/>
      <c r="D446" s="296"/>
      <c r="E446" s="297"/>
      <c r="F446" s="1597"/>
    </row>
    <row r="447" spans="1:6" ht="14.4" customHeight="1">
      <c r="A447" s="1588"/>
      <c r="B447" s="1833" t="s">
        <v>3109</v>
      </c>
      <c r="C447" s="295"/>
      <c r="D447" s="296"/>
      <c r="E447" s="297"/>
      <c r="F447" s="1597"/>
    </row>
    <row r="448" spans="1:6" ht="6" customHeight="1">
      <c r="A448" s="1588"/>
      <c r="B448" s="623"/>
      <c r="C448" s="295"/>
      <c r="D448" s="296"/>
      <c r="E448" s="297"/>
      <c r="F448" s="1597"/>
    </row>
    <row r="449" spans="1:6" ht="69.599999999999994" customHeight="1">
      <c r="A449" s="1588"/>
      <c r="B449" s="623" t="s">
        <v>3942</v>
      </c>
      <c r="C449" s="295"/>
      <c r="D449" s="296"/>
      <c r="E449" s="297"/>
      <c r="F449" s="1597"/>
    </row>
    <row r="450" spans="1:6" ht="11.4" customHeight="1">
      <c r="A450" s="1588"/>
      <c r="B450" s="112"/>
      <c r="C450" s="295"/>
      <c r="D450" s="296"/>
      <c r="E450" s="297"/>
      <c r="F450" s="1597"/>
    </row>
    <row r="451" spans="1:6" ht="16.2" customHeight="1">
      <c r="A451" s="1588"/>
      <c r="B451" s="112" t="s">
        <v>8</v>
      </c>
      <c r="C451" s="295" t="s">
        <v>396</v>
      </c>
      <c r="D451" s="296"/>
      <c r="E451" s="297"/>
      <c r="F451" s="1597"/>
    </row>
    <row r="452" spans="1:6" ht="21" customHeight="1">
      <c r="A452" s="1609"/>
      <c r="B452" s="1538" t="s">
        <v>14</v>
      </c>
      <c r="C452" s="1539"/>
      <c r="D452" s="1540"/>
      <c r="E452" s="1541" t="s">
        <v>1094</v>
      </c>
      <c r="F452" s="1604"/>
    </row>
    <row r="453" spans="1:6">
      <c r="A453" s="1568"/>
      <c r="B453" s="1569"/>
      <c r="C453" s="1561"/>
      <c r="D453" s="1562"/>
      <c r="E453" s="1600"/>
      <c r="F453" s="1802"/>
    </row>
    <row r="454" spans="1:6">
      <c r="A454" s="1567"/>
      <c r="B454" s="1550"/>
      <c r="C454" s="1542" t="s">
        <v>339</v>
      </c>
      <c r="D454" s="1542" t="s">
        <v>340</v>
      </c>
      <c r="E454" s="1543" t="s">
        <v>341</v>
      </c>
      <c r="F454" s="1803" t="s">
        <v>342</v>
      </c>
    </row>
    <row r="455" spans="1:6" ht="5.4" customHeight="1">
      <c r="A455" s="1588"/>
      <c r="B455" s="112"/>
      <c r="C455" s="295"/>
      <c r="D455" s="296"/>
      <c r="E455" s="297"/>
      <c r="F455" s="1597"/>
    </row>
    <row r="456" spans="1:6">
      <c r="A456" s="1635" t="s">
        <v>79</v>
      </c>
      <c r="B456" s="178" t="s">
        <v>75</v>
      </c>
      <c r="C456" s="293"/>
      <c r="D456" s="293"/>
      <c r="E456" s="294"/>
      <c r="F456" s="1605"/>
    </row>
    <row r="457" spans="1:6" ht="36.6">
      <c r="A457" s="1829"/>
      <c r="B457" s="619" t="s">
        <v>3943</v>
      </c>
      <c r="C457" s="295"/>
      <c r="D457" s="296"/>
      <c r="E457" s="297"/>
      <c r="F457" s="1597"/>
    </row>
    <row r="458" spans="1:6" ht="6.6" customHeight="1">
      <c r="A458" s="1585"/>
      <c r="B458" s="616"/>
      <c r="C458" s="295"/>
      <c r="D458" s="296"/>
      <c r="E458" s="297"/>
      <c r="F458" s="1597"/>
    </row>
    <row r="459" spans="1:6">
      <c r="A459" s="1839" t="s">
        <v>3261</v>
      </c>
      <c r="B459" s="604" t="s">
        <v>76</v>
      </c>
      <c r="C459" s="295"/>
      <c r="D459" s="296"/>
      <c r="E459" s="297"/>
      <c r="F459" s="1597"/>
    </row>
    <row r="460" spans="1:6" s="8" customFormat="1" ht="27" customHeight="1">
      <c r="A460" s="1840"/>
      <c r="B460" s="414" t="s">
        <v>8</v>
      </c>
      <c r="C460" s="1797" t="s">
        <v>396</v>
      </c>
      <c r="D460" s="1798"/>
      <c r="E460" s="1799"/>
      <c r="F460" s="1800"/>
    </row>
    <row r="461" spans="1:6">
      <c r="A461" s="1839" t="s">
        <v>3262</v>
      </c>
      <c r="B461" s="604" t="s">
        <v>78</v>
      </c>
      <c r="C461" s="293"/>
      <c r="D461" s="293"/>
      <c r="E461" s="294"/>
      <c r="F461" s="1605"/>
    </row>
    <row r="462" spans="1:6" s="8" customFormat="1" ht="27" customHeight="1">
      <c r="A462" s="1840"/>
      <c r="B462" s="414" t="s">
        <v>8</v>
      </c>
      <c r="C462" s="1797" t="s">
        <v>396</v>
      </c>
      <c r="D462" s="1798"/>
      <c r="E462" s="1799"/>
      <c r="F462" s="1800"/>
    </row>
    <row r="463" spans="1:6" ht="26.4">
      <c r="A463" s="1839" t="s">
        <v>3263</v>
      </c>
      <c r="B463" s="604" t="s">
        <v>3277</v>
      </c>
      <c r="C463" s="293"/>
      <c r="D463" s="293"/>
      <c r="E463" s="294"/>
      <c r="F463" s="1605"/>
    </row>
    <row r="464" spans="1:6" ht="6.6" customHeight="1">
      <c r="A464" s="1585"/>
      <c r="B464" s="1841"/>
      <c r="C464" s="295"/>
      <c r="D464" s="296"/>
      <c r="E464" s="297"/>
      <c r="F464" s="1597"/>
    </row>
    <row r="465" spans="1:6" ht="26.4">
      <c r="A465" s="1829"/>
      <c r="B465" s="619" t="s">
        <v>80</v>
      </c>
      <c r="C465" s="295"/>
      <c r="D465" s="296"/>
      <c r="E465" s="297"/>
      <c r="F465" s="1597"/>
    </row>
    <row r="466" spans="1:6" s="8" customFormat="1" ht="27" customHeight="1">
      <c r="A466" s="1840"/>
      <c r="B466" s="414" t="s">
        <v>8</v>
      </c>
      <c r="C466" s="1797" t="s">
        <v>396</v>
      </c>
      <c r="D466" s="1798"/>
      <c r="E466" s="1799"/>
      <c r="F466" s="1800"/>
    </row>
    <row r="467" spans="1:6" ht="7.2" customHeight="1">
      <c r="A467" s="612"/>
      <c r="B467" s="623"/>
      <c r="C467" s="408"/>
      <c r="D467" s="408"/>
      <c r="E467" s="408"/>
      <c r="F467" s="1599"/>
    </row>
    <row r="468" spans="1:6" ht="26.4">
      <c r="A468" s="1839" t="s">
        <v>3276</v>
      </c>
      <c r="B468" s="619" t="s">
        <v>82</v>
      </c>
      <c r="C468" s="295"/>
      <c r="D468" s="296"/>
      <c r="E468" s="297"/>
      <c r="F468" s="1597"/>
    </row>
    <row r="469" spans="1:6" s="8" customFormat="1" ht="27" customHeight="1">
      <c r="A469" s="1840"/>
      <c r="B469" s="414" t="s">
        <v>8</v>
      </c>
      <c r="C469" s="1797" t="s">
        <v>396</v>
      </c>
      <c r="D469" s="1798"/>
      <c r="E469" s="1799"/>
      <c r="F469" s="1800"/>
    </row>
    <row r="470" spans="1:6">
      <c r="A470" s="1839" t="s">
        <v>3278</v>
      </c>
      <c r="B470" s="617" t="s">
        <v>174</v>
      </c>
      <c r="C470" s="293"/>
      <c r="D470" s="293"/>
      <c r="E470" s="294"/>
      <c r="F470" s="1605"/>
    </row>
    <row r="471" spans="1:6" ht="6" customHeight="1">
      <c r="A471" s="1585"/>
      <c r="B471" s="619"/>
      <c r="C471" s="295"/>
      <c r="D471" s="296"/>
      <c r="E471" s="297"/>
      <c r="F471" s="1597"/>
    </row>
    <row r="472" spans="1:6" ht="26.4">
      <c r="A472" s="1829"/>
      <c r="B472" s="604" t="s">
        <v>484</v>
      </c>
      <c r="C472" s="295"/>
      <c r="D472" s="296"/>
      <c r="E472" s="297"/>
      <c r="F472" s="1597"/>
    </row>
    <row r="473" spans="1:6" s="8" customFormat="1" ht="27" customHeight="1">
      <c r="A473" s="1840"/>
      <c r="B473" s="414" t="s">
        <v>8</v>
      </c>
      <c r="C473" s="1797" t="s">
        <v>396</v>
      </c>
      <c r="D473" s="1798"/>
      <c r="E473" s="1799"/>
      <c r="F473" s="1800"/>
    </row>
    <row r="474" spans="1:6" ht="65.25" customHeight="1">
      <c r="A474" s="1585"/>
      <c r="B474" s="1842" t="s">
        <v>4136</v>
      </c>
      <c r="C474" s="295"/>
      <c r="D474" s="296"/>
      <c r="E474" s="297"/>
      <c r="F474" s="1597"/>
    </row>
    <row r="475" spans="1:6" ht="3" customHeight="1">
      <c r="A475" s="1588"/>
      <c r="B475" s="112"/>
      <c r="C475" s="295"/>
      <c r="D475" s="296"/>
      <c r="E475" s="297"/>
      <c r="F475" s="1597"/>
    </row>
    <row r="476" spans="1:6">
      <c r="A476" s="1635" t="s">
        <v>81</v>
      </c>
      <c r="B476" s="125" t="s">
        <v>87</v>
      </c>
      <c r="C476" s="295"/>
      <c r="D476" s="296"/>
      <c r="E476" s="297"/>
      <c r="F476" s="1597"/>
    </row>
    <row r="477" spans="1:6" ht="52.8">
      <c r="A477" s="1588"/>
      <c r="B477" s="604" t="s">
        <v>2894</v>
      </c>
      <c r="C477" s="295"/>
      <c r="D477" s="296"/>
      <c r="E477" s="297"/>
      <c r="F477" s="1597"/>
    </row>
    <row r="478" spans="1:6" s="8" customFormat="1" ht="27" customHeight="1">
      <c r="A478" s="1801"/>
      <c r="B478" t="s">
        <v>8</v>
      </c>
      <c r="C478" s="1797" t="s">
        <v>396</v>
      </c>
      <c r="D478" s="1798"/>
      <c r="E478" s="1799"/>
      <c r="F478" s="1800"/>
    </row>
    <row r="479" spans="1:6" ht="6" customHeight="1">
      <c r="A479" s="1578"/>
      <c r="B479" s="112"/>
      <c r="C479" s="1547"/>
      <c r="D479" s="296"/>
      <c r="E479" s="1551"/>
      <c r="F479" s="1597"/>
    </row>
    <row r="480" spans="1:6">
      <c r="A480" s="1635" t="s">
        <v>83</v>
      </c>
      <c r="B480" s="125" t="s">
        <v>3264</v>
      </c>
      <c r="C480" s="295"/>
      <c r="D480" s="296"/>
      <c r="E480" s="297"/>
      <c r="F480" s="1597"/>
    </row>
    <row r="481" spans="1:6" ht="33" customHeight="1">
      <c r="A481" s="1578"/>
      <c r="B481" s="930" t="s">
        <v>4614</v>
      </c>
      <c r="C481" s="1547"/>
      <c r="D481" s="296"/>
      <c r="E481" s="1551"/>
      <c r="F481" s="1597"/>
    </row>
    <row r="482" spans="1:6" s="8" customFormat="1" ht="27" customHeight="1">
      <c r="A482" s="1801"/>
      <c r="B482" t="s">
        <v>8</v>
      </c>
      <c r="C482" s="1797" t="s">
        <v>396</v>
      </c>
      <c r="D482" s="1798"/>
      <c r="E482" s="1799"/>
      <c r="F482" s="1800"/>
    </row>
    <row r="483" spans="1:6" ht="6" customHeight="1">
      <c r="A483" s="1578"/>
      <c r="B483" s="112"/>
      <c r="C483" s="1547"/>
      <c r="D483" s="296"/>
      <c r="E483" s="1551"/>
      <c r="F483" s="1597"/>
    </row>
    <row r="484" spans="1:6" ht="12.75" customHeight="1">
      <c r="A484" s="1635" t="s">
        <v>3265</v>
      </c>
      <c r="B484" s="125" t="s">
        <v>440</v>
      </c>
      <c r="C484" s="1547"/>
      <c r="D484" s="296"/>
      <c r="E484" s="1551"/>
      <c r="F484" s="1597"/>
    </row>
    <row r="485" spans="1:6" ht="55.95" customHeight="1">
      <c r="A485" s="1578"/>
      <c r="B485" s="299" t="s">
        <v>1997</v>
      </c>
      <c r="C485" s="1547"/>
      <c r="D485" s="296"/>
      <c r="E485" s="1551"/>
      <c r="F485" s="1597"/>
    </row>
    <row r="486" spans="1:6" s="8" customFormat="1" ht="27" customHeight="1">
      <c r="A486" s="1801"/>
      <c r="B486" t="s">
        <v>8</v>
      </c>
      <c r="C486" s="1797" t="s">
        <v>396</v>
      </c>
      <c r="D486" s="1798"/>
      <c r="E486" s="1799"/>
      <c r="F486" s="1800"/>
    </row>
    <row r="487" spans="1:6" ht="6" customHeight="1">
      <c r="A487" s="1578"/>
      <c r="B487" s="112"/>
      <c r="C487" s="1547"/>
      <c r="D487" s="296"/>
      <c r="E487" s="1551"/>
      <c r="F487" s="1597"/>
    </row>
    <row r="488" spans="1:6" ht="12.75" customHeight="1">
      <c r="A488" s="1635" t="s">
        <v>3279</v>
      </c>
      <c r="B488" s="125" t="s">
        <v>3280</v>
      </c>
      <c r="C488" s="1547"/>
      <c r="D488" s="296"/>
      <c r="E488" s="1551"/>
      <c r="F488" s="1597"/>
    </row>
    <row r="489" spans="1:6" ht="74.25" customHeight="1">
      <c r="A489" s="1578"/>
      <c r="B489" s="299" t="s">
        <v>4615</v>
      </c>
      <c r="C489" s="1547"/>
      <c r="D489" s="296"/>
      <c r="E489" s="1551"/>
      <c r="F489" s="1597"/>
    </row>
    <row r="490" spans="1:6" ht="38.25" customHeight="1">
      <c r="A490" s="1578"/>
      <c r="B490" s="299" t="s">
        <v>4616</v>
      </c>
      <c r="C490" s="1547"/>
      <c r="D490" s="296"/>
      <c r="E490" s="1551"/>
      <c r="F490" s="1597"/>
    </row>
    <row r="491" spans="1:6" s="8" customFormat="1" ht="27" customHeight="1">
      <c r="A491" s="1801"/>
      <c r="B491" t="s">
        <v>8</v>
      </c>
      <c r="C491" s="1797" t="s">
        <v>396</v>
      </c>
      <c r="D491" s="1798"/>
      <c r="E491" s="1799"/>
      <c r="F491" s="1800"/>
    </row>
    <row r="492" spans="1:6" ht="21" customHeight="1">
      <c r="A492" s="1609"/>
      <c r="B492" s="1538" t="s">
        <v>14</v>
      </c>
      <c r="C492" s="1539"/>
      <c r="D492" s="1540"/>
      <c r="E492" s="1541" t="s">
        <v>1094</v>
      </c>
      <c r="F492" s="1604"/>
    </row>
    <row r="493" spans="1:6">
      <c r="A493" s="1568"/>
      <c r="B493" s="1569"/>
      <c r="C493" s="1561"/>
      <c r="D493" s="1562"/>
      <c r="E493" s="1600"/>
      <c r="F493" s="1802"/>
    </row>
    <row r="494" spans="1:6">
      <c r="A494" s="1567"/>
      <c r="B494" s="1550"/>
      <c r="C494" s="1542" t="s">
        <v>339</v>
      </c>
      <c r="D494" s="1542" t="s">
        <v>340</v>
      </c>
      <c r="E494" s="1543" t="s">
        <v>341</v>
      </c>
      <c r="F494" s="1803" t="s">
        <v>342</v>
      </c>
    </row>
    <row r="495" spans="1:6" ht="6" customHeight="1">
      <c r="A495" s="1578"/>
      <c r="B495" s="112"/>
      <c r="C495" s="1547"/>
      <c r="D495" s="296"/>
      <c r="E495" s="1551"/>
      <c r="F495" s="1597"/>
    </row>
    <row r="496" spans="1:6" ht="12.75" customHeight="1">
      <c r="A496" s="1635" t="s">
        <v>3281</v>
      </c>
      <c r="B496" s="125" t="s">
        <v>3282</v>
      </c>
      <c r="C496" s="1547"/>
      <c r="D496" s="296"/>
      <c r="E496" s="1551"/>
      <c r="F496" s="1597"/>
    </row>
    <row r="497" spans="1:6" ht="70.95" customHeight="1">
      <c r="A497" s="1578"/>
      <c r="B497" s="299" t="s">
        <v>3283</v>
      </c>
      <c r="C497" s="1547"/>
      <c r="D497" s="296"/>
      <c r="E497" s="1551"/>
      <c r="F497" s="1597"/>
    </row>
    <row r="498" spans="1:6" s="8" customFormat="1" ht="27.6" customHeight="1">
      <c r="A498" s="1801"/>
      <c r="B498" t="s">
        <v>8</v>
      </c>
      <c r="C498" s="1797" t="s">
        <v>396</v>
      </c>
      <c r="D498" s="1798"/>
      <c r="E498" s="1799"/>
      <c r="F498" s="1800"/>
    </row>
    <row r="499" spans="1:6" ht="6" customHeight="1">
      <c r="A499" s="1578"/>
      <c r="B499" s="299"/>
      <c r="C499" s="1547"/>
      <c r="D499" s="296"/>
      <c r="E499" s="1551"/>
      <c r="F499" s="1597"/>
    </row>
    <row r="500" spans="1:6" ht="12.75" customHeight="1">
      <c r="A500" s="1635" t="s">
        <v>3284</v>
      </c>
      <c r="B500" s="125" t="s">
        <v>3285</v>
      </c>
      <c r="C500" s="1547"/>
      <c r="D500" s="296"/>
      <c r="E500" s="1551"/>
      <c r="F500" s="1597"/>
    </row>
    <row r="501" spans="1:6" ht="61.2" customHeight="1">
      <c r="A501" s="1578"/>
      <c r="B501" s="299" t="s">
        <v>4716</v>
      </c>
      <c r="C501" s="1547"/>
      <c r="D501" s="296"/>
      <c r="E501" s="1551"/>
      <c r="F501" s="1597"/>
    </row>
    <row r="502" spans="1:6" s="8" customFormat="1" ht="27.6" customHeight="1">
      <c r="A502" s="1801"/>
      <c r="B502" t="s">
        <v>8</v>
      </c>
      <c r="C502" s="1797" t="s">
        <v>396</v>
      </c>
      <c r="D502" s="1798"/>
      <c r="E502" s="1799"/>
      <c r="F502" s="1800"/>
    </row>
    <row r="503" spans="1:6" ht="6" customHeight="1">
      <c r="A503" s="1578"/>
      <c r="B503" s="299"/>
      <c r="C503" s="1547"/>
      <c r="D503" s="296"/>
      <c r="E503" s="1551"/>
      <c r="F503" s="1597"/>
    </row>
    <row r="504" spans="1:6" ht="10.95" customHeight="1">
      <c r="A504" s="1578"/>
      <c r="B504" s="299"/>
      <c r="C504" s="1547"/>
      <c r="D504" s="296"/>
      <c r="E504" s="1551"/>
      <c r="F504" s="1597"/>
    </row>
    <row r="505" spans="1:6" ht="12.75" customHeight="1">
      <c r="A505" s="1635" t="s">
        <v>2867</v>
      </c>
      <c r="B505" s="125" t="s">
        <v>3286</v>
      </c>
      <c r="C505" s="1547"/>
      <c r="D505" s="296"/>
      <c r="E505" s="1551"/>
      <c r="F505" s="1597"/>
    </row>
    <row r="506" spans="1:6" ht="30.6" customHeight="1">
      <c r="A506" s="1578"/>
      <c r="B506" s="299" t="s">
        <v>4717</v>
      </c>
      <c r="C506" s="1547"/>
      <c r="D506" s="296"/>
      <c r="E506" s="1551"/>
      <c r="F506" s="1597"/>
    </row>
    <row r="507" spans="1:6" s="8" customFormat="1" ht="27.6" customHeight="1">
      <c r="A507" s="1801"/>
      <c r="B507" t="s">
        <v>8</v>
      </c>
      <c r="C507" s="1797" t="s">
        <v>396</v>
      </c>
      <c r="D507" s="1798"/>
      <c r="E507" s="1799"/>
      <c r="F507" s="1800"/>
    </row>
    <row r="508" spans="1:6">
      <c r="A508" s="1578"/>
      <c r="B508" s="299"/>
      <c r="C508" s="1547"/>
      <c r="D508" s="296"/>
      <c r="E508" s="1551"/>
      <c r="F508" s="1597"/>
    </row>
    <row r="509" spans="1:6" ht="28.2" customHeight="1">
      <c r="A509" s="1635" t="s">
        <v>3102</v>
      </c>
      <c r="B509" s="125" t="s">
        <v>3287</v>
      </c>
      <c r="C509" s="1547"/>
      <c r="D509" s="296"/>
      <c r="E509" s="1551"/>
      <c r="F509" s="1597"/>
    </row>
    <row r="510" spans="1:6" ht="64.2" customHeight="1">
      <c r="A510" s="1578"/>
      <c r="B510" s="299" t="s">
        <v>3288</v>
      </c>
      <c r="C510" s="1547"/>
      <c r="D510" s="296"/>
      <c r="E510" s="1551"/>
      <c r="F510" s="1597"/>
    </row>
    <row r="511" spans="1:6" ht="61.2" customHeight="1">
      <c r="A511" s="1578"/>
      <c r="B511" s="930" t="s">
        <v>3289</v>
      </c>
      <c r="C511" s="295"/>
      <c r="D511" s="296"/>
      <c r="E511" s="297"/>
      <c r="F511" s="1597"/>
    </row>
    <row r="512" spans="1:6" s="8" customFormat="1" ht="27.6" customHeight="1">
      <c r="A512" s="1801"/>
      <c r="B512" t="s">
        <v>8</v>
      </c>
      <c r="C512" s="1797" t="s">
        <v>396</v>
      </c>
      <c r="D512" s="1798"/>
      <c r="E512" s="1799"/>
      <c r="F512" s="1800"/>
    </row>
    <row r="513" spans="1:6" ht="13.95" customHeight="1">
      <c r="A513" s="1578"/>
      <c r="B513" s="112"/>
      <c r="C513" s="1547"/>
      <c r="D513" s="296"/>
      <c r="E513" s="1551"/>
      <c r="F513" s="1597"/>
    </row>
    <row r="514" spans="1:6">
      <c r="A514" s="1635" t="s">
        <v>3104</v>
      </c>
      <c r="B514" s="125" t="s">
        <v>3290</v>
      </c>
      <c r="C514" s="1547"/>
      <c r="D514" s="296"/>
      <c r="E514" s="1551"/>
      <c r="F514" s="1597"/>
    </row>
    <row r="515" spans="1:6" ht="34.950000000000003" customHeight="1">
      <c r="A515" s="1635"/>
      <c r="B515" s="930" t="s">
        <v>4718</v>
      </c>
      <c r="C515" s="1547"/>
      <c r="D515" s="296"/>
      <c r="E515" s="1551"/>
      <c r="F515" s="1597"/>
    </row>
    <row r="516" spans="1:6" s="8" customFormat="1" ht="27.6" customHeight="1">
      <c r="A516" s="1801"/>
      <c r="B516" t="s">
        <v>8</v>
      </c>
      <c r="C516" s="1797" t="s">
        <v>396</v>
      </c>
      <c r="D516" s="1798"/>
      <c r="E516" s="1799"/>
      <c r="F516" s="1800"/>
    </row>
    <row r="517" spans="1:6">
      <c r="A517" s="1578"/>
      <c r="B517" s="930"/>
      <c r="C517" s="295"/>
      <c r="D517" s="296"/>
      <c r="E517" s="297"/>
      <c r="F517" s="1597"/>
    </row>
    <row r="518" spans="1:6">
      <c r="A518" s="1635" t="s">
        <v>3291</v>
      </c>
      <c r="B518" s="125" t="s">
        <v>3292</v>
      </c>
      <c r="C518" s="295"/>
      <c r="D518" s="296"/>
      <c r="E518" s="297"/>
      <c r="F518" s="1597"/>
    </row>
    <row r="519" spans="1:6" ht="63.75" customHeight="1">
      <c r="A519" s="1578"/>
      <c r="B519" s="299" t="s">
        <v>3293</v>
      </c>
      <c r="C519" s="1547"/>
      <c r="D519" s="296"/>
      <c r="E519" s="1551"/>
      <c r="F519" s="1597"/>
    </row>
    <row r="520" spans="1:6" s="8" customFormat="1" ht="27.6" customHeight="1">
      <c r="A520" s="1801"/>
      <c r="B520" t="s">
        <v>8</v>
      </c>
      <c r="C520" s="1797" t="s">
        <v>396</v>
      </c>
      <c r="D520" s="1798"/>
      <c r="E520" s="1799"/>
      <c r="F520" s="1800"/>
    </row>
    <row r="521" spans="1:6">
      <c r="A521" s="1578"/>
      <c r="B521" s="930"/>
      <c r="C521" s="295"/>
      <c r="D521" s="296"/>
      <c r="E521" s="297"/>
      <c r="F521" s="1597"/>
    </row>
    <row r="522" spans="1:6">
      <c r="A522" s="1635" t="s">
        <v>3294</v>
      </c>
      <c r="B522" s="125" t="s">
        <v>3295</v>
      </c>
      <c r="C522" s="295"/>
      <c r="D522" s="296"/>
      <c r="E522" s="297"/>
      <c r="F522" s="1597"/>
    </row>
    <row r="523" spans="1:6" ht="63" customHeight="1">
      <c r="A523" s="1578"/>
      <c r="B523" s="299" t="s">
        <v>3296</v>
      </c>
      <c r="C523" s="1547"/>
      <c r="D523" s="296"/>
      <c r="E523" s="1551"/>
      <c r="F523" s="1597"/>
    </row>
    <row r="524" spans="1:6" s="8" customFormat="1" ht="27.6" customHeight="1">
      <c r="A524" s="1801"/>
      <c r="B524" t="s">
        <v>8</v>
      </c>
      <c r="C524" s="1797" t="s">
        <v>396</v>
      </c>
      <c r="D524" s="1798"/>
      <c r="E524" s="1799"/>
      <c r="F524" s="1800"/>
    </row>
    <row r="525" spans="1:6" ht="21" customHeight="1">
      <c r="A525" s="1609"/>
      <c r="B525" s="1538" t="s">
        <v>14</v>
      </c>
      <c r="C525" s="1539"/>
      <c r="D525" s="1540"/>
      <c r="E525" s="1541" t="s">
        <v>1094</v>
      </c>
      <c r="F525" s="1604"/>
    </row>
    <row r="526" spans="1:6">
      <c r="A526" s="1568"/>
      <c r="B526" s="1569"/>
      <c r="C526" s="1561"/>
      <c r="D526" s="1562"/>
      <c r="E526" s="1600"/>
      <c r="F526" s="1802"/>
    </row>
    <row r="527" spans="1:6">
      <c r="A527" s="1567"/>
      <c r="B527" s="1550"/>
      <c r="C527" s="1542" t="s">
        <v>339</v>
      </c>
      <c r="D527" s="1542" t="s">
        <v>340</v>
      </c>
      <c r="E527" s="1543" t="s">
        <v>341</v>
      </c>
      <c r="F527" s="1803" t="s">
        <v>342</v>
      </c>
    </row>
    <row r="528" spans="1:6">
      <c r="A528" s="1578"/>
      <c r="B528" s="930"/>
      <c r="C528" s="295"/>
      <c r="D528" s="296"/>
      <c r="E528" s="297"/>
      <c r="F528" s="1597"/>
    </row>
    <row r="529" spans="1:6">
      <c r="A529" s="1635" t="s">
        <v>3297</v>
      </c>
      <c r="B529" s="125" t="s">
        <v>3298</v>
      </c>
      <c r="C529" s="295"/>
      <c r="D529" s="296"/>
      <c r="E529" s="297"/>
      <c r="F529" s="1597"/>
    </row>
    <row r="530" spans="1:6" ht="31.2" customHeight="1">
      <c r="A530" s="1578"/>
      <c r="B530" s="1026" t="s">
        <v>3299</v>
      </c>
      <c r="C530" s="1547"/>
      <c r="D530" s="296"/>
      <c r="E530" s="1551"/>
      <c r="F530" s="1597"/>
    </row>
    <row r="531" spans="1:6" ht="63.6" customHeight="1">
      <c r="A531" s="1578"/>
      <c r="B531" s="95" t="s">
        <v>3300</v>
      </c>
      <c r="C531" s="295"/>
      <c r="D531" s="296"/>
      <c r="E531" s="297"/>
      <c r="F531" s="1597"/>
    </row>
    <row r="532" spans="1:6" s="8" customFormat="1" ht="27" customHeight="1">
      <c r="A532" s="1801"/>
      <c r="B532" t="s">
        <v>8</v>
      </c>
      <c r="C532" s="1797" t="s">
        <v>396</v>
      </c>
      <c r="D532" s="1798"/>
      <c r="E532" s="1799"/>
      <c r="F532" s="1800"/>
    </row>
    <row r="533" spans="1:6">
      <c r="A533" s="1578"/>
      <c r="B533" s="930"/>
      <c r="C533" s="295"/>
      <c r="D533" s="296"/>
      <c r="E533" s="297"/>
      <c r="F533" s="1597"/>
    </row>
    <row r="534" spans="1:6">
      <c r="A534" s="1635" t="s">
        <v>3301</v>
      </c>
      <c r="B534" s="125" t="s">
        <v>3302</v>
      </c>
      <c r="C534" s="1547"/>
      <c r="D534" s="296"/>
      <c r="E534" s="1551"/>
      <c r="F534" s="1597"/>
    </row>
    <row r="535" spans="1:6" ht="70.95" customHeight="1">
      <c r="A535" s="1578"/>
      <c r="B535" s="1026" t="s">
        <v>3303</v>
      </c>
      <c r="C535" s="1547"/>
      <c r="D535" s="296"/>
      <c r="E535" s="1551"/>
      <c r="F535" s="1597"/>
    </row>
    <row r="536" spans="1:6" ht="26.4">
      <c r="A536" s="1578"/>
      <c r="B536" s="1026" t="s">
        <v>3304</v>
      </c>
      <c r="C536" s="295"/>
      <c r="D536" s="296"/>
      <c r="E536" s="297"/>
      <c r="F536" s="1597"/>
    </row>
    <row r="537" spans="1:6" s="8" customFormat="1" ht="27" customHeight="1">
      <c r="A537" s="1801"/>
      <c r="B537" t="s">
        <v>8</v>
      </c>
      <c r="C537" s="1797" t="s">
        <v>396</v>
      </c>
      <c r="D537" s="1798"/>
      <c r="E537" s="1799"/>
      <c r="F537" s="1800"/>
    </row>
    <row r="538" spans="1:6">
      <c r="A538" s="1578"/>
      <c r="B538" s="1026"/>
      <c r="C538" s="295"/>
      <c r="D538" s="296"/>
      <c r="E538" s="297"/>
      <c r="F538" s="1597"/>
    </row>
    <row r="539" spans="1:6" ht="143.25" customHeight="1">
      <c r="A539" s="1578" t="s">
        <v>4156</v>
      </c>
      <c r="B539" s="1026" t="s">
        <v>4155</v>
      </c>
      <c r="C539" s="295"/>
      <c r="D539" s="296"/>
      <c r="E539" s="297"/>
      <c r="F539" s="1597"/>
    </row>
    <row r="540" spans="1:6">
      <c r="A540" s="1578"/>
      <c r="B540" s="1026"/>
      <c r="C540" s="295"/>
      <c r="D540" s="296"/>
      <c r="E540" s="297"/>
      <c r="F540" s="1597"/>
    </row>
    <row r="541" spans="1:6">
      <c r="A541" s="1578"/>
      <c r="B541" s="1026"/>
      <c r="C541" s="295"/>
      <c r="D541" s="296"/>
      <c r="E541" s="297"/>
      <c r="F541" s="1597"/>
    </row>
    <row r="542" spans="1:6">
      <c r="A542" s="1635" t="s">
        <v>5220</v>
      </c>
      <c r="B542" s="2789" t="s">
        <v>5221</v>
      </c>
      <c r="C542" s="295"/>
      <c r="D542" s="296"/>
      <c r="E542" s="297"/>
      <c r="F542" s="1597"/>
    </row>
    <row r="543" spans="1:6" ht="103.8" customHeight="1">
      <c r="A543" s="1578"/>
      <c r="B543" s="585" t="str">
        <f>'T1.1_Tender Notice &amp; Invitation'!B23</f>
        <v>The contractor shall achieve in the execution of this contract the Contract Participation Goals (CPG) relating to the engagement of targeted enterprises as established in the CIDB Standard for Indirect Targeting for Enterprise Development through Construction works Contracts Published in  Government Gazette No 48491)</v>
      </c>
      <c r="C543" s="295"/>
      <c r="D543" s="296"/>
      <c r="E543" s="297"/>
      <c r="F543" s="1597"/>
    </row>
    <row r="544" spans="1:6">
      <c r="A544" s="1578"/>
      <c r="B544" s="85" t="s">
        <v>8</v>
      </c>
      <c r="C544" s="295" t="s">
        <v>396</v>
      </c>
      <c r="D544" s="296"/>
      <c r="E544" s="297"/>
      <c r="F544" s="1597"/>
    </row>
    <row r="545" spans="1:6">
      <c r="A545" s="1609"/>
      <c r="B545" s="1538" t="s">
        <v>14</v>
      </c>
      <c r="C545" s="1539"/>
      <c r="D545" s="1540"/>
      <c r="E545" s="1541" t="s">
        <v>1094</v>
      </c>
      <c r="F545" s="1604"/>
    </row>
    <row r="546" spans="1:6">
      <c r="A546" s="1578"/>
      <c r="B546" s="1026"/>
      <c r="C546" s="295"/>
      <c r="D546" s="296"/>
      <c r="E546" s="297"/>
      <c r="F546" s="1597"/>
    </row>
    <row r="547" spans="1:6">
      <c r="A547" s="1578"/>
      <c r="B547" s="1026"/>
      <c r="C547" s="295"/>
      <c r="D547" s="296"/>
      <c r="E547" s="297"/>
      <c r="F547" s="1597"/>
    </row>
    <row r="548" spans="1:6">
      <c r="A548" s="1578"/>
      <c r="B548" s="1026"/>
      <c r="C548" s="295"/>
      <c r="D548" s="296"/>
      <c r="E548" s="297"/>
      <c r="F548" s="1597"/>
    </row>
    <row r="549" spans="1:6">
      <c r="A549" s="1578"/>
      <c r="B549" s="1026"/>
      <c r="C549" s="295"/>
      <c r="D549" s="296"/>
      <c r="E549" s="297"/>
      <c r="F549" s="1597"/>
    </row>
    <row r="550" spans="1:6" ht="10.5" customHeight="1">
      <c r="A550" s="1578"/>
      <c r="B550" s="1026"/>
      <c r="C550" s="295"/>
      <c r="D550" s="296"/>
      <c r="E550" s="297"/>
      <c r="F550" s="1597"/>
    </row>
    <row r="551" spans="1:6" hidden="1">
      <c r="A551" s="1578"/>
      <c r="B551" s="1026"/>
      <c r="C551" s="295"/>
      <c r="D551" s="296"/>
      <c r="E551" s="297"/>
      <c r="F551" s="1597"/>
    </row>
    <row r="552" spans="1:6" hidden="1">
      <c r="A552" s="1578"/>
      <c r="B552" s="1026"/>
      <c r="C552" s="295"/>
      <c r="D552" s="296"/>
      <c r="E552" s="297"/>
      <c r="F552" s="1597"/>
    </row>
    <row r="553" spans="1:6" hidden="1">
      <c r="A553" s="1578"/>
      <c r="B553" s="1026"/>
      <c r="C553" s="295"/>
      <c r="D553" s="296"/>
      <c r="E553" s="297"/>
      <c r="F553" s="1597"/>
    </row>
    <row r="554" spans="1:6" hidden="1">
      <c r="A554" s="1578"/>
      <c r="B554" s="1026"/>
      <c r="C554" s="295"/>
      <c r="D554" s="296"/>
      <c r="E554" s="297"/>
      <c r="F554" s="1597"/>
    </row>
    <row r="555" spans="1:6" hidden="1">
      <c r="A555" s="1578"/>
      <c r="B555" s="1026"/>
      <c r="C555" s="295"/>
      <c r="D555" s="296"/>
      <c r="E555" s="297"/>
      <c r="F555" s="1597"/>
    </row>
    <row r="556" spans="1:6" hidden="1">
      <c r="A556" s="1578"/>
      <c r="B556" s="1026"/>
      <c r="C556" s="295"/>
      <c r="D556" s="296"/>
      <c r="E556" s="297"/>
      <c r="F556" s="1597"/>
    </row>
    <row r="557" spans="1:6" hidden="1">
      <c r="A557" s="1578"/>
      <c r="B557" s="1026"/>
      <c r="C557" s="295"/>
      <c r="D557" s="296"/>
      <c r="E557" s="297"/>
      <c r="F557" s="1597"/>
    </row>
    <row r="558" spans="1:6" hidden="1">
      <c r="A558" s="1578"/>
      <c r="B558" s="1026"/>
      <c r="C558" s="295"/>
      <c r="D558" s="296"/>
      <c r="E558" s="297"/>
      <c r="F558" s="1597"/>
    </row>
    <row r="559" spans="1:6" hidden="1">
      <c r="A559" s="1578"/>
      <c r="B559" s="1026"/>
      <c r="C559" s="295"/>
      <c r="D559" s="296"/>
      <c r="E559" s="297"/>
      <c r="F559" s="1597"/>
    </row>
    <row r="560" spans="1:6" hidden="1">
      <c r="A560" s="1578"/>
      <c r="B560" s="1026"/>
      <c r="C560" s="295"/>
      <c r="D560" s="296"/>
      <c r="E560" s="297"/>
      <c r="F560" s="1597"/>
    </row>
    <row r="561" spans="1:6" hidden="1">
      <c r="A561" s="1578"/>
      <c r="B561" s="1026"/>
      <c r="C561" s="295"/>
      <c r="D561" s="296"/>
      <c r="E561" s="297"/>
      <c r="F561" s="1597"/>
    </row>
    <row r="562" spans="1:6" hidden="1">
      <c r="A562" s="1578"/>
      <c r="B562" s="1026"/>
      <c r="C562" s="295"/>
      <c r="D562" s="296"/>
      <c r="E562" s="297"/>
      <c r="F562" s="1597"/>
    </row>
    <row r="563" spans="1:6" hidden="1">
      <c r="A563" s="1578"/>
      <c r="B563" s="1026"/>
      <c r="C563" s="295"/>
      <c r="D563" s="296"/>
      <c r="E563" s="297"/>
      <c r="F563" s="1597"/>
    </row>
    <row r="564" spans="1:6" hidden="1">
      <c r="A564" s="1578"/>
      <c r="B564" s="1026"/>
      <c r="C564" s="295"/>
      <c r="D564" s="296"/>
      <c r="E564" s="297"/>
      <c r="F564" s="1597"/>
    </row>
    <row r="565" spans="1:6" ht="21" customHeight="1">
      <c r="A565" s="1578"/>
      <c r="B565" s="1026"/>
      <c r="C565" s="295"/>
      <c r="D565" s="296"/>
      <c r="E565" s="297"/>
      <c r="F565" s="1597"/>
    </row>
    <row r="566" spans="1:6">
      <c r="A566" s="1578"/>
      <c r="B566" s="1026"/>
      <c r="C566" s="295"/>
      <c r="D566" s="296"/>
      <c r="E566" s="297"/>
      <c r="F566" s="1597"/>
    </row>
    <row r="567" spans="1:6">
      <c r="A567" s="1578"/>
      <c r="B567" s="1026"/>
      <c r="C567" s="295"/>
      <c r="D567" s="296"/>
      <c r="E567" s="297"/>
      <c r="F567" s="1597"/>
    </row>
    <row r="568" spans="1:6">
      <c r="A568" s="1578"/>
      <c r="B568" s="1026"/>
      <c r="C568" s="295"/>
      <c r="D568" s="296"/>
      <c r="E568" s="297"/>
      <c r="F568" s="1597"/>
    </row>
    <row r="569" spans="1:6">
      <c r="A569" s="1578"/>
      <c r="B569" s="1026"/>
      <c r="C569" s="295"/>
      <c r="D569" s="296"/>
      <c r="E569" s="297"/>
      <c r="F569" s="1597"/>
    </row>
    <row r="570" spans="1:6">
      <c r="A570" s="1578"/>
      <c r="B570" s="1026"/>
      <c r="C570" s="295"/>
      <c r="D570" s="296"/>
      <c r="E570" s="297"/>
      <c r="F570" s="1597"/>
    </row>
    <row r="571" spans="1:6">
      <c r="A571" s="1578"/>
      <c r="B571" s="1026"/>
      <c r="C571" s="295"/>
      <c r="D571" s="296"/>
      <c r="E571" s="297"/>
      <c r="F571" s="1597"/>
    </row>
    <row r="572" spans="1:6">
      <c r="A572" s="1578"/>
      <c r="B572" s="1026"/>
      <c r="C572" s="295"/>
      <c r="D572" s="296"/>
      <c r="E572" s="297"/>
      <c r="F572" s="1597"/>
    </row>
    <row r="573" spans="1:6">
      <c r="A573" s="1578"/>
      <c r="B573" s="1026"/>
      <c r="C573" s="295"/>
      <c r="D573" s="296"/>
      <c r="E573" s="297"/>
      <c r="F573" s="1597"/>
    </row>
    <row r="574" spans="1:6">
      <c r="A574" s="1578"/>
      <c r="B574" s="1026"/>
      <c r="C574" s="295"/>
      <c r="D574" s="296"/>
      <c r="E574" s="297"/>
      <c r="F574" s="1597"/>
    </row>
    <row r="575" spans="1:6">
      <c r="A575" s="1578"/>
      <c r="B575" s="112"/>
      <c r="C575" s="295"/>
      <c r="D575" s="296"/>
      <c r="E575" s="297"/>
      <c r="F575" s="1597"/>
    </row>
    <row r="576" spans="1:6" ht="21" customHeight="1">
      <c r="A576" s="1609"/>
      <c r="B576" s="1538" t="s">
        <v>14</v>
      </c>
      <c r="C576" s="1539"/>
      <c r="D576" s="1540"/>
      <c r="E576" s="1541" t="s">
        <v>1094</v>
      </c>
      <c r="F576" s="1604"/>
    </row>
    <row r="577" spans="1:6" ht="21" customHeight="1">
      <c r="A577" s="2784"/>
      <c r="B577" s="2785"/>
      <c r="C577" s="2015"/>
      <c r="D577" s="2015"/>
      <c r="E577" s="2786"/>
      <c r="F577" s="2015"/>
    </row>
    <row r="578" spans="1:6">
      <c r="A578" s="1083"/>
      <c r="B578" s="184"/>
      <c r="C578" s="1652"/>
      <c r="D578" s="1652"/>
      <c r="E578" s="1652"/>
      <c r="F578" s="1652"/>
    </row>
    <row r="579" spans="1:6">
      <c r="A579" s="1083"/>
      <c r="B579" s="184"/>
      <c r="C579" s="1652"/>
      <c r="D579" s="1652"/>
      <c r="E579" s="1652"/>
      <c r="F579" s="1652"/>
    </row>
    <row r="580" spans="1:6" ht="15.6">
      <c r="A580" s="5179" t="s">
        <v>1122</v>
      </c>
      <c r="B580" s="5180"/>
      <c r="C580" s="5180"/>
      <c r="D580" s="5180"/>
      <c r="E580" s="5180"/>
      <c r="F580" s="5181"/>
    </row>
    <row r="581" spans="1:6" ht="17.399999999999999">
      <c r="A581" s="1592"/>
      <c r="B581" s="86"/>
      <c r="C581" s="86"/>
      <c r="D581" s="86"/>
      <c r="E581" s="87"/>
      <c r="F581" s="406"/>
    </row>
    <row r="582" spans="1:6" ht="15">
      <c r="A582" s="5167" t="s">
        <v>836</v>
      </c>
      <c r="B582" s="5168"/>
      <c r="C582" s="5168"/>
      <c r="D582" s="5168"/>
      <c r="E582" s="5168"/>
      <c r="F582" s="5169"/>
    </row>
    <row r="583" spans="1:6" ht="28.2" thickBot="1">
      <c r="A583" s="5170" t="s">
        <v>837</v>
      </c>
      <c r="B583" s="5171"/>
      <c r="C583" s="1804"/>
      <c r="D583" s="1805" t="s">
        <v>838</v>
      </c>
      <c r="E583" s="5172" t="s">
        <v>839</v>
      </c>
      <c r="F583" s="5173"/>
    </row>
    <row r="584" spans="1:6" ht="15">
      <c r="A584" s="1593"/>
      <c r="B584" s="323"/>
      <c r="C584" s="323"/>
      <c r="D584" s="324"/>
      <c r="E584" s="325"/>
      <c r="F584" s="1602"/>
    </row>
    <row r="585" spans="1:6" ht="15">
      <c r="A585" s="1593"/>
      <c r="D585" s="1554">
        <v>1</v>
      </c>
      <c r="E585" s="1555" t="s">
        <v>1094</v>
      </c>
      <c r="F585" s="1602"/>
    </row>
    <row r="586" spans="1:6" ht="15">
      <c r="A586" s="1593"/>
      <c r="D586" s="1554"/>
      <c r="E586" s="1555"/>
      <c r="F586" s="1602"/>
    </row>
    <row r="587" spans="1:6" ht="15">
      <c r="A587" s="1593"/>
      <c r="D587" s="1554">
        <v>2</v>
      </c>
      <c r="E587" s="1555" t="s">
        <v>1094</v>
      </c>
      <c r="F587" s="1602"/>
    </row>
    <row r="588" spans="1:6" ht="15">
      <c r="A588" s="1593"/>
      <c r="D588" s="1554"/>
      <c r="E588" s="1555"/>
      <c r="F588" s="1602"/>
    </row>
    <row r="589" spans="1:6" ht="15">
      <c r="A589" s="1593"/>
      <c r="D589" s="1554">
        <v>3</v>
      </c>
      <c r="E589" s="1555" t="s">
        <v>1094</v>
      </c>
      <c r="F589" s="1602"/>
    </row>
    <row r="590" spans="1:6" ht="15">
      <c r="A590" s="1593"/>
      <c r="D590" s="1554"/>
      <c r="E590" s="1555"/>
      <c r="F590" s="1602"/>
    </row>
    <row r="591" spans="1:6" ht="15">
      <c r="A591" s="1593"/>
      <c r="D591" s="1554">
        <v>4</v>
      </c>
      <c r="E591" s="1555" t="s">
        <v>1094</v>
      </c>
      <c r="F591" s="1602"/>
    </row>
    <row r="592" spans="1:6" ht="15">
      <c r="A592" s="1593"/>
      <c r="D592" s="1554"/>
      <c r="E592" s="1555"/>
      <c r="F592" s="1602"/>
    </row>
    <row r="593" spans="1:6" ht="15">
      <c r="A593" s="1593"/>
      <c r="D593" s="1554">
        <v>5</v>
      </c>
      <c r="E593" s="1555" t="s">
        <v>1094</v>
      </c>
      <c r="F593" s="1602"/>
    </row>
    <row r="594" spans="1:6" ht="15">
      <c r="A594" s="1593"/>
      <c r="D594" s="1554"/>
      <c r="E594" s="1555"/>
      <c r="F594" s="1602"/>
    </row>
    <row r="595" spans="1:6" ht="15">
      <c r="A595" s="1593"/>
      <c r="D595" s="1554">
        <v>6</v>
      </c>
      <c r="E595" s="1555" t="s">
        <v>1094</v>
      </c>
      <c r="F595" s="1602"/>
    </row>
    <row r="596" spans="1:6" ht="15">
      <c r="A596" s="1593"/>
      <c r="D596" s="1554"/>
      <c r="E596" s="1555"/>
      <c r="F596" s="1602"/>
    </row>
    <row r="597" spans="1:6" ht="15">
      <c r="A597" s="1593"/>
      <c r="D597" s="1554">
        <v>7</v>
      </c>
      <c r="E597" s="1555" t="s">
        <v>1094</v>
      </c>
      <c r="F597" s="1602"/>
    </row>
    <row r="598" spans="1:6" ht="15">
      <c r="A598" s="1593"/>
      <c r="D598" s="1554"/>
      <c r="E598" s="1555"/>
      <c r="F598" s="1602"/>
    </row>
    <row r="599" spans="1:6" ht="15">
      <c r="A599" s="1593"/>
      <c r="D599" s="1554">
        <v>8</v>
      </c>
      <c r="E599" s="1555" t="s">
        <v>1094</v>
      </c>
      <c r="F599" s="1602"/>
    </row>
    <row r="600" spans="1:6" ht="15">
      <c r="A600" s="1593"/>
      <c r="D600" s="1554"/>
      <c r="E600" s="1555"/>
      <c r="F600" s="1602"/>
    </row>
    <row r="601" spans="1:6" ht="15">
      <c r="A601" s="1593"/>
      <c r="D601" s="1554">
        <v>9</v>
      </c>
      <c r="E601" s="1555" t="s">
        <v>1094</v>
      </c>
      <c r="F601" s="1602"/>
    </row>
    <row r="602" spans="1:6" ht="15">
      <c r="A602" s="1593"/>
      <c r="D602" s="1554"/>
      <c r="E602" s="1555"/>
      <c r="F602" s="1602"/>
    </row>
    <row r="603" spans="1:6" ht="15">
      <c r="A603" s="1593"/>
      <c r="D603" s="1554">
        <v>10</v>
      </c>
      <c r="E603" s="1555" t="s">
        <v>1094</v>
      </c>
      <c r="F603" s="1602"/>
    </row>
    <row r="604" spans="1:6" ht="15">
      <c r="A604" s="1593"/>
      <c r="D604" s="1554"/>
      <c r="E604" s="1555"/>
      <c r="F604" s="1602"/>
    </row>
    <row r="605" spans="1:6" ht="15">
      <c r="A605" s="1593"/>
      <c r="D605" s="1554">
        <v>11</v>
      </c>
      <c r="E605" s="1555" t="s">
        <v>1094</v>
      </c>
      <c r="F605" s="1602"/>
    </row>
    <row r="606" spans="1:6" ht="15">
      <c r="A606" s="1593"/>
      <c r="D606" s="1554"/>
      <c r="E606" s="1555"/>
      <c r="F606" s="1602"/>
    </row>
    <row r="607" spans="1:6" ht="15">
      <c r="A607" s="1593"/>
      <c r="D607" s="1554">
        <v>12</v>
      </c>
      <c r="E607" s="1555" t="s">
        <v>1094</v>
      </c>
      <c r="F607" s="1602"/>
    </row>
    <row r="608" spans="1:6" ht="15">
      <c r="A608" s="1593"/>
      <c r="D608" s="1554"/>
      <c r="E608" s="1555"/>
      <c r="F608" s="1602"/>
    </row>
    <row r="609" spans="1:6" ht="15">
      <c r="A609" s="1593"/>
      <c r="D609" s="1554">
        <v>13</v>
      </c>
      <c r="E609" s="1555" t="s">
        <v>1094</v>
      </c>
      <c r="F609" s="1602"/>
    </row>
    <row r="610" spans="1:6" ht="15">
      <c r="A610" s="1593"/>
      <c r="D610" s="1554"/>
      <c r="E610" s="1555"/>
      <c r="F610" s="1602"/>
    </row>
    <row r="611" spans="1:6" ht="15">
      <c r="A611" s="1593"/>
      <c r="D611" s="1554">
        <v>14</v>
      </c>
      <c r="E611" s="1555" t="s">
        <v>1094</v>
      </c>
      <c r="F611" s="1602"/>
    </row>
    <row r="612" spans="1:6" ht="15">
      <c r="A612" s="1593"/>
      <c r="D612" s="1554"/>
      <c r="E612" s="1555"/>
      <c r="F612" s="1602"/>
    </row>
    <row r="613" spans="1:6" ht="15">
      <c r="A613" s="1593"/>
      <c r="D613" s="1554">
        <v>15</v>
      </c>
      <c r="E613" s="1555" t="s">
        <v>1094</v>
      </c>
      <c r="F613" s="1602"/>
    </row>
    <row r="614" spans="1:6" ht="15">
      <c r="A614" s="1593"/>
      <c r="D614" s="1554"/>
      <c r="E614" s="1555"/>
      <c r="F614" s="1602"/>
    </row>
    <row r="615" spans="1:6" ht="15">
      <c r="A615" s="1593"/>
      <c r="D615" s="1554">
        <v>16</v>
      </c>
      <c r="E615" s="1555" t="s">
        <v>1094</v>
      </c>
      <c r="F615" s="1602"/>
    </row>
    <row r="616" spans="1:6" ht="15">
      <c r="A616" s="1593"/>
      <c r="D616" s="1554"/>
      <c r="E616" s="1555"/>
      <c r="F616" s="1602"/>
    </row>
    <row r="617" spans="1:6" ht="15">
      <c r="A617" s="1593"/>
      <c r="D617" s="1554"/>
      <c r="E617" s="1555"/>
      <c r="F617" s="1602"/>
    </row>
    <row r="618" spans="1:6" ht="15">
      <c r="A618" s="1593"/>
      <c r="D618" s="1554"/>
      <c r="E618" s="1555"/>
      <c r="F618" s="1602"/>
    </row>
    <row r="619" spans="1:6" ht="15">
      <c r="A619" s="1593"/>
      <c r="D619" s="1554"/>
      <c r="E619" s="1555"/>
      <c r="F619" s="1602"/>
    </row>
    <row r="620" spans="1:6" ht="15">
      <c r="A620" s="1593"/>
      <c r="D620" s="1554"/>
      <c r="E620" s="1555"/>
      <c r="F620" s="1602"/>
    </row>
    <row r="621" spans="1:6" ht="15">
      <c r="A621" s="1593"/>
      <c r="D621" s="1554"/>
      <c r="E621" s="1555"/>
      <c r="F621" s="1602"/>
    </row>
    <row r="622" spans="1:6" ht="15">
      <c r="A622" s="1593"/>
      <c r="D622" s="1554"/>
      <c r="E622" s="1555"/>
      <c r="F622" s="1602"/>
    </row>
    <row r="623" spans="1:6" ht="15">
      <c r="A623" s="1593"/>
      <c r="D623" s="1554"/>
      <c r="E623" s="1555"/>
      <c r="F623" s="1602"/>
    </row>
    <row r="624" spans="1:6" ht="15">
      <c r="A624" s="1593"/>
      <c r="D624" s="1554"/>
      <c r="E624" s="1555"/>
      <c r="F624" s="1602"/>
    </row>
    <row r="625" spans="1:6" ht="15">
      <c r="A625" s="1593"/>
      <c r="D625" s="1554"/>
      <c r="E625" s="1555"/>
      <c r="F625" s="1602"/>
    </row>
    <row r="626" spans="1:6" ht="15">
      <c r="A626" s="1593"/>
      <c r="D626" s="1554"/>
      <c r="E626" s="1555"/>
      <c r="F626" s="1602"/>
    </row>
    <row r="627" spans="1:6" ht="15">
      <c r="A627" s="1593"/>
      <c r="D627" s="1554"/>
      <c r="E627" s="1555"/>
      <c r="F627" s="1602"/>
    </row>
    <row r="628" spans="1:6" ht="15">
      <c r="A628" s="1593"/>
      <c r="D628" s="1554"/>
      <c r="E628" s="1555"/>
      <c r="F628" s="1602"/>
    </row>
    <row r="629" spans="1:6" ht="15">
      <c r="A629" s="1594"/>
      <c r="D629" s="1554" t="s">
        <v>580</v>
      </c>
      <c r="E629" s="1555" t="s">
        <v>580</v>
      </c>
      <c r="F629" s="1602"/>
    </row>
    <row r="630" spans="1:6" ht="15">
      <c r="A630" s="1594"/>
      <c r="D630" s="1554"/>
      <c r="E630" s="1555"/>
      <c r="F630" s="1602"/>
    </row>
    <row r="631" spans="1:6" ht="15">
      <c r="A631" s="1594"/>
      <c r="B631" s="740"/>
      <c r="C631" s="740"/>
      <c r="D631" s="1554"/>
      <c r="E631" s="1556"/>
      <c r="F631" s="1602"/>
    </row>
    <row r="632" spans="1:6" ht="15.6" thickBot="1">
      <c r="A632" s="5174" t="s">
        <v>840</v>
      </c>
      <c r="B632" s="5175"/>
      <c r="C632" s="326"/>
      <c r="D632" s="1534"/>
      <c r="E632" s="1557" t="s">
        <v>1094</v>
      </c>
      <c r="F632" s="1616"/>
    </row>
    <row r="633" spans="1:6" ht="15">
      <c r="A633" s="5176" t="s">
        <v>841</v>
      </c>
      <c r="B633" s="5177"/>
      <c r="C633" s="5177"/>
      <c r="D633" s="5177"/>
      <c r="E633" s="5177"/>
      <c r="F633" s="5178"/>
    </row>
    <row r="634" spans="1:6" ht="15">
      <c r="A634" s="5089" t="s">
        <v>842</v>
      </c>
      <c r="B634" s="3415"/>
      <c r="C634" s="3415"/>
      <c r="D634" s="3415"/>
      <c r="E634" s="3415"/>
      <c r="F634" s="5090"/>
    </row>
    <row r="635" spans="1:6" ht="15">
      <c r="A635" s="5166" t="s">
        <v>843</v>
      </c>
      <c r="B635" s="5087"/>
      <c r="C635" s="1533"/>
      <c r="D635" s="1533"/>
      <c r="E635" s="1595"/>
      <c r="F635" s="1596"/>
    </row>
    <row r="636" spans="1:6">
      <c r="D636" s="71"/>
    </row>
    <row r="637" spans="1:6">
      <c r="D637" s="71"/>
    </row>
    <row r="638" spans="1:6">
      <c r="D638" s="71"/>
    </row>
    <row r="639" spans="1:6">
      <c r="D639" s="71"/>
    </row>
    <row r="640" spans="1:6">
      <c r="D640" s="71"/>
    </row>
    <row r="641" spans="4:4">
      <c r="D641" s="71"/>
    </row>
    <row r="642" spans="4:4">
      <c r="D642" s="71"/>
    </row>
    <row r="643" spans="4:4">
      <c r="D643" s="71"/>
    </row>
    <row r="644" spans="4:4">
      <c r="D644" s="71"/>
    </row>
    <row r="645" spans="4:4">
      <c r="D645" s="71"/>
    </row>
    <row r="646" spans="4:4">
      <c r="D646" s="71"/>
    </row>
    <row r="647" spans="4:4">
      <c r="D647" s="71"/>
    </row>
    <row r="648" spans="4:4">
      <c r="D648" s="71"/>
    </row>
    <row r="649" spans="4:4">
      <c r="D649" s="71"/>
    </row>
    <row r="650" spans="4:4">
      <c r="D650" s="71"/>
    </row>
    <row r="651" spans="4:4">
      <c r="D651" s="71"/>
    </row>
    <row r="652" spans="4:4">
      <c r="D652" s="71"/>
    </row>
    <row r="653" spans="4:4">
      <c r="D653" s="71"/>
    </row>
    <row r="654" spans="4:4">
      <c r="D654" s="71"/>
    </row>
    <row r="655" spans="4:4">
      <c r="D655" s="71"/>
    </row>
    <row r="656" spans="4:4">
      <c r="D656" s="71"/>
    </row>
    <row r="657" spans="4:4">
      <c r="D657" s="71"/>
    </row>
    <row r="658" spans="4:4">
      <c r="D658" s="71"/>
    </row>
    <row r="659" spans="4:4">
      <c r="D659" s="71"/>
    </row>
    <row r="660" spans="4:4">
      <c r="D660" s="71"/>
    </row>
    <row r="661" spans="4:4">
      <c r="D661" s="71"/>
    </row>
    <row r="662" spans="4:4">
      <c r="D662" s="71"/>
    </row>
    <row r="663" spans="4:4">
      <c r="D663" s="71"/>
    </row>
    <row r="664" spans="4:4">
      <c r="D664" s="71"/>
    </row>
    <row r="665" spans="4:4">
      <c r="D665" s="71"/>
    </row>
    <row r="666" spans="4:4">
      <c r="D666" s="71"/>
    </row>
    <row r="667" spans="4:4">
      <c r="D667" s="71"/>
    </row>
    <row r="668" spans="4:4">
      <c r="D668" s="71"/>
    </row>
    <row r="669" spans="4:4">
      <c r="D669" s="71"/>
    </row>
    <row r="670" spans="4:4">
      <c r="D670" s="71"/>
    </row>
    <row r="671" spans="4:4">
      <c r="D671" s="71"/>
    </row>
    <row r="672" spans="4:4">
      <c r="D672" s="71"/>
    </row>
    <row r="673" spans="4:4">
      <c r="D673" s="71"/>
    </row>
    <row r="674" spans="4:4">
      <c r="D674" s="71"/>
    </row>
    <row r="675" spans="4:4">
      <c r="D675" s="71"/>
    </row>
    <row r="676" spans="4:4">
      <c r="D676" s="71"/>
    </row>
    <row r="677" spans="4:4">
      <c r="D677" s="71"/>
    </row>
    <row r="678" spans="4:4">
      <c r="D678" s="71"/>
    </row>
    <row r="679" spans="4:4">
      <c r="D679" s="71"/>
    </row>
    <row r="680" spans="4:4">
      <c r="D680" s="71"/>
    </row>
    <row r="681" spans="4:4">
      <c r="D681" s="71"/>
    </row>
    <row r="682" spans="4:4">
      <c r="D682" s="71"/>
    </row>
    <row r="683" spans="4:4">
      <c r="D683" s="71"/>
    </row>
    <row r="684" spans="4:4">
      <c r="D684" s="71"/>
    </row>
    <row r="685" spans="4:4">
      <c r="D685" s="71"/>
    </row>
    <row r="686" spans="4:4">
      <c r="D686" s="71"/>
    </row>
    <row r="687" spans="4:4">
      <c r="D687" s="71"/>
    </row>
    <row r="688" spans="4:4">
      <c r="D688" s="71"/>
    </row>
    <row r="689" spans="4:4">
      <c r="D689" s="71"/>
    </row>
    <row r="690" spans="4:4">
      <c r="D690" s="71"/>
    </row>
    <row r="691" spans="4:4">
      <c r="D691" s="71"/>
    </row>
    <row r="692" spans="4:4">
      <c r="D692" s="71"/>
    </row>
    <row r="693" spans="4:4">
      <c r="D693" s="71"/>
    </row>
    <row r="694" spans="4:4">
      <c r="D694" s="71"/>
    </row>
    <row r="695" spans="4:4">
      <c r="D695" s="71"/>
    </row>
    <row r="696" spans="4:4">
      <c r="D696" s="71"/>
    </row>
    <row r="697" spans="4:4">
      <c r="D697" s="71"/>
    </row>
    <row r="698" spans="4:4">
      <c r="D698" s="71"/>
    </row>
    <row r="699" spans="4:4">
      <c r="D699" s="71"/>
    </row>
    <row r="700" spans="4:4">
      <c r="D700" s="71"/>
    </row>
    <row r="701" spans="4:4">
      <c r="D701" s="71"/>
    </row>
    <row r="702" spans="4:4">
      <c r="D702" s="71"/>
    </row>
    <row r="703" spans="4:4">
      <c r="D703" s="71"/>
    </row>
    <row r="704" spans="4:4">
      <c r="D704" s="71"/>
    </row>
    <row r="705" spans="4:4">
      <c r="D705" s="71"/>
    </row>
    <row r="706" spans="4:4">
      <c r="D706" s="71"/>
    </row>
    <row r="707" spans="4:4">
      <c r="D707" s="71"/>
    </row>
    <row r="708" spans="4:4">
      <c r="D708" s="71"/>
    </row>
    <row r="709" spans="4:4">
      <c r="D709" s="71"/>
    </row>
    <row r="710" spans="4:4">
      <c r="D710" s="71"/>
    </row>
    <row r="711" spans="4:4">
      <c r="D711" s="71"/>
    </row>
    <row r="712" spans="4:4">
      <c r="D712" s="71"/>
    </row>
    <row r="713" spans="4:4">
      <c r="D713" s="71"/>
    </row>
    <row r="714" spans="4:4">
      <c r="D714" s="71"/>
    </row>
    <row r="715" spans="4:4">
      <c r="D715" s="71"/>
    </row>
    <row r="716" spans="4:4">
      <c r="D716" s="71"/>
    </row>
    <row r="717" spans="4:4">
      <c r="D717" s="71"/>
    </row>
    <row r="718" spans="4:4">
      <c r="D718" s="71"/>
    </row>
    <row r="719" spans="4:4">
      <c r="D719" s="71"/>
    </row>
    <row r="720" spans="4:4">
      <c r="D720" s="71"/>
    </row>
    <row r="721" spans="4:4">
      <c r="D721" s="71"/>
    </row>
    <row r="722" spans="4:4">
      <c r="D722" s="71"/>
    </row>
    <row r="723" spans="4:4">
      <c r="D723" s="71"/>
    </row>
    <row r="724" spans="4:4">
      <c r="D724" s="71"/>
    </row>
    <row r="725" spans="4:4">
      <c r="D725" s="71"/>
    </row>
    <row r="726" spans="4:4">
      <c r="D726" s="71"/>
    </row>
    <row r="727" spans="4:4">
      <c r="D727" s="71"/>
    </row>
    <row r="728" spans="4:4">
      <c r="D728" s="71"/>
    </row>
    <row r="729" spans="4:4">
      <c r="D729" s="71"/>
    </row>
    <row r="730" spans="4:4">
      <c r="D730" s="71"/>
    </row>
    <row r="731" spans="4:4">
      <c r="D731" s="71"/>
    </row>
    <row r="732" spans="4:4">
      <c r="D732" s="71"/>
    </row>
    <row r="733" spans="4:4">
      <c r="D733" s="71"/>
    </row>
    <row r="734" spans="4:4">
      <c r="D734" s="71"/>
    </row>
    <row r="735" spans="4:4">
      <c r="D735" s="71"/>
    </row>
    <row r="736" spans="4:4">
      <c r="D736" s="71"/>
    </row>
    <row r="737" spans="4:4">
      <c r="D737" s="71"/>
    </row>
    <row r="738" spans="4:4">
      <c r="D738" s="71"/>
    </row>
    <row r="739" spans="4:4">
      <c r="D739" s="71"/>
    </row>
    <row r="740" spans="4:4">
      <c r="D740" s="71"/>
    </row>
    <row r="741" spans="4:4">
      <c r="D741" s="71"/>
    </row>
    <row r="742" spans="4:4">
      <c r="D742" s="71"/>
    </row>
    <row r="743" spans="4:4">
      <c r="D743" s="71"/>
    </row>
    <row r="744" spans="4:4">
      <c r="D744" s="71"/>
    </row>
    <row r="745" spans="4:4">
      <c r="D745" s="71"/>
    </row>
    <row r="746" spans="4:4">
      <c r="D746" s="71"/>
    </row>
    <row r="747" spans="4:4">
      <c r="D747" s="71"/>
    </row>
    <row r="748" spans="4:4">
      <c r="D748" s="71"/>
    </row>
    <row r="749" spans="4:4">
      <c r="D749" s="71"/>
    </row>
    <row r="750" spans="4:4">
      <c r="D750" s="71"/>
    </row>
    <row r="751" spans="4:4">
      <c r="D751" s="71"/>
    </row>
    <row r="752" spans="4:4">
      <c r="D752" s="71"/>
    </row>
    <row r="753" spans="4:4">
      <c r="D753" s="71"/>
    </row>
    <row r="754" spans="4:4">
      <c r="D754" s="71"/>
    </row>
    <row r="755" spans="4:4">
      <c r="D755" s="71"/>
    </row>
    <row r="756" spans="4:4">
      <c r="D756" s="71"/>
    </row>
    <row r="757" spans="4:4">
      <c r="D757" s="71"/>
    </row>
    <row r="758" spans="4:4">
      <c r="D758" s="71"/>
    </row>
    <row r="759" spans="4:4">
      <c r="D759" s="71"/>
    </row>
    <row r="760" spans="4:4">
      <c r="D760" s="71"/>
    </row>
    <row r="761" spans="4:4">
      <c r="D761" s="71"/>
    </row>
    <row r="762" spans="4:4">
      <c r="D762" s="71"/>
    </row>
    <row r="763" spans="4:4">
      <c r="D763" s="71"/>
    </row>
    <row r="764" spans="4:4">
      <c r="D764" s="71"/>
    </row>
    <row r="765" spans="4:4">
      <c r="D765" s="71"/>
    </row>
    <row r="766" spans="4:4">
      <c r="D766" s="71"/>
    </row>
    <row r="767" spans="4:4">
      <c r="D767" s="71"/>
    </row>
    <row r="768" spans="4:4">
      <c r="D768" s="71"/>
    </row>
    <row r="769" spans="4:4">
      <c r="D769" s="71"/>
    </row>
    <row r="770" spans="4:4">
      <c r="D770" s="71"/>
    </row>
    <row r="771" spans="4:4">
      <c r="D771" s="71"/>
    </row>
    <row r="772" spans="4:4">
      <c r="D772" s="71"/>
    </row>
    <row r="773" spans="4:4">
      <c r="D773" s="71"/>
    </row>
    <row r="774" spans="4:4">
      <c r="D774" s="71"/>
    </row>
    <row r="775" spans="4:4">
      <c r="D775" s="71"/>
    </row>
    <row r="776" spans="4:4">
      <c r="D776" s="71"/>
    </row>
    <row r="777" spans="4:4">
      <c r="D777" s="71"/>
    </row>
    <row r="778" spans="4:4">
      <c r="D778" s="71"/>
    </row>
    <row r="779" spans="4:4">
      <c r="D779" s="71"/>
    </row>
    <row r="780" spans="4:4">
      <c r="D780" s="71"/>
    </row>
    <row r="781" spans="4:4">
      <c r="D781" s="71"/>
    </row>
    <row r="782" spans="4:4">
      <c r="D782" s="71"/>
    </row>
    <row r="783" spans="4:4">
      <c r="D783" s="71"/>
    </row>
    <row r="784" spans="4:4">
      <c r="D784" s="71"/>
    </row>
    <row r="785" spans="4:4">
      <c r="D785" s="71"/>
    </row>
    <row r="786" spans="4:4">
      <c r="D786" s="71"/>
    </row>
    <row r="787" spans="4:4">
      <c r="D787" s="71"/>
    </row>
    <row r="788" spans="4:4">
      <c r="D788" s="71"/>
    </row>
    <row r="789" spans="4:4">
      <c r="D789" s="71"/>
    </row>
    <row r="790" spans="4:4">
      <c r="D790" s="71"/>
    </row>
    <row r="791" spans="4:4">
      <c r="D791" s="71"/>
    </row>
    <row r="792" spans="4:4">
      <c r="D792" s="71"/>
    </row>
    <row r="793" spans="4:4">
      <c r="D793" s="71"/>
    </row>
    <row r="794" spans="4:4">
      <c r="D794" s="71"/>
    </row>
    <row r="795" spans="4:4">
      <c r="D795" s="71"/>
    </row>
    <row r="796" spans="4:4">
      <c r="D796" s="71"/>
    </row>
    <row r="797" spans="4:4">
      <c r="D797" s="71"/>
    </row>
    <row r="798" spans="4:4">
      <c r="D798" s="71"/>
    </row>
    <row r="799" spans="4:4">
      <c r="D799" s="71"/>
    </row>
    <row r="800" spans="4:4">
      <c r="D800" s="71"/>
    </row>
    <row r="801" spans="4:4">
      <c r="D801" s="71"/>
    </row>
    <row r="802" spans="4:4">
      <c r="D802" s="71"/>
    </row>
    <row r="803" spans="4:4">
      <c r="D803" s="71"/>
    </row>
    <row r="804" spans="4:4">
      <c r="D804" s="71"/>
    </row>
    <row r="805" spans="4:4">
      <c r="D805" s="71"/>
    </row>
    <row r="806" spans="4:4">
      <c r="D806" s="71"/>
    </row>
    <row r="807" spans="4:4">
      <c r="D807" s="71"/>
    </row>
    <row r="808" spans="4:4">
      <c r="D808" s="71"/>
    </row>
    <row r="809" spans="4:4">
      <c r="D809" s="71"/>
    </row>
    <row r="810" spans="4:4">
      <c r="D810" s="71"/>
    </row>
    <row r="811" spans="4:4">
      <c r="D811" s="71"/>
    </row>
    <row r="812" spans="4:4">
      <c r="D812" s="71"/>
    </row>
    <row r="813" spans="4:4">
      <c r="D813" s="71"/>
    </row>
    <row r="814" spans="4:4">
      <c r="D814" s="71"/>
    </row>
    <row r="815" spans="4:4">
      <c r="D815" s="71"/>
    </row>
    <row r="816" spans="4:4">
      <c r="D816" s="71"/>
    </row>
    <row r="817" spans="4:4">
      <c r="D817" s="71"/>
    </row>
    <row r="818" spans="4:4">
      <c r="D818" s="71"/>
    </row>
    <row r="819" spans="4:4">
      <c r="D819" s="71"/>
    </row>
    <row r="820" spans="4:4">
      <c r="D820" s="71"/>
    </row>
    <row r="821" spans="4:4">
      <c r="D821" s="71"/>
    </row>
    <row r="822" spans="4:4">
      <c r="D822" s="71"/>
    </row>
    <row r="823" spans="4:4">
      <c r="D823" s="71"/>
    </row>
    <row r="824" spans="4:4">
      <c r="D824" s="71"/>
    </row>
    <row r="825" spans="4:4">
      <c r="D825" s="71"/>
    </row>
    <row r="826" spans="4:4">
      <c r="D826" s="71"/>
    </row>
    <row r="827" spans="4:4">
      <c r="D827" s="71"/>
    </row>
    <row r="828" spans="4:4">
      <c r="D828" s="71"/>
    </row>
    <row r="829" spans="4:4">
      <c r="D829" s="71"/>
    </row>
    <row r="830" spans="4:4">
      <c r="D830" s="71"/>
    </row>
    <row r="831" spans="4:4">
      <c r="D831" s="71"/>
    </row>
    <row r="832" spans="4:4">
      <c r="D832" s="71"/>
    </row>
    <row r="833" spans="4:4">
      <c r="D833" s="71"/>
    </row>
    <row r="834" spans="4:4">
      <c r="D834" s="71"/>
    </row>
    <row r="835" spans="4:4">
      <c r="D835" s="71"/>
    </row>
    <row r="836" spans="4:4">
      <c r="D836" s="71"/>
    </row>
    <row r="837" spans="4:4">
      <c r="D837" s="71"/>
    </row>
    <row r="838" spans="4:4">
      <c r="D838" s="71"/>
    </row>
    <row r="839" spans="4:4">
      <c r="D839" s="71"/>
    </row>
    <row r="840" spans="4:4">
      <c r="D840" s="71"/>
    </row>
    <row r="841" spans="4:4">
      <c r="D841" s="71"/>
    </row>
    <row r="842" spans="4:4">
      <c r="D842" s="71"/>
    </row>
    <row r="843" spans="4:4">
      <c r="D843" s="71"/>
    </row>
    <row r="844" spans="4:4">
      <c r="D844" s="71"/>
    </row>
    <row r="845" spans="4:4">
      <c r="D845" s="71"/>
    </row>
    <row r="846" spans="4:4">
      <c r="D846" s="71"/>
    </row>
    <row r="847" spans="4:4">
      <c r="D847" s="71"/>
    </row>
    <row r="848" spans="4:4">
      <c r="D848" s="71"/>
    </row>
    <row r="849" spans="4:4">
      <c r="D849" s="71"/>
    </row>
    <row r="850" spans="4:4">
      <c r="D850" s="71"/>
    </row>
    <row r="851" spans="4:4">
      <c r="D851" s="71"/>
    </row>
    <row r="852" spans="4:4">
      <c r="D852" s="71"/>
    </row>
    <row r="853" spans="4:4">
      <c r="D853" s="71"/>
    </row>
    <row r="854" spans="4:4">
      <c r="D854" s="71"/>
    </row>
    <row r="855" spans="4:4">
      <c r="D855" s="71"/>
    </row>
    <row r="856" spans="4:4">
      <c r="D856" s="71"/>
    </row>
    <row r="857" spans="4:4">
      <c r="D857" s="71"/>
    </row>
    <row r="858" spans="4:4">
      <c r="D858" s="71"/>
    </row>
    <row r="859" spans="4:4">
      <c r="D859" s="71"/>
    </row>
    <row r="860" spans="4:4">
      <c r="D860" s="71"/>
    </row>
    <row r="861" spans="4:4">
      <c r="D861" s="71"/>
    </row>
    <row r="862" spans="4:4">
      <c r="D862" s="71"/>
    </row>
    <row r="863" spans="4:4">
      <c r="D863" s="71"/>
    </row>
    <row r="864" spans="4:4">
      <c r="D864" s="71"/>
    </row>
    <row r="865" spans="4:4">
      <c r="D865" s="71"/>
    </row>
    <row r="866" spans="4:4">
      <c r="D866" s="71"/>
    </row>
    <row r="867" spans="4:4">
      <c r="D867" s="71"/>
    </row>
    <row r="868" spans="4:4">
      <c r="D868" s="71"/>
    </row>
    <row r="869" spans="4:4">
      <c r="D869" s="71"/>
    </row>
    <row r="870" spans="4:4">
      <c r="D870" s="71"/>
    </row>
    <row r="871" spans="4:4">
      <c r="D871" s="71"/>
    </row>
    <row r="872" spans="4:4">
      <c r="D872" s="71"/>
    </row>
    <row r="873" spans="4:4">
      <c r="D873" s="71"/>
    </row>
    <row r="874" spans="4:4">
      <c r="D874" s="71"/>
    </row>
    <row r="875" spans="4:4">
      <c r="D875" s="71"/>
    </row>
    <row r="876" spans="4:4">
      <c r="D876" s="71"/>
    </row>
    <row r="877" spans="4:4">
      <c r="D877" s="71"/>
    </row>
    <row r="878" spans="4:4">
      <c r="D878" s="71"/>
    </row>
    <row r="879" spans="4:4">
      <c r="D879" s="71"/>
    </row>
    <row r="880" spans="4:4">
      <c r="D880" s="71"/>
    </row>
    <row r="881" spans="4:4">
      <c r="D881" s="71"/>
    </row>
    <row r="882" spans="4:4">
      <c r="D882" s="71"/>
    </row>
    <row r="883" spans="4:4">
      <c r="D883" s="71"/>
    </row>
    <row r="884" spans="4:4">
      <c r="D884" s="71"/>
    </row>
    <row r="885" spans="4:4">
      <c r="D885" s="71"/>
    </row>
    <row r="886" spans="4:4">
      <c r="D886" s="71"/>
    </row>
    <row r="887" spans="4:4">
      <c r="D887" s="71"/>
    </row>
    <row r="888" spans="4:4">
      <c r="D888" s="71"/>
    </row>
    <row r="889" spans="4:4">
      <c r="D889" s="71"/>
    </row>
    <row r="890" spans="4:4">
      <c r="D890" s="71"/>
    </row>
    <row r="891" spans="4:4">
      <c r="D891" s="71"/>
    </row>
    <row r="892" spans="4:4">
      <c r="D892" s="71"/>
    </row>
    <row r="893" spans="4:4">
      <c r="D893" s="71"/>
    </row>
    <row r="894" spans="4:4">
      <c r="D894" s="71"/>
    </row>
    <row r="895" spans="4:4">
      <c r="D895" s="71"/>
    </row>
    <row r="896" spans="4:4">
      <c r="D896" s="71"/>
    </row>
    <row r="897" spans="4:4">
      <c r="D897" s="71"/>
    </row>
    <row r="898" spans="4:4">
      <c r="D898" s="71"/>
    </row>
    <row r="899" spans="4:4">
      <c r="D899" s="71"/>
    </row>
    <row r="900" spans="4:4">
      <c r="D900" s="71"/>
    </row>
    <row r="901" spans="4:4">
      <c r="D901" s="71"/>
    </row>
    <row r="902" spans="4:4">
      <c r="D902" s="71"/>
    </row>
    <row r="903" spans="4:4">
      <c r="D903" s="71"/>
    </row>
    <row r="904" spans="4:4">
      <c r="D904" s="71"/>
    </row>
    <row r="905" spans="4:4">
      <c r="D905" s="71"/>
    </row>
    <row r="906" spans="4:4">
      <c r="D906" s="71"/>
    </row>
    <row r="907" spans="4:4">
      <c r="D907" s="71"/>
    </row>
    <row r="908" spans="4:4">
      <c r="D908" s="71"/>
    </row>
    <row r="909" spans="4:4">
      <c r="D909" s="71"/>
    </row>
    <row r="910" spans="4:4">
      <c r="D910" s="71"/>
    </row>
    <row r="911" spans="4:4">
      <c r="D911" s="71"/>
    </row>
    <row r="912" spans="4:4">
      <c r="D912" s="71"/>
    </row>
    <row r="913" spans="4:4">
      <c r="D913" s="71"/>
    </row>
    <row r="914" spans="4:4">
      <c r="D914" s="71"/>
    </row>
    <row r="915" spans="4:4">
      <c r="D915" s="71"/>
    </row>
    <row r="916" spans="4:4">
      <c r="D916" s="71"/>
    </row>
    <row r="917" spans="4:4">
      <c r="D917" s="71"/>
    </row>
    <row r="918" spans="4:4">
      <c r="D918" s="71"/>
    </row>
    <row r="919" spans="4:4">
      <c r="D919" s="71"/>
    </row>
    <row r="920" spans="4:4">
      <c r="D920" s="71"/>
    </row>
    <row r="921" spans="4:4">
      <c r="D921" s="71"/>
    </row>
    <row r="922" spans="4:4">
      <c r="D922" s="71"/>
    </row>
    <row r="923" spans="4:4">
      <c r="D923" s="71"/>
    </row>
    <row r="924" spans="4:4">
      <c r="D924" s="71"/>
    </row>
    <row r="925" spans="4:4">
      <c r="D925" s="71"/>
    </row>
    <row r="926" spans="4:4">
      <c r="D926" s="71"/>
    </row>
    <row r="927" spans="4:4">
      <c r="D927" s="71"/>
    </row>
    <row r="928" spans="4:4">
      <c r="D928" s="71"/>
    </row>
    <row r="929" spans="4:4">
      <c r="D929" s="71"/>
    </row>
    <row r="930" spans="4:4">
      <c r="D930" s="71"/>
    </row>
    <row r="931" spans="4:4">
      <c r="D931" s="71"/>
    </row>
    <row r="932" spans="4:4">
      <c r="D932" s="71"/>
    </row>
    <row r="933" spans="4:4">
      <c r="D933" s="71"/>
    </row>
    <row r="934" spans="4:4">
      <c r="D934" s="71"/>
    </row>
    <row r="935" spans="4:4">
      <c r="D935" s="71"/>
    </row>
    <row r="936" spans="4:4">
      <c r="D936" s="71"/>
    </row>
    <row r="937" spans="4:4">
      <c r="D937" s="71"/>
    </row>
    <row r="938" spans="4:4">
      <c r="D938" s="71"/>
    </row>
    <row r="939" spans="4:4">
      <c r="D939" s="71"/>
    </row>
    <row r="940" spans="4:4">
      <c r="D940" s="71"/>
    </row>
    <row r="941" spans="4:4">
      <c r="D941" s="71"/>
    </row>
    <row r="942" spans="4:4">
      <c r="D942" s="71"/>
    </row>
    <row r="943" spans="4:4">
      <c r="D943" s="71"/>
    </row>
    <row r="944" spans="4:4">
      <c r="D944" s="71"/>
    </row>
    <row r="945" spans="4:4">
      <c r="D945" s="71"/>
    </row>
    <row r="946" spans="4:4">
      <c r="D946" s="71"/>
    </row>
    <row r="947" spans="4:4">
      <c r="D947" s="71"/>
    </row>
    <row r="948" spans="4:4">
      <c r="D948" s="71"/>
    </row>
    <row r="949" spans="4:4">
      <c r="D949" s="71"/>
    </row>
    <row r="950" spans="4:4">
      <c r="D950" s="71"/>
    </row>
    <row r="951" spans="4:4">
      <c r="D951" s="71"/>
    </row>
    <row r="952" spans="4:4">
      <c r="D952" s="71"/>
    </row>
    <row r="953" spans="4:4">
      <c r="D953" s="71"/>
    </row>
    <row r="954" spans="4:4">
      <c r="D954" s="71"/>
    </row>
    <row r="955" spans="4:4">
      <c r="D955" s="71"/>
    </row>
    <row r="956" spans="4:4">
      <c r="D956" s="71"/>
    </row>
    <row r="957" spans="4:4">
      <c r="D957" s="71"/>
    </row>
    <row r="958" spans="4:4">
      <c r="D958" s="71"/>
    </row>
    <row r="959" spans="4:4">
      <c r="D959" s="71"/>
    </row>
    <row r="960" spans="4:4">
      <c r="D960" s="71"/>
    </row>
    <row r="961" spans="4:4">
      <c r="D961" s="71"/>
    </row>
    <row r="962" spans="4:4">
      <c r="D962" s="71"/>
    </row>
    <row r="963" spans="4:4">
      <c r="D963" s="71"/>
    </row>
    <row r="964" spans="4:4">
      <c r="D964" s="71"/>
    </row>
    <row r="965" spans="4:4">
      <c r="D965" s="71"/>
    </row>
    <row r="966" spans="4:4">
      <c r="D966" s="71"/>
    </row>
    <row r="967" spans="4:4">
      <c r="D967" s="71"/>
    </row>
    <row r="968" spans="4:4">
      <c r="D968" s="71"/>
    </row>
    <row r="969" spans="4:4">
      <c r="D969" s="71"/>
    </row>
    <row r="970" spans="4:4">
      <c r="D970" s="71"/>
    </row>
    <row r="971" spans="4:4">
      <c r="D971" s="71"/>
    </row>
    <row r="972" spans="4:4">
      <c r="D972" s="71"/>
    </row>
    <row r="973" spans="4:4">
      <c r="D973" s="71"/>
    </row>
    <row r="974" spans="4:4">
      <c r="D974" s="71"/>
    </row>
    <row r="975" spans="4:4">
      <c r="D975" s="71"/>
    </row>
    <row r="976" spans="4:4">
      <c r="D976" s="71"/>
    </row>
    <row r="977" spans="4:4">
      <c r="D977" s="71"/>
    </row>
    <row r="978" spans="4:4">
      <c r="D978" s="71"/>
    </row>
    <row r="979" spans="4:4">
      <c r="D979" s="71"/>
    </row>
    <row r="980" spans="4:4">
      <c r="D980" s="71"/>
    </row>
    <row r="981" spans="4:4">
      <c r="D981" s="71"/>
    </row>
    <row r="982" spans="4:4">
      <c r="D982" s="71"/>
    </row>
    <row r="983" spans="4:4">
      <c r="D983" s="71"/>
    </row>
    <row r="984" spans="4:4">
      <c r="D984" s="71"/>
    </row>
    <row r="985" spans="4:4">
      <c r="D985" s="71"/>
    </row>
    <row r="986" spans="4:4">
      <c r="D986" s="71"/>
    </row>
    <row r="987" spans="4:4">
      <c r="D987" s="71"/>
    </row>
    <row r="988" spans="4:4">
      <c r="D988" s="71"/>
    </row>
    <row r="989" spans="4:4">
      <c r="D989" s="71"/>
    </row>
    <row r="990" spans="4:4">
      <c r="D990" s="71"/>
    </row>
    <row r="991" spans="4:4">
      <c r="D991" s="71"/>
    </row>
    <row r="992" spans="4:4">
      <c r="D992" s="71"/>
    </row>
    <row r="993" spans="4:4">
      <c r="D993" s="71"/>
    </row>
    <row r="994" spans="4:4">
      <c r="D994" s="71"/>
    </row>
    <row r="995" spans="4:4">
      <c r="D995" s="71"/>
    </row>
    <row r="996" spans="4:4">
      <c r="D996" s="71"/>
    </row>
    <row r="997" spans="4:4">
      <c r="D997" s="71"/>
    </row>
    <row r="998" spans="4:4">
      <c r="D998" s="71"/>
    </row>
    <row r="999" spans="4:4">
      <c r="D999" s="71"/>
    </row>
    <row r="1000" spans="4:4">
      <c r="D1000" s="71"/>
    </row>
    <row r="1001" spans="4:4">
      <c r="D1001" s="71"/>
    </row>
    <row r="1002" spans="4:4">
      <c r="D1002" s="71"/>
    </row>
    <row r="1003" spans="4:4">
      <c r="D1003" s="71"/>
    </row>
    <row r="1004" spans="4:4">
      <c r="D1004" s="71"/>
    </row>
    <row r="1005" spans="4:4">
      <c r="D1005" s="71"/>
    </row>
    <row r="1006" spans="4:4">
      <c r="D1006" s="71"/>
    </row>
    <row r="1007" spans="4:4">
      <c r="D1007" s="71"/>
    </row>
    <row r="1008" spans="4:4">
      <c r="D1008" s="71"/>
    </row>
    <row r="1009" spans="4:4">
      <c r="D1009" s="71"/>
    </row>
    <row r="1010" spans="4:4">
      <c r="D1010" s="71"/>
    </row>
    <row r="1011" spans="4:4">
      <c r="D1011" s="71"/>
    </row>
    <row r="1012" spans="4:4">
      <c r="D1012" s="71"/>
    </row>
    <row r="1013" spans="4:4">
      <c r="D1013" s="71"/>
    </row>
    <row r="1014" spans="4:4">
      <c r="D1014" s="71"/>
    </row>
    <row r="1015" spans="4:4">
      <c r="D1015" s="71"/>
    </row>
    <row r="1016" spans="4:4">
      <c r="D1016" s="71"/>
    </row>
    <row r="1017" spans="4:4">
      <c r="D1017" s="71"/>
    </row>
    <row r="1018" spans="4:4">
      <c r="D1018" s="71"/>
    </row>
    <row r="1019" spans="4:4">
      <c r="D1019" s="71"/>
    </row>
    <row r="1020" spans="4:4">
      <c r="D1020" s="71"/>
    </row>
    <row r="1021" spans="4:4">
      <c r="D1021" s="71"/>
    </row>
    <row r="1022" spans="4:4">
      <c r="D1022" s="71"/>
    </row>
    <row r="1023" spans="4:4">
      <c r="D1023" s="71"/>
    </row>
    <row r="1024" spans="4:4">
      <c r="D1024" s="71"/>
    </row>
    <row r="1025" spans="4:4">
      <c r="D1025" s="71"/>
    </row>
    <row r="1026" spans="4:4">
      <c r="D1026" s="71"/>
    </row>
    <row r="1027" spans="4:4">
      <c r="D1027" s="71"/>
    </row>
    <row r="1028" spans="4:4">
      <c r="D1028" s="71"/>
    </row>
    <row r="1029" spans="4:4">
      <c r="D1029" s="71"/>
    </row>
    <row r="1030" spans="4:4">
      <c r="D1030" s="71"/>
    </row>
    <row r="1031" spans="4:4">
      <c r="D1031" s="71"/>
    </row>
    <row r="1032" spans="4:4">
      <c r="D1032" s="71"/>
    </row>
    <row r="1033" spans="4:4">
      <c r="D1033" s="71"/>
    </row>
    <row r="1034" spans="4:4">
      <c r="D1034" s="71"/>
    </row>
    <row r="1035" spans="4:4">
      <c r="D1035" s="71"/>
    </row>
    <row r="1036" spans="4:4">
      <c r="D1036" s="71"/>
    </row>
    <row r="1037" spans="4:4">
      <c r="D1037" s="71"/>
    </row>
    <row r="1038" spans="4:4">
      <c r="D1038" s="71"/>
    </row>
    <row r="1039" spans="4:4">
      <c r="D1039" s="71"/>
    </row>
    <row r="1040" spans="4:4">
      <c r="D1040" s="71"/>
    </row>
    <row r="1041" spans="4:4">
      <c r="D1041" s="71"/>
    </row>
    <row r="1042" spans="4:4">
      <c r="D1042" s="71"/>
    </row>
    <row r="1043" spans="4:4">
      <c r="D1043" s="71"/>
    </row>
    <row r="1044" spans="4:4">
      <c r="D1044" s="71"/>
    </row>
    <row r="1045" spans="4:4">
      <c r="D1045" s="71"/>
    </row>
    <row r="1046" spans="4:4">
      <c r="D1046" s="71"/>
    </row>
    <row r="1047" spans="4:4">
      <c r="D1047" s="71"/>
    </row>
    <row r="1048" spans="4:4">
      <c r="D1048" s="71"/>
    </row>
    <row r="1049" spans="4:4">
      <c r="D1049" s="71"/>
    </row>
    <row r="1050" spans="4:4">
      <c r="D1050" s="71"/>
    </row>
    <row r="1051" spans="4:4">
      <c r="D1051" s="71"/>
    </row>
    <row r="1052" spans="4:4">
      <c r="D1052" s="71"/>
    </row>
    <row r="1053" spans="4:4">
      <c r="D1053" s="71"/>
    </row>
    <row r="1054" spans="4:4">
      <c r="D1054" s="71"/>
    </row>
    <row r="1055" spans="4:4">
      <c r="D1055" s="71"/>
    </row>
    <row r="1056" spans="4:4">
      <c r="D1056" s="71"/>
    </row>
    <row r="1057" spans="4:4">
      <c r="D1057" s="71"/>
    </row>
    <row r="1058" spans="4:4">
      <c r="D1058" s="71"/>
    </row>
    <row r="1059" spans="4:4">
      <c r="D1059" s="71"/>
    </row>
    <row r="1060" spans="4:4">
      <c r="D1060" s="71"/>
    </row>
    <row r="1061" spans="4:4">
      <c r="D1061" s="71"/>
    </row>
    <row r="1062" spans="4:4">
      <c r="D1062" s="71"/>
    </row>
    <row r="1063" spans="4:4">
      <c r="D1063" s="71"/>
    </row>
    <row r="1064" spans="4:4">
      <c r="D1064" s="71"/>
    </row>
    <row r="1065" spans="4:4">
      <c r="D1065" s="71"/>
    </row>
    <row r="1066" spans="4:4">
      <c r="D1066" s="71"/>
    </row>
    <row r="1067" spans="4:4">
      <c r="D1067" s="71"/>
    </row>
    <row r="1068" spans="4:4">
      <c r="D1068" s="71"/>
    </row>
    <row r="1069" spans="4:4">
      <c r="D1069" s="71"/>
    </row>
    <row r="1070" spans="4:4">
      <c r="D1070" s="71"/>
    </row>
    <row r="1071" spans="4:4">
      <c r="D1071" s="71"/>
    </row>
    <row r="1072" spans="4:4">
      <c r="D1072" s="71"/>
    </row>
    <row r="1073" spans="4:4">
      <c r="D1073" s="71"/>
    </row>
    <row r="1074" spans="4:4">
      <c r="D1074" s="71"/>
    </row>
    <row r="1075" spans="4:4">
      <c r="D1075" s="71"/>
    </row>
    <row r="1076" spans="4:4">
      <c r="D1076" s="71"/>
    </row>
    <row r="1077" spans="4:4">
      <c r="D1077" s="71"/>
    </row>
    <row r="1078" spans="4:4">
      <c r="D1078" s="71"/>
    </row>
    <row r="1079" spans="4:4">
      <c r="D1079" s="71"/>
    </row>
    <row r="1080" spans="4:4">
      <c r="D1080" s="71"/>
    </row>
    <row r="1081" spans="4:4">
      <c r="D1081" s="71"/>
    </row>
    <row r="1082" spans="4:4">
      <c r="D1082" s="71"/>
    </row>
    <row r="1083" spans="4:4">
      <c r="D1083" s="71"/>
    </row>
    <row r="1084" spans="4:4">
      <c r="D1084" s="71"/>
    </row>
    <row r="1085" spans="4:4">
      <c r="D1085" s="71"/>
    </row>
    <row r="1086" spans="4:4">
      <c r="D1086" s="71"/>
    </row>
    <row r="1087" spans="4:4">
      <c r="D1087" s="71"/>
    </row>
    <row r="1088" spans="4:4">
      <c r="D1088" s="71"/>
    </row>
    <row r="1089" spans="4:4">
      <c r="D1089" s="71"/>
    </row>
    <row r="1090" spans="4:4">
      <c r="D1090" s="71"/>
    </row>
    <row r="1091" spans="4:4">
      <c r="D1091" s="71"/>
    </row>
    <row r="1092" spans="4:4">
      <c r="D1092" s="71"/>
    </row>
    <row r="1093" spans="4:4">
      <c r="D1093" s="71"/>
    </row>
    <row r="1094" spans="4:4">
      <c r="D1094" s="71"/>
    </row>
    <row r="1095" spans="4:4">
      <c r="D1095" s="71"/>
    </row>
    <row r="1096" spans="4:4">
      <c r="D1096" s="71"/>
    </row>
    <row r="1097" spans="4:4">
      <c r="D1097" s="71"/>
    </row>
    <row r="1098" spans="4:4">
      <c r="D1098" s="71"/>
    </row>
    <row r="1099" spans="4:4">
      <c r="D1099" s="71"/>
    </row>
    <row r="1100" spans="4:4">
      <c r="D1100" s="71"/>
    </row>
    <row r="1101" spans="4:4">
      <c r="D1101" s="71"/>
    </row>
    <row r="1102" spans="4:4">
      <c r="D1102" s="71"/>
    </row>
    <row r="1103" spans="4:4">
      <c r="D1103" s="71"/>
    </row>
    <row r="1104" spans="4:4">
      <c r="D1104" s="71"/>
    </row>
    <row r="1105" spans="4:4">
      <c r="D1105" s="71"/>
    </row>
    <row r="1106" spans="4:4">
      <c r="D1106" s="71"/>
    </row>
    <row r="1107" spans="4:4">
      <c r="D1107" s="71"/>
    </row>
    <row r="1108" spans="4:4">
      <c r="D1108" s="71"/>
    </row>
    <row r="1109" spans="4:4">
      <c r="D1109" s="71"/>
    </row>
    <row r="1110" spans="4:4">
      <c r="D1110" s="71"/>
    </row>
    <row r="1111" spans="4:4">
      <c r="D1111" s="71"/>
    </row>
    <row r="1112" spans="4:4">
      <c r="D1112" s="71"/>
    </row>
    <row r="1113" spans="4:4">
      <c r="D1113" s="71"/>
    </row>
    <row r="1114" spans="4:4">
      <c r="D1114" s="71"/>
    </row>
    <row r="1115" spans="4:4">
      <c r="D1115" s="71"/>
    </row>
    <row r="1116" spans="4:4">
      <c r="D1116" s="71"/>
    </row>
    <row r="1117" spans="4:4">
      <c r="D1117" s="71"/>
    </row>
    <row r="1118" spans="4:4">
      <c r="D1118" s="71"/>
    </row>
    <row r="1119" spans="4:4">
      <c r="D1119" s="71"/>
    </row>
    <row r="1120" spans="4:4">
      <c r="D1120" s="71"/>
    </row>
    <row r="1121" spans="4:4">
      <c r="D1121" s="71"/>
    </row>
    <row r="1122" spans="4:4">
      <c r="D1122" s="71"/>
    </row>
    <row r="1123" spans="4:4">
      <c r="D1123" s="71"/>
    </row>
    <row r="1124" spans="4:4">
      <c r="D1124" s="71"/>
    </row>
    <row r="1125" spans="4:4">
      <c r="D1125" s="71"/>
    </row>
    <row r="1126" spans="4:4">
      <c r="D1126" s="71"/>
    </row>
    <row r="1127" spans="4:4">
      <c r="D1127" s="71"/>
    </row>
    <row r="1128" spans="4:4">
      <c r="D1128" s="71"/>
    </row>
    <row r="1129" spans="4:4">
      <c r="D1129" s="71"/>
    </row>
    <row r="1130" spans="4:4">
      <c r="D1130" s="71"/>
    </row>
    <row r="1131" spans="4:4">
      <c r="D1131" s="71"/>
    </row>
    <row r="1132" spans="4:4">
      <c r="D1132" s="71"/>
    </row>
    <row r="1133" spans="4:4">
      <c r="D1133" s="71"/>
    </row>
    <row r="1134" spans="4:4">
      <c r="D1134" s="71"/>
    </row>
    <row r="1135" spans="4:4">
      <c r="D1135" s="71"/>
    </row>
    <row r="1136" spans="4:4">
      <c r="D1136" s="71"/>
    </row>
    <row r="1137" spans="4:4">
      <c r="D1137" s="71"/>
    </row>
    <row r="1138" spans="4:4">
      <c r="D1138" s="71"/>
    </row>
    <row r="1139" spans="4:4">
      <c r="D1139" s="71"/>
    </row>
    <row r="1140" spans="4:4">
      <c r="D1140" s="71"/>
    </row>
    <row r="1141" spans="4:4">
      <c r="D1141" s="71"/>
    </row>
    <row r="1142" spans="4:4">
      <c r="D1142" s="71"/>
    </row>
    <row r="1143" spans="4:4">
      <c r="D1143" s="71"/>
    </row>
    <row r="1144" spans="4:4">
      <c r="D1144" s="71"/>
    </row>
    <row r="1145" spans="4:4">
      <c r="D1145" s="71"/>
    </row>
    <row r="1146" spans="4:4">
      <c r="D1146" s="71"/>
    </row>
    <row r="1147" spans="4:4">
      <c r="D1147" s="71"/>
    </row>
    <row r="1148" spans="4:4">
      <c r="D1148" s="71"/>
    </row>
    <row r="1149" spans="4:4">
      <c r="D1149" s="71"/>
    </row>
    <row r="1150" spans="4:4">
      <c r="D1150" s="71"/>
    </row>
    <row r="1151" spans="4:4">
      <c r="D1151" s="71"/>
    </row>
    <row r="1152" spans="4:4">
      <c r="D1152" s="71"/>
    </row>
    <row r="1153" spans="4:4">
      <c r="D1153" s="71"/>
    </row>
    <row r="1154" spans="4:4">
      <c r="D1154" s="71"/>
    </row>
    <row r="1155" spans="4:4">
      <c r="D1155" s="71"/>
    </row>
    <row r="1156" spans="4:4">
      <c r="D1156" s="71"/>
    </row>
    <row r="1157" spans="4:4">
      <c r="D1157" s="71"/>
    </row>
    <row r="1158" spans="4:4">
      <c r="D1158" s="71"/>
    </row>
    <row r="1159" spans="4:4">
      <c r="D1159" s="71"/>
    </row>
    <row r="1160" spans="4:4">
      <c r="D1160" s="71"/>
    </row>
    <row r="1161" spans="4:4">
      <c r="D1161" s="71"/>
    </row>
    <row r="1162" spans="4:4">
      <c r="D1162" s="71"/>
    </row>
    <row r="1163" spans="4:4">
      <c r="D1163" s="71"/>
    </row>
    <row r="1164" spans="4:4">
      <c r="D1164" s="71"/>
    </row>
    <row r="1165" spans="4:4">
      <c r="D1165" s="71"/>
    </row>
    <row r="1166" spans="4:4">
      <c r="D1166" s="71"/>
    </row>
    <row r="1167" spans="4:4">
      <c r="D1167" s="71"/>
    </row>
    <row r="1168" spans="4:4">
      <c r="D1168" s="71"/>
    </row>
    <row r="1169" spans="4:4">
      <c r="D1169" s="71"/>
    </row>
    <row r="1170" spans="4:4">
      <c r="D1170" s="71"/>
    </row>
    <row r="1171" spans="4:4">
      <c r="D1171" s="71"/>
    </row>
    <row r="1172" spans="4:4">
      <c r="D1172" s="71"/>
    </row>
    <row r="1173" spans="4:4">
      <c r="D1173" s="71"/>
    </row>
    <row r="1174" spans="4:4">
      <c r="D1174" s="71"/>
    </row>
    <row r="1175" spans="4:4">
      <c r="D1175" s="71"/>
    </row>
    <row r="1176" spans="4:4">
      <c r="D1176" s="71"/>
    </row>
    <row r="1177" spans="4:4">
      <c r="D1177" s="71"/>
    </row>
    <row r="1178" spans="4:4">
      <c r="D1178" s="71"/>
    </row>
    <row r="1179" spans="4:4">
      <c r="D1179" s="71"/>
    </row>
    <row r="1180" spans="4:4">
      <c r="D1180" s="71"/>
    </row>
    <row r="1181" spans="4:4">
      <c r="D1181" s="71"/>
    </row>
    <row r="1182" spans="4:4">
      <c r="D1182" s="71"/>
    </row>
    <row r="1183" spans="4:4">
      <c r="D1183" s="71"/>
    </row>
    <row r="1184" spans="4:4">
      <c r="D1184" s="71"/>
    </row>
    <row r="1185" spans="4:4">
      <c r="D1185" s="71"/>
    </row>
    <row r="1186" spans="4:4">
      <c r="D1186" s="71"/>
    </row>
    <row r="1187" spans="4:4">
      <c r="D1187" s="71"/>
    </row>
    <row r="1188" spans="4:4">
      <c r="D1188" s="71"/>
    </row>
    <row r="1189" spans="4:4">
      <c r="D1189" s="71"/>
    </row>
    <row r="1190" spans="4:4">
      <c r="D1190" s="71"/>
    </row>
    <row r="1191" spans="4:4">
      <c r="D1191" s="71"/>
    </row>
    <row r="1192" spans="4:4">
      <c r="D1192" s="71"/>
    </row>
    <row r="1193" spans="4:4">
      <c r="D1193" s="71"/>
    </row>
    <row r="1194" spans="4:4">
      <c r="D1194" s="71"/>
    </row>
    <row r="1195" spans="4:4">
      <c r="D1195" s="71"/>
    </row>
    <row r="1196" spans="4:4">
      <c r="D1196" s="71"/>
    </row>
    <row r="1197" spans="4:4">
      <c r="D1197" s="71"/>
    </row>
    <row r="1198" spans="4:4">
      <c r="D1198" s="71"/>
    </row>
    <row r="1199" spans="4:4">
      <c r="D1199" s="71"/>
    </row>
    <row r="1200" spans="4:4">
      <c r="D1200" s="71"/>
    </row>
    <row r="1201" spans="4:4">
      <c r="D1201" s="71"/>
    </row>
    <row r="1202" spans="4:4">
      <c r="D1202" s="71"/>
    </row>
    <row r="1203" spans="4:4">
      <c r="D1203" s="71"/>
    </row>
    <row r="1204" spans="4:4">
      <c r="D1204" s="71"/>
    </row>
    <row r="1205" spans="4:4">
      <c r="D1205" s="71"/>
    </row>
    <row r="1206" spans="4:4">
      <c r="D1206" s="71"/>
    </row>
    <row r="1207" spans="4:4">
      <c r="D1207" s="71"/>
    </row>
    <row r="1208" spans="4:4">
      <c r="D1208" s="71"/>
    </row>
    <row r="1209" spans="4:4">
      <c r="D1209" s="71"/>
    </row>
    <row r="1210" spans="4:4">
      <c r="D1210" s="71"/>
    </row>
    <row r="1211" spans="4:4">
      <c r="D1211" s="71"/>
    </row>
    <row r="1212" spans="4:4">
      <c r="D1212" s="71"/>
    </row>
    <row r="1213" spans="4:4">
      <c r="D1213" s="71"/>
    </row>
    <row r="1214" spans="4:4">
      <c r="D1214" s="71"/>
    </row>
    <row r="1215" spans="4:4">
      <c r="D1215" s="71"/>
    </row>
    <row r="1216" spans="4:4">
      <c r="D1216" s="71"/>
    </row>
    <row r="1217" spans="4:4">
      <c r="D1217" s="71"/>
    </row>
    <row r="1218" spans="4:4">
      <c r="D1218" s="71"/>
    </row>
    <row r="1219" spans="4:4">
      <c r="D1219" s="71"/>
    </row>
    <row r="1220" spans="4:4">
      <c r="D1220" s="71"/>
    </row>
    <row r="1221" spans="4:4">
      <c r="D1221" s="71"/>
    </row>
    <row r="1222" spans="4:4">
      <c r="D1222" s="71"/>
    </row>
    <row r="1223" spans="4:4">
      <c r="D1223" s="71"/>
    </row>
    <row r="1224" spans="4:4">
      <c r="D1224" s="71"/>
    </row>
    <row r="1225" spans="4:4">
      <c r="D1225" s="71"/>
    </row>
    <row r="1226" spans="4:4">
      <c r="D1226" s="71"/>
    </row>
    <row r="1227" spans="4:4">
      <c r="D1227" s="71"/>
    </row>
    <row r="1228" spans="4:4">
      <c r="D1228" s="71"/>
    </row>
    <row r="1229" spans="4:4">
      <c r="D1229" s="71"/>
    </row>
    <row r="1230" spans="4:4">
      <c r="D1230" s="71"/>
    </row>
    <row r="1231" spans="4:4">
      <c r="D1231" s="71"/>
    </row>
    <row r="1232" spans="4:4">
      <c r="D1232" s="71"/>
    </row>
    <row r="1233" spans="4:4">
      <c r="D1233" s="71"/>
    </row>
    <row r="1234" spans="4:4">
      <c r="D1234" s="71"/>
    </row>
    <row r="1235" spans="4:4">
      <c r="D1235" s="71"/>
    </row>
    <row r="1236" spans="4:4">
      <c r="D1236" s="71"/>
    </row>
    <row r="1237" spans="4:4">
      <c r="D1237" s="71"/>
    </row>
    <row r="1238" spans="4:4">
      <c r="D1238" s="71"/>
    </row>
    <row r="1239" spans="4:4">
      <c r="D1239" s="71"/>
    </row>
    <row r="1240" spans="4:4">
      <c r="D1240" s="71"/>
    </row>
    <row r="1241" spans="4:4">
      <c r="D1241" s="71"/>
    </row>
    <row r="1242" spans="4:4">
      <c r="D1242" s="71"/>
    </row>
    <row r="1243" spans="4:4">
      <c r="D1243" s="71"/>
    </row>
    <row r="1244" spans="4:4">
      <c r="D1244" s="71"/>
    </row>
    <row r="1245" spans="4:4">
      <c r="D1245" s="71"/>
    </row>
    <row r="1246" spans="4:4">
      <c r="D1246" s="71"/>
    </row>
    <row r="1247" spans="4:4">
      <c r="D1247" s="71"/>
    </row>
    <row r="1248" spans="4:4">
      <c r="D1248" s="71"/>
    </row>
    <row r="1249" spans="4:4">
      <c r="D1249" s="71"/>
    </row>
    <row r="1250" spans="4:4">
      <c r="D1250" s="71"/>
    </row>
    <row r="1251" spans="4:4">
      <c r="D1251" s="71"/>
    </row>
    <row r="1252" spans="4:4">
      <c r="D1252" s="71"/>
    </row>
    <row r="1253" spans="4:4">
      <c r="D1253" s="71"/>
    </row>
    <row r="1254" spans="4:4">
      <c r="D1254" s="71"/>
    </row>
    <row r="1255" spans="4:4">
      <c r="D1255" s="71"/>
    </row>
    <row r="1256" spans="4:4">
      <c r="D1256" s="71"/>
    </row>
    <row r="1257" spans="4:4">
      <c r="D1257" s="71"/>
    </row>
    <row r="1258" spans="4:4">
      <c r="D1258" s="71"/>
    </row>
    <row r="1259" spans="4:4">
      <c r="D1259" s="71"/>
    </row>
    <row r="1260" spans="4:4">
      <c r="D1260" s="71"/>
    </row>
    <row r="1261" spans="4:4">
      <c r="D1261" s="71"/>
    </row>
    <row r="1262" spans="4:4">
      <c r="D1262" s="71"/>
    </row>
    <row r="1263" spans="4:4">
      <c r="D1263" s="71"/>
    </row>
    <row r="1264" spans="4:4">
      <c r="D1264" s="71"/>
    </row>
    <row r="1265" spans="4:4">
      <c r="D1265" s="71"/>
    </row>
    <row r="1266" spans="4:4">
      <c r="D1266" s="71"/>
    </row>
    <row r="1267" spans="4:4">
      <c r="D1267" s="71"/>
    </row>
    <row r="1268" spans="4:4">
      <c r="D1268" s="71"/>
    </row>
    <row r="1269" spans="4:4">
      <c r="D1269" s="71"/>
    </row>
    <row r="1270" spans="4:4">
      <c r="D1270" s="71"/>
    </row>
    <row r="1271" spans="4:4">
      <c r="D1271" s="71"/>
    </row>
    <row r="1272" spans="4:4">
      <c r="D1272" s="71"/>
    </row>
    <row r="1273" spans="4:4">
      <c r="D1273" s="71"/>
    </row>
    <row r="1274" spans="4:4">
      <c r="D1274" s="71"/>
    </row>
    <row r="1275" spans="4:4">
      <c r="D1275" s="71"/>
    </row>
    <row r="1276" spans="4:4">
      <c r="D1276" s="71"/>
    </row>
    <row r="1277" spans="4:4">
      <c r="D1277" s="71"/>
    </row>
    <row r="1278" spans="4:4">
      <c r="D1278" s="71"/>
    </row>
    <row r="1279" spans="4:4">
      <c r="D1279" s="71"/>
    </row>
    <row r="1280" spans="4:4">
      <c r="D1280" s="71"/>
    </row>
    <row r="1281" spans="4:4">
      <c r="D1281" s="71"/>
    </row>
    <row r="1282" spans="4:4">
      <c r="D1282" s="71"/>
    </row>
    <row r="1283" spans="4:4">
      <c r="D1283" s="71"/>
    </row>
    <row r="1284" spans="4:4">
      <c r="D1284" s="71"/>
    </row>
    <row r="1285" spans="4:4">
      <c r="D1285" s="71"/>
    </row>
    <row r="1286" spans="4:4">
      <c r="D1286" s="71"/>
    </row>
    <row r="1287" spans="4:4">
      <c r="D1287" s="71"/>
    </row>
    <row r="1288" spans="4:4">
      <c r="D1288" s="71"/>
    </row>
    <row r="1289" spans="4:4">
      <c r="D1289" s="71"/>
    </row>
    <row r="1290" spans="4:4">
      <c r="D1290" s="71"/>
    </row>
    <row r="1291" spans="4:4">
      <c r="D1291" s="71"/>
    </row>
    <row r="1292" spans="4:4">
      <c r="D1292" s="71"/>
    </row>
  </sheetData>
  <sheetProtection formatRows="0"/>
  <mergeCells count="15">
    <mergeCell ref="H3:L3"/>
    <mergeCell ref="H4:L4"/>
    <mergeCell ref="H7:L12"/>
    <mergeCell ref="H6:L6"/>
    <mergeCell ref="H5:L5"/>
    <mergeCell ref="A1:E1"/>
    <mergeCell ref="A635:B635"/>
    <mergeCell ref="A582:F582"/>
    <mergeCell ref="A583:B583"/>
    <mergeCell ref="E583:F583"/>
    <mergeCell ref="A632:B632"/>
    <mergeCell ref="A633:F633"/>
    <mergeCell ref="A634:F634"/>
    <mergeCell ref="A580:F580"/>
    <mergeCell ref="B286:B287"/>
  </mergeCells>
  <phoneticPr fontId="0" type="noConversion"/>
  <dataValidations disablePrompts="1" count="2">
    <dataValidation type="list" allowBlank="1" showInputMessage="1" showErrorMessage="1" promptTitle="Preliminary and General" prompt="Select if this item is applicable" sqref="C85 C88 C91 C94 C97 C100 C103 C106 C109 C115 C127 C130 C133 C136 C139 C142 C147 C154 C157 C168 C171 C176 C179 C182 C187 C190 C193 C198 C208 C211 C214 C217 C220:C223 C227 C232 C244 C249 C253:C254 C258 C263 C201:C202 C460 C473:C475 C466 C462 C75 C78 C24 C27 C30 C33 C36 C41 C44 C47 C50 C53 C60 C63 C66 C69 C72 C272:C273 C112:C113 C118 C120:C121 C150 C152 C159 C161:C162 C185 C196 C237 C268 C275:C276 C312:C313 C291 C427:C436 C495:C503 C339:C357 C469 C455 C507 C512:C513 C516 C520 C532 C315:C335 C359:C366 C370:C394 C398:C423 C438:C451 C478:C491 C524 C281:C282 C302 C537 C544" xr:uid="{00000000-0002-0000-4B00-000000000000}">
      <formula1>"Item,N/A"</formula1>
    </dataValidation>
    <dataValidation allowBlank="1" showInputMessage="1" showErrorMessage="1" promptTitle="Preliminary and General" prompt="Select if this item is applicable" sqref="C56 C59 C62 C65 C68 C71 C79" xr:uid="{00000000-0002-0000-4B00-000001000000}"/>
  </dataValidations>
  <pageMargins left="0.51181102362204722" right="0.23622047244094491" top="0.74803149606299213" bottom="0.23622047244094491" header="0.27559055118110237" footer="0.15748031496062992"/>
  <pageSetup paperSize="9" scale="83" fitToHeight="100" orientation="portrait" r:id="rId1"/>
  <headerFooter alignWithMargins="0">
    <oddHeader xml:space="preserve">&amp;RKZN Department of Public Works
Effective Date: 1 MAY 2025
Revision 12
</oddHeader>
    <oddFooter>Page &amp;P of &amp;N</oddFooter>
  </headerFooter>
  <rowBreaks count="16" manualBreakCount="16">
    <brk id="37" max="5" man="1"/>
    <brk id="80" max="5" man="1"/>
    <brk id="122" max="5" man="1"/>
    <brk id="163" max="5" man="1"/>
    <brk id="203" max="5" man="1"/>
    <brk id="238" max="5" man="1"/>
    <brk id="269" max="5" man="1"/>
    <brk id="303" max="5" man="1"/>
    <brk id="336" max="5" man="1"/>
    <brk id="367" max="5" man="1"/>
    <brk id="395" max="5" man="1"/>
    <brk id="424" max="5" man="1"/>
    <brk id="452" max="5" man="1"/>
    <brk id="492" max="5" man="1"/>
    <brk id="525" max="5" man="1"/>
    <brk id="579"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5459" r:id="rId4" name="Button 99">
              <controlPr defaultSize="0" print="0" autoFill="0" autoPict="0" macro="[0]!ToMainMenu">
                <anchor>
                  <from>
                    <xdr:col>6</xdr:col>
                    <xdr:colOff>259080</xdr:colOff>
                    <xdr:row>0</xdr:row>
                    <xdr:rowOff>121920</xdr:rowOff>
                  </from>
                  <to>
                    <xdr:col>8</xdr:col>
                    <xdr:colOff>1051560</xdr:colOff>
                    <xdr:row>0</xdr:row>
                    <xdr:rowOff>601980</xdr:rowOff>
                  </to>
                </anchor>
              </controlPr>
            </control>
          </mc:Choice>
        </mc:AlternateContent>
        <mc:AlternateContent xmlns:mc="http://schemas.openxmlformats.org/markup-compatibility/2006">
          <mc:Choice Requires="x14">
            <control shapeId="15460" r:id="rId5" name="Button 100">
              <controlPr defaultSize="0" print="0" autoFill="0" autoPict="0" macro="[0]!PrintCoverPGSec1">
                <anchor>
                  <from>
                    <xdr:col>7</xdr:col>
                    <xdr:colOff>22860</xdr:colOff>
                    <xdr:row>4</xdr:row>
                    <xdr:rowOff>0</xdr:rowOff>
                  </from>
                  <to>
                    <xdr:col>8</xdr:col>
                    <xdr:colOff>1097280</xdr:colOff>
                    <xdr:row>5</xdr:row>
                    <xdr:rowOff>198120</xdr:rowOff>
                  </to>
                </anchor>
              </controlPr>
            </control>
          </mc:Choice>
        </mc:AlternateContent>
        <mc:AlternateContent xmlns:mc="http://schemas.openxmlformats.org/markup-compatibility/2006">
          <mc:Choice Requires="x14">
            <control shapeId="15461" r:id="rId6" name="Button 101">
              <controlPr defaultSize="0" print="0" autoFill="0" autoPict="0" macro="[0]!PrintPreview">
                <anchor>
                  <from>
                    <xdr:col>6</xdr:col>
                    <xdr:colOff>259080</xdr:colOff>
                    <xdr:row>1</xdr:row>
                    <xdr:rowOff>0</xdr:rowOff>
                  </from>
                  <to>
                    <xdr:col>8</xdr:col>
                    <xdr:colOff>1051560</xdr:colOff>
                    <xdr:row>2</xdr:row>
                    <xdr:rowOff>68580</xdr:rowOff>
                  </to>
                </anchor>
              </controlPr>
            </control>
          </mc:Choice>
        </mc:AlternateContent>
        <mc:AlternateContent xmlns:mc="http://schemas.openxmlformats.org/markup-compatibility/2006">
          <mc:Choice Requires="x14">
            <control shapeId="15529" r:id="rId7" name="Button 169">
              <controlPr defaultSize="0" print="0" autoFill="0" autoPict="0" macro="[0]!ToDataEntry">
                <anchor>
                  <from>
                    <xdr:col>7</xdr:col>
                    <xdr:colOff>22860</xdr:colOff>
                    <xdr:row>5</xdr:row>
                    <xdr:rowOff>220980</xdr:rowOff>
                  </from>
                  <to>
                    <xdr:col>8</xdr:col>
                    <xdr:colOff>1097280</xdr:colOff>
                    <xdr:row>6</xdr:row>
                    <xdr:rowOff>83820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8">
    <tabColor rgb="FF00B0F0"/>
  </sheetPr>
  <dimension ref="A1:K19"/>
  <sheetViews>
    <sheetView showGridLines="0" showRowColHeaders="0" zoomScaleNormal="100" workbookViewId="0">
      <selection activeCell="V14" sqref="V14"/>
    </sheetView>
  </sheetViews>
  <sheetFormatPr defaultColWidth="9.109375" defaultRowHeight="13.2"/>
  <cols>
    <col min="1" max="9" width="8.5546875" customWidth="1"/>
    <col min="10" max="10" width="6.33203125" customWidth="1"/>
    <col min="11" max="11" width="14.88671875" customWidth="1"/>
  </cols>
  <sheetData>
    <row r="1" spans="1:11" ht="63.75" customHeight="1"/>
    <row r="2" spans="1:11" ht="81.75" customHeight="1" thickBot="1">
      <c r="A2" s="3460" t="str">
        <f>+'Master Data'!E18</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1257</v>
      </c>
      <c r="B16" s="3442"/>
      <c r="C16" s="3442"/>
      <c r="D16" s="3442"/>
      <c r="E16" s="3442"/>
      <c r="F16" s="3442"/>
      <c r="G16" s="3442"/>
      <c r="H16" s="3442"/>
      <c r="I16" s="3442"/>
      <c r="J16" s="3442"/>
    </row>
    <row r="17" spans="1:1">
      <c r="A17" s="7"/>
    </row>
    <row r="18" spans="1:1">
      <c r="A18" s="7"/>
    </row>
    <row r="19" spans="1:1">
      <c r="A19" s="7"/>
    </row>
  </sheetData>
  <mergeCells count="2">
    <mergeCell ref="A16:J16"/>
    <mergeCell ref="A2:K2"/>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8161" r:id="rId4" name="Button 1">
              <controlPr defaultSize="0" print="0" autoFill="0" autoPict="0" macro="[0]!ToMainMenu">
                <anchor>
                  <from>
                    <xdr:col>12</xdr:col>
                    <xdr:colOff>99060</xdr:colOff>
                    <xdr:row>0</xdr:row>
                    <xdr:rowOff>365760</xdr:rowOff>
                  </from>
                  <to>
                    <xdr:col>14</xdr:col>
                    <xdr:colOff>114300</xdr:colOff>
                    <xdr:row>0</xdr:row>
                    <xdr:rowOff>655320</xdr:rowOff>
                  </to>
                </anchor>
              </controlPr>
            </control>
          </mc:Choice>
        </mc:AlternateContent>
        <mc:AlternateContent xmlns:mc="http://schemas.openxmlformats.org/markup-compatibility/2006">
          <mc:Choice Requires="x14">
            <control shapeId="988162" r:id="rId5" name="Button 2">
              <controlPr defaultSize="0" print="0" autoFill="0" autoPict="0" macro="[0]!PrintCoverPGSec1">
                <anchor>
                  <from>
                    <xdr:col>12</xdr:col>
                    <xdr:colOff>137160</xdr:colOff>
                    <xdr:row>1</xdr:row>
                    <xdr:rowOff>784860</xdr:rowOff>
                  </from>
                  <to>
                    <xdr:col>14</xdr:col>
                    <xdr:colOff>152400</xdr:colOff>
                    <xdr:row>2</xdr:row>
                    <xdr:rowOff>0</xdr:rowOff>
                  </to>
                </anchor>
              </controlPr>
            </control>
          </mc:Choice>
        </mc:AlternateContent>
        <mc:AlternateContent xmlns:mc="http://schemas.openxmlformats.org/markup-compatibility/2006">
          <mc:Choice Requires="x14">
            <control shapeId="988163" r:id="rId6" name="Button 3">
              <controlPr defaultSize="0" print="0" autoFill="0" autoPict="0" macro="[0]!PrintPreview">
                <anchor>
                  <from>
                    <xdr:col>12</xdr:col>
                    <xdr:colOff>99060</xdr:colOff>
                    <xdr:row>0</xdr:row>
                    <xdr:rowOff>723900</xdr:rowOff>
                  </from>
                  <to>
                    <xdr:col>14</xdr:col>
                    <xdr:colOff>114300</xdr:colOff>
                    <xdr:row>1</xdr:row>
                    <xdr:rowOff>182880</xdr:rowOff>
                  </to>
                </anchor>
              </controlPr>
            </control>
          </mc:Choice>
        </mc:AlternateContent>
        <mc:AlternateContent xmlns:mc="http://schemas.openxmlformats.org/markup-compatibility/2006">
          <mc:Choice Requires="x14">
            <control shapeId="988164" r:id="rId7" name="Button 4">
              <controlPr defaultSize="0" print="0" autoFill="0" autoPict="0" macro="[0]!ToDataEntry">
                <anchor>
                  <from>
                    <xdr:col>12</xdr:col>
                    <xdr:colOff>137160</xdr:colOff>
                    <xdr:row>2</xdr:row>
                    <xdr:rowOff>0</xdr:rowOff>
                  </from>
                  <to>
                    <xdr:col>14</xdr:col>
                    <xdr:colOff>152400</xdr:colOff>
                    <xdr:row>3</xdr:row>
                    <xdr:rowOff>182880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indexed="46"/>
  </sheetPr>
  <dimension ref="A1:K139"/>
  <sheetViews>
    <sheetView workbookViewId="0">
      <selection activeCell="C39" sqref="C39"/>
    </sheetView>
  </sheetViews>
  <sheetFormatPr defaultRowHeight="13.2"/>
  <cols>
    <col min="1" max="1" width="39" style="4" customWidth="1"/>
    <col min="2" max="2" width="71" style="30" customWidth="1"/>
    <col min="3" max="3" width="23.5546875" customWidth="1"/>
    <col min="4" max="4" width="17.6640625" customWidth="1"/>
    <col min="5" max="5" width="46.6640625" customWidth="1"/>
  </cols>
  <sheetData>
    <row r="1" spans="1:3">
      <c r="A1" s="4" t="s">
        <v>370</v>
      </c>
      <c r="B1" s="214">
        <f ca="1">NOW()</f>
        <v>45833.47837326389</v>
      </c>
    </row>
    <row r="2" spans="1:3" ht="13.8" thickBot="1">
      <c r="B2" s="29"/>
    </row>
    <row r="3" spans="1:3">
      <c r="A3" s="47" t="s">
        <v>756</v>
      </c>
      <c r="B3" s="42" t="s">
        <v>525</v>
      </c>
    </row>
    <row r="4" spans="1:3">
      <c r="A4" s="40"/>
      <c r="B4" s="43" t="s">
        <v>526</v>
      </c>
    </row>
    <row r="5" spans="1:3">
      <c r="A5" s="40"/>
      <c r="B5" s="43" t="s">
        <v>4005</v>
      </c>
    </row>
    <row r="6" spans="1:3" ht="13.8" thickBot="1">
      <c r="A6" s="36"/>
      <c r="B6" s="43" t="s">
        <v>4135</v>
      </c>
    </row>
    <row r="7" spans="1:3">
      <c r="B7" s="29"/>
    </row>
    <row r="8" spans="1:3" ht="13.8" thickBot="1">
      <c r="B8" s="29"/>
    </row>
    <row r="9" spans="1:3" ht="16.2" thickBot="1">
      <c r="A9" s="47" t="s">
        <v>1101</v>
      </c>
      <c r="B9" s="35" t="s">
        <v>527</v>
      </c>
      <c r="C9" t="str">
        <f>IF('Master Data'!Check7=1,Datafordrops!B9,IF('Master Data'!Check7=2,Datafordrops!B11,'Master Data'!E403))</f>
        <v>Standard System of Measuring Building Works for Small or Simple Buildings 1999</v>
      </c>
    </row>
    <row r="10" spans="1:3" ht="15.6">
      <c r="A10" s="426"/>
      <c r="B10" s="1641" t="s">
        <v>3248</v>
      </c>
    </row>
    <row r="11" spans="1:3">
      <c r="A11" s="40"/>
      <c r="B11" s="41" t="s">
        <v>523</v>
      </c>
    </row>
    <row r="12" spans="1:3">
      <c r="A12" s="40"/>
      <c r="B12" s="43" t="s">
        <v>2059</v>
      </c>
    </row>
    <row r="13" spans="1:3" ht="13.8" thickBot="1">
      <c r="A13" s="36"/>
      <c r="B13" s="37" t="s">
        <v>524</v>
      </c>
    </row>
    <row r="14" spans="1:3" ht="13.8" thickBot="1">
      <c r="B14" s="6"/>
    </row>
    <row r="15" spans="1:3">
      <c r="A15" s="47" t="s">
        <v>1544</v>
      </c>
      <c r="B15" s="505" t="s">
        <v>1545</v>
      </c>
    </row>
    <row r="16" spans="1:3" ht="13.8" thickBot="1">
      <c r="A16" s="36"/>
      <c r="B16" s="506" t="s">
        <v>1546</v>
      </c>
    </row>
    <row r="17" spans="1:2" ht="13.8" thickBot="1"/>
    <row r="18" spans="1:2">
      <c r="A18" s="47" t="s">
        <v>520</v>
      </c>
      <c r="B18" s="42" t="s">
        <v>2129</v>
      </c>
    </row>
    <row r="19" spans="1:2" ht="13.8" thickBot="1">
      <c r="A19" s="36"/>
      <c r="B19" s="37" t="s">
        <v>521</v>
      </c>
    </row>
    <row r="22" spans="1:2" ht="13.8" thickBot="1"/>
    <row r="23" spans="1:2">
      <c r="A23" s="47" t="s">
        <v>932</v>
      </c>
      <c r="B23" s="35" t="s">
        <v>811</v>
      </c>
    </row>
    <row r="24" spans="1:2" ht="13.8" thickBot="1">
      <c r="A24" s="36"/>
      <c r="B24" s="37" t="s">
        <v>522</v>
      </c>
    </row>
    <row r="26" spans="1:2" ht="13.8" thickBot="1"/>
    <row r="27" spans="1:2" ht="13.8" thickBot="1">
      <c r="A27" s="31" t="s">
        <v>1102</v>
      </c>
      <c r="B27" s="39" t="s">
        <v>598</v>
      </c>
    </row>
    <row r="28" spans="1:2" ht="13.8" thickBot="1">
      <c r="A28" s="36"/>
      <c r="B28" s="37" t="s">
        <v>596</v>
      </c>
    </row>
    <row r="29" spans="1:2" ht="13.8" thickBot="1"/>
    <row r="30" spans="1:2" ht="13.8" thickBot="1">
      <c r="A30" s="31" t="s">
        <v>1100</v>
      </c>
      <c r="B30" s="35" t="s">
        <v>666</v>
      </c>
    </row>
    <row r="31" spans="1:2" ht="13.8" thickBot="1">
      <c r="A31" s="36"/>
      <c r="B31" s="37" t="s">
        <v>807</v>
      </c>
    </row>
    <row r="33" spans="1:3" ht="13.8" thickBot="1"/>
    <row r="34" spans="1:3">
      <c r="A34" s="46" t="s">
        <v>803</v>
      </c>
      <c r="B34" s="279">
        <f>+'Master Data'!E19</f>
        <v>20000000</v>
      </c>
      <c r="C34">
        <v>1</v>
      </c>
    </row>
    <row r="35" spans="1:3" ht="13.8" thickBot="1">
      <c r="A35" s="36"/>
      <c r="B35" s="37" t="s">
        <v>596</v>
      </c>
      <c r="C35" s="6" t="str">
        <f>IF(+'Master Data'!E19&gt;1000000,"exceed","not exceed")</f>
        <v>exceed</v>
      </c>
    </row>
    <row r="36" spans="1:3" ht="13.8" thickBot="1"/>
    <row r="37" spans="1:3">
      <c r="A37" s="45" t="s">
        <v>1103</v>
      </c>
      <c r="B37" s="35" t="s">
        <v>598</v>
      </c>
    </row>
    <row r="38" spans="1:3" ht="13.8" thickBot="1">
      <c r="A38" s="38"/>
      <c r="B38" s="37" t="s">
        <v>596</v>
      </c>
    </row>
    <row r="39" spans="1:3" ht="13.8" thickBot="1">
      <c r="A39" s="34"/>
    </row>
    <row r="40" spans="1:3">
      <c r="A40" s="45" t="s">
        <v>1104</v>
      </c>
      <c r="B40" s="35" t="s">
        <v>598</v>
      </c>
    </row>
    <row r="41" spans="1:3" ht="13.8" thickBot="1">
      <c r="A41" s="32"/>
      <c r="B41" s="37" t="s">
        <v>596</v>
      </c>
    </row>
    <row r="42" spans="1:3" ht="13.8" thickBot="1">
      <c r="A42" s="34"/>
    </row>
    <row r="43" spans="1:3">
      <c r="A43" s="45" t="s">
        <v>1105</v>
      </c>
      <c r="B43" s="35" t="s">
        <v>598</v>
      </c>
    </row>
    <row r="44" spans="1:3" ht="13.8" thickBot="1">
      <c r="A44" s="36"/>
      <c r="B44" s="37" t="s">
        <v>596</v>
      </c>
    </row>
    <row r="45" spans="1:3" ht="13.8" thickBot="1"/>
    <row r="46" spans="1:3" ht="13.8" thickBot="1">
      <c r="A46" s="44" t="s">
        <v>931</v>
      </c>
      <c r="B46" s="35" t="s">
        <v>598</v>
      </c>
    </row>
    <row r="47" spans="1:3" ht="13.8" thickBot="1">
      <c r="A47" s="36"/>
      <c r="B47" s="37" t="s">
        <v>596</v>
      </c>
    </row>
    <row r="48" spans="1:3" ht="13.8" thickBot="1"/>
    <row r="49" spans="1:6" ht="13.8" thickBot="1">
      <c r="A49" s="44" t="s">
        <v>1410</v>
      </c>
      <c r="B49" s="35" t="s">
        <v>598</v>
      </c>
    </row>
    <row r="50" spans="1:6" ht="13.8" thickBot="1">
      <c r="A50" s="36"/>
      <c r="B50" s="37" t="s">
        <v>596</v>
      </c>
    </row>
    <row r="51" spans="1:6" ht="13.8" thickBot="1">
      <c r="D51" s="29" t="s">
        <v>3822</v>
      </c>
    </row>
    <row r="52" spans="1:6" ht="13.8" thickBot="1">
      <c r="A52" s="44" t="s">
        <v>397</v>
      </c>
      <c r="B52" s="42" t="s">
        <v>143</v>
      </c>
    </row>
    <row r="53" spans="1:6" ht="13.8" thickBot="1">
      <c r="A53" s="36"/>
      <c r="B53" s="37" t="s">
        <v>398</v>
      </c>
    </row>
    <row r="54" spans="1:6">
      <c r="B54" s="29" t="s">
        <v>922</v>
      </c>
    </row>
    <row r="55" spans="1:6" ht="13.8" thickBot="1"/>
    <row r="56" spans="1:6" ht="13.8" thickBot="1">
      <c r="A56" s="685" t="s">
        <v>182</v>
      </c>
      <c r="B56" s="686" t="s">
        <v>1498</v>
      </c>
    </row>
    <row r="57" spans="1:6">
      <c r="A57" s="426"/>
      <c r="B57" s="1768" t="s">
        <v>3823</v>
      </c>
      <c r="F57" s="566" t="s">
        <v>1908</v>
      </c>
    </row>
    <row r="58" spans="1:6">
      <c r="A58" s="40"/>
      <c r="B58" s="687" t="s">
        <v>184</v>
      </c>
    </row>
    <row r="59" spans="1:6">
      <c r="A59" s="40"/>
      <c r="B59" s="687" t="s">
        <v>183</v>
      </c>
    </row>
    <row r="60" spans="1:6" ht="13.8" thickBot="1">
      <c r="A60" s="36"/>
      <c r="B60" s="687" t="s">
        <v>562</v>
      </c>
    </row>
    <row r="61" spans="1:6">
      <c r="A61" s="426" t="s">
        <v>1411</v>
      </c>
      <c r="B61" s="686" t="str">
        <f>+""&amp;'Master Data'!E12&amp;", 191 Prince Alfred Street, Pietermaritzburg, 3200 at the time indicated on T1.1 Notice and Invitation to Bid"</f>
        <v>KZN Department of Public Works, 191 Prince Alfred Street, Pietermaritzburg, 3200 at the time indicated on T1.1 Notice and Invitation to Bid</v>
      </c>
    </row>
    <row r="62" spans="1:6">
      <c r="A62" s="40"/>
      <c r="B62" s="688" t="str">
        <f>+""&amp;'Master Data'!E12&amp;", eThekwini Region Office, (Ground Floor), 455A, Jan Smuts Highway, Mayville, 4091 at the time indicated on T1.1 Notice and Invitation to Bid"</f>
        <v>KZN Department of Public Works, eThekwini Region Office, (Ground Floor), 455A, Jan Smuts Highway, Mayville, 4091 at the time indicated on T1.1 Notice and Invitation to Bid</v>
      </c>
    </row>
    <row r="63" spans="1:6">
      <c r="A63" s="40"/>
      <c r="B63" s="688" t="str">
        <f>+""&amp;'Master Data'!E12&amp;", Midlands Region Office, 40 Shepstone Road, Ladysmith, 3370 at the time indicated on T1.1 Notice and Invitation to Bid"</f>
        <v>KZN Department of Public Works, Midlands Region Office, 40 Shepstone Road, Ladysmith, 3370 at the time indicated on T1.1 Notice and Invitation to Bid</v>
      </c>
    </row>
    <row r="64" spans="1:6">
      <c r="A64" s="40"/>
      <c r="B64" s="687" t="str">
        <f>+""&amp;'Master Data'!E12&amp;", 1st Floor, Northern Region Office, Legislative Assembly &amp; Administration Building, King Dinuzulu highway, ULUNDI at the time indicated on T1.1 Notice and Invitation to Bid"</f>
        <v>KZN Department of Public Works, 1st Floor, Northern Region Office, Legislative Assembly &amp; Administration Building, King Dinuzulu highway, ULUNDI at the time indicated on T1.1 Notice and Invitation to Bid</v>
      </c>
    </row>
    <row r="65" spans="1:11" ht="13.8" thickBot="1">
      <c r="A65" s="36"/>
      <c r="B65" s="689" t="str">
        <f>+""&amp;'Master Data'!E12&amp;", Southern Region Office, 10 Prince Alfred Street, Pietermaritzburg, 3200 at the time indicated on T1.1 Notice and Invitation to Bid"</f>
        <v>KZN Department of Public Works, Southern Region Office, 10 Prince Alfred Street, Pietermaritzburg, 3200 at the time indicated on T1.1 Notice and Invitation to Bid</v>
      </c>
    </row>
    <row r="66" spans="1:11" ht="13.2" customHeight="1">
      <c r="B66"/>
      <c r="E66" s="3384"/>
      <c r="F66" s="3384"/>
      <c r="G66" s="3384"/>
      <c r="H66" s="3384"/>
      <c r="I66" s="3384"/>
      <c r="J66" s="3384"/>
      <c r="K66" s="9"/>
    </row>
    <row r="67" spans="1:11" ht="40.200000000000003" customHeight="1" thickBot="1">
      <c r="A67" s="123" t="s">
        <v>563</v>
      </c>
      <c r="B67" s="41" t="s">
        <v>564</v>
      </c>
      <c r="C67" t="str">
        <f>IF('Master Data'!E47=1,"Compulsory","Non-compulsory")</f>
        <v>Compulsory</v>
      </c>
      <c r="E67" s="3384"/>
      <c r="F67" s="3384"/>
      <c r="G67" s="3384"/>
      <c r="H67" s="3384"/>
      <c r="I67" s="3384"/>
      <c r="J67" s="3384"/>
      <c r="K67" s="9"/>
    </row>
    <row r="68" spans="1:11" ht="13.8" thickBot="1">
      <c r="A68" s="36"/>
      <c r="B68" s="37" t="s">
        <v>565</v>
      </c>
    </row>
    <row r="69" spans="1:11" ht="13.8" thickBot="1">
      <c r="A69" s="109" t="s">
        <v>540</v>
      </c>
      <c r="B69" s="120" t="s">
        <v>598</v>
      </c>
      <c r="E69" s="6" t="s">
        <v>580</v>
      </c>
    </row>
    <row r="70" spans="1:11" ht="13.8" thickBot="1">
      <c r="A70" s="36"/>
      <c r="B70" s="121" t="s">
        <v>596</v>
      </c>
    </row>
    <row r="71" spans="1:11" ht="13.8" thickBot="1"/>
    <row r="72" spans="1:11" ht="26.4">
      <c r="A72" s="122" t="s">
        <v>1412</v>
      </c>
      <c r="B72" s="35" t="s">
        <v>721</v>
      </c>
    </row>
    <row r="73" spans="1:11">
      <c r="A73" s="40"/>
      <c r="B73" s="41" t="s">
        <v>776</v>
      </c>
    </row>
    <row r="74" spans="1:11" ht="13.8" thickBot="1">
      <c r="A74" s="36"/>
      <c r="B74" s="37" t="s">
        <v>777</v>
      </c>
    </row>
    <row r="75" spans="1:11" ht="13.8" thickBot="1"/>
    <row r="76" spans="1:11">
      <c r="A76" s="47" t="s">
        <v>779</v>
      </c>
      <c r="B76" s="35">
        <v>0</v>
      </c>
    </row>
    <row r="77" spans="1:11">
      <c r="A77" s="426"/>
      <c r="B77" s="41">
        <v>14</v>
      </c>
    </row>
    <row r="78" spans="1:11">
      <c r="A78" s="40"/>
      <c r="B78" s="41">
        <v>21</v>
      </c>
    </row>
    <row r="79" spans="1:11" ht="13.8" thickBot="1">
      <c r="A79" s="36"/>
      <c r="B79" s="37">
        <v>30</v>
      </c>
    </row>
    <row r="80" spans="1:11" ht="13.8" thickBot="1"/>
    <row r="81" spans="1:3">
      <c r="A81" s="47" t="s">
        <v>1623</v>
      </c>
      <c r="B81" s="29" t="s">
        <v>4418</v>
      </c>
    </row>
    <row r="82" spans="1:3">
      <c r="B82" s="6" t="s">
        <v>1624</v>
      </c>
    </row>
    <row r="83" spans="1:3">
      <c r="B83" s="29" t="s">
        <v>4419</v>
      </c>
    </row>
    <row r="86" spans="1:3">
      <c r="A86" s="4" t="s">
        <v>4426</v>
      </c>
      <c r="B86" s="6" t="s">
        <v>1625</v>
      </c>
    </row>
    <row r="87" spans="1:3">
      <c r="B87" s="6" t="s">
        <v>1626</v>
      </c>
    </row>
    <row r="88" spans="1:3">
      <c r="B88" s="29" t="s">
        <v>4420</v>
      </c>
    </row>
    <row r="89" spans="1:3">
      <c r="B89" s="29" t="s">
        <v>4421</v>
      </c>
    </row>
    <row r="91" spans="1:3">
      <c r="A91" s="4" t="s">
        <v>1971</v>
      </c>
      <c r="B91" s="29" t="s">
        <v>1498</v>
      </c>
      <c r="C91" s="29" t="s">
        <v>1973</v>
      </c>
    </row>
    <row r="92" spans="1:3">
      <c r="B92" s="29" t="s">
        <v>1972</v>
      </c>
      <c r="C92" s="29" t="s">
        <v>1974</v>
      </c>
    </row>
    <row r="93" spans="1:3">
      <c r="B93" s="29" t="s">
        <v>184</v>
      </c>
      <c r="C93" s="29" t="s">
        <v>1975</v>
      </c>
    </row>
    <row r="94" spans="1:3">
      <c r="B94" s="29" t="s">
        <v>183</v>
      </c>
      <c r="C94" s="29" t="s">
        <v>1976</v>
      </c>
    </row>
    <row r="95" spans="1:3">
      <c r="B95" s="29" t="s">
        <v>562</v>
      </c>
      <c r="C95" s="29" t="s">
        <v>1977</v>
      </c>
    </row>
    <row r="97" spans="1:5">
      <c r="C97" s="29" t="s">
        <v>1984</v>
      </c>
      <c r="D97" s="29" t="s">
        <v>1985</v>
      </c>
      <c r="E97" s="29" t="s">
        <v>1986</v>
      </c>
    </row>
    <row r="98" spans="1:5">
      <c r="B98" s="29" t="s">
        <v>1498</v>
      </c>
      <c r="C98" s="29" t="s">
        <v>1260</v>
      </c>
      <c r="D98" s="29" t="s">
        <v>1261</v>
      </c>
    </row>
    <row r="99" spans="1:5">
      <c r="B99" s="29" t="s">
        <v>1972</v>
      </c>
      <c r="C99" t="s">
        <v>1990</v>
      </c>
      <c r="D99" s="29" t="s">
        <v>1987</v>
      </c>
    </row>
    <row r="100" spans="1:5">
      <c r="B100" s="29" t="s">
        <v>184</v>
      </c>
      <c r="C100" s="691" t="s">
        <v>1989</v>
      </c>
      <c r="D100" s="691" t="s">
        <v>1988</v>
      </c>
    </row>
    <row r="101" spans="1:5">
      <c r="B101" s="29" t="s">
        <v>183</v>
      </c>
      <c r="C101" t="s">
        <v>1320</v>
      </c>
      <c r="D101" s="29" t="s">
        <v>1992</v>
      </c>
    </row>
    <row r="102" spans="1:5">
      <c r="B102" s="29" t="s">
        <v>562</v>
      </c>
      <c r="C102" s="29" t="s">
        <v>1993</v>
      </c>
      <c r="D102" s="691" t="s">
        <v>1991</v>
      </c>
    </row>
    <row r="104" spans="1:5">
      <c r="A104" s="4" t="s">
        <v>2063</v>
      </c>
      <c r="B104" s="29" t="s">
        <v>2065</v>
      </c>
      <c r="C104" t="s">
        <v>2122</v>
      </c>
    </row>
    <row r="105" spans="1:5">
      <c r="B105" s="29" t="s">
        <v>2066</v>
      </c>
      <c r="C105" t="s">
        <v>2123</v>
      </c>
    </row>
    <row r="106" spans="1:5">
      <c r="B106" s="29" t="s">
        <v>2067</v>
      </c>
      <c r="C106" t="s">
        <v>2124</v>
      </c>
    </row>
    <row r="107" spans="1:5">
      <c r="B107" s="29" t="s">
        <v>2068</v>
      </c>
      <c r="C107" t="s">
        <v>2125</v>
      </c>
    </row>
    <row r="108" spans="1:5">
      <c r="B108" s="29" t="s">
        <v>2069</v>
      </c>
      <c r="C108" t="s">
        <v>2126</v>
      </c>
    </row>
    <row r="109" spans="1:5">
      <c r="B109" s="29" t="s">
        <v>2070</v>
      </c>
      <c r="C109" s="29" t="s">
        <v>2127</v>
      </c>
    </row>
    <row r="110" spans="1:5">
      <c r="B110" s="29" t="s">
        <v>2071</v>
      </c>
      <c r="C110" s="29" t="s">
        <v>2128</v>
      </c>
    </row>
    <row r="111" spans="1:5">
      <c r="B111" s="29" t="s">
        <v>4422</v>
      </c>
      <c r="C111" s="29" t="s">
        <v>4424</v>
      </c>
    </row>
    <row r="112" spans="1:5">
      <c r="B112" s="29" t="s">
        <v>4423</v>
      </c>
      <c r="C112" s="29" t="s">
        <v>4425</v>
      </c>
    </row>
    <row r="114" spans="1:2">
      <c r="A114" s="4" t="s">
        <v>2011</v>
      </c>
      <c r="B114" s="788" t="s">
        <v>2102</v>
      </c>
    </row>
    <row r="115" spans="1:2">
      <c r="B115" s="788" t="s">
        <v>2103</v>
      </c>
    </row>
    <row r="116" spans="1:2">
      <c r="B116" s="788" t="s">
        <v>2104</v>
      </c>
    </row>
    <row r="117" spans="1:2">
      <c r="B117" s="788" t="s">
        <v>2105</v>
      </c>
    </row>
    <row r="118" spans="1:2">
      <c r="B118" s="788" t="s">
        <v>2106</v>
      </c>
    </row>
    <row r="119" spans="1:2">
      <c r="B119" s="788" t="s">
        <v>2107</v>
      </c>
    </row>
    <row r="120" spans="1:2">
      <c r="B120" s="788" t="s">
        <v>2108</v>
      </c>
    </row>
    <row r="121" spans="1:2">
      <c r="B121" s="788" t="s">
        <v>2109</v>
      </c>
    </row>
    <row r="122" spans="1:2">
      <c r="B122" s="788" t="s">
        <v>2110</v>
      </c>
    </row>
    <row r="123" spans="1:2">
      <c r="B123" s="788" t="s">
        <v>2111</v>
      </c>
    </row>
    <row r="124" spans="1:2">
      <c r="B124" s="788" t="s">
        <v>2112</v>
      </c>
    </row>
    <row r="125" spans="1:2">
      <c r="B125" s="788" t="s">
        <v>2113</v>
      </c>
    </row>
    <row r="127" spans="1:2">
      <c r="A127" s="4" t="s">
        <v>2201</v>
      </c>
      <c r="B127" s="788" t="s">
        <v>2202</v>
      </c>
    </row>
    <row r="128" spans="1:2">
      <c r="B128" s="788" t="s">
        <v>2203</v>
      </c>
    </row>
    <row r="131" spans="1:3">
      <c r="B131" s="30" t="s">
        <v>2479</v>
      </c>
      <c r="C131" s="29" t="s">
        <v>2079</v>
      </c>
    </row>
    <row r="132" spans="1:3">
      <c r="B132" s="29" t="s">
        <v>2484</v>
      </c>
      <c r="C132" s="29" t="s">
        <v>2485</v>
      </c>
    </row>
    <row r="134" spans="1:3">
      <c r="A134" s="4" t="s">
        <v>2515</v>
      </c>
      <c r="B134" s="29" t="s">
        <v>598</v>
      </c>
    </row>
    <row r="135" spans="1:3">
      <c r="B135" s="29" t="s">
        <v>547</v>
      </c>
    </row>
    <row r="138" spans="1:3">
      <c r="A138" s="4" t="s">
        <v>2521</v>
      </c>
      <c r="B138" s="29" t="s">
        <v>598</v>
      </c>
    </row>
    <row r="139" spans="1:3">
      <c r="B139" s="29" t="s">
        <v>596</v>
      </c>
    </row>
  </sheetData>
  <mergeCells count="1">
    <mergeCell ref="E66:J67"/>
  </mergeCells>
  <phoneticPr fontId="34" type="noConversion"/>
  <hyperlinks>
    <hyperlink ref="F57" r:id="rId1" xr:uid="{00000000-0004-0000-0600-000000000000}"/>
  </hyperlinks>
  <pageMargins left="0.75" right="0.75" top="1" bottom="1" header="0.5" footer="0.5"/>
  <pageSetup orientation="portrait" r:id="rId2"/>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1">
    <tabColor rgb="FF00B0F0"/>
  </sheetPr>
  <dimension ref="A1:K19"/>
  <sheetViews>
    <sheetView showGridLines="0" showRowColHeaders="0" zoomScaleNormal="100" workbookViewId="0">
      <selection activeCell="V14" sqref="V14"/>
    </sheetView>
  </sheetViews>
  <sheetFormatPr defaultColWidth="9.109375" defaultRowHeight="13.2"/>
  <cols>
    <col min="1" max="9" width="8.5546875" customWidth="1"/>
    <col min="10" max="10" width="6.33203125" customWidth="1"/>
    <col min="11" max="11" width="14.88671875" customWidth="1"/>
  </cols>
  <sheetData>
    <row r="1" spans="1:11" ht="63.75" customHeight="1"/>
    <row r="2" spans="1:11" ht="81.75" customHeight="1" thickBot="1">
      <c r="A2" s="3460" t="str">
        <f>+'Master Data'!E18</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91</v>
      </c>
      <c r="B16" s="3442"/>
      <c r="C16" s="3442"/>
      <c r="D16" s="3442"/>
      <c r="E16" s="3442"/>
      <c r="F16" s="3442"/>
      <c r="G16" s="3442"/>
      <c r="H16" s="3442"/>
      <c r="I16" s="3442"/>
      <c r="J16" s="3442"/>
    </row>
    <row r="17" spans="1:1">
      <c r="A17" s="7"/>
    </row>
    <row r="18" spans="1:1">
      <c r="A18" s="7"/>
    </row>
    <row r="19" spans="1:1">
      <c r="A19" s="7"/>
    </row>
  </sheetData>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8671" r:id="rId4" name="Button 254399">
              <controlPr defaultSize="0" print="0" autoFill="0" autoPict="0" macro="[0]!ToMainMenu">
                <anchor>
                  <from>
                    <xdr:col>11</xdr:col>
                    <xdr:colOff>350520</xdr:colOff>
                    <xdr:row>0</xdr:row>
                    <xdr:rowOff>388620</xdr:rowOff>
                  </from>
                  <to>
                    <xdr:col>13</xdr:col>
                    <xdr:colOff>426720</xdr:colOff>
                    <xdr:row>0</xdr:row>
                    <xdr:rowOff>693420</xdr:rowOff>
                  </to>
                </anchor>
              </controlPr>
            </control>
          </mc:Choice>
        </mc:AlternateContent>
        <mc:AlternateContent xmlns:mc="http://schemas.openxmlformats.org/markup-compatibility/2006">
          <mc:Choice Requires="x14">
            <control shapeId="948672" r:id="rId5" name="Button 254400">
              <controlPr defaultSize="0" print="0" autoFill="0" autoPict="0" macro="[0]!PrintCoverPGSec1">
                <anchor>
                  <from>
                    <xdr:col>11</xdr:col>
                    <xdr:colOff>381000</xdr:colOff>
                    <xdr:row>1</xdr:row>
                    <xdr:rowOff>723900</xdr:rowOff>
                  </from>
                  <to>
                    <xdr:col>13</xdr:col>
                    <xdr:colOff>457200</xdr:colOff>
                    <xdr:row>2</xdr:row>
                    <xdr:rowOff>0</xdr:rowOff>
                  </to>
                </anchor>
              </controlPr>
            </control>
          </mc:Choice>
        </mc:AlternateContent>
        <mc:AlternateContent xmlns:mc="http://schemas.openxmlformats.org/markup-compatibility/2006">
          <mc:Choice Requires="x14">
            <control shapeId="948673" r:id="rId6" name="Button 254401">
              <controlPr defaultSize="0" print="0" autoFill="0" autoPict="0" macro="[0]!PrintPreview">
                <anchor>
                  <from>
                    <xdr:col>11</xdr:col>
                    <xdr:colOff>350520</xdr:colOff>
                    <xdr:row>0</xdr:row>
                    <xdr:rowOff>716280</xdr:rowOff>
                  </from>
                  <to>
                    <xdr:col>13</xdr:col>
                    <xdr:colOff>426720</xdr:colOff>
                    <xdr:row>1</xdr:row>
                    <xdr:rowOff>198120</xdr:rowOff>
                  </to>
                </anchor>
              </controlPr>
            </control>
          </mc:Choice>
        </mc:AlternateContent>
        <mc:AlternateContent xmlns:mc="http://schemas.openxmlformats.org/markup-compatibility/2006">
          <mc:Choice Requires="x14">
            <control shapeId="948807" r:id="rId7" name="Button 254535">
              <controlPr defaultSize="0" print="0" autoFill="0" autoPict="0" macro="[0]!ToDataEntry">
                <anchor>
                  <from>
                    <xdr:col>11</xdr:col>
                    <xdr:colOff>381000</xdr:colOff>
                    <xdr:row>2</xdr:row>
                    <xdr:rowOff>0</xdr:rowOff>
                  </from>
                  <to>
                    <xdr:col>13</xdr:col>
                    <xdr:colOff>457200</xdr:colOff>
                    <xdr:row>3</xdr:row>
                    <xdr:rowOff>182880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4">
    <tabColor rgb="FF00B0F0"/>
  </sheetPr>
  <dimension ref="A1:V264"/>
  <sheetViews>
    <sheetView showGridLines="0" zoomScaleNormal="100" zoomScaleSheetLayoutView="70" workbookViewId="0">
      <selection activeCell="V14" sqref="V14"/>
    </sheetView>
  </sheetViews>
  <sheetFormatPr defaultColWidth="9.109375" defaultRowHeight="13.2"/>
  <cols>
    <col min="1" max="1" width="10.109375" style="8" customWidth="1"/>
    <col min="2" max="2" width="6.88671875" style="8" customWidth="1"/>
    <col min="3" max="3" width="3.109375" style="8" customWidth="1"/>
    <col min="4" max="9" width="9.109375" style="8"/>
    <col min="10" max="10" width="5" style="8" customWidth="1"/>
    <col min="11" max="11" width="31.109375" style="8" customWidth="1"/>
    <col min="12" max="16384" width="9.109375" style="8"/>
  </cols>
  <sheetData>
    <row r="1" spans="1:22" ht="48.75" customHeight="1">
      <c r="A1" s="3737" t="s">
        <v>1956</v>
      </c>
      <c r="B1" s="3738"/>
      <c r="C1" s="3738"/>
      <c r="D1" s="3738"/>
      <c r="E1" s="3738"/>
      <c r="F1" s="3738"/>
      <c r="G1" s="3738"/>
      <c r="H1" s="3738"/>
      <c r="I1" s="3738"/>
      <c r="J1" s="3738"/>
      <c r="K1" s="3739"/>
    </row>
    <row r="2" spans="1:22" ht="32.25" customHeight="1">
      <c r="A2" s="5208" t="s">
        <v>485</v>
      </c>
      <c r="B2" s="5209"/>
      <c r="C2" s="5209"/>
      <c r="D2" s="5209"/>
      <c r="E2" s="5209"/>
      <c r="F2" s="5209"/>
      <c r="G2" s="5209"/>
      <c r="H2" s="5209"/>
      <c r="I2" s="5209"/>
      <c r="J2" s="5209"/>
      <c r="K2" s="5210"/>
    </row>
    <row r="3" spans="1:22" ht="69" customHeight="1">
      <c r="A3" s="3829" t="s">
        <v>415</v>
      </c>
      <c r="B3" s="3829"/>
      <c r="C3" s="3829"/>
      <c r="D3" s="4141" t="str">
        <f>+'Master Data'!E18</f>
        <v>KZN Public Works: 191 Prince Alfred Street</v>
      </c>
      <c r="E3" s="5207"/>
      <c r="F3" s="5207"/>
      <c r="G3" s="5207"/>
      <c r="H3" s="5207"/>
      <c r="I3" s="5207"/>
      <c r="J3" s="5207"/>
      <c r="K3" s="5207"/>
    </row>
    <row r="4" spans="1:22" ht="15.75" customHeight="1">
      <c r="A4" s="3557" t="s">
        <v>4543</v>
      </c>
      <c r="B4" s="3558"/>
      <c r="C4" s="3559"/>
      <c r="D4" s="3830" t="str">
        <f>+'Master Data'!E13</f>
        <v>ZNTM012345W</v>
      </c>
      <c r="E4" s="3840"/>
      <c r="F4" s="3840"/>
      <c r="G4" s="3831"/>
      <c r="H4" s="3557" t="s">
        <v>4004</v>
      </c>
      <c r="I4" s="3559"/>
      <c r="J4" s="3830" t="str">
        <f>+'Master Data'!G13</f>
        <v>012345</v>
      </c>
      <c r="K4" s="3831"/>
    </row>
    <row r="5" spans="1:22" ht="15.75" customHeight="1">
      <c r="A5" s="766"/>
      <c r="B5" s="764"/>
      <c r="C5" s="764"/>
      <c r="D5" s="764"/>
      <c r="E5" s="764"/>
      <c r="F5" s="764"/>
      <c r="G5" s="764"/>
      <c r="H5" s="764"/>
      <c r="I5" s="764"/>
      <c r="J5" s="764"/>
      <c r="K5" s="765"/>
    </row>
    <row r="6" spans="1:22" ht="15.75" customHeight="1">
      <c r="A6" s="859"/>
      <c r="B6" s="3416" t="s">
        <v>1122</v>
      </c>
      <c r="C6" s="3416"/>
      <c r="D6" s="3416"/>
      <c r="E6" s="3416"/>
      <c r="F6" s="3416"/>
      <c r="G6" s="1644"/>
      <c r="H6" s="103"/>
      <c r="I6" s="103"/>
      <c r="J6" s="1644"/>
      <c r="K6" s="1645"/>
    </row>
    <row r="7" spans="1:22" ht="15.6">
      <c r="A7" s="772"/>
      <c r="K7" s="695"/>
    </row>
    <row r="8" spans="1:22" ht="18" customHeight="1">
      <c r="A8" s="773" t="s">
        <v>481</v>
      </c>
      <c r="B8" s="5202" t="s">
        <v>92</v>
      </c>
      <c r="C8" s="5202"/>
      <c r="D8" s="5202"/>
      <c r="E8" s="5202"/>
      <c r="F8" s="5202"/>
      <c r="G8" s="5202"/>
      <c r="H8" s="5202"/>
      <c r="I8" s="5202"/>
      <c r="J8" s="5202"/>
      <c r="K8" s="5203"/>
      <c r="M8" s="5112" t="s">
        <v>979</v>
      </c>
      <c r="N8" s="5112"/>
      <c r="O8" s="5112"/>
      <c r="P8" s="5112"/>
      <c r="Q8" s="5112"/>
      <c r="R8" s="5112"/>
      <c r="S8" s="5112"/>
      <c r="T8" s="5112"/>
      <c r="U8" s="5112"/>
      <c r="V8" s="5112"/>
    </row>
    <row r="9" spans="1:22" ht="17.399999999999999">
      <c r="A9" s="749"/>
      <c r="B9" s="75"/>
      <c r="C9" s="75"/>
      <c r="D9" s="75"/>
      <c r="E9" s="75"/>
      <c r="F9" s="75"/>
      <c r="G9" s="75"/>
      <c r="H9" s="75"/>
      <c r="I9" s="75"/>
      <c r="J9" s="75"/>
      <c r="K9" s="760"/>
      <c r="M9" s="5112"/>
      <c r="N9" s="5112"/>
      <c r="O9" s="5112"/>
      <c r="P9" s="5112"/>
      <c r="Q9" s="5112"/>
      <c r="R9" s="5112"/>
      <c r="S9" s="5112"/>
      <c r="T9" s="5112"/>
      <c r="U9" s="5112"/>
      <c r="V9" s="5112"/>
    </row>
    <row r="10" spans="1:22" ht="15.6">
      <c r="A10" s="767" t="s">
        <v>988</v>
      </c>
      <c r="B10" s="3353" t="s">
        <v>486</v>
      </c>
      <c r="C10" s="3353"/>
      <c r="D10" s="3353"/>
      <c r="E10" s="3353"/>
      <c r="F10" s="3353"/>
      <c r="G10" s="3353"/>
      <c r="H10" s="3353"/>
      <c r="I10" s="3353"/>
      <c r="J10" s="3353"/>
      <c r="K10" s="5141"/>
      <c r="M10" s="5112"/>
      <c r="N10" s="5112"/>
      <c r="O10" s="5112"/>
      <c r="P10" s="5112"/>
      <c r="Q10" s="5112"/>
      <c r="R10" s="5112"/>
      <c r="S10" s="5112"/>
      <c r="T10" s="5112"/>
      <c r="U10" s="5112"/>
      <c r="V10" s="5112"/>
    </row>
    <row r="11" spans="1:22" ht="9" customHeight="1">
      <c r="A11" s="767"/>
      <c r="B11" s="66"/>
      <c r="C11" s="66"/>
      <c r="D11" s="66"/>
      <c r="E11" s="66"/>
      <c r="F11" s="66"/>
      <c r="G11" s="66"/>
      <c r="H11" s="66"/>
      <c r="I11" s="66"/>
      <c r="J11" s="66"/>
      <c r="K11" s="1648"/>
      <c r="M11" s="1430"/>
      <c r="N11" s="1430"/>
      <c r="O11" s="1430"/>
      <c r="P11" s="1430"/>
      <c r="Q11" s="1430"/>
      <c r="R11" s="1430"/>
      <c r="S11" s="1430"/>
      <c r="T11" s="1430"/>
      <c r="U11" s="1430"/>
      <c r="V11" s="1430"/>
    </row>
    <row r="12" spans="1:22" ht="52.5" customHeight="1">
      <c r="A12" s="749"/>
      <c r="B12" s="4706" t="str">
        <f>+'Master Data'!D410</f>
        <v>Upgrade existing domestic and fire water supply and reticulation by installing new pipes, water storage tanks, pumps, pump house, boreholes, etc. whilst the existing system remains in operation, and switching over to the new system upon completion.</v>
      </c>
      <c r="C12" s="4706"/>
      <c r="D12" s="4706"/>
      <c r="E12" s="4706"/>
      <c r="F12" s="4706"/>
      <c r="G12" s="4706"/>
      <c r="H12" s="4706"/>
      <c r="I12" s="4706"/>
      <c r="J12" s="4706"/>
      <c r="K12" s="5196"/>
      <c r="M12" s="5112" t="s">
        <v>980</v>
      </c>
      <c r="N12" s="5112"/>
      <c r="O12" s="5112"/>
      <c r="P12" s="5112"/>
      <c r="Q12" s="5112"/>
      <c r="R12" s="5112"/>
      <c r="S12" s="5112"/>
      <c r="T12" s="5112"/>
      <c r="U12" s="5112"/>
      <c r="V12" s="1430"/>
    </row>
    <row r="13" spans="1:22" ht="17.399999999999999">
      <c r="A13" s="749"/>
      <c r="B13" s="75"/>
      <c r="C13" s="75"/>
      <c r="D13" s="75"/>
      <c r="E13" s="75"/>
      <c r="F13" s="75"/>
      <c r="G13" s="75"/>
      <c r="H13" s="75"/>
      <c r="I13" s="75"/>
      <c r="J13" s="75"/>
      <c r="K13" s="760"/>
    </row>
    <row r="14" spans="1:22" ht="15.6" customHeight="1">
      <c r="A14" s="768" t="s">
        <v>990</v>
      </c>
      <c r="B14" s="3353" t="s">
        <v>487</v>
      </c>
      <c r="C14" s="3353"/>
      <c r="D14" s="3353"/>
      <c r="E14" s="3353"/>
      <c r="F14" s="3353"/>
      <c r="G14" s="3353"/>
      <c r="H14" s="3353"/>
      <c r="I14" s="3353"/>
      <c r="J14" s="3353"/>
      <c r="K14" s="5141"/>
      <c r="N14" s="1429"/>
      <c r="O14" s="1429"/>
      <c r="P14" s="1429"/>
      <c r="Q14" s="1429"/>
      <c r="R14" s="1429"/>
      <c r="S14" s="1429"/>
      <c r="T14" s="1429"/>
      <c r="U14" s="1429"/>
      <c r="V14" s="1429"/>
    </row>
    <row r="15" spans="1:22" ht="9" customHeight="1">
      <c r="A15" s="768"/>
      <c r="B15" s="66"/>
      <c r="C15" s="66"/>
      <c r="D15" s="66"/>
      <c r="E15" s="66"/>
      <c r="F15" s="66"/>
      <c r="G15" s="66"/>
      <c r="H15" s="66"/>
      <c r="I15" s="66"/>
      <c r="J15" s="66"/>
      <c r="K15" s="1648"/>
      <c r="M15" s="1429"/>
      <c r="N15" s="1429"/>
      <c r="O15" s="1429"/>
      <c r="P15" s="1429"/>
      <c r="Q15" s="1429"/>
      <c r="R15" s="1429"/>
      <c r="S15" s="1429"/>
      <c r="T15" s="1429"/>
      <c r="U15" s="1429"/>
      <c r="V15" s="1429"/>
    </row>
    <row r="16" spans="1:22" ht="36.75" customHeight="1">
      <c r="A16" s="749"/>
      <c r="B16" s="3223" t="str">
        <f>+'Master Data'!D412</f>
        <v>The rehabilitation of all road and pavement crossings.</v>
      </c>
      <c r="C16" s="3223"/>
      <c r="D16" s="3223"/>
      <c r="E16" s="3223"/>
      <c r="F16" s="3223"/>
      <c r="G16" s="3223"/>
      <c r="H16" s="3223"/>
      <c r="I16" s="3223"/>
      <c r="J16" s="3223"/>
      <c r="K16" s="5078"/>
      <c r="M16" s="1429"/>
      <c r="N16" s="1429"/>
      <c r="O16" s="1429"/>
      <c r="P16" s="1429"/>
      <c r="Q16" s="1429"/>
      <c r="R16" s="1429"/>
      <c r="S16" s="1429"/>
      <c r="T16" s="1429"/>
      <c r="U16" s="1429"/>
      <c r="V16" s="1429"/>
    </row>
    <row r="17" spans="1:22" ht="17.399999999999999">
      <c r="A17" s="749"/>
      <c r="B17" s="75"/>
      <c r="C17" s="75"/>
      <c r="D17" s="75"/>
      <c r="E17" s="75"/>
      <c r="F17" s="75"/>
      <c r="G17" s="75"/>
      <c r="H17" s="75"/>
      <c r="I17" s="75"/>
      <c r="J17" s="75"/>
      <c r="K17" s="760"/>
      <c r="M17" s="1429"/>
      <c r="N17" s="1429"/>
      <c r="O17" s="1429"/>
      <c r="P17" s="1429"/>
      <c r="Q17" s="1429"/>
      <c r="R17" s="1429"/>
      <c r="S17" s="1429"/>
      <c r="T17" s="1429"/>
      <c r="U17" s="1429"/>
      <c r="V17" s="1429"/>
    </row>
    <row r="18" spans="1:22" ht="15.6">
      <c r="A18" s="769"/>
      <c r="K18" s="695"/>
    </row>
    <row r="19" spans="1:22" ht="15.75" customHeight="1">
      <c r="A19" s="2257" t="s">
        <v>991</v>
      </c>
      <c r="B19" s="3353" t="s">
        <v>4</v>
      </c>
      <c r="C19" s="3353"/>
      <c r="D19" s="3353"/>
      <c r="E19" s="3353"/>
      <c r="F19" s="3353"/>
      <c r="G19" s="3353"/>
      <c r="H19" s="3353"/>
      <c r="I19" s="3353"/>
      <c r="J19" s="3353"/>
      <c r="K19" s="5141"/>
      <c r="M19" s="3353" t="s">
        <v>580</v>
      </c>
      <c r="N19" s="3353"/>
      <c r="O19" s="3353"/>
      <c r="P19" s="3353"/>
      <c r="Q19" s="3353"/>
      <c r="R19" s="3353"/>
      <c r="S19" s="3353"/>
      <c r="T19" s="3353"/>
      <c r="U19" s="3353"/>
      <c r="V19" s="3353"/>
    </row>
    <row r="20" spans="1:22" ht="9" customHeight="1">
      <c r="A20" s="768"/>
      <c r="B20" s="66"/>
      <c r="C20" s="66"/>
      <c r="D20" s="66"/>
      <c r="E20" s="66"/>
      <c r="F20" s="66"/>
      <c r="G20" s="66"/>
      <c r="H20" s="66"/>
      <c r="I20" s="66"/>
      <c r="J20" s="66"/>
      <c r="K20" s="1648"/>
      <c r="M20" s="66"/>
      <c r="N20" s="66"/>
      <c r="O20" s="66"/>
      <c r="P20" s="66"/>
      <c r="Q20" s="66"/>
      <c r="R20" s="66"/>
      <c r="S20" s="66"/>
      <c r="T20" s="66"/>
      <c r="U20" s="66"/>
      <c r="V20" s="66"/>
    </row>
    <row r="21" spans="1:22" ht="38.25" customHeight="1">
      <c r="A21" s="771"/>
      <c r="B21" s="3223" t="str">
        <f>+'Master Data'!D414</f>
        <v>The contract comprises the construction of the above (Item 1) face brick buildings with tiled roofs.</v>
      </c>
      <c r="C21" s="3223"/>
      <c r="D21" s="3223"/>
      <c r="E21" s="3223"/>
      <c r="F21" s="3223"/>
      <c r="G21" s="3223"/>
      <c r="H21" s="3223"/>
      <c r="I21" s="3223"/>
      <c r="J21" s="3223"/>
      <c r="K21" s="5078"/>
      <c r="M21" s="4228" t="s">
        <v>580</v>
      </c>
      <c r="N21" s="4228"/>
      <c r="O21" s="4228"/>
      <c r="P21" s="4228"/>
      <c r="Q21" s="4228"/>
      <c r="R21" s="4228"/>
      <c r="S21" s="4228"/>
      <c r="T21" s="4228"/>
      <c r="U21" s="4228"/>
      <c r="V21" s="4228"/>
    </row>
    <row r="22" spans="1:22" ht="12.75" customHeight="1">
      <c r="A22" s="770"/>
      <c r="B22" s="10"/>
      <c r="C22" s="71"/>
      <c r="D22" s="71"/>
      <c r="E22" s="71"/>
      <c r="F22" s="71"/>
      <c r="G22" s="71"/>
      <c r="H22" s="71"/>
      <c r="I22" s="71"/>
      <c r="J22" s="71"/>
      <c r="K22" s="406"/>
      <c r="M22" s="4228"/>
      <c r="N22" s="4228"/>
      <c r="O22" s="4228"/>
      <c r="P22" s="4228"/>
      <c r="Q22" s="4228"/>
      <c r="R22" s="4228"/>
      <c r="S22" s="4228"/>
      <c r="T22" s="4228"/>
      <c r="U22" s="4228"/>
      <c r="V22" s="4228"/>
    </row>
    <row r="23" spans="1:22" ht="18" customHeight="1">
      <c r="A23" s="768" t="s">
        <v>992</v>
      </c>
      <c r="B23" s="3146" t="s">
        <v>1140</v>
      </c>
      <c r="C23" s="3146"/>
      <c r="D23" s="3146"/>
      <c r="E23" s="3146"/>
      <c r="F23" s="3146"/>
      <c r="G23" s="3146"/>
      <c r="H23" s="3146"/>
      <c r="I23" s="3146"/>
      <c r="J23" s="3146"/>
      <c r="K23" s="5118"/>
      <c r="M23" s="4228"/>
      <c r="N23" s="4228"/>
      <c r="O23" s="4228"/>
      <c r="P23" s="4228"/>
      <c r="Q23" s="4228"/>
      <c r="R23" s="4228"/>
      <c r="S23" s="4228"/>
      <c r="T23" s="4228"/>
      <c r="U23" s="4228"/>
      <c r="V23" s="4228"/>
    </row>
    <row r="24" spans="1:22" ht="7.5" customHeight="1">
      <c r="A24" s="768"/>
      <c r="B24" s="1025"/>
      <c r="C24" s="1025"/>
      <c r="D24" s="1025"/>
      <c r="E24" s="1025"/>
      <c r="F24" s="1025"/>
      <c r="G24" s="1025"/>
      <c r="H24" s="1025"/>
      <c r="I24" s="1025"/>
      <c r="J24" s="1025"/>
      <c r="K24" s="1649"/>
    </row>
    <row r="25" spans="1:22" ht="17.25" customHeight="1">
      <c r="A25" s="771"/>
      <c r="B25" s="3223" t="str">
        <f>+'Master Data'!D416</f>
        <v xml:space="preserve">The site is situated within the premises of the Mosvold Hospital on the fringe of the town of Ingwavuma.                                               GPS Co-ordinates for the site is .............................................................................................................                                                        </v>
      </c>
      <c r="C25" s="3223"/>
      <c r="D25" s="3223"/>
      <c r="E25" s="3223"/>
      <c r="F25" s="3223"/>
      <c r="G25" s="3223"/>
      <c r="H25" s="3223"/>
      <c r="I25" s="3223"/>
      <c r="J25" s="3223"/>
      <c r="K25" s="5078"/>
    </row>
    <row r="26" spans="1:22" ht="17.25" customHeight="1">
      <c r="A26" s="771"/>
      <c r="B26" s="3223"/>
      <c r="C26" s="3223"/>
      <c r="D26" s="3223"/>
      <c r="E26" s="3223"/>
      <c r="F26" s="3223"/>
      <c r="G26" s="3223"/>
      <c r="H26" s="3223"/>
      <c r="I26" s="3223"/>
      <c r="J26" s="3223"/>
      <c r="K26" s="5078"/>
    </row>
    <row r="27" spans="1:22" ht="15">
      <c r="A27" s="771"/>
      <c r="B27" s="3223"/>
      <c r="C27" s="3223"/>
      <c r="D27" s="3223"/>
      <c r="E27" s="3223"/>
      <c r="F27" s="3223"/>
      <c r="G27" s="3223"/>
      <c r="H27" s="3223"/>
      <c r="I27" s="3223"/>
      <c r="J27" s="3223"/>
      <c r="K27" s="5078"/>
    </row>
    <row r="28" spans="1:22" ht="4.5" customHeight="1">
      <c r="A28" s="771"/>
      <c r="B28" s="3223"/>
      <c r="C28" s="3223"/>
      <c r="D28" s="3223"/>
      <c r="E28" s="3223"/>
      <c r="F28" s="3223"/>
      <c r="G28" s="3223"/>
      <c r="H28" s="3223"/>
      <c r="I28" s="3223"/>
      <c r="J28" s="3223"/>
      <c r="K28" s="5078"/>
    </row>
    <row r="29" spans="1:22" ht="15">
      <c r="A29" s="771"/>
      <c r="B29" s="763"/>
      <c r="K29" s="695"/>
    </row>
    <row r="30" spans="1:22" ht="15.75" customHeight="1">
      <c r="A30" s="768" t="s">
        <v>993</v>
      </c>
      <c r="B30" s="3353" t="s">
        <v>1141</v>
      </c>
      <c r="C30" s="3353"/>
      <c r="D30" s="3353"/>
      <c r="E30" s="3353"/>
      <c r="F30" s="3353"/>
      <c r="G30" s="3353"/>
      <c r="H30" s="3353"/>
      <c r="I30" s="3353"/>
      <c r="J30" s="3353"/>
      <c r="K30" s="5141"/>
    </row>
    <row r="31" spans="1:22" ht="3.75" customHeight="1">
      <c r="A31" s="768"/>
      <c r="B31" s="66"/>
      <c r="C31" s="66"/>
      <c r="D31" s="66"/>
      <c r="E31" s="66"/>
      <c r="F31" s="66"/>
      <c r="G31" s="66"/>
      <c r="H31" s="66"/>
      <c r="I31" s="66"/>
      <c r="J31" s="66"/>
      <c r="K31" s="1648"/>
    </row>
    <row r="32" spans="1:22" ht="49.5" customHeight="1">
      <c r="A32" s="771"/>
      <c r="B32" s="4419" t="str">
        <f>+'Master Data'!D418</f>
        <v>All temporary work to comply with the Occupational Health and safety Act (Act 85 of 1993)</v>
      </c>
      <c r="C32" s="4419"/>
      <c r="D32" s="4419"/>
      <c r="E32" s="4419"/>
      <c r="F32" s="4419"/>
      <c r="G32" s="4419"/>
      <c r="H32" s="4419"/>
      <c r="I32" s="4419"/>
      <c r="J32" s="4419"/>
      <c r="K32" s="5206"/>
    </row>
    <row r="33" spans="1:11" ht="31.5" customHeight="1">
      <c r="A33" s="770"/>
      <c r="B33" s="4419"/>
      <c r="C33" s="4419"/>
      <c r="D33" s="4419"/>
      <c r="E33" s="4419"/>
      <c r="F33" s="4419"/>
      <c r="G33" s="4419"/>
      <c r="H33" s="4419"/>
      <c r="I33" s="4419"/>
      <c r="J33" s="4419"/>
      <c r="K33" s="5206"/>
    </row>
    <row r="34" spans="1:11" ht="18" customHeight="1">
      <c r="A34" s="773" t="s">
        <v>994</v>
      </c>
      <c r="B34" s="5202" t="s">
        <v>1161</v>
      </c>
      <c r="C34" s="5202"/>
      <c r="D34" s="5202"/>
      <c r="E34" s="5202"/>
      <c r="F34" s="5202"/>
      <c r="G34" s="5202"/>
      <c r="H34" s="5202"/>
      <c r="I34" s="5202"/>
      <c r="J34" s="5202"/>
      <c r="K34" s="5203"/>
    </row>
    <row r="35" spans="1:11" ht="9" customHeight="1">
      <c r="A35" s="774"/>
      <c r="B35" s="75"/>
      <c r="C35" s="75"/>
      <c r="D35" s="75"/>
      <c r="E35" s="75"/>
      <c r="F35" s="75"/>
      <c r="G35" s="75"/>
      <c r="H35" s="75"/>
      <c r="I35" s="75"/>
      <c r="J35" s="75"/>
      <c r="K35" s="760"/>
    </row>
    <row r="36" spans="1:11" ht="15.75" customHeight="1">
      <c r="A36" s="767" t="s">
        <v>995</v>
      </c>
      <c r="B36" s="3353" t="s">
        <v>1142</v>
      </c>
      <c r="C36" s="3353"/>
      <c r="D36" s="3353"/>
      <c r="E36" s="3353"/>
      <c r="F36" s="3353"/>
      <c r="G36" s="3353"/>
      <c r="H36" s="3353"/>
      <c r="I36" s="3353"/>
      <c r="J36" s="3353"/>
      <c r="K36" s="5141"/>
    </row>
    <row r="37" spans="1:11" ht="9" customHeight="1">
      <c r="A37" s="767"/>
      <c r="B37" s="66"/>
      <c r="C37" s="66"/>
      <c r="D37" s="66"/>
      <c r="E37" s="66"/>
      <c r="F37" s="66"/>
      <c r="G37" s="66"/>
      <c r="H37" s="66"/>
      <c r="I37" s="66"/>
      <c r="J37" s="66"/>
      <c r="K37" s="1648"/>
    </row>
    <row r="38" spans="1:11" ht="36" customHeight="1">
      <c r="A38" s="771"/>
      <c r="B38" s="3223" t="str">
        <f>+'Master Data'!D420</f>
        <v>Not applicable</v>
      </c>
      <c r="C38" s="3223"/>
      <c r="D38" s="3223"/>
      <c r="E38" s="3223"/>
      <c r="F38" s="3223"/>
      <c r="G38" s="3223"/>
      <c r="H38" s="3223"/>
      <c r="I38" s="3223"/>
      <c r="J38" s="3223"/>
      <c r="K38" s="5078"/>
    </row>
    <row r="39" spans="1:11" ht="7.5" customHeight="1">
      <c r="A39" s="771"/>
      <c r="B39" s="71"/>
      <c r="C39" s="71"/>
      <c r="D39" s="71"/>
      <c r="E39" s="71"/>
      <c r="F39" s="71"/>
      <c r="G39" s="71"/>
      <c r="H39" s="71"/>
      <c r="I39" s="71"/>
      <c r="J39" s="71"/>
      <c r="K39" s="406"/>
    </row>
    <row r="40" spans="1:11" ht="15.6">
      <c r="A40" s="767" t="s">
        <v>996</v>
      </c>
      <c r="B40" s="3353" t="s">
        <v>1158</v>
      </c>
      <c r="C40" s="3353"/>
      <c r="D40" s="3353"/>
      <c r="E40" s="3353"/>
      <c r="F40" s="3353"/>
      <c r="G40" s="3353"/>
      <c r="H40" s="3353"/>
      <c r="I40" s="3353"/>
      <c r="J40" s="3353"/>
      <c r="K40" s="5141"/>
    </row>
    <row r="41" spans="1:11" ht="9" customHeight="1">
      <c r="A41" s="767"/>
      <c r="B41" s="66"/>
      <c r="C41" s="66"/>
      <c r="D41" s="66"/>
      <c r="E41" s="66"/>
      <c r="F41" s="66"/>
      <c r="G41" s="66"/>
      <c r="H41" s="66"/>
      <c r="I41" s="66"/>
      <c r="J41" s="66"/>
      <c r="K41" s="1648"/>
    </row>
    <row r="42" spans="1:11" ht="25.5" customHeight="1">
      <c r="A42" s="756"/>
      <c r="B42" s="3223" t="str">
        <f>+'Master Data'!D422</f>
        <v>Not applicable</v>
      </c>
      <c r="C42" s="3223"/>
      <c r="D42" s="3223"/>
      <c r="E42" s="3223"/>
      <c r="F42" s="3223"/>
      <c r="G42" s="3223"/>
      <c r="H42" s="3223"/>
      <c r="I42" s="3223"/>
      <c r="J42" s="3223"/>
      <c r="K42" s="5078"/>
    </row>
    <row r="43" spans="1:11" ht="3.75" customHeight="1">
      <c r="A43" s="756"/>
      <c r="K43" s="695"/>
    </row>
    <row r="44" spans="1:11" ht="15.6">
      <c r="A44" s="767" t="s">
        <v>997</v>
      </c>
      <c r="B44" s="3353" t="s">
        <v>1159</v>
      </c>
      <c r="C44" s="3353"/>
      <c r="D44" s="3353"/>
      <c r="E44" s="3353"/>
      <c r="F44" s="3353"/>
      <c r="G44" s="3353"/>
      <c r="H44" s="3353"/>
      <c r="I44" s="3353"/>
      <c r="J44" s="3353"/>
      <c r="K44" s="5141"/>
    </row>
    <row r="45" spans="1:11" ht="9" customHeight="1">
      <c r="A45" s="767"/>
      <c r="B45" s="66"/>
      <c r="C45" s="66"/>
      <c r="D45" s="66"/>
      <c r="E45" s="66"/>
      <c r="F45" s="66"/>
      <c r="G45" s="66"/>
      <c r="H45" s="66"/>
      <c r="I45" s="66"/>
      <c r="J45" s="66"/>
      <c r="K45" s="1648"/>
    </row>
    <row r="46" spans="1:11" ht="24.75" customHeight="1">
      <c r="A46" s="677"/>
      <c r="B46" s="5082" t="str">
        <f>+'Master Data'!D424</f>
        <v>See list of drawings/Annexure's attached to this document.</v>
      </c>
      <c r="C46" s="5082"/>
      <c r="D46" s="5082"/>
      <c r="E46" s="5082"/>
      <c r="F46" s="5082"/>
      <c r="G46" s="5082"/>
      <c r="H46" s="5082"/>
      <c r="I46" s="5082"/>
      <c r="J46" s="5082"/>
      <c r="K46" s="5083"/>
    </row>
    <row r="47" spans="1:11" ht="15.6">
      <c r="A47" s="775" t="s">
        <v>998</v>
      </c>
      <c r="B47" s="5126" t="s">
        <v>1160</v>
      </c>
      <c r="C47" s="5126"/>
      <c r="D47" s="5126"/>
      <c r="E47" s="5126"/>
      <c r="F47" s="5126"/>
      <c r="G47" s="5126"/>
      <c r="H47" s="5126"/>
      <c r="I47" s="5126"/>
      <c r="J47" s="5126"/>
      <c r="K47" s="5190"/>
    </row>
    <row r="48" spans="1:11" ht="9" customHeight="1">
      <c r="A48" s="767"/>
      <c r="B48" s="66"/>
      <c r="C48" s="66"/>
      <c r="D48" s="66"/>
      <c r="E48" s="66"/>
      <c r="F48" s="66"/>
      <c r="G48" s="66"/>
      <c r="H48" s="66"/>
      <c r="I48" s="66"/>
      <c r="J48" s="66"/>
      <c r="K48" s="1648"/>
    </row>
    <row r="49" spans="1:11" ht="24.75" customHeight="1">
      <c r="A49" s="756"/>
      <c r="B49" s="3223" t="str">
        <f>+'Master Data'!D426</f>
        <v>Not applicable</v>
      </c>
      <c r="C49" s="3223"/>
      <c r="D49" s="3223"/>
      <c r="E49" s="3223"/>
      <c r="F49" s="3223"/>
      <c r="G49" s="3223"/>
      <c r="H49" s="3223"/>
      <c r="I49" s="3223"/>
      <c r="J49" s="3223"/>
      <c r="K49" s="5078"/>
    </row>
    <row r="50" spans="1:11" ht="15">
      <c r="A50" s="756"/>
      <c r="K50" s="695"/>
    </row>
    <row r="51" spans="1:11" ht="17.399999999999999">
      <c r="A51" s="773" t="s">
        <v>1004</v>
      </c>
      <c r="B51" s="5202" t="s">
        <v>1162</v>
      </c>
      <c r="C51" s="5202"/>
      <c r="D51" s="5202"/>
      <c r="E51" s="5202"/>
      <c r="F51" s="5202"/>
      <c r="G51" s="5202"/>
      <c r="H51" s="5202"/>
      <c r="I51" s="5202"/>
      <c r="J51" s="5202"/>
      <c r="K51" s="5203"/>
    </row>
    <row r="52" spans="1:11" ht="9" customHeight="1">
      <c r="A52" s="756"/>
      <c r="K52" s="695"/>
    </row>
    <row r="53" spans="1:11" ht="15.6">
      <c r="A53" s="767" t="s">
        <v>1005</v>
      </c>
      <c r="B53" s="3353" t="s">
        <v>1163</v>
      </c>
      <c r="C53" s="3353"/>
      <c r="D53" s="3353"/>
      <c r="E53" s="3353"/>
      <c r="F53" s="3353"/>
      <c r="G53" s="3353"/>
      <c r="H53" s="3353"/>
      <c r="I53" s="3353"/>
      <c r="J53" s="3353"/>
      <c r="K53" s="5141"/>
    </row>
    <row r="54" spans="1:11" ht="9" customHeight="1">
      <c r="A54" s="756"/>
      <c r="K54" s="695"/>
    </row>
    <row r="55" spans="1:11" ht="119.25" customHeight="1">
      <c r="A55" s="756"/>
      <c r="B55" s="4706" t="str">
        <f>+'Master Data'!D428</f>
        <v>This tender will be subject to the implementation of the Preferential Procurement Regulations, 2022, pertaining to the Preferential Procurement Policy Framework Act, Act Number 5 of 2000 and the relevant Supply Chain Management Legislation and the KwaZulu-Natal Supply Chain Management Policy Framework published by the KwaZulu-Natal Provincial Treasury.  Tenderders are referred to www.kzntreasury.gov.za for access to the relevant documents. 
Tenderders are advised to familiarize themselves with the contents of the KwaZulu-Natal Supply Chain Management Policy Framework regarding Preference Point Systems, evaluation of tenders appeals and other matters.</v>
      </c>
      <c r="C55" s="4706"/>
      <c r="D55" s="4706"/>
      <c r="E55" s="4706"/>
      <c r="F55" s="4706"/>
      <c r="G55" s="4706"/>
      <c r="H55" s="4706"/>
      <c r="I55" s="4706"/>
      <c r="J55" s="4706"/>
      <c r="K55" s="5196"/>
    </row>
    <row r="56" spans="1:11" ht="9" customHeight="1">
      <c r="A56" s="756"/>
      <c r="K56" s="695"/>
    </row>
    <row r="57" spans="1:11" ht="15.6">
      <c r="A57" s="767" t="s">
        <v>1006</v>
      </c>
      <c r="B57" s="3353" t="s">
        <v>1167</v>
      </c>
      <c r="C57" s="3353"/>
      <c r="D57" s="3353"/>
      <c r="E57" s="3353"/>
      <c r="F57" s="3353"/>
      <c r="G57" s="3353"/>
      <c r="H57" s="3353"/>
      <c r="I57" s="3353"/>
      <c r="J57" s="3353"/>
      <c r="K57" s="5141"/>
    </row>
    <row r="58" spans="1:11" ht="9" customHeight="1">
      <c r="A58" s="756"/>
      <c r="K58" s="695"/>
    </row>
    <row r="59" spans="1:11" ht="21" customHeight="1">
      <c r="A59" s="756"/>
      <c r="B59" s="3223" t="str">
        <f>+'Master Data'!D430</f>
        <v>NOTE : This project will be adjudicated as not exceeding R 50,000 000,00</v>
      </c>
      <c r="C59" s="3223"/>
      <c r="D59" s="3223"/>
      <c r="E59" s="3223"/>
      <c r="F59" s="3223"/>
      <c r="G59" s="3223"/>
      <c r="H59" s="3223"/>
      <c r="I59" s="3223"/>
      <c r="J59" s="3223"/>
      <c r="K59" s="5078"/>
    </row>
    <row r="60" spans="1:11" ht="9" customHeight="1">
      <c r="A60" s="756"/>
      <c r="K60" s="695"/>
    </row>
    <row r="61" spans="1:11" ht="15.6">
      <c r="A61" s="767" t="s">
        <v>1164</v>
      </c>
      <c r="B61" s="3353" t="s">
        <v>1168</v>
      </c>
      <c r="C61" s="3353"/>
      <c r="D61" s="3353"/>
      <c r="E61" s="3353"/>
      <c r="F61" s="3353"/>
      <c r="G61" s="3353"/>
      <c r="H61" s="3353"/>
      <c r="I61" s="3353"/>
      <c r="J61" s="3353"/>
      <c r="K61" s="5141"/>
    </row>
    <row r="62" spans="1:11" ht="9" customHeight="1">
      <c r="A62" s="756"/>
      <c r="K62" s="695"/>
    </row>
    <row r="63" spans="1:11" ht="21" customHeight="1">
      <c r="A63" s="756"/>
      <c r="B63" s="3223" t="str">
        <f>+'Master Data'!D432</f>
        <v>Not applicable</v>
      </c>
      <c r="C63" s="3223"/>
      <c r="D63" s="3223"/>
      <c r="E63" s="3223"/>
      <c r="F63" s="3223"/>
      <c r="G63" s="3223"/>
      <c r="H63" s="3223"/>
      <c r="I63" s="3223"/>
      <c r="J63" s="3223"/>
      <c r="K63" s="5078"/>
    </row>
    <row r="64" spans="1:11" ht="9" customHeight="1">
      <c r="A64" s="756"/>
      <c r="K64" s="695"/>
    </row>
    <row r="65" spans="1:11" ht="15.6">
      <c r="A65" s="767" t="s">
        <v>1165</v>
      </c>
      <c r="B65" s="3353" t="s">
        <v>1169</v>
      </c>
      <c r="C65" s="3353"/>
      <c r="D65" s="3353"/>
      <c r="E65" s="3353"/>
      <c r="F65" s="3353"/>
      <c r="G65" s="3353"/>
      <c r="H65" s="3353"/>
      <c r="I65" s="3353"/>
      <c r="J65" s="3353"/>
      <c r="K65" s="5141"/>
    </row>
    <row r="66" spans="1:11" ht="9" customHeight="1">
      <c r="A66" s="756"/>
      <c r="K66" s="695"/>
    </row>
    <row r="67" spans="1:11" ht="21" customHeight="1">
      <c r="A67" s="756"/>
      <c r="B67" s="3223" t="str">
        <f>+'Master Data'!D434</f>
        <v>Not applicable</v>
      </c>
      <c r="C67" s="3223"/>
      <c r="D67" s="3223"/>
      <c r="E67" s="3223"/>
      <c r="F67" s="3223"/>
      <c r="G67" s="3223"/>
      <c r="H67" s="3223"/>
      <c r="I67" s="3223"/>
      <c r="J67" s="3223"/>
      <c r="K67" s="5078"/>
    </row>
    <row r="68" spans="1:11" ht="9" customHeight="1">
      <c r="A68" s="756"/>
      <c r="K68" s="695"/>
    </row>
    <row r="69" spans="1:11" ht="15.6">
      <c r="A69" s="767" t="s">
        <v>1166</v>
      </c>
      <c r="B69" s="3353" t="s">
        <v>1170</v>
      </c>
      <c r="C69" s="3353"/>
      <c r="D69" s="3353"/>
      <c r="E69" s="3353"/>
      <c r="F69" s="3353"/>
      <c r="G69" s="3353"/>
      <c r="H69" s="3353"/>
      <c r="I69" s="3353"/>
      <c r="J69" s="3353"/>
      <c r="K69" s="5141"/>
    </row>
    <row r="70" spans="1:11" ht="9" customHeight="1">
      <c r="A70" s="756"/>
      <c r="K70" s="695"/>
    </row>
    <row r="71" spans="1:11" ht="21" customHeight="1">
      <c r="A71" s="756"/>
      <c r="B71" s="3223" t="str">
        <f>+'Master Data'!D436</f>
        <v>Not applicable</v>
      </c>
      <c r="C71" s="3223"/>
      <c r="D71" s="3223"/>
      <c r="E71" s="3223"/>
      <c r="F71" s="3223"/>
      <c r="G71" s="3223"/>
      <c r="H71" s="3223"/>
      <c r="I71" s="3223"/>
      <c r="J71" s="3223"/>
      <c r="K71" s="5078"/>
    </row>
    <row r="72" spans="1:11" ht="15">
      <c r="A72" s="756"/>
      <c r="K72" s="695"/>
    </row>
    <row r="73" spans="1:11" ht="17.399999999999999">
      <c r="A73" s="773" t="s">
        <v>1007</v>
      </c>
      <c r="B73" s="5202" t="s">
        <v>1171</v>
      </c>
      <c r="C73" s="5202"/>
      <c r="D73" s="5202"/>
      <c r="E73" s="5202"/>
      <c r="F73" s="5202"/>
      <c r="G73" s="5202"/>
      <c r="H73" s="5202"/>
      <c r="I73" s="5202"/>
      <c r="J73" s="5202"/>
      <c r="K73" s="5203"/>
    </row>
    <row r="74" spans="1:11" ht="9" customHeight="1">
      <c r="A74" s="756"/>
      <c r="K74" s="695"/>
    </row>
    <row r="75" spans="1:11" ht="15.6">
      <c r="A75" s="767" t="s">
        <v>1008</v>
      </c>
      <c r="B75" s="3353" t="s">
        <v>1172</v>
      </c>
      <c r="C75" s="3353"/>
      <c r="D75" s="3353"/>
      <c r="E75" s="3353"/>
      <c r="F75" s="3353"/>
      <c r="G75" s="3353"/>
      <c r="H75" s="3353"/>
      <c r="I75" s="3353"/>
      <c r="J75" s="3353"/>
      <c r="K75" s="5141"/>
    </row>
    <row r="76" spans="1:11" ht="9" customHeight="1">
      <c r="A76" s="756"/>
      <c r="K76" s="695"/>
    </row>
    <row r="77" spans="1:11" ht="74.400000000000006" customHeight="1">
      <c r="A77" s="756"/>
      <c r="B77" s="4706" t="str">
        <f>+'Master Data'!D438</f>
        <v xml:space="preserve">The Contractor is referred to the "Model Preambles to Trades - 2008", any "Supplementary Preambles", the Electrical Specifications and Mechanical Specification for full descriptions of materials and methods referred to in these Bills of Quantities/Lump Sum documents, insofar as they apply. The Contractor is advised to study the "Standard Preambles to all Trades", any "Supplementary Preambles", the Electrical Specifications and Mechanical Specification, before pricing Bills of Quantities/Lump Sum documents. 
 </v>
      </c>
      <c r="C77" s="4706"/>
      <c r="D77" s="4706"/>
      <c r="E77" s="4706"/>
      <c r="F77" s="4706"/>
      <c r="G77" s="4706"/>
      <c r="H77" s="4706"/>
      <c r="I77" s="4706"/>
      <c r="J77" s="4706"/>
      <c r="K77" s="5196"/>
    </row>
    <row r="78" spans="1:11" ht="102" customHeight="1">
      <c r="A78" s="756"/>
      <c r="B78" s="4706" t="str">
        <f>+'Master Data'!D439</f>
        <v>Where the description in the Bills of Quantities/Lump Sum documents differ from those in the Standard Electrical Specifications, the descriptions in the Bills of Quantities/Lump Sum documents are to apply.   No claim whatsoever will be allowed in respect of errors in pricing due to brevity of description of items in the Bills of Quantities/Lump Sum documents which are fully described when read in conjunction with the relevant Preambles and/or Specifications.  Suppliers of materials and the like, whose quality systems apply with one or more of the SABS/SANS ISO 9000 Series should be used whenever possible in the absence of a particular SABS/SANS Specification Standard Mark.</v>
      </c>
      <c r="C78" s="4706"/>
      <c r="D78" s="4706"/>
      <c r="E78" s="4706"/>
      <c r="F78" s="4706"/>
      <c r="G78" s="4706"/>
      <c r="H78" s="4706"/>
      <c r="I78" s="4706"/>
      <c r="J78" s="4706"/>
      <c r="K78" s="5196"/>
    </row>
    <row r="79" spans="1:11" ht="62.25" customHeight="1">
      <c r="A79" s="756"/>
      <c r="B79" s="4706" t="str">
        <f>+'Master Data'!D440</f>
        <v xml:space="preserve">Wherever the words "shall be deemed to be included in the description", "shall be stated" or other words having the same effect, appear in the Standard System, it shall be deemed that all descriptions in these Bills of Quantities/Lump Sum documents incorporated such inclusions and statements whether specifically stated or not. </v>
      </c>
      <c r="C79" s="4706"/>
      <c r="D79" s="4706"/>
      <c r="E79" s="4706"/>
      <c r="F79" s="4706"/>
      <c r="G79" s="4706"/>
      <c r="H79" s="4706"/>
      <c r="I79" s="4706"/>
      <c r="J79" s="4706"/>
      <c r="K79" s="5196"/>
    </row>
    <row r="80" spans="1:11" ht="48" customHeight="1">
      <c r="A80" s="756"/>
      <c r="B80" s="4706" t="str">
        <f>+'Master Data'!D441</f>
        <v xml:space="preserve">The Contractor is hereby informed that where SABS/SANS Specifications are referred to in these Bills of Quantities/Lump Sums documents and Specifications thereto, then ONLY the Specification of Work Clauses will apply. The method of measurement and payment clauses will NOT apply to this Contract. </v>
      </c>
      <c r="C80" s="4706"/>
      <c r="D80" s="4706"/>
      <c r="E80" s="4706"/>
      <c r="F80" s="4706"/>
      <c r="G80" s="4706"/>
      <c r="H80" s="4706"/>
      <c r="I80" s="4706"/>
      <c r="J80" s="4706"/>
      <c r="K80" s="5196"/>
    </row>
    <row r="81" spans="1:11" ht="102" customHeight="1">
      <c r="A81" s="677"/>
      <c r="B81" s="5192" t="str">
        <f>+'Master Data'!D442</f>
        <v>The Contractor is hereby informed that risk of collapse and keeping excavations free from water (excluding subterranean water) generally are deemed to be included in the descriptions  unless accommodated in the system of measurement. Please refer to the Geotechnical Investigation report when included at the end of these  tender documents. 
Whenever reference is made to "Sub-Contractor", "Nominated Sub-Contractor" or the like in the specifications included or referred to in these Bills of Quantities/Lump Sums documents, it shall be deemed to mean "Contractor" as defined.</v>
      </c>
      <c r="C81" s="5192"/>
      <c r="D81" s="5192"/>
      <c r="E81" s="5192"/>
      <c r="F81" s="5192"/>
      <c r="G81" s="5192"/>
      <c r="H81" s="5192"/>
      <c r="I81" s="5192"/>
      <c r="J81" s="5192"/>
      <c r="K81" s="5193"/>
    </row>
    <row r="82" spans="1:11" ht="9" customHeight="1">
      <c r="A82" s="757"/>
      <c r="B82" s="1426"/>
      <c r="C82" s="1426"/>
      <c r="D82" s="1426"/>
      <c r="E82" s="1426"/>
      <c r="F82" s="1426"/>
      <c r="G82" s="1426"/>
      <c r="H82" s="1426"/>
      <c r="I82" s="1426"/>
      <c r="J82" s="1426"/>
      <c r="K82" s="1427"/>
    </row>
    <row r="83" spans="1:11" ht="15.6">
      <c r="A83" s="767" t="s">
        <v>1009</v>
      </c>
      <c r="B83" s="3353" t="s">
        <v>1173</v>
      </c>
      <c r="C83" s="3353"/>
      <c r="D83" s="3353"/>
      <c r="E83" s="3353"/>
      <c r="F83" s="3353"/>
      <c r="G83" s="3353"/>
      <c r="H83" s="3353"/>
      <c r="I83" s="3353"/>
      <c r="J83" s="3353"/>
      <c r="K83" s="5141"/>
    </row>
    <row r="84" spans="1:11" ht="9" customHeight="1">
      <c r="A84" s="756"/>
      <c r="K84" s="695"/>
    </row>
    <row r="85" spans="1:11" ht="15">
      <c r="A85" s="756"/>
      <c r="B85" s="3223" t="str">
        <f>+'Master Data'!D444</f>
        <v>See above 4.1</v>
      </c>
      <c r="C85" s="3223"/>
      <c r="D85" s="3223"/>
      <c r="E85" s="3223"/>
      <c r="F85" s="3223"/>
      <c r="G85" s="3223"/>
      <c r="H85" s="3223"/>
      <c r="I85" s="3223"/>
      <c r="J85" s="3223"/>
      <c r="K85" s="5078"/>
    </row>
    <row r="86" spans="1:11" ht="9" customHeight="1">
      <c r="A86" s="756"/>
      <c r="K86" s="695"/>
    </row>
    <row r="87" spans="1:11" ht="15.6">
      <c r="A87" s="767" t="s">
        <v>1010</v>
      </c>
      <c r="B87" s="3353" t="s">
        <v>1177</v>
      </c>
      <c r="C87" s="3353"/>
      <c r="D87" s="3353"/>
      <c r="E87" s="3353"/>
      <c r="F87" s="3353"/>
      <c r="G87" s="3353"/>
      <c r="H87" s="3353"/>
      <c r="I87" s="3353"/>
      <c r="J87" s="3353"/>
      <c r="K87" s="5141"/>
    </row>
    <row r="88" spans="1:11" ht="9" customHeight="1">
      <c r="A88" s="756"/>
      <c r="K88" s="695"/>
    </row>
    <row r="89" spans="1:11" s="22" customFormat="1" ht="21" customHeight="1">
      <c r="A89" s="835"/>
      <c r="B89" s="3354" t="str">
        <f>+'Master Data'!D446</f>
        <v>The Contractor is referred to the following documents whether attached to this document or not:</v>
      </c>
      <c r="C89" s="3354"/>
      <c r="D89" s="3354"/>
      <c r="E89" s="3354"/>
      <c r="F89" s="3354"/>
      <c r="G89" s="3354"/>
      <c r="H89" s="3354"/>
      <c r="I89" s="3354"/>
      <c r="J89" s="3354"/>
      <c r="K89" s="5218"/>
    </row>
    <row r="90" spans="1:11" s="22" customFormat="1" ht="14.4" customHeight="1">
      <c r="A90" s="835"/>
      <c r="B90" s="5219" t="s">
        <v>2080</v>
      </c>
      <c r="C90" s="5219"/>
      <c r="D90" s="5219"/>
      <c r="E90" s="5219"/>
      <c r="F90" s="5219"/>
      <c r="G90" s="457"/>
      <c r="H90" s="457"/>
      <c r="I90" s="457"/>
      <c r="J90" s="5219" t="s">
        <v>2081</v>
      </c>
      <c r="K90" s="5220"/>
    </row>
    <row r="91" spans="1:11" ht="15" customHeight="1">
      <c r="A91" s="756"/>
      <c r="B91" s="5079" t="str">
        <f>+'Master Data'!D447</f>
        <v>Specification for HIV/AIDS Awareness (CIDB)</v>
      </c>
      <c r="C91" s="3223"/>
      <c r="D91" s="3223"/>
      <c r="E91" s="3223"/>
      <c r="F91" s="3223"/>
      <c r="G91" s="3223"/>
      <c r="H91" s="3223"/>
      <c r="I91" s="3223"/>
      <c r="J91" s="5204" t="str">
        <f>+'Master Data'!G447</f>
        <v xml:space="preserve">HIV1 TO HIV3 
</v>
      </c>
      <c r="K91" s="5205"/>
    </row>
    <row r="92" spans="1:11" ht="15" customHeight="1">
      <c r="A92" s="756"/>
      <c r="B92" s="5079" t="str">
        <f>+'Master Data'!D448</f>
        <v>Specific Construction, Safety, Health and Environmental Plan</v>
      </c>
      <c r="C92" s="3223"/>
      <c r="D92" s="3223"/>
      <c r="E92" s="3223"/>
      <c r="F92" s="3223"/>
      <c r="G92" s="3223"/>
      <c r="H92" s="3223"/>
      <c r="I92" s="3223"/>
      <c r="J92" s="5204" t="str">
        <f>IF(+'Master Data'!G448&gt;0,+'Master Data'!G448,"")</f>
        <v/>
      </c>
      <c r="K92" s="5205"/>
    </row>
    <row r="93" spans="1:11" ht="15" customHeight="1">
      <c r="A93" s="756"/>
      <c r="B93" s="3223" t="str">
        <f>IF(+'Master Data'!D449=1,"Model Preambles for Trades 2008","Standard Preambles for all Trades (Rev 3) - DOH 2009")</f>
        <v>Standard Preambles for all Trades (Rev 3) - DOH 2009</v>
      </c>
      <c r="C93" s="3223"/>
      <c r="D93" s="3223"/>
      <c r="E93" s="3223"/>
      <c r="F93" s="3223"/>
      <c r="G93" s="3223"/>
      <c r="H93" s="3223"/>
      <c r="J93" s="5204" t="str">
        <f>+'Master Data'!G449</f>
        <v>1 to 95</v>
      </c>
      <c r="K93" s="5205"/>
    </row>
    <row r="94" spans="1:11" ht="15" customHeight="1">
      <c r="A94" s="756"/>
      <c r="B94" s="5079" t="str">
        <f>+'Master Data'!D450</f>
        <v>General Electrical Specification</v>
      </c>
      <c r="C94" s="3223"/>
      <c r="D94" s="3223"/>
      <c r="E94" s="3223"/>
      <c r="F94" s="3223"/>
      <c r="G94" s="3223"/>
      <c r="H94" s="3223"/>
      <c r="I94" s="3223"/>
      <c r="J94" s="5204" t="str">
        <f>+'Master Data'!G450</f>
        <v xml:space="preserve">E/1 to E/20 </v>
      </c>
      <c r="K94" s="5205"/>
    </row>
    <row r="95" spans="1:11" ht="15" customHeight="1">
      <c r="A95" s="756"/>
      <c r="B95" s="5079" t="str">
        <f>+'Master Data'!D451</f>
        <v>Lightning Protection Installation</v>
      </c>
      <c r="C95" s="3223"/>
      <c r="D95" s="3223"/>
      <c r="E95" s="3223"/>
      <c r="F95" s="3223"/>
      <c r="G95" s="3223"/>
      <c r="H95" s="3223"/>
      <c r="I95" s="3223"/>
      <c r="J95" s="5204" t="str">
        <f>+'Master Data'!G451</f>
        <v>LP/1 to LP/6</v>
      </c>
      <c r="K95" s="5205"/>
    </row>
    <row r="96" spans="1:11" ht="15" customHeight="1">
      <c r="A96" s="756"/>
      <c r="B96" s="3223" t="str">
        <f>IF(+'Master Data'!D452&gt;0,+'Master Data'!D452,"")</f>
        <v/>
      </c>
      <c r="C96" s="3223"/>
      <c r="D96" s="3223"/>
      <c r="E96" s="3223"/>
      <c r="F96" s="3223"/>
      <c r="G96" s="3223"/>
      <c r="H96" s="3223"/>
      <c r="J96" s="5204" t="str">
        <f>IF(+'Master Data'!G452&gt;0,+'Master Data'!G452,"")</f>
        <v/>
      </c>
      <c r="K96" s="5205"/>
    </row>
    <row r="97" spans="1:11" ht="15" customHeight="1">
      <c r="A97" s="756"/>
      <c r="B97" s="3223" t="str">
        <f>IF(+'Master Data'!D453&gt;0,+'Master Data'!D453,"")</f>
        <v/>
      </c>
      <c r="C97" s="3223"/>
      <c r="D97" s="3223"/>
      <c r="E97" s="3223"/>
      <c r="F97" s="3223"/>
      <c r="G97" s="3223"/>
      <c r="H97" s="3223"/>
      <c r="J97" s="5204" t="str">
        <f>IF(+'Master Data'!G453&gt;0,+'Master Data'!G453,"")</f>
        <v/>
      </c>
      <c r="K97" s="5205"/>
    </row>
    <row r="98" spans="1:11" ht="9" customHeight="1">
      <c r="A98" s="756"/>
      <c r="K98" s="695"/>
    </row>
    <row r="99" spans="1:11" ht="15.6">
      <c r="A99" s="767" t="s">
        <v>1011</v>
      </c>
      <c r="B99" s="3353" t="s">
        <v>1178</v>
      </c>
      <c r="C99" s="3353"/>
      <c r="D99" s="3353"/>
      <c r="E99" s="3353"/>
      <c r="F99" s="3353"/>
      <c r="G99" s="3353"/>
      <c r="H99" s="3353"/>
      <c r="I99" s="3353"/>
      <c r="J99" s="3353"/>
      <c r="K99" s="5141"/>
    </row>
    <row r="100" spans="1:11" ht="9" customHeight="1">
      <c r="A100" s="756"/>
      <c r="K100" s="695"/>
    </row>
    <row r="101" spans="1:11" ht="52.2" customHeight="1">
      <c r="A101" s="756"/>
      <c r="B101" s="4706" t="str">
        <f>+'Master Data'!D455</f>
        <v>Only contractors registered with the Electrical Contracting Board of South Africa in accordance with the Regulations of the Occupational Health and Safety Act will be accepted and permitted to do work under this contract.</v>
      </c>
      <c r="C101" s="4706"/>
      <c r="D101" s="4706"/>
      <c r="E101" s="4706"/>
      <c r="F101" s="4706"/>
      <c r="G101" s="4706"/>
      <c r="H101" s="4706"/>
      <c r="I101" s="4706"/>
      <c r="J101" s="4706"/>
      <c r="K101" s="5196"/>
    </row>
    <row r="102" spans="1:11" ht="9" customHeight="1">
      <c r="A102" s="756"/>
      <c r="K102" s="695"/>
    </row>
    <row r="103" spans="1:11" ht="15.6">
      <c r="A103" s="767" t="s">
        <v>1012</v>
      </c>
      <c r="B103" s="3353" t="s">
        <v>108</v>
      </c>
      <c r="C103" s="3353"/>
      <c r="D103" s="3353"/>
      <c r="E103" s="3353"/>
      <c r="F103" s="3353"/>
      <c r="G103" s="3353"/>
      <c r="H103" s="3353"/>
      <c r="I103" s="3353"/>
      <c r="J103" s="3353"/>
      <c r="K103" s="5141"/>
    </row>
    <row r="104" spans="1:11" ht="9" customHeight="1">
      <c r="A104" s="756"/>
      <c r="K104" s="695"/>
    </row>
    <row r="105" spans="1:11" ht="15">
      <c r="A105" s="756"/>
      <c r="B105" s="3223" t="str">
        <f>+'Master Data'!D457</f>
        <v>Not applicable</v>
      </c>
      <c r="C105" s="3223"/>
      <c r="D105" s="3223"/>
      <c r="E105" s="3223"/>
      <c r="F105" s="3223"/>
      <c r="G105" s="3223"/>
      <c r="H105" s="3223"/>
      <c r="I105" s="3223"/>
      <c r="J105" s="3223"/>
      <c r="K105" s="5078"/>
    </row>
    <row r="106" spans="1:11" ht="9" customHeight="1">
      <c r="A106" s="756"/>
      <c r="K106" s="695"/>
    </row>
    <row r="107" spans="1:11" ht="15.6">
      <c r="A107" s="767" t="s">
        <v>1174</v>
      </c>
      <c r="B107" s="3353" t="s">
        <v>1179</v>
      </c>
      <c r="C107" s="3353"/>
      <c r="D107" s="3353"/>
      <c r="E107" s="3353"/>
      <c r="F107" s="3353"/>
      <c r="G107" s="3353"/>
      <c r="H107" s="3353"/>
      <c r="I107" s="3353"/>
      <c r="J107" s="3353"/>
      <c r="K107" s="5141"/>
    </row>
    <row r="108" spans="1:11" ht="9" customHeight="1">
      <c r="A108" s="756"/>
      <c r="K108" s="695"/>
    </row>
    <row r="109" spans="1:11" ht="15">
      <c r="A109" s="756"/>
      <c r="B109" s="3223" t="str">
        <f>+'Master Data'!D459</f>
        <v>Not applicable</v>
      </c>
      <c r="C109" s="3223"/>
      <c r="D109" s="3223"/>
      <c r="E109" s="3223"/>
      <c r="F109" s="3223"/>
      <c r="G109" s="3223"/>
      <c r="H109" s="3223"/>
      <c r="I109" s="3223"/>
      <c r="J109" s="3223"/>
      <c r="K109" s="5078"/>
    </row>
    <row r="110" spans="1:11" ht="9" customHeight="1">
      <c r="A110" s="756"/>
      <c r="K110" s="695"/>
    </row>
    <row r="111" spans="1:11" ht="15.6">
      <c r="A111" s="767" t="s">
        <v>1175</v>
      </c>
      <c r="B111" s="3353" t="s">
        <v>1180</v>
      </c>
      <c r="C111" s="3353"/>
      <c r="D111" s="3353"/>
      <c r="E111" s="3353"/>
      <c r="F111" s="3353"/>
      <c r="G111" s="3353"/>
      <c r="H111" s="3353"/>
      <c r="I111" s="3353"/>
      <c r="J111" s="3353"/>
      <c r="K111" s="5141"/>
    </row>
    <row r="112" spans="1:11" ht="9" customHeight="1">
      <c r="A112" s="756"/>
      <c r="K112" s="695"/>
    </row>
    <row r="113" spans="1:11" ht="15">
      <c r="A113" s="756"/>
      <c r="B113" s="3223" t="str">
        <f>+'Master Data'!D461</f>
        <v>Not applicable</v>
      </c>
      <c r="C113" s="3223"/>
      <c r="D113" s="3223"/>
      <c r="E113" s="3223"/>
      <c r="F113" s="3223"/>
      <c r="G113" s="3223"/>
      <c r="H113" s="3223"/>
      <c r="I113" s="3223"/>
      <c r="J113" s="3223"/>
      <c r="K113" s="5078"/>
    </row>
    <row r="114" spans="1:11" ht="9" customHeight="1">
      <c r="A114" s="756"/>
      <c r="K114" s="695"/>
    </row>
    <row r="115" spans="1:11" ht="15.6">
      <c r="A115" s="767" t="s">
        <v>1176</v>
      </c>
      <c r="B115" s="3353" t="s">
        <v>1181</v>
      </c>
      <c r="C115" s="3353"/>
      <c r="D115" s="3353"/>
      <c r="E115" s="3353"/>
      <c r="F115" s="3353"/>
      <c r="G115" s="3353"/>
      <c r="H115" s="3353"/>
      <c r="I115" s="3353"/>
      <c r="J115" s="3353"/>
      <c r="K115" s="5141"/>
    </row>
    <row r="116" spans="1:11" ht="9" customHeight="1">
      <c r="A116" s="756"/>
      <c r="K116" s="695"/>
    </row>
    <row r="117" spans="1:11" ht="117.6" customHeight="1">
      <c r="A117" s="756"/>
      <c r="B117" s="4706" t="str">
        <f>+'Master Data'!D463</f>
        <v>The Contractor shall provide any artificial lighting which may be necessary or required for the proper execution of the works, and provide electric power and water required by all Sub-Contractors, Nominated Sub-Contractors and Sub-Contractors appointed directly by the Administration. 
The Contractor shall give all notices and pay all fees in connection with temporary electrical and water connections and shall connect temporary Electrical and Water meters for and pay for all current and water consumed. 
The Contractor is advised that the permanent light fittings and water points of any kind installed in the Works are not to be used to provide temporary lighting and supplement water requirements for construction purposes.</v>
      </c>
      <c r="C117" s="4706"/>
      <c r="D117" s="4706"/>
      <c r="E117" s="4706"/>
      <c r="F117" s="4706"/>
      <c r="G117" s="4706"/>
      <c r="H117" s="4706"/>
      <c r="I117" s="4706"/>
      <c r="J117" s="4706"/>
      <c r="K117" s="5196"/>
    </row>
    <row r="118" spans="1:11" ht="9" customHeight="1">
      <c r="A118" s="756"/>
      <c r="K118" s="695"/>
    </row>
    <row r="119" spans="1:11" ht="17.399999999999999">
      <c r="A119" s="773" t="s">
        <v>1013</v>
      </c>
      <c r="B119" s="5202" t="s">
        <v>1032</v>
      </c>
      <c r="C119" s="5202"/>
      <c r="D119" s="5202"/>
      <c r="E119" s="5202"/>
      <c r="F119" s="5202"/>
      <c r="G119" s="5202"/>
      <c r="H119" s="5202"/>
      <c r="I119" s="5202"/>
      <c r="J119" s="5202"/>
      <c r="K119" s="5203"/>
    </row>
    <row r="120" spans="1:11" ht="15">
      <c r="A120" s="756"/>
      <c r="K120" s="695"/>
    </row>
    <row r="121" spans="1:11" ht="15.6">
      <c r="A121" s="767" t="s">
        <v>1014</v>
      </c>
      <c r="B121" s="3353" t="s">
        <v>1033</v>
      </c>
      <c r="C121" s="3353"/>
      <c r="D121" s="3353"/>
      <c r="E121" s="3353"/>
      <c r="F121" s="3353"/>
      <c r="G121" s="3353"/>
      <c r="H121" s="3353"/>
      <c r="I121" s="3353"/>
      <c r="J121" s="3353"/>
      <c r="K121" s="5141"/>
    </row>
    <row r="122" spans="1:11" ht="7.2" customHeight="1">
      <c r="A122" s="756"/>
      <c r="K122" s="695"/>
    </row>
    <row r="123" spans="1:11" ht="39" customHeight="1">
      <c r="A123" s="756"/>
      <c r="B123" s="3223" t="str">
        <f>+'Master Data'!D465</f>
        <v>Tenderders are referred to 
SECTION 2 : SPECIFICATION DATA ASSOCIATED WITH SANS 1921-1:2004 IN THIS DOCUMENT</v>
      </c>
      <c r="C123" s="3223"/>
      <c r="D123" s="3223"/>
      <c r="E123" s="3223"/>
      <c r="F123" s="3223"/>
      <c r="G123" s="3223"/>
      <c r="H123" s="3223"/>
      <c r="I123" s="3223"/>
      <c r="J123" s="3223"/>
      <c r="K123" s="5078"/>
    </row>
    <row r="124" spans="1:11" ht="15">
      <c r="A124" s="677"/>
      <c r="B124" s="698"/>
      <c r="C124" s="698"/>
      <c r="D124" s="698"/>
      <c r="E124" s="698"/>
      <c r="F124" s="698"/>
      <c r="G124" s="698"/>
      <c r="H124" s="698"/>
      <c r="I124" s="698"/>
      <c r="J124" s="698"/>
      <c r="K124" s="697"/>
    </row>
    <row r="125" spans="1:11" ht="15.6">
      <c r="A125" s="775" t="s">
        <v>1034</v>
      </c>
      <c r="B125" s="5189" t="s">
        <v>1044</v>
      </c>
      <c r="C125" s="5126"/>
      <c r="D125" s="5126"/>
      <c r="E125" s="5126"/>
      <c r="F125" s="5126"/>
      <c r="G125" s="5126"/>
      <c r="H125" s="5126"/>
      <c r="I125" s="5126"/>
      <c r="J125" s="5126"/>
      <c r="K125" s="5190"/>
    </row>
    <row r="126" spans="1:11" ht="15" customHeight="1">
      <c r="A126" s="773"/>
      <c r="B126" s="89"/>
      <c r="K126" s="695"/>
    </row>
    <row r="127" spans="1:11" ht="37.5" customHeight="1">
      <c r="A127" s="866"/>
      <c r="B127" s="5191" t="str">
        <f>+'Master Data'!D467</f>
        <v>The Contractor shall keep record of abnormal climatic conditions to facilitate the adjudication of claims for extension of the contract period.</v>
      </c>
      <c r="C127" s="5192"/>
      <c r="D127" s="5192"/>
      <c r="E127" s="5192"/>
      <c r="F127" s="5192"/>
      <c r="G127" s="5192"/>
      <c r="H127" s="5192"/>
      <c r="I127" s="5192"/>
      <c r="J127" s="5192"/>
      <c r="K127" s="5193"/>
    </row>
    <row r="128" spans="1:11" ht="37.5" customHeight="1">
      <c r="A128" s="1655"/>
      <c r="B128" s="4413" t="s">
        <v>3775</v>
      </c>
      <c r="C128" s="5217"/>
      <c r="D128" s="5217"/>
      <c r="E128" s="5217"/>
      <c r="F128" s="5217"/>
      <c r="G128" s="5217"/>
      <c r="H128" s="5217"/>
      <c r="I128" s="5217"/>
      <c r="J128" s="5217"/>
      <c r="K128" s="4414"/>
    </row>
    <row r="129" spans="1:11" ht="16.95" customHeight="1">
      <c r="A129" s="773"/>
      <c r="B129" s="818"/>
      <c r="C129" s="5216" t="s">
        <v>2120</v>
      </c>
      <c r="D129" s="5216"/>
      <c r="E129" s="5216"/>
      <c r="F129" s="5216"/>
      <c r="G129" s="5186" t="s">
        <v>2121</v>
      </c>
      <c r="H129" s="5187"/>
      <c r="I129" s="5187"/>
      <c r="J129" s="5188"/>
      <c r="K129" s="1808" t="s">
        <v>3773</v>
      </c>
    </row>
    <row r="130" spans="1:11" ht="13.2" customHeight="1">
      <c r="A130" s="773"/>
      <c r="B130" s="1650"/>
      <c r="C130" s="5194" t="str">
        <f>+'Master Data'!D625</f>
        <v>January</v>
      </c>
      <c r="D130" s="5194"/>
      <c r="E130" s="1806" t="s">
        <v>2117</v>
      </c>
      <c r="F130" s="1807" t="str">
        <f>+'Master Data'!E625</f>
        <v xml:space="preserve"> </v>
      </c>
      <c r="G130" s="5211">
        <f>+'Master Data'!F625</f>
        <v>3</v>
      </c>
      <c r="H130" s="5212"/>
      <c r="I130" s="5212"/>
      <c r="J130" s="5213"/>
      <c r="K130" s="1809">
        <f>+'Master Data'!G625</f>
        <v>3</v>
      </c>
    </row>
    <row r="131" spans="1:11" ht="13.2" customHeight="1">
      <c r="A131" s="773"/>
      <c r="B131" s="1650"/>
      <c r="C131" s="5194" t="str">
        <f>+'Master Data'!D626</f>
        <v>February</v>
      </c>
      <c r="D131" s="5194"/>
      <c r="E131" s="1806" t="s">
        <v>2117</v>
      </c>
      <c r="F131" s="1807" t="str">
        <f>+'Master Data'!E626</f>
        <v xml:space="preserve"> </v>
      </c>
      <c r="G131" s="5211">
        <f>+'Master Data'!F626</f>
        <v>3</v>
      </c>
      <c r="H131" s="5212"/>
      <c r="I131" s="5212"/>
      <c r="J131" s="5213"/>
      <c r="K131" s="1809">
        <f>+'Master Data'!G626</f>
        <v>3</v>
      </c>
    </row>
    <row r="132" spans="1:11" ht="13.2" customHeight="1">
      <c r="A132" s="773"/>
      <c r="B132" s="1650"/>
      <c r="C132" s="5194" t="str">
        <f>+'Master Data'!D627</f>
        <v>March</v>
      </c>
      <c r="D132" s="5194"/>
      <c r="E132" s="1806" t="s">
        <v>2117</v>
      </c>
      <c r="F132" s="1807" t="str">
        <f>+'Master Data'!E627</f>
        <v xml:space="preserve"> </v>
      </c>
      <c r="G132" s="5211">
        <f>+'Master Data'!F627</f>
        <v>3</v>
      </c>
      <c r="H132" s="5212"/>
      <c r="I132" s="5212"/>
      <c r="J132" s="5213"/>
      <c r="K132" s="1809">
        <f>+'Master Data'!G627</f>
        <v>3</v>
      </c>
    </row>
    <row r="133" spans="1:11" ht="13.2" customHeight="1">
      <c r="A133" s="773"/>
      <c r="B133" s="1650"/>
      <c r="C133" s="5194" t="str">
        <f>+'Master Data'!D628</f>
        <v>April</v>
      </c>
      <c r="D133" s="5194"/>
      <c r="E133" s="1806" t="s">
        <v>2117</v>
      </c>
      <c r="F133" s="1807" t="str">
        <f>+'Master Data'!E628</f>
        <v xml:space="preserve"> </v>
      </c>
      <c r="G133" s="5211">
        <f>+'Master Data'!F628</f>
        <v>3</v>
      </c>
      <c r="H133" s="5212"/>
      <c r="I133" s="5212"/>
      <c r="J133" s="5213"/>
      <c r="K133" s="1809">
        <f>+'Master Data'!G628</f>
        <v>3</v>
      </c>
    </row>
    <row r="134" spans="1:11" ht="13.2" customHeight="1">
      <c r="A134" s="773"/>
      <c r="B134" s="1650"/>
      <c r="C134" s="5194" t="str">
        <f>+'Master Data'!D629</f>
        <v>May</v>
      </c>
      <c r="D134" s="5194"/>
      <c r="E134" s="1806" t="s">
        <v>2117</v>
      </c>
      <c r="F134" s="1807" t="str">
        <f>+'Master Data'!E629</f>
        <v xml:space="preserve"> </v>
      </c>
      <c r="G134" s="5211">
        <f>+'Master Data'!F629</f>
        <v>3</v>
      </c>
      <c r="H134" s="5212"/>
      <c r="I134" s="5212"/>
      <c r="J134" s="5213"/>
      <c r="K134" s="1809">
        <f>+'Master Data'!G629</f>
        <v>3</v>
      </c>
    </row>
    <row r="135" spans="1:11" ht="15" customHeight="1">
      <c r="A135" s="773"/>
      <c r="B135" s="89"/>
      <c r="C135" s="5194" t="str">
        <f>+'Master Data'!D630</f>
        <v>June</v>
      </c>
      <c r="D135" s="5194"/>
      <c r="E135" s="1806" t="s">
        <v>2117</v>
      </c>
      <c r="F135" s="1807" t="str">
        <f>+'Master Data'!E630</f>
        <v xml:space="preserve"> </v>
      </c>
      <c r="G135" s="5211">
        <f>+'Master Data'!F630</f>
        <v>3</v>
      </c>
      <c r="H135" s="5212"/>
      <c r="I135" s="5212"/>
      <c r="J135" s="5213"/>
      <c r="K135" s="1809">
        <f>+'Master Data'!G630</f>
        <v>3</v>
      </c>
    </row>
    <row r="136" spans="1:11" ht="15" customHeight="1">
      <c r="A136" s="773"/>
      <c r="B136" s="89"/>
      <c r="C136" s="5194" t="str">
        <f>+'Master Data'!D631</f>
        <v>July</v>
      </c>
      <c r="D136" s="5194"/>
      <c r="E136" s="1806" t="s">
        <v>2117</v>
      </c>
      <c r="F136" s="1807" t="str">
        <f>+'Master Data'!E631</f>
        <v xml:space="preserve"> </v>
      </c>
      <c r="G136" s="5211">
        <f>+'Master Data'!F631</f>
        <v>3</v>
      </c>
      <c r="H136" s="5212"/>
      <c r="I136" s="5212"/>
      <c r="J136" s="5213"/>
      <c r="K136" s="1809" t="str">
        <f>+'Master Data'!G631</f>
        <v xml:space="preserve"> </v>
      </c>
    </row>
    <row r="137" spans="1:11" ht="15" customHeight="1">
      <c r="A137" s="773"/>
      <c r="B137" s="89"/>
      <c r="C137" s="5194" t="str">
        <f>+'Master Data'!D632</f>
        <v>August</v>
      </c>
      <c r="D137" s="5194"/>
      <c r="E137" s="1806" t="s">
        <v>2117</v>
      </c>
      <c r="F137" s="1807" t="str">
        <f>+'Master Data'!E632</f>
        <v xml:space="preserve"> </v>
      </c>
      <c r="G137" s="5211">
        <f>+'Master Data'!F632</f>
        <v>3</v>
      </c>
      <c r="H137" s="5212"/>
      <c r="I137" s="5212"/>
      <c r="J137" s="5213"/>
      <c r="K137" s="1809" t="str">
        <f>+'Master Data'!G632</f>
        <v xml:space="preserve"> </v>
      </c>
    </row>
    <row r="138" spans="1:11" ht="15" customHeight="1">
      <c r="A138" s="773"/>
      <c r="B138" s="89"/>
      <c r="C138" s="5194" t="str">
        <f>+'Master Data'!D633</f>
        <v>September</v>
      </c>
      <c r="D138" s="5194"/>
      <c r="E138" s="1806" t="s">
        <v>2117</v>
      </c>
      <c r="F138" s="1807" t="str">
        <f>+'Master Data'!E633</f>
        <v xml:space="preserve"> </v>
      </c>
      <c r="G138" s="5211">
        <f>+'Master Data'!F633</f>
        <v>3</v>
      </c>
      <c r="H138" s="5212"/>
      <c r="I138" s="5212"/>
      <c r="J138" s="5213"/>
      <c r="K138" s="1809" t="str">
        <f>+'Master Data'!G633</f>
        <v xml:space="preserve"> </v>
      </c>
    </row>
    <row r="139" spans="1:11" ht="15" customHeight="1">
      <c r="A139" s="773"/>
      <c r="B139" s="89"/>
      <c r="C139" s="5194" t="str">
        <f>+'Master Data'!D634</f>
        <v>October</v>
      </c>
      <c r="D139" s="5194"/>
      <c r="E139" s="1806" t="s">
        <v>2117</v>
      </c>
      <c r="F139" s="1807" t="str">
        <f>+'Master Data'!E634</f>
        <v xml:space="preserve"> </v>
      </c>
      <c r="G139" s="5211">
        <f>+'Master Data'!F634</f>
        <v>3</v>
      </c>
      <c r="H139" s="5212"/>
      <c r="I139" s="5212"/>
      <c r="J139" s="5213"/>
      <c r="K139" s="1809" t="str">
        <f>+'Master Data'!G634</f>
        <v xml:space="preserve"> </v>
      </c>
    </row>
    <row r="140" spans="1:11" ht="15" customHeight="1">
      <c r="A140" s="773"/>
      <c r="B140" s="89"/>
      <c r="C140" s="5194" t="str">
        <f>+'Master Data'!D635</f>
        <v>November</v>
      </c>
      <c r="D140" s="5194"/>
      <c r="E140" s="1806" t="s">
        <v>2117</v>
      </c>
      <c r="F140" s="1807" t="str">
        <f>+'Master Data'!E635</f>
        <v xml:space="preserve"> </v>
      </c>
      <c r="G140" s="5211">
        <f>+'Master Data'!F635</f>
        <v>3</v>
      </c>
      <c r="H140" s="5212"/>
      <c r="I140" s="5212"/>
      <c r="J140" s="5213"/>
      <c r="K140" s="1809" t="str">
        <f>+'Master Data'!G635</f>
        <v xml:space="preserve"> </v>
      </c>
    </row>
    <row r="141" spans="1:11" ht="15" customHeight="1">
      <c r="A141" s="773"/>
      <c r="B141" s="89"/>
      <c r="C141" s="5194" t="str">
        <f>+'Master Data'!D636</f>
        <v>December</v>
      </c>
      <c r="D141" s="5194"/>
      <c r="E141" s="1806" t="s">
        <v>2117</v>
      </c>
      <c r="F141" s="1807">
        <f>+'Master Data'!E636</f>
        <v>3</v>
      </c>
      <c r="G141" s="5214">
        <f>+'Master Data'!F636</f>
        <v>3</v>
      </c>
      <c r="H141" s="5214"/>
      <c r="I141" s="5214"/>
      <c r="J141" s="5214"/>
      <c r="K141" s="1809" t="str">
        <f>+'Master Data'!G636</f>
        <v xml:space="preserve"> </v>
      </c>
    </row>
    <row r="142" spans="1:11" ht="15" customHeight="1">
      <c r="A142" s="866"/>
      <c r="B142" s="721"/>
      <c r="C142" s="867"/>
      <c r="D142" s="867"/>
      <c r="E142" s="868"/>
      <c r="F142" s="869"/>
      <c r="G142" s="870"/>
      <c r="H142" s="870"/>
      <c r="I142" s="868"/>
      <c r="J142" s="869"/>
      <c r="K142" s="697"/>
    </row>
    <row r="143" spans="1:11" ht="15.6">
      <c r="A143" s="775" t="s">
        <v>1035</v>
      </c>
      <c r="B143" s="5127" t="s">
        <v>1045</v>
      </c>
      <c r="C143" s="3353"/>
      <c r="D143" s="3353"/>
      <c r="E143" s="3353"/>
      <c r="F143" s="3353"/>
      <c r="G143" s="3353"/>
      <c r="H143" s="3353"/>
      <c r="I143" s="3353"/>
      <c r="J143" s="3353"/>
      <c r="K143" s="5141"/>
    </row>
    <row r="144" spans="1:11" ht="15">
      <c r="A144" s="756"/>
      <c r="B144" s="89"/>
      <c r="K144" s="695"/>
    </row>
    <row r="145" spans="1:11" ht="118.5" customHeight="1">
      <c r="A145" s="756"/>
      <c r="B145" s="5195" t="str">
        <f>+'Master Data'!D469</f>
        <v>In order to facilitate the smooth functioning of the Works and to ensure the closest co-operation between all the parties concerned, the Employer will call for regular meetings to be held on the site, at which a senior member of the Contracting firm and the General Foreman of the Works will always be required to be present. 
In addition to the above, other persons will be required to attend these meetings as and when their presence is necessary, e.g., Consultants in all disciplines, representatives of the various Sub-Contractors, etc. 
Proper minutes of these meetings will be kept by the Employer\Principal Agent and copies will be circulated to all persons attending the meetings and to others who need to be kept informed.</v>
      </c>
      <c r="C145" s="4706"/>
      <c r="D145" s="4706"/>
      <c r="E145" s="4706"/>
      <c r="F145" s="4706"/>
      <c r="G145" s="4706"/>
      <c r="H145" s="4706"/>
      <c r="I145" s="4706"/>
      <c r="J145" s="4706"/>
      <c r="K145" s="5196"/>
    </row>
    <row r="146" spans="1:11" ht="15">
      <c r="A146" s="756"/>
      <c r="B146" s="89"/>
      <c r="K146" s="695"/>
    </row>
    <row r="147" spans="1:11" ht="15.75" customHeight="1">
      <c r="A147" s="767" t="s">
        <v>1036</v>
      </c>
      <c r="B147" s="5197" t="s">
        <v>1046</v>
      </c>
      <c r="C147" s="3146"/>
      <c r="D147" s="3146"/>
      <c r="E147" s="3146"/>
      <c r="F147" s="3146"/>
      <c r="G147" s="3146"/>
      <c r="H147" s="3146"/>
      <c r="I147" s="3146"/>
      <c r="J147" s="3146"/>
      <c r="K147" s="5118"/>
    </row>
    <row r="148" spans="1:11" ht="15">
      <c r="A148" s="756"/>
      <c r="B148" s="89"/>
      <c r="K148" s="695"/>
    </row>
    <row r="149" spans="1:11" ht="23.25" customHeight="1">
      <c r="A149" s="756"/>
      <c r="B149" s="5079" t="str">
        <f>+'Master Data'!D471</f>
        <v>The Employer shall provide all necessary forms.</v>
      </c>
      <c r="C149" s="3223"/>
      <c r="D149" s="3223"/>
      <c r="E149" s="3223"/>
      <c r="F149" s="3223"/>
      <c r="G149" s="3223"/>
      <c r="H149" s="3223"/>
      <c r="I149" s="3223"/>
      <c r="J149" s="3223"/>
      <c r="K149" s="5078"/>
    </row>
    <row r="150" spans="1:11" ht="15">
      <c r="A150" s="756"/>
      <c r="B150" s="89"/>
      <c r="K150" s="695"/>
    </row>
    <row r="151" spans="1:11" ht="15.75" customHeight="1">
      <c r="A151" s="767" t="s">
        <v>1037</v>
      </c>
      <c r="B151" s="5197" t="s">
        <v>1047</v>
      </c>
      <c r="C151" s="3146"/>
      <c r="D151" s="3146"/>
      <c r="E151" s="3146"/>
      <c r="F151" s="3146"/>
      <c r="G151" s="3146"/>
      <c r="H151" s="3146"/>
      <c r="I151" s="3146"/>
      <c r="J151" s="3146"/>
      <c r="K151" s="5118"/>
    </row>
    <row r="152" spans="1:11" ht="15">
      <c r="A152" s="756"/>
      <c r="B152" s="89"/>
      <c r="K152" s="695"/>
    </row>
    <row r="153" spans="1:11" ht="27.75" customHeight="1">
      <c r="A153" s="756"/>
      <c r="B153" s="5079" t="str">
        <f>+'Master Data'!D473</f>
        <v>The Contractor shall provide all required information to the Employer to facilitate electronic payments upon request.</v>
      </c>
      <c r="C153" s="3223"/>
      <c r="D153" s="3223"/>
      <c r="E153" s="3223"/>
      <c r="F153" s="3223"/>
      <c r="G153" s="3223"/>
      <c r="H153" s="3223"/>
      <c r="I153" s="3223"/>
      <c r="J153" s="3223"/>
      <c r="K153" s="5078"/>
    </row>
    <row r="154" spans="1:11" ht="15">
      <c r="A154" s="756"/>
      <c r="B154" s="89"/>
      <c r="K154" s="695"/>
    </row>
    <row r="155" spans="1:11" ht="15.75" customHeight="1">
      <c r="A155" s="767" t="s">
        <v>1038</v>
      </c>
      <c r="B155" s="5197" t="s">
        <v>1048</v>
      </c>
      <c r="C155" s="3146"/>
      <c r="D155" s="3146"/>
      <c r="E155" s="3146"/>
      <c r="F155" s="3146"/>
      <c r="G155" s="3146"/>
      <c r="H155" s="3146"/>
      <c r="I155" s="3146"/>
      <c r="J155" s="3146"/>
      <c r="K155" s="5118"/>
    </row>
    <row r="156" spans="1:11" ht="15">
      <c r="A156" s="756"/>
      <c r="B156" s="89"/>
      <c r="K156" s="695"/>
    </row>
    <row r="157" spans="1:11" ht="116.4" customHeight="1">
      <c r="A157" s="756"/>
      <c r="B157" s="5195" t="str">
        <f>+'Master Data'!D475</f>
        <v xml:space="preserve">The Contractor shall keep daily records of people and equipment employed as well as a site diary in respect of work performed on the site. 
At the end of each week the Contractor shall provide the Principal Agent with a written record, in schedule form, reflecting  the number and description of tradesmen and labourers  employed by him and all Sub-Contractors on the works each day. 
At the end of each week the Contractor shall provide the  Principal Agent with a written record, in schedule form, reflecting  the number, type and capacity of all plant, excluding hand tools, currently used on the works. </v>
      </c>
      <c r="C157" s="4706"/>
      <c r="D157" s="4706"/>
      <c r="E157" s="4706"/>
      <c r="F157" s="4706"/>
      <c r="G157" s="4706"/>
      <c r="H157" s="4706"/>
      <c r="I157" s="4706"/>
      <c r="J157" s="4706"/>
      <c r="K157" s="5196"/>
    </row>
    <row r="158" spans="1:11" ht="15">
      <c r="A158" s="756"/>
      <c r="B158" s="89"/>
      <c r="K158" s="695"/>
    </row>
    <row r="159" spans="1:11" ht="15.75" customHeight="1">
      <c r="A159" s="767" t="s">
        <v>1039</v>
      </c>
      <c r="B159" s="5197" t="s">
        <v>1049</v>
      </c>
      <c r="C159" s="3146"/>
      <c r="D159" s="3146"/>
      <c r="E159" s="3146"/>
      <c r="F159" s="3146"/>
      <c r="G159" s="3146"/>
      <c r="H159" s="3146"/>
      <c r="I159" s="3146"/>
      <c r="J159" s="3146"/>
      <c r="K159" s="5118"/>
    </row>
    <row r="160" spans="1:11" ht="15">
      <c r="A160" s="756"/>
      <c r="B160" s="89"/>
      <c r="K160" s="695"/>
    </row>
    <row r="161" spans="1:11" ht="72.75" customHeight="1">
      <c r="A161" s="756"/>
      <c r="B161" s="5195" t="str">
        <f>+'Master Data'!D477</f>
        <v>The Contractor  shall within 10 calendar days after receiving notice from the Engineer and prior to receiving a completed copy of this agreement, including the schedule of deviations (if any), contact the Employer’s agent (whose details are given in the contract data) to arrange the delivery of any bonds, guarantees, proof of insurance and any other documentation to be provided in terms of the conditions of contract identified in the Contract Data.</v>
      </c>
      <c r="C161" s="4706"/>
      <c r="D161" s="4706"/>
      <c r="E161" s="4706"/>
      <c r="F161" s="4706"/>
      <c r="G161" s="4706"/>
      <c r="H161" s="4706"/>
      <c r="I161" s="4706"/>
      <c r="J161" s="4706"/>
      <c r="K161" s="5196"/>
    </row>
    <row r="162" spans="1:11" ht="15">
      <c r="A162" s="677"/>
      <c r="B162" s="721"/>
      <c r="C162" s="698"/>
      <c r="D162" s="698"/>
      <c r="E162" s="698"/>
      <c r="F162" s="698"/>
      <c r="G162" s="698"/>
      <c r="H162" s="698"/>
      <c r="I162" s="698"/>
      <c r="J162" s="698"/>
      <c r="K162" s="697"/>
    </row>
    <row r="163" spans="1:11" ht="15.75" customHeight="1">
      <c r="A163" s="775" t="s">
        <v>1040</v>
      </c>
      <c r="B163" s="5215" t="s">
        <v>1050</v>
      </c>
      <c r="C163" s="5109"/>
      <c r="D163" s="5109"/>
      <c r="E163" s="5109"/>
      <c r="F163" s="5109"/>
      <c r="G163" s="5109"/>
      <c r="H163" s="5109"/>
      <c r="I163" s="5109"/>
      <c r="J163" s="5109"/>
      <c r="K163" s="5201"/>
    </row>
    <row r="164" spans="1:11" ht="15">
      <c r="A164" s="756"/>
      <c r="B164" s="89"/>
      <c r="K164" s="695"/>
    </row>
    <row r="165" spans="1:11" ht="20.25" customHeight="1">
      <c r="A165" s="756"/>
      <c r="B165" s="5079" t="str">
        <f>+'Master Data'!D479</f>
        <v>Requirements will be in accordance with the Employers prescriptions.</v>
      </c>
      <c r="C165" s="3223"/>
      <c r="D165" s="3223"/>
      <c r="E165" s="3223"/>
      <c r="F165" s="3223"/>
      <c r="G165" s="3223"/>
      <c r="H165" s="3223"/>
      <c r="I165" s="3223"/>
      <c r="J165" s="3223"/>
      <c r="K165" s="5078"/>
    </row>
    <row r="166" spans="1:11" ht="15">
      <c r="A166" s="677"/>
      <c r="B166" s="721"/>
      <c r="C166" s="698"/>
      <c r="D166" s="698"/>
      <c r="E166" s="698"/>
      <c r="F166" s="698"/>
      <c r="G166" s="698"/>
      <c r="H166" s="698"/>
      <c r="I166" s="698"/>
      <c r="J166" s="698"/>
      <c r="K166" s="697"/>
    </row>
    <row r="167" spans="1:11" ht="15.75" customHeight="1">
      <c r="A167" s="775" t="s">
        <v>1041</v>
      </c>
      <c r="B167" s="5109" t="s">
        <v>1051</v>
      </c>
      <c r="C167" s="5109"/>
      <c r="D167" s="5109"/>
      <c r="E167" s="5109"/>
      <c r="F167" s="5109"/>
      <c r="G167" s="5109"/>
      <c r="H167" s="5109"/>
      <c r="I167" s="5109"/>
      <c r="J167" s="5109"/>
      <c r="K167" s="5201"/>
    </row>
    <row r="168" spans="1:11" ht="15">
      <c r="A168" s="756"/>
      <c r="K168" s="695"/>
    </row>
    <row r="169" spans="1:11" ht="169.95" customHeight="1">
      <c r="A169" s="756"/>
      <c r="B169" s="4706" t="str">
        <f>+'Master Data'!D481</f>
        <v>The Contractor is advised that, in the case of an existing building or institution, all security measures in force will remain in operation and he must acquaint himself and his Employees with them as he and his Employees will at all times be subject to these measures. 
The Contractor will on no account extend his operations beyond the confines of the building site as indicated by the Employer and must ensure that all his Employees are made aware of these limits.  Any Employee disregarding this instruction and found outside the limit of the building site without authority, shall be redeployed immediately and shall not again be employed on this Contract. 
The Contractor will be responsible for ensuring that this instruction is strictly enforced and must provide and remove upon completion or when directed, such other necessary temporary barriers, fences, etc., as may be required and is to allow opposite this item for any charges he may wish to make in this connection. 
The Employer will accept no responsibility whatsoever for damage to or the loss of plant, materials, etc., from the site.</v>
      </c>
      <c r="C169" s="4706"/>
      <c r="D169" s="4706"/>
      <c r="E169" s="4706"/>
      <c r="F169" s="4706"/>
      <c r="G169" s="4706"/>
      <c r="H169" s="4706"/>
      <c r="I169" s="4706"/>
      <c r="J169" s="4706"/>
      <c r="K169" s="5196"/>
    </row>
    <row r="170" spans="1:11" ht="8.4" customHeight="1">
      <c r="A170" s="677"/>
      <c r="B170" s="698"/>
      <c r="C170" s="698"/>
      <c r="D170" s="698"/>
      <c r="E170" s="698"/>
      <c r="F170" s="698"/>
      <c r="G170" s="698"/>
      <c r="H170" s="698"/>
      <c r="I170" s="698"/>
      <c r="J170" s="698"/>
      <c r="K170" s="697"/>
    </row>
    <row r="171" spans="1:11" ht="15.6">
      <c r="A171" s="775" t="s">
        <v>1042</v>
      </c>
      <c r="B171" s="5109" t="s">
        <v>1052</v>
      </c>
      <c r="C171" s="5109"/>
      <c r="D171" s="5109"/>
      <c r="E171" s="5109"/>
      <c r="F171" s="5109"/>
      <c r="G171" s="5109"/>
      <c r="H171" s="5109"/>
      <c r="I171" s="5109"/>
      <c r="J171" s="5109"/>
      <c r="K171" s="5201"/>
    </row>
    <row r="172" spans="1:11" ht="15">
      <c r="A172" s="756"/>
      <c r="K172" s="695"/>
    </row>
    <row r="173" spans="1:11" ht="237" customHeight="1">
      <c r="A173" s="756"/>
      <c r="B173" s="3223" t="str">
        <f>+'Master Data'!D483</f>
        <v xml:space="preserve">The following certificates must be provided before first delivery is taken: 
- HIV/STI Report (Bound into this document) 
- Electrical Compliance Certificate 
- Plumbing Compliance Certificate 
- Lightning Certificate
- Soil Protection Certificate
- Concrete test and cube certificates
- Waterproofing Guarantee certificates
- TR1 and TR2 prefabricated roof truss certificates
- Soil compaction certificates
- Electrical and Mechanical test certificates
- Plumbing and drainage pressure test certificates
- Fire Compliance Certificate
- Entomology Certificate
- SANS 10400-A:2010 compliance certificates
- Latest National Building Regulation </v>
      </c>
      <c r="C173" s="3223"/>
      <c r="D173" s="3223"/>
      <c r="E173" s="3223"/>
      <c r="F173" s="3223"/>
      <c r="G173" s="3223"/>
      <c r="H173" s="3223"/>
      <c r="I173" s="3223"/>
      <c r="J173" s="3223"/>
      <c r="K173" s="5078"/>
    </row>
    <row r="174" spans="1:11" ht="7.2" customHeight="1">
      <c r="A174" s="756"/>
      <c r="K174" s="695"/>
    </row>
    <row r="175" spans="1:11" ht="15.75" customHeight="1">
      <c r="A175" s="767" t="s">
        <v>1043</v>
      </c>
      <c r="B175" s="3146" t="s">
        <v>1053</v>
      </c>
      <c r="C175" s="3146"/>
      <c r="D175" s="3146"/>
      <c r="E175" s="3146"/>
      <c r="F175" s="3146"/>
      <c r="G175" s="3146"/>
      <c r="H175" s="3146"/>
      <c r="I175" s="3146"/>
      <c r="J175" s="3146"/>
      <c r="K175" s="5118"/>
    </row>
    <row r="176" spans="1:11" ht="15">
      <c r="A176" s="756"/>
      <c r="K176" s="695"/>
    </row>
    <row r="177" spans="1:11" ht="15">
      <c r="A177" s="756"/>
      <c r="B177" s="3223" t="str">
        <f>+'Master Data'!D485</f>
        <v>Not Applicable</v>
      </c>
      <c r="C177" s="3223"/>
      <c r="D177" s="3223"/>
      <c r="E177" s="3223"/>
      <c r="F177" s="3223"/>
      <c r="G177" s="3223"/>
      <c r="H177" s="3223"/>
      <c r="I177" s="3223"/>
      <c r="J177" s="3223"/>
      <c r="K177" s="5078"/>
    </row>
    <row r="178" spans="1:11" ht="15">
      <c r="A178" s="756"/>
      <c r="K178" s="695"/>
    </row>
    <row r="179" spans="1:11" ht="15">
      <c r="A179" s="756"/>
      <c r="K179" s="695"/>
    </row>
    <row r="180" spans="1:11" ht="15.6">
      <c r="A180" s="859"/>
      <c r="B180" s="3416" t="s">
        <v>718</v>
      </c>
      <c r="C180" s="3416"/>
      <c r="D180" s="3416"/>
      <c r="E180" s="3416"/>
      <c r="F180" s="3416"/>
      <c r="G180" s="1644"/>
      <c r="H180" s="103"/>
      <c r="I180" s="103"/>
      <c r="J180" s="1644"/>
      <c r="K180" s="1645"/>
    </row>
    <row r="181" spans="1:11" ht="15.6">
      <c r="A181" s="772"/>
      <c r="K181" s="695"/>
    </row>
    <row r="182" spans="1:11" ht="29.25" customHeight="1">
      <c r="A182" s="756"/>
      <c r="B182" s="5199" t="s">
        <v>1067</v>
      </c>
      <c r="C182" s="5199"/>
      <c r="D182" s="5199"/>
      <c r="E182" s="5199"/>
      <c r="F182" s="5199"/>
      <c r="G182" s="5199"/>
      <c r="H182" s="5199"/>
      <c r="I182" s="5199"/>
      <c r="J182" s="5199"/>
      <c r="K182" s="5200"/>
    </row>
    <row r="183" spans="1:11" ht="27" customHeight="1">
      <c r="A183" s="1646" t="s">
        <v>1068</v>
      </c>
      <c r="B183" s="55"/>
      <c r="C183" s="55"/>
      <c r="D183" s="55"/>
      <c r="E183" s="55"/>
      <c r="F183" s="55"/>
      <c r="G183" s="55"/>
      <c r="H183" s="55"/>
      <c r="I183" s="55"/>
      <c r="J183" s="55"/>
      <c r="K183" s="717"/>
    </row>
    <row r="184" spans="1:11" ht="13.95" customHeight="1">
      <c r="A184" s="1656" t="s">
        <v>608</v>
      </c>
      <c r="B184" s="3361" t="str">
        <f>+'Master Data'!D486</f>
        <v>The requirements for drawings, information and calculations for which the Contractor is responsible are:</v>
      </c>
      <c r="C184" s="3361"/>
      <c r="D184" s="3361"/>
      <c r="E184" s="3361"/>
      <c r="F184" s="3361"/>
      <c r="G184" s="3361"/>
      <c r="H184" s="3361"/>
      <c r="I184" s="3361"/>
      <c r="J184" s="3361"/>
      <c r="K184" s="5198"/>
    </row>
    <row r="185" spans="1:11" ht="9" customHeight="1">
      <c r="A185" s="836"/>
      <c r="B185" s="55"/>
      <c r="C185" s="55"/>
      <c r="D185" s="55"/>
      <c r="E185" s="55"/>
      <c r="F185" s="55"/>
      <c r="G185" s="55"/>
      <c r="H185" s="55"/>
      <c r="I185" s="55"/>
      <c r="J185" s="55"/>
      <c r="K185" s="717"/>
    </row>
    <row r="186" spans="1:11" ht="30" customHeight="1">
      <c r="A186" s="836"/>
      <c r="B186" s="5224" t="str">
        <f>+'Master Data'!D487</f>
        <v>Prefabricated roof trusses design must be submitted for approval 30 days prior to erections.</v>
      </c>
      <c r="C186" s="5224"/>
      <c r="D186" s="5224"/>
      <c r="E186" s="5224"/>
      <c r="F186" s="5224"/>
      <c r="G186" s="5224"/>
      <c r="H186" s="5224"/>
      <c r="I186" s="5224"/>
      <c r="J186" s="5224"/>
      <c r="K186" s="5225"/>
    </row>
    <row r="187" spans="1:11" ht="9" customHeight="1">
      <c r="A187" s="836"/>
      <c r="B187" s="55"/>
      <c r="C187" s="55"/>
      <c r="D187" s="55"/>
      <c r="E187" s="55"/>
      <c r="F187" s="55"/>
      <c r="G187" s="55"/>
      <c r="H187" s="55"/>
      <c r="I187" s="55"/>
      <c r="J187" s="55"/>
      <c r="K187" s="717"/>
    </row>
    <row r="188" spans="1:11" ht="13.8">
      <c r="A188" s="1657" t="s">
        <v>512</v>
      </c>
      <c r="B188" s="4229" t="str">
        <f>+'Master Data'!D488</f>
        <v>The responsibility strategy assigned to the Contractor for the works is:</v>
      </c>
      <c r="C188" s="4229"/>
      <c r="D188" s="4229"/>
      <c r="E188" s="4229"/>
      <c r="F188" s="4229"/>
      <c r="G188" s="4229"/>
      <c r="H188" s="4229"/>
      <c r="I188" s="4229"/>
      <c r="J188" s="4229"/>
      <c r="K188" s="5221"/>
    </row>
    <row r="189" spans="1:11" ht="9" customHeight="1">
      <c r="A189" s="836"/>
      <c r="B189" s="55"/>
      <c r="C189" s="55"/>
      <c r="D189" s="55"/>
      <c r="E189" s="55"/>
      <c r="F189" s="55"/>
      <c r="G189" s="55"/>
      <c r="H189" s="55"/>
      <c r="I189" s="55"/>
      <c r="J189" s="55"/>
      <c r="K189" s="717"/>
    </row>
    <row r="190" spans="1:11" ht="13.8">
      <c r="A190" s="836"/>
      <c r="B190" s="5222" t="str">
        <f>+'Master Data'!D489</f>
        <v>Strategy A</v>
      </c>
      <c r="C190" s="5222"/>
      <c r="D190" s="5222"/>
      <c r="E190" s="5222"/>
      <c r="F190" s="5222"/>
      <c r="G190" s="5222"/>
      <c r="H190" s="5222"/>
      <c r="I190" s="5222"/>
      <c r="J190" s="5222"/>
      <c r="K190" s="5223"/>
    </row>
    <row r="191" spans="1:11" ht="9" customHeight="1">
      <c r="A191" s="836"/>
      <c r="B191" s="55"/>
      <c r="C191" s="55"/>
      <c r="D191" s="55"/>
      <c r="E191" s="55"/>
      <c r="F191" s="55"/>
      <c r="G191" s="55"/>
      <c r="H191" s="55"/>
      <c r="I191" s="55"/>
      <c r="J191" s="55"/>
      <c r="K191" s="717"/>
    </row>
    <row r="192" spans="1:11" ht="13.8">
      <c r="A192" s="1657" t="s">
        <v>612</v>
      </c>
      <c r="B192" s="4229" t="str">
        <f>+'Master Data'!D490</f>
        <v>The structural engineer is:</v>
      </c>
      <c r="C192" s="4229"/>
      <c r="D192" s="4229"/>
      <c r="E192" s="4229"/>
      <c r="F192" s="4229"/>
      <c r="G192" s="4229"/>
      <c r="H192" s="4229"/>
      <c r="I192" s="4229"/>
      <c r="J192" s="4229"/>
      <c r="K192" s="5221"/>
    </row>
    <row r="193" spans="1:11" ht="9" customHeight="1">
      <c r="A193" s="836"/>
      <c r="B193" s="55"/>
      <c r="C193" s="55"/>
      <c r="D193" s="55"/>
      <c r="E193" s="55"/>
      <c r="F193" s="55"/>
      <c r="G193" s="55"/>
      <c r="H193" s="55"/>
      <c r="I193" s="55"/>
      <c r="J193" s="55"/>
      <c r="K193" s="717"/>
    </row>
    <row r="194" spans="1:11" ht="13.8">
      <c r="A194" s="836"/>
      <c r="B194" s="5222" t="str">
        <f>+'Master Data'!D491</f>
        <v>ABC Engineers</v>
      </c>
      <c r="C194" s="5222"/>
      <c r="D194" s="5222"/>
      <c r="E194" s="5222"/>
      <c r="F194" s="5222"/>
      <c r="G194" s="5222"/>
      <c r="H194" s="5222"/>
      <c r="I194" s="5222"/>
      <c r="J194" s="5222"/>
      <c r="K194" s="5223"/>
    </row>
    <row r="195" spans="1:11" ht="9" customHeight="1">
      <c r="A195" s="836"/>
      <c r="B195" s="55"/>
      <c r="C195" s="55"/>
      <c r="D195" s="55"/>
      <c r="E195" s="55"/>
      <c r="F195" s="55"/>
      <c r="G195" s="55"/>
      <c r="H195" s="55"/>
      <c r="I195" s="55"/>
      <c r="J195" s="55"/>
      <c r="K195" s="717"/>
    </row>
    <row r="196" spans="1:11" s="71" customFormat="1" ht="13.95" customHeight="1">
      <c r="A196" s="1656" t="s">
        <v>613</v>
      </c>
      <c r="B196" s="3361" t="str">
        <f>+'Master Data'!D492</f>
        <v>Drawings &amp; other info are to be submitted in accordance with the contractors programme</v>
      </c>
      <c r="C196" s="3361"/>
      <c r="D196" s="3361"/>
      <c r="E196" s="3361"/>
      <c r="F196" s="3361"/>
      <c r="G196" s="3361"/>
      <c r="H196" s="3361"/>
      <c r="I196" s="3361"/>
      <c r="J196" s="3361"/>
      <c r="K196" s="5198"/>
    </row>
    <row r="197" spans="1:11" ht="9" customHeight="1">
      <c r="A197" s="836"/>
      <c r="B197" s="55"/>
      <c r="C197" s="55"/>
      <c r="D197" s="55"/>
      <c r="E197" s="55"/>
      <c r="F197" s="55"/>
      <c r="G197" s="55"/>
      <c r="H197" s="55"/>
      <c r="I197" s="55"/>
      <c r="J197" s="55"/>
      <c r="K197" s="717"/>
    </row>
    <row r="198" spans="1:11" ht="13.8">
      <c r="A198" s="836"/>
      <c r="B198" s="5222" t="str">
        <f>+'Master Data'!D493</f>
        <v>N/A</v>
      </c>
      <c r="C198" s="5222"/>
      <c r="D198" s="5222"/>
      <c r="E198" s="5222"/>
      <c r="F198" s="5222"/>
      <c r="G198" s="5222"/>
      <c r="H198" s="5222"/>
      <c r="I198" s="5222"/>
      <c r="J198" s="5222"/>
      <c r="K198" s="5223"/>
    </row>
    <row r="199" spans="1:11" ht="9" customHeight="1">
      <c r="A199" s="838"/>
      <c r="B199" s="511"/>
      <c r="C199" s="511"/>
      <c r="D199" s="511"/>
      <c r="E199" s="511"/>
      <c r="F199" s="511"/>
      <c r="G199" s="511"/>
      <c r="H199" s="511"/>
      <c r="I199" s="511"/>
      <c r="J199" s="511"/>
      <c r="K199" s="720"/>
    </row>
    <row r="200" spans="1:11" ht="13.8">
      <c r="A200" s="1654" t="s">
        <v>1010</v>
      </c>
      <c r="B200" s="5226" t="str">
        <f>+'Master Data'!D494</f>
        <v>The planning, programme and method statement are to comply with the following:</v>
      </c>
      <c r="C200" s="5226"/>
      <c r="D200" s="5226"/>
      <c r="E200" s="5226"/>
      <c r="F200" s="5226"/>
      <c r="G200" s="5226"/>
      <c r="H200" s="5226"/>
      <c r="I200" s="5226"/>
      <c r="J200" s="5226"/>
      <c r="K200" s="5227"/>
    </row>
    <row r="201" spans="1:11" ht="9" customHeight="1">
      <c r="A201" s="836"/>
      <c r="B201" s="55"/>
      <c r="C201" s="55"/>
      <c r="D201" s="55"/>
      <c r="E201" s="55"/>
      <c r="F201" s="55"/>
      <c r="G201" s="55"/>
      <c r="H201" s="55"/>
      <c r="I201" s="55"/>
      <c r="J201" s="55"/>
      <c r="K201" s="717"/>
    </row>
    <row r="202" spans="1:11" ht="13.8">
      <c r="A202" s="836"/>
      <c r="B202" s="5222" t="str">
        <f>+'Master Data'!D495</f>
        <v>N/A</v>
      </c>
      <c r="C202" s="5222"/>
      <c r="D202" s="5222"/>
      <c r="E202" s="5222"/>
      <c r="F202" s="5222"/>
      <c r="G202" s="5222"/>
      <c r="H202" s="5222"/>
      <c r="I202" s="5222"/>
      <c r="J202" s="5222"/>
      <c r="K202" s="5223"/>
    </row>
    <row r="203" spans="1:11" ht="9" customHeight="1">
      <c r="A203" s="838"/>
      <c r="B203" s="511"/>
      <c r="C203" s="511"/>
      <c r="D203" s="511"/>
      <c r="E203" s="511"/>
      <c r="F203" s="511"/>
      <c r="G203" s="511"/>
      <c r="H203" s="511"/>
      <c r="I203" s="511"/>
      <c r="J203" s="511"/>
      <c r="K203" s="720"/>
    </row>
    <row r="204" spans="1:11" ht="13.8">
      <c r="A204" s="1654" t="s">
        <v>614</v>
      </c>
      <c r="B204" s="5226" t="str">
        <f>+'Master Data'!D496</f>
        <v>Samples of materials</v>
      </c>
      <c r="C204" s="5226"/>
      <c r="D204" s="5226"/>
      <c r="E204" s="5226"/>
      <c r="F204" s="5226"/>
      <c r="G204" s="5226"/>
      <c r="H204" s="5226"/>
      <c r="I204" s="5226"/>
      <c r="J204" s="5226"/>
      <c r="K204" s="5227"/>
    </row>
    <row r="205" spans="1:11" ht="9" customHeight="1">
      <c r="A205" s="836"/>
      <c r="B205" s="55"/>
      <c r="C205" s="55"/>
      <c r="D205" s="55"/>
      <c r="E205" s="55"/>
      <c r="F205" s="55"/>
      <c r="G205" s="55"/>
      <c r="H205" s="55"/>
      <c r="I205" s="55"/>
      <c r="J205" s="55"/>
      <c r="K205" s="717"/>
    </row>
    <row r="206" spans="1:11" ht="88.2" customHeight="1">
      <c r="A206" s="836"/>
      <c r="B206" s="5228" t="str">
        <f>+'Master Data'!D497</f>
        <v>The work is to be executed with materials of the best specified and in the most substantial and workmanlike manner under the inspection of the Employer and to his satisfaction. 
The Contractor shall furnish, without delay, such samples as called for or may be called for by the Employer, who may reject all materials or workmanship not corresponding with the approved sample. 
The samples of materials, workmanship and finishes that the Contractor is to provide and deliver to the employer are:</v>
      </c>
      <c r="C206" s="5228"/>
      <c r="D206" s="5228"/>
      <c r="E206" s="5228"/>
      <c r="F206" s="5228"/>
      <c r="G206" s="5228"/>
      <c r="H206" s="5228"/>
      <c r="I206" s="5228"/>
      <c r="J206" s="5228"/>
      <c r="K206" s="5229"/>
    </row>
    <row r="207" spans="1:11" ht="79.2" customHeight="1">
      <c r="A207" s="837"/>
      <c r="B207" s="5082" t="str">
        <f>+'Master Data'!D498</f>
        <v>- Tile sample.
- Brick sample.
- Light fitting sample.
- Screed panel 2m x 2m impact test.
- Tested trial mix to be approved by the Engineer.</v>
      </c>
      <c r="C207" s="5082"/>
      <c r="D207" s="5082"/>
      <c r="E207" s="5082"/>
      <c r="F207" s="5082"/>
      <c r="G207" s="5082"/>
      <c r="H207" s="5082"/>
      <c r="I207" s="5082"/>
      <c r="J207" s="5082"/>
      <c r="K207" s="5083"/>
    </row>
    <row r="208" spans="1:11" ht="13.8">
      <c r="A208" s="836"/>
      <c r="B208" s="55"/>
      <c r="C208" s="55"/>
      <c r="D208" s="55"/>
      <c r="E208" s="55"/>
      <c r="F208" s="55"/>
      <c r="G208" s="55"/>
      <c r="H208" s="55"/>
      <c r="I208" s="55"/>
      <c r="J208" s="55"/>
      <c r="K208" s="717"/>
    </row>
    <row r="209" spans="1:11" ht="13.8">
      <c r="A209" s="1657" t="s">
        <v>615</v>
      </c>
      <c r="B209" s="4229" t="str">
        <f>+'Master Data'!D499</f>
        <v>Fabrication drawings that the contractor is to provide to the employer are:</v>
      </c>
      <c r="C209" s="4229"/>
      <c r="D209" s="4229"/>
      <c r="E209" s="4229"/>
      <c r="F209" s="4229"/>
      <c r="G209" s="4229"/>
      <c r="H209" s="4229"/>
      <c r="I209" s="4229"/>
      <c r="J209" s="4229"/>
      <c r="K209" s="5221"/>
    </row>
    <row r="210" spans="1:11" ht="9" customHeight="1">
      <c r="A210" s="836"/>
      <c r="B210" s="55"/>
      <c r="C210" s="55"/>
      <c r="D210" s="55"/>
      <c r="E210" s="55"/>
      <c r="F210" s="55"/>
      <c r="G210" s="55"/>
      <c r="H210" s="55"/>
      <c r="I210" s="55"/>
      <c r="J210" s="55"/>
      <c r="K210" s="717"/>
    </row>
    <row r="211" spans="1:11" ht="13.8">
      <c r="A211" s="836"/>
      <c r="B211" s="5222" t="str">
        <f>+'Master Data'!D500</f>
        <v>None</v>
      </c>
      <c r="C211" s="5222"/>
      <c r="D211" s="5222"/>
      <c r="E211" s="5222"/>
      <c r="F211" s="5222"/>
      <c r="G211" s="5222"/>
      <c r="H211" s="5222"/>
      <c r="I211" s="5222"/>
      <c r="J211" s="5222"/>
      <c r="K211" s="5223"/>
    </row>
    <row r="212" spans="1:11" ht="13.8">
      <c r="A212" s="838"/>
      <c r="B212" s="511"/>
      <c r="C212" s="511"/>
      <c r="D212" s="511"/>
      <c r="E212" s="511"/>
      <c r="F212" s="511"/>
      <c r="G212" s="511"/>
      <c r="H212" s="511"/>
      <c r="I212" s="511"/>
      <c r="J212" s="511"/>
      <c r="K212" s="720"/>
    </row>
    <row r="213" spans="1:11" ht="36" customHeight="1">
      <c r="A213" s="1653" t="s">
        <v>616</v>
      </c>
      <c r="B213" s="5230" t="str">
        <f>+'Master Data'!D501</f>
        <v>Office accommodation, equipment, accommodation for site meetings and other facilities for use by the employer and his agents are:</v>
      </c>
      <c r="C213" s="5230"/>
      <c r="D213" s="5230"/>
      <c r="E213" s="5230"/>
      <c r="F213" s="5230"/>
      <c r="G213" s="5230"/>
      <c r="H213" s="5230"/>
      <c r="I213" s="5230"/>
      <c r="J213" s="5230"/>
      <c r="K213" s="5231"/>
    </row>
    <row r="214" spans="1:11" ht="9" customHeight="1">
      <c r="A214" s="836"/>
      <c r="B214" s="55"/>
      <c r="C214" s="55"/>
      <c r="D214" s="55"/>
      <c r="E214" s="55"/>
      <c r="F214" s="55"/>
      <c r="G214" s="55"/>
      <c r="H214" s="55"/>
      <c r="I214" s="55"/>
      <c r="J214" s="55"/>
      <c r="K214" s="717"/>
    </row>
    <row r="215" spans="1:11" ht="13.8">
      <c r="A215" s="836"/>
      <c r="B215" s="4228" t="str">
        <f>+'Master Data'!D502</f>
        <v>OFFICE FOR FOREMAN</v>
      </c>
      <c r="C215" s="4228"/>
      <c r="D215" s="4228"/>
      <c r="E215" s="4228"/>
      <c r="F215" s="4228"/>
      <c r="G215" s="4228"/>
      <c r="H215" s="4228"/>
      <c r="I215" s="4228"/>
      <c r="J215" s="4228"/>
      <c r="K215" s="5232"/>
    </row>
    <row r="216" spans="1:11" ht="13.8">
      <c r="A216" s="836"/>
      <c r="B216" s="55"/>
      <c r="C216" s="55"/>
      <c r="D216" s="55"/>
      <c r="E216" s="55"/>
      <c r="F216" s="55"/>
      <c r="G216" s="55"/>
      <c r="H216" s="55"/>
      <c r="I216" s="55"/>
      <c r="J216" s="55"/>
      <c r="K216" s="717"/>
    </row>
    <row r="217" spans="1:11" ht="39" customHeight="1">
      <c r="A217" s="1646"/>
      <c r="B217" s="5233" t="str">
        <f>+'Master Data'!D503</f>
        <v>Provide, erect, maintain and remove at completion a suitable temporary office for the Contractor or his Foreman, perfectly secured, lighted and ventilated and having a desk with drawers.</v>
      </c>
      <c r="C217" s="5233"/>
      <c r="D217" s="5233"/>
      <c r="E217" s="5233"/>
      <c r="F217" s="5233"/>
      <c r="G217" s="5233"/>
      <c r="H217" s="5233"/>
      <c r="I217" s="5233"/>
      <c r="J217" s="5233"/>
      <c r="K217" s="5234"/>
    </row>
    <row r="218" spans="1:11" ht="13.8">
      <c r="A218" s="1646"/>
      <c r="B218" s="59"/>
      <c r="C218" s="59"/>
      <c r="D218" s="59"/>
      <c r="E218" s="59"/>
      <c r="F218" s="59"/>
      <c r="G218" s="59"/>
      <c r="H218" s="59"/>
      <c r="I218" s="59"/>
      <c r="J218" s="59"/>
      <c r="K218" s="62"/>
    </row>
    <row r="219" spans="1:11" ht="13.8">
      <c r="A219" s="1646"/>
      <c r="B219" s="3223" t="str">
        <f>+'Master Data'!D504</f>
        <v>TELEPHONE</v>
      </c>
      <c r="C219" s="3223"/>
      <c r="D219" s="3223"/>
      <c r="E219" s="3223"/>
      <c r="F219" s="3223"/>
      <c r="G219" s="3223"/>
      <c r="H219" s="3223"/>
      <c r="I219" s="3223"/>
      <c r="J219" s="3223"/>
      <c r="K219" s="5078"/>
    </row>
    <row r="220" spans="1:11" ht="13.8">
      <c r="A220" s="1646"/>
      <c r="B220" s="59"/>
      <c r="C220" s="59"/>
      <c r="D220" s="59"/>
      <c r="E220" s="59"/>
      <c r="F220" s="59"/>
      <c r="G220" s="59"/>
      <c r="H220" s="59"/>
      <c r="I220" s="59"/>
      <c r="J220" s="59"/>
      <c r="K220" s="62"/>
    </row>
    <row r="221" spans="1:11" ht="53.25" customHeight="1">
      <c r="A221" s="1646"/>
      <c r="B221" s="5233" t="str">
        <f>+'Master Data'!D505</f>
        <v>The Contractor shall provide a telephone on the site for the use of the Contractor and all Sub-Contractors for the duration of the Contract, and must make the necessary application for connection, give all notices and pay all fees, rentals and charges for the service and also for all calls.</v>
      </c>
      <c r="C221" s="5233"/>
      <c r="D221" s="5233"/>
      <c r="E221" s="5233"/>
      <c r="F221" s="5233"/>
      <c r="G221" s="5233"/>
      <c r="H221" s="5233"/>
      <c r="I221" s="5233"/>
      <c r="J221" s="5233"/>
      <c r="K221" s="5234"/>
    </row>
    <row r="222" spans="1:11" ht="13.8">
      <c r="A222" s="1646"/>
      <c r="B222" s="59"/>
      <c r="C222" s="59"/>
      <c r="D222" s="59"/>
      <c r="E222" s="59"/>
      <c r="F222" s="59"/>
      <c r="G222" s="59"/>
      <c r="H222" s="59"/>
      <c r="I222" s="59"/>
      <c r="J222" s="59"/>
      <c r="K222" s="62"/>
    </row>
    <row r="223" spans="1:11" ht="13.8">
      <c r="A223" s="1646"/>
      <c r="B223" s="3223" t="str">
        <f>+'Master Data'!D506</f>
        <v>OFFICE FOR INSPECTOR OF WORKS</v>
      </c>
      <c r="C223" s="3223"/>
      <c r="D223" s="3223"/>
      <c r="E223" s="3223"/>
      <c r="F223" s="3223"/>
      <c r="G223" s="3223"/>
      <c r="H223" s="3223"/>
      <c r="I223" s="3223"/>
      <c r="J223" s="3223"/>
      <c r="K223" s="5078"/>
    </row>
    <row r="224" spans="1:11" ht="13.8">
      <c r="A224" s="1646"/>
      <c r="B224" s="59"/>
      <c r="C224" s="59"/>
      <c r="D224" s="59"/>
      <c r="E224" s="59"/>
      <c r="F224" s="59"/>
      <c r="G224" s="59"/>
      <c r="H224" s="59"/>
      <c r="I224" s="59"/>
      <c r="J224" s="59"/>
      <c r="K224" s="62"/>
    </row>
    <row r="225" spans="1:11" ht="219.6" customHeight="1">
      <c r="A225" s="1646"/>
      <c r="B225" s="5233" t="str">
        <f>+'Master Data'!D507</f>
        <v>Provide, erect, maintain and remove at completion a well constructed temporary office for the Inspector of Works not less than 4 x 3 m on plan and 3 m high to eaves to the approval of the Employer.  The office shall be constructed of wood framing covered externally with corrugated iron or corrugated asbestos and with a lean-to roof covered with the same material as the external wall covering.  The office shall be lined internally with soft board or other approved material and a ceiling shall be provided of the same material as the internal lining.  A suspended wood floor shall be provided and is to finish not less than 300 mm above the ground level.  A lockable door and a window, which provides adequate light and ventilation, shall be fitted. 
An office constructed of 115 mm thick brick-work and provided with a screeded concrete floor and roofed and ceiled as above described may be accepted as an alterative but prior permission of the Employer will be necessary before construction of such an office is commenced and his requirements shall be stated and fulfilled by the Contractor. 
The office shall be fitted in an approved manner with a sloping topped desk of height and length suitable for the laying out and studying of drawings, a desk or table with not less than two lock-up drawers, shelves, seating and wash-stand, and the Contractor shall provide all necessary attendance.</v>
      </c>
      <c r="C225" s="5233"/>
      <c r="D225" s="5233"/>
      <c r="E225" s="5233"/>
      <c r="F225" s="5233"/>
      <c r="G225" s="5233"/>
      <c r="H225" s="5233"/>
      <c r="I225" s="5233"/>
      <c r="J225" s="5233"/>
      <c r="K225" s="5234"/>
    </row>
    <row r="226" spans="1:11" ht="13.8">
      <c r="A226" s="1646"/>
      <c r="B226" s="59"/>
      <c r="C226" s="59"/>
      <c r="D226" s="59"/>
      <c r="E226" s="59"/>
      <c r="F226" s="59"/>
      <c r="G226" s="59"/>
      <c r="H226" s="59"/>
      <c r="I226" s="59"/>
      <c r="J226" s="59"/>
      <c r="K226" s="62"/>
    </row>
    <row r="227" spans="1:11" ht="13.8">
      <c r="A227" s="1646"/>
      <c r="B227" s="3223" t="str">
        <f>+'Master Data'!D508</f>
        <v>TELEPHONE IN OFFICE FOR INSPECTOR OF WORKS</v>
      </c>
      <c r="C227" s="3223"/>
      <c r="D227" s="3223"/>
      <c r="E227" s="3223"/>
      <c r="F227" s="3223"/>
      <c r="G227" s="3223"/>
      <c r="H227" s="3223"/>
      <c r="I227" s="3223"/>
      <c r="J227" s="3223"/>
      <c r="K227" s="5078"/>
    </row>
    <row r="228" spans="1:11" ht="13.8">
      <c r="A228" s="1646"/>
      <c r="B228" s="59"/>
      <c r="C228" s="59"/>
      <c r="D228" s="59"/>
      <c r="E228" s="59"/>
      <c r="F228" s="59"/>
      <c r="G228" s="59"/>
      <c r="H228" s="59"/>
      <c r="I228" s="59"/>
      <c r="J228" s="59"/>
      <c r="K228" s="62"/>
    </row>
    <row r="229" spans="1:11" ht="87" customHeight="1">
      <c r="A229" s="1647"/>
      <c r="B229" s="5233" t="str">
        <f>+'Master Data'!D509</f>
        <v>The Contractor shall arrange for the installation of a lockable telephone in the Office for the Inspector of Works for the duration of the Contract.  The Contractor will be required to make the necessary application for connection and give all notices on behalf of the Employer.  The Employer will, however, be responsible for the direct payment of all fees, rentals and other charges by Telkom for the service for the Inspector of Works and for all calls made from this telephone.</v>
      </c>
      <c r="C229" s="5233"/>
      <c r="D229" s="5233"/>
      <c r="E229" s="5233"/>
      <c r="F229" s="5233"/>
      <c r="G229" s="5233"/>
      <c r="H229" s="5233"/>
      <c r="I229" s="5233"/>
      <c r="J229" s="5233"/>
      <c r="K229" s="5234"/>
    </row>
    <row r="230" spans="1:11" ht="13.8">
      <c r="A230" s="57"/>
      <c r="B230" s="871"/>
      <c r="C230" s="871"/>
      <c r="D230" s="871"/>
      <c r="E230" s="871"/>
      <c r="F230" s="871"/>
      <c r="G230" s="871"/>
      <c r="H230" s="871"/>
      <c r="I230" s="871"/>
      <c r="J230" s="871"/>
      <c r="K230" s="872"/>
    </row>
    <row r="231" spans="1:11" ht="13.8">
      <c r="A231" s="1646"/>
      <c r="B231" s="3223" t="str">
        <f>+'Master Data'!D510</f>
        <v>SHED</v>
      </c>
      <c r="C231" s="3223"/>
      <c r="D231" s="3223"/>
      <c r="E231" s="3223"/>
      <c r="F231" s="3223"/>
      <c r="G231" s="3223"/>
      <c r="H231" s="3223"/>
      <c r="I231" s="3223"/>
      <c r="J231" s="3223"/>
      <c r="K231" s="5078"/>
    </row>
    <row r="232" spans="1:11" ht="13.8">
      <c r="A232" s="1646"/>
      <c r="B232" s="59"/>
      <c r="C232" s="59"/>
      <c r="D232" s="59"/>
      <c r="E232" s="59"/>
      <c r="F232" s="59"/>
      <c r="G232" s="59"/>
      <c r="H232" s="59"/>
      <c r="I232" s="59"/>
      <c r="J232" s="59"/>
      <c r="K232" s="62"/>
    </row>
    <row r="233" spans="1:11" ht="45.75" customHeight="1">
      <c r="A233" s="1647"/>
      <c r="B233" s="5233" t="str">
        <f>+'Master Data'!D511</f>
        <v>Provide, erect, maintain and remove at completion, ample temporary sheds for the proper storage of materials and for the use of the workmen, and remove when no longer required.</v>
      </c>
      <c r="C233" s="5233"/>
      <c r="D233" s="5233"/>
      <c r="E233" s="5233"/>
      <c r="F233" s="5233"/>
      <c r="G233" s="5233"/>
      <c r="H233" s="5233"/>
      <c r="I233" s="5233"/>
      <c r="J233" s="5233"/>
      <c r="K233" s="5234"/>
    </row>
    <row r="234" spans="1:11" ht="13.8">
      <c r="A234" s="57"/>
      <c r="B234" s="871"/>
      <c r="C234" s="871"/>
      <c r="D234" s="871"/>
      <c r="E234" s="871"/>
      <c r="F234" s="871"/>
      <c r="G234" s="871"/>
      <c r="H234" s="871"/>
      <c r="I234" s="871"/>
      <c r="J234" s="871"/>
      <c r="K234" s="872"/>
    </row>
    <row r="235" spans="1:11" ht="13.8">
      <c r="A235" s="1656" t="s">
        <v>617</v>
      </c>
      <c r="B235" s="3361" t="str">
        <f>+'Master Data'!D512</f>
        <v>The requirement for provision and erection of signboards are:</v>
      </c>
      <c r="C235" s="3361"/>
      <c r="D235" s="3361"/>
      <c r="E235" s="3361"/>
      <c r="F235" s="3361"/>
      <c r="G235" s="3361"/>
      <c r="H235" s="3361"/>
      <c r="I235" s="3361"/>
      <c r="J235" s="3361"/>
      <c r="K235" s="5198"/>
    </row>
    <row r="236" spans="1:11" ht="13.8">
      <c r="A236" s="1646"/>
      <c r="B236" s="59"/>
      <c r="C236" s="59"/>
      <c r="D236" s="59"/>
      <c r="E236" s="59"/>
      <c r="F236" s="59"/>
      <c r="G236" s="59"/>
      <c r="H236" s="59"/>
      <c r="I236" s="59"/>
      <c r="J236" s="59"/>
      <c r="K236" s="62"/>
    </row>
    <row r="237" spans="1:11" ht="96.6" customHeight="1">
      <c r="A237" s="58"/>
      <c r="B237" s="5241" t="str">
        <f>+'Master Data'!D513</f>
        <v>Supply, erect, maintain and remove at completion a painted notice board, size overall 2800 x 2345 mm high sign written to detail as Drawing No. T9506 which drawing is available from offices of the Department of Public Works. Only the official notice board is to be displayed on the site and no Sub-Contractor's boards will be permitted.  The Contractor, at his own cost, may provide a board on which all sub-contract firms' names may be sign written. The notice board is to be to the approval of the Employer and is to be maintained in first class condition and placed where directed at the entrance to the site and remain there for the duration of the Contract.</v>
      </c>
      <c r="C237" s="5228"/>
      <c r="D237" s="5228"/>
      <c r="E237" s="5228"/>
      <c r="F237" s="5228"/>
      <c r="G237" s="5228"/>
      <c r="H237" s="5228"/>
      <c r="I237" s="5228"/>
      <c r="J237" s="5228"/>
      <c r="K237" s="5229"/>
    </row>
    <row r="238" spans="1:11" ht="13.8">
      <c r="A238" s="819"/>
      <c r="B238" s="819"/>
      <c r="C238" s="820"/>
      <c r="D238" s="820"/>
      <c r="E238" s="820"/>
      <c r="F238" s="820"/>
      <c r="G238" s="820"/>
      <c r="H238" s="820"/>
      <c r="I238" s="820"/>
      <c r="J238" s="820"/>
      <c r="K238" s="61"/>
    </row>
    <row r="239" spans="1:11" ht="13.8">
      <c r="A239" s="1653" t="s">
        <v>618</v>
      </c>
      <c r="B239" s="5235" t="str">
        <f>+'Master Data'!D514</f>
        <v>Requirement for the termination, diversion or maintenance of existing services:</v>
      </c>
      <c r="C239" s="5235"/>
      <c r="D239" s="5235"/>
      <c r="E239" s="5235"/>
      <c r="F239" s="5235"/>
      <c r="G239" s="5235"/>
      <c r="H239" s="5235"/>
      <c r="I239" s="5235"/>
      <c r="J239" s="5235"/>
      <c r="K239" s="5236"/>
    </row>
    <row r="240" spans="1:11" ht="13.8">
      <c r="A240" s="1646"/>
      <c r="B240" s="59"/>
      <c r="C240" s="59"/>
      <c r="D240" s="59"/>
      <c r="E240" s="59"/>
      <c r="F240" s="59"/>
      <c r="G240" s="59"/>
      <c r="H240" s="59"/>
      <c r="I240" s="59"/>
      <c r="J240" s="59"/>
      <c r="K240" s="62"/>
    </row>
    <row r="241" spans="1:11" ht="75" customHeight="1">
      <c r="A241" s="836"/>
      <c r="B241" s="5233" t="str">
        <f>+'Master Data'!D515</f>
        <v>Should the Contractor come in contact with any underground cables or pipes during excavations, immediate notification must be made to the Employer and all work in the vicinity of such cables, pipes, etc., shall cease until authority to proceed has been obtained from the Employer. Should the Contractor damage underground cables or pipes resulting in a disruption of services to an existing institution such damage shall be repaired immediately.</v>
      </c>
      <c r="C241" s="5233"/>
      <c r="D241" s="5233"/>
      <c r="E241" s="5233"/>
      <c r="F241" s="5233"/>
      <c r="G241" s="5233"/>
      <c r="H241" s="5233"/>
      <c r="I241" s="5233"/>
      <c r="J241" s="5233"/>
      <c r="K241" s="5234"/>
    </row>
    <row r="242" spans="1:11" ht="13.8">
      <c r="A242" s="836"/>
      <c r="B242" s="55"/>
      <c r="C242" s="55"/>
      <c r="D242" s="55"/>
      <c r="E242" s="55"/>
      <c r="F242" s="55"/>
      <c r="G242" s="55"/>
      <c r="H242" s="55"/>
      <c r="I242" s="55"/>
      <c r="J242" s="55"/>
      <c r="K242" s="717"/>
    </row>
    <row r="243" spans="1:11" ht="13.8">
      <c r="A243" s="1657" t="s">
        <v>1026</v>
      </c>
      <c r="B243" s="4229" t="str">
        <f>+'Master Data'!D516</f>
        <v>Services which are known to exist on the site:</v>
      </c>
      <c r="C243" s="4229"/>
      <c r="D243" s="4229"/>
      <c r="E243" s="4229"/>
      <c r="F243" s="4229"/>
      <c r="G243" s="4229"/>
      <c r="H243" s="4229"/>
      <c r="I243" s="4229"/>
      <c r="J243" s="4229"/>
      <c r="K243" s="5221"/>
    </row>
    <row r="244" spans="1:11" ht="13.8">
      <c r="A244" s="836"/>
      <c r="B244" s="55"/>
      <c r="C244" s="55"/>
      <c r="D244" s="55"/>
      <c r="E244" s="55"/>
      <c r="F244" s="55"/>
      <c r="G244" s="55"/>
      <c r="H244" s="55"/>
      <c r="I244" s="55"/>
      <c r="J244" s="55"/>
      <c r="K244" s="717"/>
    </row>
    <row r="245" spans="1:11" ht="13.8">
      <c r="A245" s="836"/>
      <c r="B245" s="5224" t="str">
        <f>+'Master Data'!D517</f>
        <v>Investigate and provide detail drawings.</v>
      </c>
      <c r="C245" s="5224"/>
      <c r="D245" s="5224"/>
      <c r="E245" s="5224"/>
      <c r="F245" s="5224"/>
      <c r="G245" s="5224"/>
      <c r="H245" s="5224"/>
      <c r="I245" s="5224"/>
      <c r="J245" s="5224"/>
      <c r="K245" s="5225"/>
    </row>
    <row r="246" spans="1:11" ht="13.8">
      <c r="A246" s="836"/>
      <c r="B246" s="55"/>
      <c r="C246" s="55"/>
      <c r="D246" s="55"/>
      <c r="E246" s="55"/>
      <c r="F246" s="55"/>
      <c r="G246" s="55"/>
      <c r="H246" s="55"/>
      <c r="I246" s="55"/>
      <c r="J246" s="55"/>
      <c r="K246" s="717"/>
    </row>
    <row r="247" spans="1:11" ht="13.8">
      <c r="A247" s="836"/>
      <c r="B247" s="55"/>
      <c r="C247" s="55"/>
      <c r="D247" s="55"/>
      <c r="E247" s="55"/>
      <c r="F247" s="55"/>
      <c r="G247" s="55"/>
      <c r="H247" s="55"/>
      <c r="I247" s="55"/>
      <c r="J247" s="55"/>
      <c r="K247" s="717"/>
    </row>
    <row r="248" spans="1:11" ht="13.8">
      <c r="A248" s="1657" t="s">
        <v>1027</v>
      </c>
      <c r="B248" s="3361" t="str">
        <f>+'Master Data'!D518</f>
        <v>Requirement for detection apparatus</v>
      </c>
      <c r="C248" s="3361"/>
      <c r="D248" s="3361"/>
      <c r="E248" s="3361"/>
      <c r="F248" s="3361"/>
      <c r="G248" s="3361"/>
      <c r="H248" s="3361"/>
      <c r="I248" s="3361"/>
      <c r="J248" s="3361"/>
      <c r="K248" s="5198"/>
    </row>
    <row r="249" spans="1:11" ht="13.8">
      <c r="A249" s="836"/>
      <c r="B249" s="55"/>
      <c r="C249" s="55"/>
      <c r="D249" s="55"/>
      <c r="E249" s="55"/>
      <c r="F249" s="55"/>
      <c r="G249" s="55"/>
      <c r="H249" s="55"/>
      <c r="I249" s="55"/>
      <c r="J249" s="55"/>
      <c r="K249" s="717"/>
    </row>
    <row r="250" spans="1:11" ht="13.8">
      <c r="A250" s="836"/>
      <c r="B250" s="5224" t="str">
        <f>+'Master Data'!D519</f>
        <v>None</v>
      </c>
      <c r="C250" s="5224"/>
      <c r="D250" s="5224"/>
      <c r="E250" s="5224"/>
      <c r="F250" s="5224"/>
      <c r="G250" s="5224"/>
      <c r="H250" s="5224"/>
      <c r="I250" s="5224"/>
      <c r="J250" s="5224"/>
      <c r="K250" s="5225"/>
    </row>
    <row r="251" spans="1:11" ht="13.8">
      <c r="A251" s="836"/>
      <c r="B251" s="55"/>
      <c r="C251" s="55"/>
      <c r="D251" s="55"/>
      <c r="E251" s="55"/>
      <c r="F251" s="55"/>
      <c r="G251" s="55"/>
      <c r="H251" s="55"/>
      <c r="I251" s="55"/>
      <c r="J251" s="55"/>
      <c r="K251" s="717"/>
    </row>
    <row r="252" spans="1:11" ht="13.8">
      <c r="A252" s="1657" t="s">
        <v>1028</v>
      </c>
      <c r="B252" s="4229" t="str">
        <f>+'Master Data'!D520</f>
        <v>ADDITIONAL HEALTH AND SAFETY REQUIREMENTS ARE:</v>
      </c>
      <c r="C252" s="4229"/>
      <c r="D252" s="4229"/>
      <c r="E252" s="4229"/>
      <c r="F252" s="4229"/>
      <c r="G252" s="4229"/>
      <c r="H252" s="4229"/>
      <c r="I252" s="4229"/>
      <c r="J252" s="4229"/>
      <c r="K252" s="5221"/>
    </row>
    <row r="253" spans="1:11" ht="13.8">
      <c r="A253" s="836"/>
      <c r="B253" s="55"/>
      <c r="C253" s="55"/>
      <c r="D253" s="55"/>
      <c r="E253" s="55"/>
      <c r="F253" s="55"/>
      <c r="G253" s="55"/>
      <c r="H253" s="55"/>
      <c r="I253" s="55"/>
      <c r="J253" s="55"/>
      <c r="K253" s="717"/>
    </row>
    <row r="254" spans="1:11" ht="142.94999999999999" customHeight="1">
      <c r="A254" s="836"/>
      <c r="B254" s="5228" t="str">
        <f>+'Master Data'!D521</f>
        <v>By the submission of a tender, any Tenderder will, if awarded the contract to which this tender document relates, be deemed to be the mandatory as envisaged by Section 37 (2) of the Act.  As a mandatory the successful Tenderder will be deemed to be the “principal contractor” and an employer in his/her/their own right with duties as prescribed in the Act and accordingly will be deemed to have agreed to be solely responsible for ensuring that in connection with the service to which this tender document relates, all work will be performed and machinery and plant used in accordance with the Act.  Should the Contractor, for whatever reason be unable to perform as required by the Act, the Contractor undertakes to inform the Employer accordingly. 
Tenderders are advised that it is a Condition of this  Tender that a 'Construction Phase Safety, Health and Environmental Plan' specifically relates to the project for which tenders are being submitted and must be prepared by the Tenderder and submitted with the other tender documents at the time of tender. Failure to do so will invalidate the tender.</v>
      </c>
      <c r="C254" s="5228"/>
      <c r="D254" s="5228"/>
      <c r="E254" s="5228"/>
      <c r="F254" s="5228"/>
      <c r="G254" s="5228"/>
      <c r="H254" s="5228"/>
      <c r="I254" s="5228"/>
      <c r="J254" s="5228"/>
      <c r="K254" s="5229"/>
    </row>
    <row r="255" spans="1:11" ht="144.6" customHeight="1">
      <c r="A255" s="836"/>
      <c r="B255" s="5192" t="str">
        <f>+'Master Data'!D522</f>
        <v>Tenderders are therefore advised to study the 'Construction Safety, Health and Environmental Specification' which is issued as part of this tender document, the Model Preambles to Trades - 2008, any project Specification included in this tender document and any and all drawings which are referred to and issued as part of this tender document before preparing their own project specific 'Construction Phase Safety, Health and Environmental Plan' . Tenderders are also advised that such a plan which is submitted with a tender but is incomplete or considered inadequate by the Employer or his Representative will invalidate the tender. 
The Contractor will be deemed to have satisfied himself with his obligations in terms of the Act and to have allowed for all costs arising from compliance with the Act as no claim for extra costs arising from compliance with, and obligations in terms of the Act will be entertained.</v>
      </c>
      <c r="C255" s="5192"/>
      <c r="D255" s="5192"/>
      <c r="E255" s="5192"/>
      <c r="F255" s="5192"/>
      <c r="G255" s="5192"/>
      <c r="H255" s="5192"/>
      <c r="I255" s="5192"/>
      <c r="J255" s="5192"/>
      <c r="K255" s="5193"/>
    </row>
    <row r="256" spans="1:11" ht="5.25" customHeight="1">
      <c r="A256" s="836"/>
      <c r="B256" s="3223"/>
      <c r="C256" s="3223"/>
      <c r="D256" s="3223"/>
      <c r="E256" s="3223"/>
      <c r="F256" s="3223"/>
      <c r="G256" s="3223"/>
      <c r="H256" s="3223"/>
      <c r="I256" s="3223"/>
      <c r="J256" s="3223"/>
      <c r="K256" s="5078"/>
    </row>
    <row r="257" spans="1:11" ht="13.8">
      <c r="A257" s="1657" t="s">
        <v>1029</v>
      </c>
      <c r="B257" s="3361" t="str">
        <f>+'Master Data'!D523</f>
        <v>WORK BY NOMINATED AND SELECTED SUBCONTRACTORS COMPRISE:</v>
      </c>
      <c r="C257" s="3361"/>
      <c r="D257" s="3361"/>
      <c r="E257" s="3361"/>
      <c r="F257" s="3361"/>
      <c r="G257" s="3361"/>
      <c r="H257" s="3361"/>
      <c r="I257" s="3361"/>
      <c r="J257" s="3361"/>
      <c r="K257" s="5198"/>
    </row>
    <row r="258" spans="1:11" ht="6" customHeight="1">
      <c r="A258" s="836"/>
      <c r="B258" s="55"/>
      <c r="C258" s="55"/>
      <c r="D258" s="55"/>
      <c r="E258" s="55"/>
      <c r="F258" s="55"/>
      <c r="G258" s="55"/>
      <c r="H258" s="55"/>
      <c r="I258" s="55"/>
      <c r="J258" s="55"/>
      <c r="K258" s="717"/>
    </row>
    <row r="259" spans="1:11" s="71" customFormat="1" ht="65.400000000000006" customHeight="1">
      <c r="A259" s="1646"/>
      <c r="B259" s="5237" t="str">
        <f>+'Master Data'!D524</f>
        <v>[Provide list of applicable contractors]</v>
      </c>
      <c r="C259" s="5238"/>
      <c r="D259" s="5238"/>
      <c r="E259" s="5238"/>
      <c r="F259" s="5238"/>
      <c r="G259" s="5238"/>
      <c r="H259" s="5238"/>
      <c r="I259" s="5238"/>
      <c r="J259" s="5238"/>
      <c r="K259" s="5239"/>
    </row>
    <row r="260" spans="1:11" ht="15">
      <c r="A260" s="677"/>
      <c r="B260" s="5240"/>
      <c r="C260" s="5082"/>
      <c r="D260" s="5082"/>
      <c r="E260" s="5082"/>
      <c r="F260" s="5082"/>
      <c r="G260" s="5082"/>
      <c r="H260" s="5082"/>
      <c r="I260" s="5082"/>
      <c r="J260" s="5082"/>
      <c r="K260" s="5083"/>
    </row>
    <row r="261" spans="1:11">
      <c r="B261" s="2810" t="s">
        <v>580</v>
      </c>
      <c r="C261" s="2851"/>
      <c r="D261" s="2851"/>
      <c r="E261" s="2851"/>
      <c r="F261" s="2851"/>
      <c r="G261" s="2851"/>
      <c r="H261" s="2851"/>
      <c r="I261" s="2851"/>
      <c r="J261" s="2851"/>
      <c r="K261" s="2851"/>
    </row>
    <row r="262" spans="1:11">
      <c r="B262" s="2810" t="s">
        <v>580</v>
      </c>
      <c r="C262" s="2851"/>
      <c r="D262" s="2851"/>
      <c r="E262" s="2851"/>
      <c r="F262" s="2851"/>
      <c r="G262" s="2851"/>
      <c r="H262" s="2851"/>
      <c r="I262" s="2851"/>
      <c r="J262" s="2851"/>
      <c r="K262" s="2851"/>
    </row>
    <row r="263" spans="1:11">
      <c r="B263" s="2810" t="s">
        <v>580</v>
      </c>
      <c r="C263" s="2851"/>
      <c r="D263" s="2851"/>
      <c r="E263" s="2851"/>
      <c r="F263" s="2851"/>
      <c r="G263" s="2851"/>
      <c r="H263" s="2851"/>
      <c r="I263" s="2851"/>
      <c r="J263" s="2851"/>
      <c r="K263" s="2851"/>
    </row>
    <row r="264" spans="1:11">
      <c r="B264" s="2810" t="s">
        <v>580</v>
      </c>
      <c r="C264" s="2851"/>
      <c r="D264" s="2851"/>
      <c r="E264" s="2851"/>
      <c r="F264" s="2851"/>
      <c r="G264" s="2851"/>
      <c r="H264" s="2851"/>
      <c r="I264" s="2851"/>
      <c r="J264" s="2851"/>
      <c r="K264" s="2851"/>
    </row>
  </sheetData>
  <sheetProtection formatRows="0"/>
  <mergeCells count="177">
    <mergeCell ref="M8:V10"/>
    <mergeCell ref="M12:U12"/>
    <mergeCell ref="C133:D133"/>
    <mergeCell ref="C134:D134"/>
    <mergeCell ref="C135:D135"/>
    <mergeCell ref="M19:V19"/>
    <mergeCell ref="B49:K49"/>
    <mergeCell ref="B46:K46"/>
    <mergeCell ref="B78:K78"/>
    <mergeCell ref="B65:K65"/>
    <mergeCell ref="B8:K8"/>
    <mergeCell ref="B34:K34"/>
    <mergeCell ref="B51:K51"/>
    <mergeCell ref="B38:K38"/>
    <mergeCell ref="B44:K44"/>
    <mergeCell ref="B47:K47"/>
    <mergeCell ref="B16:K16"/>
    <mergeCell ref="B81:K81"/>
    <mergeCell ref="B61:K61"/>
    <mergeCell ref="B123:K123"/>
    <mergeCell ref="B105:K105"/>
    <mergeCell ref="M21:V23"/>
    <mergeCell ref="B113:K113"/>
    <mergeCell ref="B109:K109"/>
    <mergeCell ref="B248:K248"/>
    <mergeCell ref="B241:K241"/>
    <mergeCell ref="B243:K243"/>
    <mergeCell ref="B229:K229"/>
    <mergeCell ref="B231:K231"/>
    <mergeCell ref="B233:K233"/>
    <mergeCell ref="B235:K235"/>
    <mergeCell ref="B256:K256"/>
    <mergeCell ref="B259:K260"/>
    <mergeCell ref="B257:K257"/>
    <mergeCell ref="B250:K250"/>
    <mergeCell ref="B252:K252"/>
    <mergeCell ref="B254:K254"/>
    <mergeCell ref="B255:K255"/>
    <mergeCell ref="B237:K237"/>
    <mergeCell ref="B213:K213"/>
    <mergeCell ref="B215:K215"/>
    <mergeCell ref="B217:K217"/>
    <mergeCell ref="B219:K219"/>
    <mergeCell ref="B225:K225"/>
    <mergeCell ref="B227:K227"/>
    <mergeCell ref="B221:K221"/>
    <mergeCell ref="B223:K223"/>
    <mergeCell ref="B245:K245"/>
    <mergeCell ref="B239:K239"/>
    <mergeCell ref="B209:K209"/>
    <mergeCell ref="B211:K211"/>
    <mergeCell ref="B186:K186"/>
    <mergeCell ref="B188:K188"/>
    <mergeCell ref="B198:K198"/>
    <mergeCell ref="B200:K200"/>
    <mergeCell ref="B202:K202"/>
    <mergeCell ref="B204:K204"/>
    <mergeCell ref="B206:K206"/>
    <mergeCell ref="B207:K207"/>
    <mergeCell ref="B194:K194"/>
    <mergeCell ref="B196:K196"/>
    <mergeCell ref="B190:K190"/>
    <mergeCell ref="B192:K192"/>
    <mergeCell ref="B163:K163"/>
    <mergeCell ref="B153:K153"/>
    <mergeCell ref="B149:K149"/>
    <mergeCell ref="B151:K151"/>
    <mergeCell ref="B103:K103"/>
    <mergeCell ref="B87:K87"/>
    <mergeCell ref="B99:K99"/>
    <mergeCell ref="B101:K101"/>
    <mergeCell ref="B155:K155"/>
    <mergeCell ref="B157:K157"/>
    <mergeCell ref="C136:D136"/>
    <mergeCell ref="C137:D137"/>
    <mergeCell ref="C138:D138"/>
    <mergeCell ref="C139:D139"/>
    <mergeCell ref="C140:D140"/>
    <mergeCell ref="C129:F129"/>
    <mergeCell ref="C141:D141"/>
    <mergeCell ref="B128:K128"/>
    <mergeCell ref="B89:K89"/>
    <mergeCell ref="J91:K91"/>
    <mergeCell ref="B90:F90"/>
    <mergeCell ref="J90:K90"/>
    <mergeCell ref="B161:K161"/>
    <mergeCell ref="B159:K159"/>
    <mergeCell ref="G139:J139"/>
    <mergeCell ref="G140:J140"/>
    <mergeCell ref="G141:J141"/>
    <mergeCell ref="G130:J130"/>
    <mergeCell ref="G131:J131"/>
    <mergeCell ref="G132:J132"/>
    <mergeCell ref="G133:J133"/>
    <mergeCell ref="G134:J134"/>
    <mergeCell ref="G135:J135"/>
    <mergeCell ref="G136:J136"/>
    <mergeCell ref="G137:J137"/>
    <mergeCell ref="G138:J138"/>
    <mergeCell ref="A1:K1"/>
    <mergeCell ref="A3:C3"/>
    <mergeCell ref="D3:K3"/>
    <mergeCell ref="J4:K4"/>
    <mergeCell ref="H4:I4"/>
    <mergeCell ref="A2:K2"/>
    <mergeCell ref="D4:G4"/>
    <mergeCell ref="A4:C4"/>
    <mergeCell ref="B6:F6"/>
    <mergeCell ref="B175:K175"/>
    <mergeCell ref="B177:K177"/>
    <mergeCell ref="B165:K165"/>
    <mergeCell ref="B14:K14"/>
    <mergeCell ref="B10:K10"/>
    <mergeCell ref="B12:K12"/>
    <mergeCell ref="B42:K42"/>
    <mergeCell ref="B21:K21"/>
    <mergeCell ref="B36:K36"/>
    <mergeCell ref="B32:K33"/>
    <mergeCell ref="B23:K23"/>
    <mergeCell ref="B25:K28"/>
    <mergeCell ref="B30:K30"/>
    <mergeCell ref="B40:K40"/>
    <mergeCell ref="B19:K19"/>
    <mergeCell ref="B55:K55"/>
    <mergeCell ref="B83:K83"/>
    <mergeCell ref="B85:K85"/>
    <mergeCell ref="B57:K57"/>
    <mergeCell ref="B79:K79"/>
    <mergeCell ref="B80:K80"/>
    <mergeCell ref="B77:K77"/>
    <mergeCell ref="B119:K119"/>
    <mergeCell ref="B59:K59"/>
    <mergeCell ref="B121:K121"/>
    <mergeCell ref="B111:K111"/>
    <mergeCell ref="J92:K92"/>
    <mergeCell ref="J93:K93"/>
    <mergeCell ref="J94:K94"/>
    <mergeCell ref="J95:K95"/>
    <mergeCell ref="J96:K96"/>
    <mergeCell ref="J97:K97"/>
    <mergeCell ref="B93:H93"/>
    <mergeCell ref="B96:H96"/>
    <mergeCell ref="B97:H97"/>
    <mergeCell ref="B69:K69"/>
    <mergeCell ref="B115:K115"/>
    <mergeCell ref="B117:K117"/>
    <mergeCell ref="B53:K53"/>
    <mergeCell ref="B71:K71"/>
    <mergeCell ref="B73:K73"/>
    <mergeCell ref="B75:K75"/>
    <mergeCell ref="B107:K107"/>
    <mergeCell ref="B63:K63"/>
    <mergeCell ref="B67:K67"/>
    <mergeCell ref="B261:K261"/>
    <mergeCell ref="B262:K262"/>
    <mergeCell ref="B263:K263"/>
    <mergeCell ref="B264:K264"/>
    <mergeCell ref="G129:J129"/>
    <mergeCell ref="B91:I91"/>
    <mergeCell ref="B92:I92"/>
    <mergeCell ref="B94:I94"/>
    <mergeCell ref="B95:I95"/>
    <mergeCell ref="B125:K125"/>
    <mergeCell ref="B127:K127"/>
    <mergeCell ref="C130:D130"/>
    <mergeCell ref="C131:D131"/>
    <mergeCell ref="C132:D132"/>
    <mergeCell ref="B143:K143"/>
    <mergeCell ref="B145:K145"/>
    <mergeCell ref="B147:K147"/>
    <mergeCell ref="B184:K184"/>
    <mergeCell ref="B180:F180"/>
    <mergeCell ref="B182:K182"/>
    <mergeCell ref="B167:K167"/>
    <mergeCell ref="B169:K169"/>
    <mergeCell ref="B171:K171"/>
    <mergeCell ref="B173:K173"/>
  </mergeCells>
  <phoneticPr fontId="0" type="noConversion"/>
  <pageMargins left="0.51181102362204722" right="0.23622047244094491" top="0.74803149606299213" bottom="0.23622047244094491" header="0.27559055118110237" footer="0.15748031496062992"/>
  <pageSetup paperSize="9" scale="83" fitToHeight="100" orientation="portrait" r:id="rId1"/>
  <headerFooter alignWithMargins="0">
    <oddHeader xml:space="preserve">&amp;RKZN Department of Public Works
Effective Date: 1 MAY 2025
Revision 12
</oddHeader>
    <oddFooter>Page &amp;P of &amp;N</oddFooter>
  </headerFooter>
  <rowBreaks count="6" manualBreakCount="6">
    <brk id="46" max="10" man="1"/>
    <brk id="81" max="10" man="1"/>
    <brk id="127" max="10" man="1"/>
    <brk id="166" max="10" man="1"/>
    <brk id="203" max="10" man="1"/>
    <brk id="22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4718" r:id="rId4" name="Button 142">
              <controlPr defaultSize="0" print="0" autoFill="0" autoPict="0" macro="[0]!ToMainMenu">
                <anchor>
                  <from>
                    <xdr:col>11</xdr:col>
                    <xdr:colOff>327660</xdr:colOff>
                    <xdr:row>0</xdr:row>
                    <xdr:rowOff>152400</xdr:rowOff>
                  </from>
                  <to>
                    <xdr:col>14</xdr:col>
                    <xdr:colOff>152400</xdr:colOff>
                    <xdr:row>0</xdr:row>
                    <xdr:rowOff>441960</xdr:rowOff>
                  </to>
                </anchor>
              </controlPr>
            </control>
          </mc:Choice>
        </mc:AlternateContent>
        <mc:AlternateContent xmlns:mc="http://schemas.openxmlformats.org/markup-compatibility/2006">
          <mc:Choice Requires="x14">
            <control shapeId="24719" r:id="rId5" name="Button 143">
              <controlPr defaultSize="0" print="0" autoFill="0" autoPict="0" macro="[0]!PrintCoverPGSec1">
                <anchor>
                  <from>
                    <xdr:col>11</xdr:col>
                    <xdr:colOff>327660</xdr:colOff>
                    <xdr:row>2</xdr:row>
                    <xdr:rowOff>38100</xdr:rowOff>
                  </from>
                  <to>
                    <xdr:col>14</xdr:col>
                    <xdr:colOff>152400</xdr:colOff>
                    <xdr:row>2</xdr:row>
                    <xdr:rowOff>312420</xdr:rowOff>
                  </to>
                </anchor>
              </controlPr>
            </control>
          </mc:Choice>
        </mc:AlternateContent>
        <mc:AlternateContent xmlns:mc="http://schemas.openxmlformats.org/markup-compatibility/2006">
          <mc:Choice Requires="x14">
            <control shapeId="24720" r:id="rId6" name="Button 144">
              <controlPr defaultSize="0" print="0" autoFill="0" autoPict="0" macro="[0]!PrintPreview">
                <anchor>
                  <from>
                    <xdr:col>11</xdr:col>
                    <xdr:colOff>327660</xdr:colOff>
                    <xdr:row>0</xdr:row>
                    <xdr:rowOff>457200</xdr:rowOff>
                  </from>
                  <to>
                    <xdr:col>14</xdr:col>
                    <xdr:colOff>152400</xdr:colOff>
                    <xdr:row>1</xdr:row>
                    <xdr:rowOff>106680</xdr:rowOff>
                  </to>
                </anchor>
              </controlPr>
            </control>
          </mc:Choice>
        </mc:AlternateContent>
        <mc:AlternateContent xmlns:mc="http://schemas.openxmlformats.org/markup-compatibility/2006">
          <mc:Choice Requires="x14">
            <control shapeId="24788" r:id="rId7" name="Button 212">
              <controlPr defaultSize="0" print="0" autoFill="0" autoPict="0" macro="[0]!ToDataEntry">
                <anchor>
                  <from>
                    <xdr:col>11</xdr:col>
                    <xdr:colOff>327660</xdr:colOff>
                    <xdr:row>2</xdr:row>
                    <xdr:rowOff>342900</xdr:rowOff>
                  </from>
                  <to>
                    <xdr:col>14</xdr:col>
                    <xdr:colOff>152400</xdr:colOff>
                    <xdr:row>2</xdr:row>
                    <xdr:rowOff>632460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6">
    <tabColor rgb="FF00B0F0"/>
  </sheetPr>
  <dimension ref="A1:J170"/>
  <sheetViews>
    <sheetView showGridLines="0" showRowColHeaders="0" zoomScaleNormal="100" workbookViewId="0">
      <selection activeCell="V14" sqref="V14"/>
    </sheetView>
  </sheetViews>
  <sheetFormatPr defaultColWidth="9.109375" defaultRowHeight="13.2"/>
  <cols>
    <col min="1" max="1" width="5" customWidth="1"/>
    <col min="2" max="2" width="4" customWidth="1"/>
    <col min="4" max="4" width="4.33203125" customWidth="1"/>
    <col min="10" max="10" width="22.44140625" customWidth="1"/>
  </cols>
  <sheetData>
    <row r="1" spans="1:10">
      <c r="J1" s="173" t="s">
        <v>580</v>
      </c>
    </row>
    <row r="3" spans="1:10" ht="17.399999999999999">
      <c r="A3" s="4348" t="s">
        <v>93</v>
      </c>
      <c r="B3" s="4349"/>
      <c r="C3" s="4349"/>
      <c r="D3" s="4349"/>
      <c r="E3" s="4349"/>
      <c r="F3" s="4349"/>
      <c r="G3" s="4349"/>
      <c r="H3" s="4349"/>
      <c r="I3" s="4349"/>
      <c r="J3" s="4350"/>
    </row>
    <row r="6" spans="1:10" ht="21" customHeight="1">
      <c r="A6" s="174">
        <v>1</v>
      </c>
      <c r="B6" s="5246" t="s">
        <v>1116</v>
      </c>
      <c r="C6" s="5246"/>
      <c r="D6" s="5246"/>
      <c r="E6" s="175"/>
      <c r="F6" s="175"/>
      <c r="G6" s="175"/>
      <c r="H6" s="175"/>
      <c r="I6" s="175"/>
      <c r="J6" s="175"/>
    </row>
    <row r="7" spans="1:10">
      <c r="A7" s="175"/>
      <c r="B7" s="175"/>
      <c r="C7" s="175"/>
      <c r="D7" s="175"/>
      <c r="E7" s="175"/>
      <c r="F7" s="175"/>
      <c r="G7" s="175"/>
      <c r="H7" s="175"/>
      <c r="I7" s="175"/>
      <c r="J7" s="175"/>
    </row>
    <row r="8" spans="1:10" ht="40.5" customHeight="1">
      <c r="A8" s="175"/>
      <c r="B8" s="3810" t="s">
        <v>620</v>
      </c>
      <c r="C8" s="3810"/>
      <c r="D8" s="3810"/>
      <c r="E8" s="3810"/>
      <c r="F8" s="3810"/>
      <c r="G8" s="3810"/>
      <c r="H8" s="3810"/>
      <c r="I8" s="3810"/>
      <c r="J8" s="3810"/>
    </row>
    <row r="9" spans="1:10" ht="6" customHeight="1">
      <c r="A9" s="175"/>
      <c r="B9" s="175"/>
      <c r="C9" s="175"/>
      <c r="D9" s="175"/>
      <c r="E9" s="175"/>
      <c r="F9" s="175"/>
      <c r="G9" s="175"/>
      <c r="H9" s="175"/>
      <c r="I9" s="175"/>
      <c r="J9" s="175"/>
    </row>
    <row r="10" spans="1:10" ht="18" customHeight="1">
      <c r="A10" s="175"/>
      <c r="B10" s="176" t="s">
        <v>621</v>
      </c>
      <c r="C10" s="5244" t="s">
        <v>622</v>
      </c>
      <c r="D10" s="5244"/>
      <c r="E10" s="5244"/>
      <c r="F10" s="5244"/>
      <c r="G10" s="5244"/>
      <c r="H10" s="5244"/>
      <c r="I10" s="5244"/>
      <c r="J10" s="5244"/>
    </row>
    <row r="11" spans="1:10" ht="19.5" customHeight="1">
      <c r="A11" s="175"/>
      <c r="B11" s="176" t="s">
        <v>623</v>
      </c>
      <c r="C11" s="5244" t="s">
        <v>624</v>
      </c>
      <c r="D11" s="5244"/>
      <c r="E11" s="5244"/>
      <c r="F11" s="5244"/>
      <c r="G11" s="5244"/>
      <c r="H11" s="5244"/>
      <c r="I11" s="5244"/>
      <c r="J11" s="5244"/>
    </row>
    <row r="12" spans="1:10" ht="19.5" customHeight="1">
      <c r="A12" s="175"/>
      <c r="B12" s="176" t="s">
        <v>625</v>
      </c>
      <c r="C12" s="5244" t="s">
        <v>1476</v>
      </c>
      <c r="D12" s="5244"/>
      <c r="E12" s="5244"/>
      <c r="F12" s="5244"/>
      <c r="G12" s="5244"/>
      <c r="H12" s="5244"/>
      <c r="I12" s="5244"/>
      <c r="J12" s="5244"/>
    </row>
    <row r="13" spans="1:10" ht="21" customHeight="1">
      <c r="A13" s="175"/>
      <c r="B13" s="176" t="s">
        <v>626</v>
      </c>
      <c r="C13" s="5244" t="s">
        <v>627</v>
      </c>
      <c r="D13" s="5244"/>
      <c r="E13" s="5244"/>
      <c r="F13" s="5244"/>
      <c r="G13" s="5244"/>
      <c r="H13" s="5244"/>
      <c r="I13" s="5244"/>
      <c r="J13" s="5244"/>
    </row>
    <row r="14" spans="1:10">
      <c r="A14" s="175"/>
      <c r="B14" s="175"/>
      <c r="C14" s="175"/>
      <c r="D14" s="175"/>
      <c r="E14" s="175"/>
      <c r="F14" s="175"/>
      <c r="G14" s="175"/>
      <c r="H14" s="175"/>
      <c r="I14" s="175"/>
      <c r="J14" s="175"/>
    </row>
    <row r="15" spans="1:10" ht="16.5" customHeight="1">
      <c r="A15" s="174">
        <v>2</v>
      </c>
      <c r="B15" s="5245" t="s">
        <v>628</v>
      </c>
      <c r="C15" s="5245"/>
      <c r="D15" s="5245"/>
      <c r="E15" s="5245"/>
      <c r="F15" s="5245"/>
      <c r="G15" s="5245"/>
      <c r="H15" s="5245"/>
      <c r="I15" s="5245"/>
      <c r="J15" s="5245"/>
    </row>
    <row r="16" spans="1:10" ht="16.5" customHeight="1">
      <c r="B16" s="5"/>
      <c r="C16" s="5"/>
      <c r="D16" s="5"/>
      <c r="E16" s="5"/>
      <c r="F16" s="5"/>
      <c r="G16" s="5"/>
      <c r="H16" s="5"/>
      <c r="I16" s="5"/>
      <c r="J16" s="5"/>
    </row>
    <row r="17" spans="1:10" ht="30" customHeight="1">
      <c r="B17" s="3810" t="s">
        <v>629</v>
      </c>
      <c r="C17" s="3810"/>
      <c r="D17" s="3810"/>
      <c r="E17" s="3810"/>
      <c r="F17" s="3810"/>
      <c r="G17" s="3810"/>
      <c r="H17" s="3810"/>
      <c r="I17" s="3810"/>
      <c r="J17" s="3810"/>
    </row>
    <row r="18" spans="1:10" ht="8.25" customHeight="1">
      <c r="C18" s="177"/>
      <c r="D18" s="177"/>
      <c r="E18" s="177"/>
      <c r="F18" s="177"/>
      <c r="G18" s="177"/>
      <c r="H18" s="177"/>
      <c r="I18" s="177"/>
      <c r="J18" s="177"/>
    </row>
    <row r="19" spans="1:10" ht="18" customHeight="1">
      <c r="B19" s="3810" t="s">
        <v>552</v>
      </c>
      <c r="C19" s="3810"/>
      <c r="D19" s="3810"/>
      <c r="E19" s="3810"/>
      <c r="F19" s="3810"/>
      <c r="G19" s="3810"/>
      <c r="H19" s="3810"/>
      <c r="I19" s="3810"/>
      <c r="J19" s="3810"/>
    </row>
    <row r="20" spans="1:10" ht="8.25" customHeight="1">
      <c r="C20" s="177"/>
      <c r="D20" s="177"/>
      <c r="E20" s="177"/>
      <c r="F20" s="177"/>
      <c r="G20" s="177"/>
      <c r="H20" s="177"/>
      <c r="I20" s="177"/>
      <c r="J20" s="177"/>
    </row>
    <row r="21" spans="1:10" ht="15.75" customHeight="1">
      <c r="A21" s="174">
        <v>3</v>
      </c>
      <c r="B21" s="5245" t="s">
        <v>630</v>
      </c>
      <c r="C21" s="5245"/>
      <c r="D21" s="5245"/>
      <c r="E21" s="5245"/>
      <c r="F21" s="5245"/>
      <c r="G21" s="5245"/>
      <c r="H21" s="5245"/>
      <c r="I21" s="5245"/>
    </row>
    <row r="22" spans="1:10" ht="6" customHeight="1">
      <c r="C22" s="177"/>
      <c r="D22" s="177"/>
      <c r="E22" s="177"/>
      <c r="F22" s="177"/>
      <c r="G22" s="177"/>
      <c r="H22" s="177"/>
      <c r="I22" s="177"/>
      <c r="J22" s="177"/>
    </row>
    <row r="23" spans="1:10" ht="15.75" customHeight="1">
      <c r="B23" s="178">
        <v>3.1</v>
      </c>
      <c r="C23" s="5243" t="s">
        <v>589</v>
      </c>
      <c r="D23" s="5243"/>
      <c r="E23" s="5243"/>
      <c r="F23" s="5243"/>
      <c r="G23" s="5243"/>
      <c r="H23" s="5243"/>
      <c r="I23" s="5243"/>
      <c r="J23" s="5243"/>
    </row>
    <row r="24" spans="1:10" ht="29.25" customHeight="1">
      <c r="C24" s="5243" t="s">
        <v>553</v>
      </c>
      <c r="D24" s="5243"/>
      <c r="E24" s="5243"/>
      <c r="F24" s="5243"/>
      <c r="G24" s="5243"/>
      <c r="H24" s="5243"/>
      <c r="I24" s="5243"/>
      <c r="J24" s="5243"/>
    </row>
    <row r="25" spans="1:10" ht="39" customHeight="1">
      <c r="C25" s="5243" t="s">
        <v>554</v>
      </c>
      <c r="D25" s="5243"/>
      <c r="E25" s="5243"/>
      <c r="F25" s="5243"/>
      <c r="G25" s="5243"/>
      <c r="H25" s="5243"/>
      <c r="I25" s="5243"/>
      <c r="J25" s="5243"/>
    </row>
    <row r="26" spans="1:10" ht="29.25" customHeight="1">
      <c r="C26" s="5243" t="s">
        <v>555</v>
      </c>
      <c r="D26" s="5243"/>
      <c r="E26" s="5243"/>
      <c r="F26" s="5243"/>
      <c r="G26" s="5243"/>
      <c r="H26" s="5243"/>
      <c r="I26" s="5243"/>
      <c r="J26" s="5243"/>
    </row>
    <row r="27" spans="1:10" ht="8.25" customHeight="1">
      <c r="C27" s="179"/>
      <c r="D27" s="177"/>
      <c r="E27" s="177"/>
      <c r="F27" s="177"/>
      <c r="G27" s="177"/>
      <c r="H27" s="177"/>
      <c r="I27" s="177"/>
      <c r="J27" s="177"/>
    </row>
    <row r="28" spans="1:10" ht="16.5" customHeight="1">
      <c r="B28" s="178">
        <v>3.2</v>
      </c>
      <c r="C28" s="5243" t="s">
        <v>590</v>
      </c>
      <c r="D28" s="5243"/>
      <c r="E28" s="5243"/>
      <c r="F28" s="5243"/>
      <c r="G28" s="5243"/>
      <c r="H28" s="5243"/>
      <c r="I28" s="5243"/>
      <c r="J28" s="5243"/>
    </row>
    <row r="29" spans="1:10" ht="6" customHeight="1">
      <c r="A29" s="4"/>
      <c r="B29" s="4"/>
      <c r="C29" s="179"/>
      <c r="D29" s="179"/>
      <c r="E29" s="179"/>
      <c r="F29" s="179"/>
      <c r="G29" s="179"/>
      <c r="H29" s="179"/>
      <c r="I29" s="179"/>
      <c r="J29" s="179"/>
    </row>
    <row r="30" spans="1:10" ht="18" customHeight="1">
      <c r="C30" s="3803" t="s">
        <v>631</v>
      </c>
      <c r="D30" s="3803"/>
      <c r="E30" s="3803"/>
      <c r="F30" s="3803"/>
      <c r="G30" s="3803"/>
      <c r="H30" s="3803"/>
      <c r="I30" s="3803"/>
      <c r="J30" s="3803"/>
    </row>
    <row r="31" spans="1:10" ht="18" customHeight="1">
      <c r="C31" s="3803" t="s">
        <v>632</v>
      </c>
      <c r="D31" s="3803"/>
      <c r="E31" s="3803"/>
      <c r="F31" s="3803"/>
      <c r="G31" s="3803"/>
      <c r="H31" s="3803"/>
      <c r="I31" s="3803"/>
      <c r="J31" s="3803"/>
    </row>
    <row r="32" spans="1:10" ht="15.75" customHeight="1">
      <c r="C32" s="3803" t="s">
        <v>633</v>
      </c>
      <c r="D32" s="3803"/>
      <c r="E32" s="3803"/>
      <c r="F32" s="3803"/>
      <c r="G32" s="3803"/>
      <c r="H32" s="3803"/>
      <c r="I32" s="3803"/>
      <c r="J32" s="3803"/>
    </row>
    <row r="33" spans="1:10" ht="5.25" customHeight="1">
      <c r="C33" s="177"/>
      <c r="D33" s="177"/>
      <c r="E33" s="177"/>
      <c r="F33" s="177"/>
      <c r="G33" s="177"/>
      <c r="H33" s="177"/>
      <c r="I33" s="177"/>
      <c r="J33" s="177"/>
    </row>
    <row r="34" spans="1:10" ht="18" customHeight="1">
      <c r="A34" s="180">
        <v>4</v>
      </c>
      <c r="B34" s="5242" t="s">
        <v>634</v>
      </c>
      <c r="C34" s="5242"/>
      <c r="D34" s="5242"/>
      <c r="E34" s="5242"/>
      <c r="F34" s="5242"/>
      <c r="G34" s="5242"/>
      <c r="H34" s="5242"/>
      <c r="I34" s="5242"/>
    </row>
    <row r="35" spans="1:10" ht="6" customHeight="1">
      <c r="A35" s="180"/>
      <c r="B35" s="182"/>
      <c r="C35" s="179"/>
      <c r="D35" s="179"/>
      <c r="E35" s="179"/>
      <c r="F35" s="179"/>
      <c r="G35" s="179"/>
      <c r="H35" s="179"/>
      <c r="I35" s="179"/>
      <c r="J35" s="179"/>
    </row>
    <row r="36" spans="1:10" ht="17.25" customHeight="1">
      <c r="A36" s="183"/>
      <c r="B36" s="3810" t="s">
        <v>635</v>
      </c>
      <c r="C36" s="3810"/>
      <c r="D36" s="3810"/>
      <c r="E36" s="3810"/>
      <c r="F36" s="3810"/>
      <c r="G36" s="3810"/>
      <c r="H36" s="3810"/>
      <c r="I36" s="3810"/>
      <c r="J36" s="3810"/>
    </row>
    <row r="37" spans="1:10" ht="8.25" customHeight="1">
      <c r="A37" s="183"/>
      <c r="B37" s="183"/>
      <c r="C37" s="177"/>
      <c r="D37" s="177"/>
      <c r="E37" s="177"/>
      <c r="F37" s="177"/>
      <c r="G37" s="177"/>
      <c r="H37" s="177"/>
      <c r="I37" s="177"/>
      <c r="J37" s="177"/>
    </row>
    <row r="38" spans="1:10" ht="29.25" customHeight="1">
      <c r="A38" s="183"/>
      <c r="B38" s="184" t="s">
        <v>621</v>
      </c>
      <c r="C38" s="3803" t="s">
        <v>636</v>
      </c>
      <c r="D38" s="3803"/>
      <c r="E38" s="3803"/>
      <c r="F38" s="3803"/>
      <c r="G38" s="3803"/>
      <c r="H38" s="3803"/>
      <c r="I38" s="3803"/>
      <c r="J38" s="3803"/>
    </row>
    <row r="39" spans="1:10" ht="33" customHeight="1">
      <c r="A39" s="183"/>
      <c r="B39" s="184" t="s">
        <v>623</v>
      </c>
      <c r="C39" s="3803" t="s">
        <v>637</v>
      </c>
      <c r="D39" s="3803"/>
      <c r="E39" s="3803"/>
      <c r="F39" s="3803"/>
      <c r="G39" s="3803"/>
      <c r="H39" s="3803"/>
      <c r="I39" s="3803"/>
      <c r="J39" s="3803"/>
    </row>
    <row r="40" spans="1:10" ht="18.75" customHeight="1">
      <c r="A40" s="183"/>
      <c r="B40" s="184" t="s">
        <v>625</v>
      </c>
      <c r="C40" s="3803" t="s">
        <v>638</v>
      </c>
      <c r="D40" s="3803"/>
      <c r="E40" s="3803"/>
      <c r="F40" s="3803"/>
      <c r="G40" s="3803"/>
      <c r="H40" s="3803"/>
      <c r="I40" s="3803"/>
      <c r="J40" s="3803"/>
    </row>
    <row r="41" spans="1:10" ht="18" customHeight="1">
      <c r="A41" s="183"/>
      <c r="B41" s="184" t="s">
        <v>626</v>
      </c>
      <c r="C41" s="3803" t="s">
        <v>639</v>
      </c>
      <c r="D41" s="3803"/>
      <c r="E41" s="3803"/>
      <c r="F41" s="3803"/>
      <c r="G41" s="3803"/>
      <c r="H41" s="3803"/>
      <c r="I41" s="3803"/>
      <c r="J41" s="3803"/>
    </row>
    <row r="42" spans="1:10" ht="18" customHeight="1">
      <c r="A42" s="183"/>
      <c r="B42" s="183"/>
      <c r="C42" s="177"/>
      <c r="D42" s="177"/>
      <c r="E42" s="177"/>
      <c r="F42" s="177"/>
      <c r="G42" s="177"/>
      <c r="H42" s="177"/>
      <c r="I42" s="177"/>
      <c r="J42" s="177"/>
    </row>
    <row r="43" spans="1:10" ht="14.25" customHeight="1">
      <c r="A43" s="180">
        <v>5</v>
      </c>
      <c r="B43" s="5242" t="s">
        <v>640</v>
      </c>
      <c r="C43" s="5242"/>
      <c r="D43" s="5242"/>
      <c r="E43" s="5242"/>
      <c r="F43" s="5242"/>
      <c r="G43" s="5242"/>
      <c r="H43" s="5242"/>
      <c r="I43" s="5242"/>
    </row>
    <row r="44" spans="1:10" ht="14.25" customHeight="1">
      <c r="A44" s="180"/>
      <c r="B44" s="182"/>
      <c r="C44" s="179"/>
      <c r="D44" s="179"/>
      <c r="E44" s="179"/>
      <c r="F44" s="179"/>
      <c r="G44" s="179"/>
      <c r="H44" s="179"/>
      <c r="I44" s="179"/>
      <c r="J44" s="179"/>
    </row>
    <row r="45" spans="1:10" ht="17.25" customHeight="1">
      <c r="B45" s="180">
        <v>5.0999999999999996</v>
      </c>
      <c r="C45" s="5243" t="s">
        <v>641</v>
      </c>
      <c r="D45" s="5243"/>
      <c r="E45" s="5243"/>
      <c r="F45" s="5243"/>
      <c r="G45" s="5243"/>
      <c r="H45" s="5243"/>
      <c r="I45" s="5243"/>
      <c r="J45" s="5243"/>
    </row>
    <row r="46" spans="1:10" ht="6" customHeight="1">
      <c r="A46" s="184"/>
      <c r="B46" s="183"/>
      <c r="C46" s="177"/>
      <c r="D46" s="177"/>
      <c r="E46" s="177"/>
      <c r="F46" s="177"/>
      <c r="G46" s="177"/>
      <c r="H46" s="177"/>
      <c r="I46" s="177"/>
      <c r="J46" s="177"/>
    </row>
    <row r="47" spans="1:10" ht="15" customHeight="1">
      <c r="C47" s="3803" t="s">
        <v>642</v>
      </c>
      <c r="D47" s="3803"/>
      <c r="E47" s="3803"/>
      <c r="F47" s="3803"/>
      <c r="G47" s="3803"/>
      <c r="H47" s="3803"/>
      <c r="I47" s="3803"/>
      <c r="J47" s="3803"/>
    </row>
    <row r="48" spans="1:10">
      <c r="C48" s="185"/>
      <c r="D48" s="183"/>
      <c r="E48" s="183"/>
      <c r="F48" s="183"/>
      <c r="G48" s="183"/>
      <c r="H48" s="183"/>
      <c r="I48" s="183"/>
      <c r="J48" s="183"/>
    </row>
    <row r="49" spans="1:10" ht="42.75" customHeight="1">
      <c r="B49" s="184" t="s">
        <v>621</v>
      </c>
      <c r="C49" s="3803" t="s">
        <v>643</v>
      </c>
      <c r="D49" s="3803"/>
      <c r="E49" s="3803"/>
      <c r="F49" s="3803"/>
      <c r="G49" s="3803"/>
      <c r="H49" s="3803"/>
      <c r="I49" s="3803"/>
      <c r="J49" s="3803"/>
    </row>
    <row r="50" spans="1:10" ht="45.75" customHeight="1">
      <c r="B50" s="184" t="s">
        <v>644</v>
      </c>
      <c r="C50" s="3803" t="s">
        <v>645</v>
      </c>
      <c r="D50" s="3803"/>
      <c r="E50" s="3803"/>
      <c r="F50" s="3803"/>
      <c r="G50" s="3803"/>
      <c r="H50" s="3803"/>
      <c r="I50" s="3803"/>
      <c r="J50" s="3803"/>
    </row>
    <row r="51" spans="1:10" ht="19.5" customHeight="1">
      <c r="B51" s="184" t="s">
        <v>646</v>
      </c>
      <c r="C51" s="3803" t="s">
        <v>647</v>
      </c>
      <c r="D51" s="3803"/>
      <c r="E51" s="3803"/>
      <c r="F51" s="3803"/>
      <c r="G51" s="3803"/>
      <c r="H51" s="3803"/>
      <c r="I51" s="3803"/>
      <c r="J51" s="3803"/>
    </row>
    <row r="52" spans="1:10" ht="30.75" customHeight="1">
      <c r="B52" s="184" t="s">
        <v>750</v>
      </c>
      <c r="C52" s="3803" t="s">
        <v>648</v>
      </c>
      <c r="D52" s="3803"/>
      <c r="E52" s="3803"/>
      <c r="F52" s="3803"/>
      <c r="G52" s="3803"/>
      <c r="H52" s="3803"/>
      <c r="I52" s="3803"/>
      <c r="J52" s="3803"/>
    </row>
    <row r="53" spans="1:10" ht="27" customHeight="1">
      <c r="B53" s="184" t="s">
        <v>649</v>
      </c>
      <c r="C53" s="3803" t="s">
        <v>650</v>
      </c>
      <c r="D53" s="3803"/>
      <c r="E53" s="3803"/>
      <c r="F53" s="3803"/>
      <c r="G53" s="3803"/>
      <c r="H53" s="3803"/>
      <c r="I53" s="3803"/>
      <c r="J53" s="3803"/>
    </row>
    <row r="54" spans="1:10" ht="15.75" customHeight="1">
      <c r="C54" s="5247" t="s">
        <v>556</v>
      </c>
      <c r="D54" s="5247"/>
      <c r="E54" s="5247"/>
      <c r="F54" s="5247"/>
      <c r="G54" s="5247"/>
      <c r="H54" s="5247"/>
      <c r="I54" s="5247"/>
      <c r="J54" s="5247"/>
    </row>
    <row r="55" spans="1:10" ht="17.25" customHeight="1">
      <c r="C55" s="186"/>
      <c r="D55" s="186"/>
      <c r="E55" s="186"/>
      <c r="F55" s="186"/>
      <c r="G55" s="186"/>
      <c r="H55" s="186"/>
      <c r="I55" s="186"/>
      <c r="J55" s="186"/>
    </row>
    <row r="56" spans="1:10" ht="17.25" customHeight="1">
      <c r="B56" s="180">
        <v>5.2</v>
      </c>
      <c r="C56" s="5249" t="s">
        <v>651</v>
      </c>
      <c r="D56" s="5249"/>
      <c r="E56" s="5249"/>
      <c r="F56" s="5249"/>
      <c r="G56" s="5249"/>
      <c r="H56" s="5249"/>
      <c r="I56" s="5249"/>
      <c r="J56" s="5249"/>
    </row>
    <row r="57" spans="1:10" ht="6.75" customHeight="1">
      <c r="A57" s="183"/>
      <c r="B57" s="183"/>
      <c r="C57" s="183"/>
      <c r="D57" s="183"/>
      <c r="E57" s="183"/>
      <c r="F57" s="183"/>
      <c r="G57" s="183"/>
      <c r="H57" s="183"/>
      <c r="I57" s="183"/>
      <c r="J57" s="183"/>
    </row>
    <row r="58" spans="1:10" ht="15.75" customHeight="1">
      <c r="C58" s="187" t="s">
        <v>652</v>
      </c>
      <c r="D58" s="3810" t="s">
        <v>653</v>
      </c>
      <c r="E58" s="3810"/>
      <c r="F58" s="3810"/>
      <c r="G58" s="3810"/>
      <c r="H58" s="3810"/>
      <c r="I58" s="3810"/>
      <c r="J58" s="3810"/>
    </row>
    <row r="59" spans="1:10" ht="6.75" customHeight="1">
      <c r="A59" s="183"/>
      <c r="B59" s="184"/>
      <c r="C59" s="177"/>
      <c r="D59" s="177"/>
      <c r="E59" s="177"/>
      <c r="F59" s="177"/>
      <c r="G59" s="177"/>
      <c r="H59" s="177"/>
      <c r="I59" s="177"/>
      <c r="J59" s="177"/>
    </row>
    <row r="60" spans="1:10" ht="81" customHeight="1">
      <c r="A60" s="183"/>
      <c r="D60" s="210" t="s">
        <v>654</v>
      </c>
      <c r="E60" s="3803" t="s">
        <v>959</v>
      </c>
      <c r="F60" s="3803"/>
      <c r="G60" s="3803"/>
      <c r="H60" s="3803"/>
      <c r="I60" s="3803"/>
      <c r="J60" s="3803"/>
    </row>
    <row r="61" spans="1:10" ht="15" hidden="1" customHeight="1">
      <c r="A61" s="183"/>
      <c r="B61" s="184"/>
    </row>
    <row r="62" spans="1:10" ht="15" hidden="1" customHeight="1">
      <c r="A62" s="183"/>
      <c r="B62" s="184"/>
    </row>
    <row r="63" spans="1:10" ht="14.25" hidden="1" customHeight="1">
      <c r="A63" s="183"/>
      <c r="B63" s="184"/>
    </row>
    <row r="64" spans="1:10" ht="14.25" hidden="1" customHeight="1">
      <c r="A64" s="183"/>
      <c r="B64" s="184"/>
    </row>
    <row r="65" spans="1:10" ht="15" hidden="1" customHeight="1">
      <c r="A65" s="183"/>
      <c r="B65" s="184"/>
    </row>
    <row r="66" spans="1:10" ht="9" hidden="1" customHeight="1">
      <c r="A66" s="183"/>
      <c r="B66" s="184"/>
      <c r="C66" s="189"/>
      <c r="D66" s="189"/>
      <c r="E66" s="177"/>
      <c r="F66" s="177"/>
      <c r="G66" s="177"/>
      <c r="H66" s="177"/>
      <c r="I66" s="177"/>
      <c r="J66" s="177"/>
    </row>
    <row r="67" spans="1:10" ht="11.25" hidden="1" customHeight="1">
      <c r="A67" s="183"/>
      <c r="B67" s="184"/>
      <c r="C67" s="189"/>
      <c r="D67" s="189"/>
      <c r="E67" s="177"/>
      <c r="F67" s="177"/>
      <c r="G67" s="177"/>
      <c r="H67" s="177"/>
      <c r="I67" s="177"/>
      <c r="J67" s="177"/>
    </row>
    <row r="68" spans="1:10" ht="5.25" customHeight="1">
      <c r="A68" s="183"/>
      <c r="B68" s="184"/>
      <c r="C68" s="189"/>
      <c r="D68" s="189"/>
      <c r="E68" s="177"/>
      <c r="F68" s="177"/>
      <c r="G68" s="177"/>
      <c r="H68" s="177"/>
      <c r="I68" s="177"/>
      <c r="J68" s="177"/>
    </row>
    <row r="69" spans="1:10" ht="54.75" customHeight="1">
      <c r="A69" s="183"/>
      <c r="D69" s="210" t="s">
        <v>644</v>
      </c>
      <c r="E69" s="3803" t="s">
        <v>655</v>
      </c>
      <c r="F69" s="3803"/>
      <c r="G69" s="3803"/>
      <c r="H69" s="3803"/>
      <c r="I69" s="3803"/>
      <c r="J69" s="3803"/>
    </row>
    <row r="70" spans="1:10" ht="17.25" hidden="1" customHeight="1">
      <c r="A70" s="183"/>
      <c r="B70" s="184"/>
      <c r="C70" s="5250" t="s">
        <v>656</v>
      </c>
      <c r="D70" s="5250"/>
      <c r="E70" s="5250"/>
      <c r="F70" s="5250"/>
      <c r="G70" s="5250"/>
      <c r="H70" s="5250"/>
      <c r="I70" s="5250"/>
      <c r="J70" s="5250"/>
    </row>
    <row r="71" spans="1:10" ht="17.25" hidden="1" customHeight="1">
      <c r="A71" s="183"/>
      <c r="B71" s="184"/>
      <c r="C71" s="190" t="s">
        <v>542</v>
      </c>
      <c r="D71" s="191"/>
      <c r="E71" s="192"/>
      <c r="F71" s="192"/>
      <c r="G71" s="192"/>
      <c r="H71" s="192"/>
      <c r="I71" s="192"/>
      <c r="J71" s="192"/>
    </row>
    <row r="72" spans="1:10" ht="17.25" hidden="1" customHeight="1">
      <c r="A72" s="183"/>
      <c r="B72" s="184"/>
      <c r="C72" s="190" t="s">
        <v>657</v>
      </c>
      <c r="D72" s="191"/>
      <c r="E72" s="192"/>
      <c r="F72" s="192"/>
      <c r="G72" s="192"/>
      <c r="H72" s="192"/>
      <c r="I72" s="192"/>
      <c r="J72" s="192"/>
    </row>
    <row r="73" spans="1:10" ht="17.25" hidden="1" customHeight="1">
      <c r="A73" s="183"/>
      <c r="B73" s="184"/>
      <c r="C73" s="190" t="s">
        <v>658</v>
      </c>
      <c r="D73" s="191"/>
      <c r="E73" s="192"/>
      <c r="F73" s="192"/>
      <c r="G73" s="192"/>
      <c r="H73" s="192"/>
      <c r="I73" s="192"/>
      <c r="J73" s="192"/>
    </row>
    <row r="74" spans="1:10" ht="17.25" hidden="1" customHeight="1">
      <c r="A74" s="183"/>
      <c r="B74" s="184"/>
      <c r="C74" s="190" t="s">
        <v>659</v>
      </c>
      <c r="D74" s="191"/>
      <c r="E74" s="192"/>
      <c r="F74" s="192"/>
      <c r="G74" s="192"/>
      <c r="H74" s="192"/>
      <c r="I74" s="192"/>
      <c r="J74" s="192"/>
    </row>
    <row r="75" spans="1:10" ht="43.5" hidden="1" customHeight="1">
      <c r="A75" s="183"/>
      <c r="B75" s="184"/>
      <c r="C75" s="177"/>
      <c r="D75" s="177"/>
      <c r="E75" s="177"/>
      <c r="F75" s="177"/>
      <c r="G75" s="177"/>
      <c r="H75" s="177"/>
      <c r="I75" s="177"/>
      <c r="J75" s="177"/>
    </row>
    <row r="76" spans="1:10" ht="43.5" hidden="1" customHeight="1">
      <c r="A76" s="183"/>
      <c r="B76" s="184"/>
      <c r="C76" s="177"/>
      <c r="D76" s="177"/>
      <c r="E76" s="177"/>
      <c r="F76" s="177"/>
      <c r="G76" s="177"/>
      <c r="H76" s="177"/>
      <c r="I76" s="177"/>
      <c r="J76" s="177"/>
    </row>
    <row r="77" spans="1:10" ht="43.5" hidden="1" customHeight="1">
      <c r="A77" s="183"/>
      <c r="B77" s="184"/>
      <c r="C77" s="177"/>
      <c r="D77" s="177"/>
      <c r="E77" s="177"/>
      <c r="F77" s="177"/>
      <c r="G77" s="177"/>
      <c r="H77" s="177"/>
      <c r="I77" s="177"/>
      <c r="J77" s="177"/>
    </row>
    <row r="78" spans="1:10" ht="43.5" hidden="1" customHeight="1">
      <c r="A78" s="183"/>
      <c r="B78" s="184"/>
      <c r="C78" s="177"/>
      <c r="D78" s="177"/>
      <c r="E78" s="177"/>
      <c r="F78" s="177"/>
      <c r="G78" s="177"/>
      <c r="H78" s="177"/>
      <c r="I78" s="177"/>
      <c r="J78" s="177"/>
    </row>
    <row r="79" spans="1:10" ht="43.5" hidden="1" customHeight="1">
      <c r="A79" s="183"/>
      <c r="B79" s="184"/>
      <c r="C79" s="177"/>
      <c r="D79" s="177"/>
      <c r="E79" s="177"/>
      <c r="F79" s="177"/>
      <c r="G79" s="177"/>
      <c r="H79" s="177"/>
      <c r="I79" s="177"/>
      <c r="J79" s="177"/>
    </row>
    <row r="80" spans="1:10" ht="9.75" customHeight="1">
      <c r="A80" s="183"/>
      <c r="B80" s="184"/>
      <c r="C80" s="177"/>
      <c r="D80" s="177"/>
      <c r="E80" s="177"/>
      <c r="F80" s="177"/>
      <c r="G80" s="177"/>
      <c r="H80" s="177"/>
      <c r="I80" s="177"/>
      <c r="J80" s="177"/>
    </row>
    <row r="81" spans="1:10" ht="24" customHeight="1">
      <c r="A81" s="183"/>
      <c r="B81" s="183"/>
      <c r="D81" s="5251" t="s">
        <v>168</v>
      </c>
      <c r="E81" s="5251"/>
      <c r="F81" s="5251"/>
      <c r="G81" s="5251"/>
      <c r="H81" s="5251"/>
      <c r="I81" s="5251"/>
      <c r="J81" s="5251"/>
    </row>
    <row r="82" spans="1:10" ht="13.5" customHeight="1">
      <c r="A82" s="183"/>
      <c r="B82" s="183"/>
      <c r="D82" s="215"/>
      <c r="E82" s="215"/>
      <c r="F82" s="215"/>
      <c r="G82" s="215"/>
      <c r="H82" s="215"/>
      <c r="I82" s="215"/>
      <c r="J82" s="215"/>
    </row>
    <row r="83" spans="1:10" ht="55.5" customHeight="1">
      <c r="B83" s="183"/>
      <c r="C83" s="182" t="s">
        <v>169</v>
      </c>
      <c r="D83" s="3803" t="s">
        <v>960</v>
      </c>
      <c r="E83" s="3803"/>
      <c r="F83" s="3803"/>
      <c r="G83" s="3803"/>
      <c r="H83" s="3803"/>
      <c r="I83" s="3803"/>
      <c r="J83" s="3803"/>
    </row>
    <row r="84" spans="1:10" ht="8.25" customHeight="1">
      <c r="B84" s="183"/>
      <c r="C84" s="182"/>
    </row>
    <row r="85" spans="1:10" ht="39" customHeight="1">
      <c r="B85" s="183"/>
      <c r="C85" s="182" t="s">
        <v>170</v>
      </c>
      <c r="D85" s="3803" t="s">
        <v>171</v>
      </c>
      <c r="E85" s="3803"/>
      <c r="F85" s="3803"/>
      <c r="G85" s="3803"/>
      <c r="H85" s="3803"/>
      <c r="I85" s="3803"/>
      <c r="J85" s="3803"/>
    </row>
    <row r="86" spans="1:10" ht="36" customHeight="1">
      <c r="A86" s="182"/>
      <c r="D86" s="210" t="s">
        <v>654</v>
      </c>
      <c r="E86" s="3803" t="s">
        <v>172</v>
      </c>
      <c r="F86" s="3803"/>
      <c r="G86" s="3803"/>
      <c r="H86" s="3803"/>
      <c r="I86" s="3803"/>
      <c r="J86" s="3803"/>
    </row>
    <row r="87" spans="1:10" ht="33" customHeight="1">
      <c r="A87" s="183"/>
      <c r="D87" s="210" t="s">
        <v>644</v>
      </c>
      <c r="E87" s="3803" t="s">
        <v>173</v>
      </c>
      <c r="F87" s="3803"/>
      <c r="G87" s="3803"/>
      <c r="H87" s="3803"/>
      <c r="I87" s="3803"/>
      <c r="J87" s="3803"/>
    </row>
    <row r="88" spans="1:10" ht="10.5" customHeight="1">
      <c r="A88" s="183"/>
      <c r="B88" s="184"/>
      <c r="C88" s="177"/>
      <c r="D88" s="177"/>
      <c r="E88" s="177"/>
      <c r="F88" s="177"/>
      <c r="G88" s="177"/>
      <c r="H88" s="177"/>
      <c r="I88" s="177"/>
      <c r="J88" s="177"/>
    </row>
    <row r="89" spans="1:10" ht="40.5" customHeight="1">
      <c r="A89" s="183"/>
      <c r="B89" s="183"/>
      <c r="C89" s="5243" t="s">
        <v>921</v>
      </c>
      <c r="D89" s="5243"/>
      <c r="E89" s="5243"/>
      <c r="F89" s="5243"/>
      <c r="G89" s="5243"/>
      <c r="H89" s="5243"/>
      <c r="I89" s="5243"/>
      <c r="J89" s="5243"/>
    </row>
    <row r="90" spans="1:10" ht="21" customHeight="1">
      <c r="A90" s="183"/>
      <c r="B90" s="183"/>
      <c r="C90" s="181"/>
      <c r="D90" s="181"/>
      <c r="E90" s="181"/>
      <c r="F90" s="181"/>
      <c r="G90" s="181"/>
      <c r="H90" s="181"/>
      <c r="I90" s="181"/>
      <c r="J90" s="181"/>
    </row>
    <row r="91" spans="1:10" ht="16.5" customHeight="1">
      <c r="B91" s="182">
        <v>5.3</v>
      </c>
      <c r="C91" s="5249" t="s">
        <v>174</v>
      </c>
      <c r="D91" s="5249"/>
      <c r="E91" s="5249"/>
      <c r="F91" s="5249"/>
      <c r="G91" s="188"/>
      <c r="H91" s="188"/>
      <c r="I91" s="188"/>
      <c r="J91" s="188"/>
    </row>
    <row r="92" spans="1:10" ht="5.25" customHeight="1">
      <c r="A92" s="182"/>
      <c r="B92" s="182"/>
      <c r="C92" s="179"/>
      <c r="D92" s="179"/>
      <c r="E92" s="179"/>
      <c r="F92" s="179"/>
      <c r="G92" s="179"/>
      <c r="H92" s="179"/>
      <c r="I92" s="179"/>
      <c r="J92" s="179"/>
    </row>
    <row r="93" spans="1:10" ht="66.75" customHeight="1">
      <c r="B93" s="183"/>
      <c r="C93" s="182" t="s">
        <v>175</v>
      </c>
      <c r="D93" s="3803" t="s">
        <v>1070</v>
      </c>
      <c r="E93" s="3803"/>
      <c r="F93" s="3803"/>
      <c r="G93" s="3803"/>
      <c r="H93" s="3803"/>
      <c r="I93" s="3803"/>
      <c r="J93" s="3803"/>
    </row>
    <row r="94" spans="1:10" ht="31.5" customHeight="1">
      <c r="B94" s="183"/>
      <c r="C94" s="182" t="s">
        <v>176</v>
      </c>
      <c r="D94" s="3803" t="s">
        <v>269</v>
      </c>
      <c r="E94" s="3803"/>
      <c r="F94" s="3803"/>
      <c r="G94" s="3803"/>
      <c r="H94" s="3803"/>
      <c r="I94" s="3803"/>
      <c r="J94" s="3803"/>
    </row>
    <row r="95" spans="1:10" ht="18.75" customHeight="1">
      <c r="A95" s="183"/>
      <c r="B95" s="183"/>
      <c r="C95" s="177"/>
      <c r="D95" s="177"/>
      <c r="E95" s="177"/>
      <c r="F95" s="177"/>
      <c r="G95" s="177"/>
      <c r="H95" s="177"/>
      <c r="I95" s="177"/>
      <c r="J95" s="177"/>
    </row>
    <row r="96" spans="1:10" ht="60" customHeight="1">
      <c r="A96" s="183"/>
      <c r="B96" s="183"/>
      <c r="C96" s="5248" t="s">
        <v>3762</v>
      </c>
      <c r="D96" s="5248"/>
      <c r="E96" s="5248"/>
      <c r="F96" s="5248"/>
      <c r="G96" s="5248"/>
      <c r="H96" s="5248"/>
      <c r="I96" s="5248"/>
      <c r="J96" s="5248"/>
    </row>
    <row r="97" spans="1:10" ht="65.25" customHeight="1">
      <c r="A97" s="183"/>
      <c r="B97" s="183"/>
      <c r="C97" s="3803" t="s">
        <v>325</v>
      </c>
      <c r="D97" s="3803"/>
      <c r="E97" s="3803"/>
      <c r="F97" s="3803"/>
      <c r="G97" s="3803"/>
      <c r="H97" s="3803"/>
      <c r="I97" s="3803"/>
      <c r="J97" s="3803"/>
    </row>
    <row r="98" spans="1:10" ht="37.5" hidden="1" customHeight="1">
      <c r="A98" s="183"/>
      <c r="B98" s="183"/>
      <c r="C98" s="193"/>
      <c r="D98" s="193"/>
      <c r="E98" s="193"/>
      <c r="F98" s="193"/>
      <c r="G98" s="193"/>
      <c r="H98" s="193"/>
      <c r="I98" s="193"/>
      <c r="J98" s="193"/>
    </row>
    <row r="99" spans="1:10" ht="37.5" hidden="1" customHeight="1">
      <c r="A99" s="183"/>
      <c r="B99" s="183"/>
      <c r="C99" s="193"/>
      <c r="D99" s="193"/>
      <c r="E99" s="193"/>
      <c r="F99" s="193"/>
      <c r="G99" s="193"/>
      <c r="H99" s="193"/>
      <c r="I99" s="193"/>
      <c r="J99" s="193"/>
    </row>
    <row r="100" spans="1:10" ht="37.5" hidden="1" customHeight="1">
      <c r="A100" s="183"/>
      <c r="B100" s="183"/>
      <c r="C100" s="193"/>
      <c r="D100" s="193"/>
      <c r="E100" s="193"/>
      <c r="F100" s="193"/>
      <c r="G100" s="193"/>
      <c r="H100" s="193"/>
      <c r="I100" s="193"/>
      <c r="J100" s="193"/>
    </row>
    <row r="101" spans="1:10" hidden="1">
      <c r="A101" s="183"/>
      <c r="B101" s="183"/>
      <c r="C101" s="185"/>
      <c r="D101" s="183"/>
      <c r="E101" s="183"/>
      <c r="F101" s="183"/>
      <c r="G101" s="183"/>
      <c r="H101" s="183"/>
      <c r="I101" s="183"/>
      <c r="J101" s="183"/>
    </row>
    <row r="102" spans="1:10" ht="5.25" hidden="1" customHeight="1">
      <c r="A102" s="183"/>
      <c r="B102" s="183"/>
      <c r="C102" s="5253"/>
      <c r="D102" s="5253"/>
      <c r="E102" s="5253"/>
      <c r="F102" s="5253"/>
      <c r="G102" s="5253"/>
      <c r="H102" s="5253"/>
      <c r="I102" s="5253"/>
      <c r="J102" s="5253"/>
    </row>
    <row r="103" spans="1:10" hidden="1">
      <c r="A103" s="183"/>
      <c r="B103" s="183"/>
      <c r="C103" s="183"/>
      <c r="D103" s="183"/>
      <c r="E103" s="183"/>
      <c r="F103" s="183"/>
      <c r="G103" s="183"/>
      <c r="H103" s="183"/>
      <c r="I103" s="183"/>
      <c r="J103" s="183"/>
    </row>
    <row r="104" spans="1:10" hidden="1">
      <c r="A104" s="183"/>
      <c r="B104" s="183"/>
      <c r="C104" s="183"/>
      <c r="D104" s="183"/>
      <c r="E104" s="183"/>
      <c r="F104" s="183"/>
      <c r="G104" s="183"/>
      <c r="H104" s="183"/>
      <c r="I104" s="183"/>
      <c r="J104" s="183"/>
    </row>
    <row r="105" spans="1:10" ht="30.75" hidden="1" customHeight="1">
      <c r="A105" s="183"/>
      <c r="B105" s="183"/>
      <c r="C105" s="3803" t="s">
        <v>177</v>
      </c>
      <c r="D105" s="3803"/>
      <c r="E105" s="3803"/>
      <c r="F105" s="3803"/>
      <c r="G105" s="3803"/>
      <c r="H105" s="3803"/>
      <c r="I105" s="3803"/>
      <c r="J105" s="3803"/>
    </row>
    <row r="106" spans="1:10" ht="25.5" hidden="1" customHeight="1">
      <c r="A106" s="183"/>
      <c r="B106" s="183"/>
      <c r="C106" s="3803" t="s">
        <v>178</v>
      </c>
      <c r="D106" s="3803"/>
      <c r="E106" s="3803"/>
      <c r="F106" s="3803"/>
      <c r="G106" s="3803"/>
      <c r="H106" s="3803"/>
      <c r="I106" s="3803"/>
      <c r="J106" s="3803"/>
    </row>
    <row r="107" spans="1:10" ht="78.75" hidden="1" customHeight="1">
      <c r="A107" s="183"/>
      <c r="B107" s="183"/>
      <c r="C107" s="3803" t="s">
        <v>179</v>
      </c>
      <c r="D107" s="3803"/>
      <c r="E107" s="3803"/>
      <c r="F107" s="3803"/>
      <c r="G107" s="3803"/>
      <c r="H107" s="3803"/>
      <c r="I107" s="3803"/>
      <c r="J107" s="3803"/>
    </row>
    <row r="108" spans="1:10" ht="18" hidden="1" customHeight="1">
      <c r="C108" s="5252" t="s">
        <v>180</v>
      </c>
      <c r="D108" s="5252"/>
      <c r="E108" s="5252"/>
      <c r="F108" s="5252"/>
      <c r="G108" s="5252"/>
      <c r="H108" s="5252"/>
      <c r="I108" s="5252"/>
      <c r="J108" s="5252"/>
    </row>
    <row r="109" spans="1:10" ht="19.5" hidden="1" customHeight="1">
      <c r="C109" s="5252" t="s">
        <v>181</v>
      </c>
      <c r="D109" s="5252"/>
      <c r="E109" s="5252"/>
      <c r="F109" s="5252"/>
      <c r="G109" s="5252"/>
      <c r="H109" s="5252"/>
      <c r="I109" s="5252"/>
      <c r="J109" s="5252"/>
    </row>
    <row r="110" spans="1:10" ht="66" hidden="1" customHeight="1">
      <c r="C110" s="5259" t="s">
        <v>557</v>
      </c>
      <c r="D110" s="5259"/>
      <c r="E110" s="5259"/>
      <c r="F110" s="5259"/>
      <c r="G110" s="5259"/>
      <c r="H110" s="5259"/>
      <c r="I110" s="5259"/>
      <c r="J110" s="5259"/>
    </row>
    <row r="111" spans="1:10" ht="64.5" hidden="1" customHeight="1">
      <c r="C111" s="3803" t="s">
        <v>1477</v>
      </c>
      <c r="D111" s="3803"/>
      <c r="E111" s="3803"/>
      <c r="F111" s="3803"/>
      <c r="G111" s="3803"/>
      <c r="H111" s="3803"/>
      <c r="I111" s="3803"/>
      <c r="J111" s="3803"/>
    </row>
    <row r="112" spans="1:10" ht="10.5" hidden="1" customHeight="1">
      <c r="C112" s="177"/>
      <c r="D112" s="177"/>
      <c r="E112" s="177"/>
      <c r="F112" s="177"/>
      <c r="G112" s="177"/>
      <c r="H112" s="177"/>
      <c r="I112" s="177"/>
      <c r="J112" s="177"/>
    </row>
    <row r="113" spans="3:10" ht="32.25" hidden="1" customHeight="1">
      <c r="C113" s="5259" t="s">
        <v>722</v>
      </c>
      <c r="D113" s="5259"/>
      <c r="E113" s="5259"/>
      <c r="F113" s="5259"/>
      <c r="G113" s="5259"/>
      <c r="H113" s="5259"/>
      <c r="I113" s="5259"/>
      <c r="J113" s="5259"/>
    </row>
    <row r="114" spans="3:10" ht="17.25" hidden="1" customHeight="1">
      <c r="C114" s="5259" t="s">
        <v>661</v>
      </c>
      <c r="D114" s="5259"/>
      <c r="E114" s="5259"/>
      <c r="F114" s="5259"/>
      <c r="G114" s="5259"/>
      <c r="H114" s="5259"/>
      <c r="I114" s="5259"/>
      <c r="J114" s="5259"/>
    </row>
    <row r="115" spans="3:10" ht="12.75" hidden="1" customHeight="1">
      <c r="C115" s="5259" t="s">
        <v>813</v>
      </c>
      <c r="D115" s="5259"/>
      <c r="E115" s="5259"/>
      <c r="F115" s="5259"/>
      <c r="G115" s="5259"/>
      <c r="H115" s="5259"/>
      <c r="I115" s="5259"/>
      <c r="J115" s="5259"/>
    </row>
    <row r="116" spans="3:10" ht="17.25" hidden="1" customHeight="1">
      <c r="C116" s="5259" t="s">
        <v>662</v>
      </c>
      <c r="D116" s="5259"/>
      <c r="E116" s="5259"/>
      <c r="F116" s="5259"/>
      <c r="G116" s="5259"/>
      <c r="H116" s="5259"/>
      <c r="I116" s="5259"/>
      <c r="J116" s="5259"/>
    </row>
    <row r="117" spans="3:10" hidden="1"/>
    <row r="118" spans="3:10" hidden="1"/>
    <row r="127" spans="3:10" ht="14.25" customHeight="1">
      <c r="C127" s="194"/>
      <c r="D127" s="194"/>
      <c r="E127" s="194"/>
      <c r="F127" s="194"/>
      <c r="G127" s="194"/>
      <c r="H127" s="194"/>
      <c r="I127" s="194"/>
      <c r="J127" s="194"/>
    </row>
    <row r="128" spans="3:10" ht="13.5" customHeight="1">
      <c r="C128" s="194"/>
      <c r="D128" s="194"/>
      <c r="E128" s="194"/>
      <c r="F128" s="194"/>
      <c r="G128" s="194"/>
      <c r="H128" s="194"/>
      <c r="I128" s="194"/>
      <c r="J128" s="194"/>
    </row>
    <row r="129" spans="3:10" ht="15" customHeight="1">
      <c r="C129" s="195"/>
      <c r="D129" s="195"/>
      <c r="E129" s="195"/>
      <c r="F129" s="195"/>
      <c r="G129" s="195"/>
      <c r="H129" s="195"/>
      <c r="I129" s="195"/>
      <c r="J129" s="195"/>
    </row>
    <row r="130" spans="3:10">
      <c r="C130" s="196"/>
      <c r="D130" s="196"/>
      <c r="E130" s="196"/>
      <c r="F130" s="196"/>
      <c r="G130" s="196"/>
      <c r="H130" s="196"/>
      <c r="I130" s="196"/>
      <c r="J130" s="196"/>
    </row>
    <row r="131" spans="3:10">
      <c r="C131" s="197"/>
      <c r="D131" s="197"/>
      <c r="E131" s="197"/>
      <c r="F131" s="197"/>
      <c r="J131" s="197"/>
    </row>
    <row r="132" spans="3:10">
      <c r="C132" s="197"/>
      <c r="D132" s="198"/>
      <c r="E132" s="197"/>
      <c r="F132" s="199"/>
      <c r="G132" s="199"/>
    </row>
    <row r="133" spans="3:10">
      <c r="C133" s="199"/>
      <c r="D133" s="198"/>
      <c r="E133" s="199"/>
      <c r="F133" s="199"/>
      <c r="G133" s="199"/>
    </row>
    <row r="134" spans="3:10">
      <c r="C134" s="199"/>
      <c r="D134" s="197"/>
      <c r="E134" s="199"/>
      <c r="F134" s="199"/>
      <c r="G134" s="199"/>
    </row>
    <row r="135" spans="3:10">
      <c r="C135" s="199"/>
      <c r="D135" s="198"/>
      <c r="E135" s="199"/>
      <c r="F135" s="199"/>
      <c r="G135" s="199"/>
    </row>
    <row r="136" spans="3:10">
      <c r="C136" s="199"/>
      <c r="D136" s="197"/>
      <c r="E136" s="199"/>
      <c r="F136" s="199"/>
      <c r="G136" s="199"/>
    </row>
    <row r="137" spans="3:10">
      <c r="C137" s="197"/>
      <c r="D137" s="199"/>
      <c r="E137" s="197"/>
      <c r="F137" s="199"/>
      <c r="G137" s="199"/>
    </row>
    <row r="138" spans="3:10">
      <c r="C138" s="199"/>
      <c r="D138" s="198"/>
      <c r="E138" s="199"/>
      <c r="F138" s="199"/>
      <c r="G138" s="199"/>
    </row>
    <row r="139" spans="3:10">
      <c r="C139" s="199"/>
      <c r="D139" s="197"/>
      <c r="E139" s="199"/>
      <c r="F139" s="199"/>
      <c r="G139" s="199"/>
    </row>
    <row r="140" spans="3:10">
      <c r="C140" s="197"/>
      <c r="D140" s="198"/>
      <c r="E140" s="199"/>
      <c r="F140" s="199"/>
      <c r="G140" s="199"/>
    </row>
    <row r="141" spans="3:10">
      <c r="C141" s="199"/>
      <c r="D141" s="197"/>
      <c r="E141" s="197"/>
      <c r="F141" s="199"/>
      <c r="G141" s="199"/>
    </row>
    <row r="142" spans="3:10">
      <c r="C142" s="197"/>
      <c r="D142" s="198"/>
      <c r="E142" s="197"/>
      <c r="F142" s="199"/>
      <c r="G142" s="199"/>
    </row>
    <row r="143" spans="3:10">
      <c r="C143" s="199"/>
      <c r="D143" s="198"/>
      <c r="E143" s="199"/>
      <c r="F143" s="199"/>
      <c r="G143" s="199"/>
    </row>
    <row r="144" spans="3:10">
      <c r="C144" s="199"/>
      <c r="D144" s="198"/>
      <c r="E144" s="199"/>
      <c r="F144" s="199"/>
      <c r="G144" s="199"/>
    </row>
    <row r="145" spans="3:7">
      <c r="C145" s="199"/>
      <c r="D145" s="198"/>
      <c r="E145" s="199"/>
      <c r="F145" s="199"/>
      <c r="G145" s="199"/>
    </row>
    <row r="146" spans="3:7">
      <c r="C146" s="199"/>
      <c r="D146" s="197"/>
      <c r="E146" s="199"/>
      <c r="F146" s="199"/>
      <c r="G146" s="199"/>
    </row>
    <row r="147" spans="3:7">
      <c r="C147" s="200"/>
    </row>
    <row r="148" spans="3:7">
      <c r="C148" s="201"/>
    </row>
    <row r="149" spans="3:7">
      <c r="C149" s="202"/>
    </row>
    <row r="150" spans="3:7">
      <c r="C150" s="202"/>
    </row>
    <row r="151" spans="3:7">
      <c r="C151" s="202"/>
    </row>
    <row r="152" spans="3:7" ht="40.5" customHeight="1">
      <c r="C152" s="5256"/>
      <c r="D152" s="5256"/>
      <c r="E152" s="5256"/>
      <c r="F152" s="5256"/>
    </row>
    <row r="153" spans="3:7" ht="45" customHeight="1">
      <c r="C153" s="5255"/>
      <c r="D153" s="5255"/>
      <c r="E153" s="5255"/>
      <c r="F153" s="5255"/>
    </row>
    <row r="154" spans="3:7" ht="39" customHeight="1">
      <c r="C154" s="5255"/>
      <c r="D154" s="5255"/>
      <c r="E154" s="5255"/>
      <c r="F154" s="5255"/>
    </row>
    <row r="155" spans="3:7" ht="42.75" customHeight="1">
      <c r="C155" s="5256"/>
      <c r="D155" s="5256"/>
      <c r="E155" s="5256"/>
      <c r="F155" s="5256"/>
    </row>
    <row r="156" spans="3:7" ht="38.25" customHeight="1">
      <c r="C156" s="5255"/>
      <c r="D156" s="5255"/>
      <c r="E156" s="5255"/>
      <c r="F156" s="5255"/>
    </row>
    <row r="157" spans="3:7" ht="38.25" customHeight="1">
      <c r="C157" s="5257"/>
      <c r="D157" s="5257"/>
      <c r="E157" s="5256"/>
      <c r="F157" s="5256"/>
    </row>
    <row r="158" spans="3:7">
      <c r="C158" s="206"/>
      <c r="D158" s="298"/>
      <c r="E158" s="206"/>
      <c r="F158" s="206"/>
    </row>
    <row r="159" spans="3:7">
      <c r="C159" s="199"/>
      <c r="D159" s="199"/>
      <c r="E159" s="199"/>
      <c r="F159" s="199"/>
    </row>
    <row r="160" spans="3:7">
      <c r="C160" s="199"/>
      <c r="D160" s="199"/>
      <c r="E160" s="199"/>
      <c r="F160" s="199"/>
    </row>
    <row r="161" spans="3:6">
      <c r="C161" s="199"/>
      <c r="D161" s="199"/>
      <c r="E161" s="199"/>
      <c r="F161" s="199"/>
    </row>
    <row r="162" spans="3:6">
      <c r="C162" s="199"/>
      <c r="D162" s="199"/>
      <c r="E162" s="199"/>
      <c r="F162" s="199"/>
    </row>
    <row r="163" spans="3:6">
      <c r="C163" s="199"/>
      <c r="D163" s="199"/>
      <c r="E163" s="199"/>
      <c r="F163" s="199"/>
    </row>
    <row r="164" spans="3:6">
      <c r="C164" s="199"/>
      <c r="D164" s="199"/>
      <c r="E164" s="199"/>
      <c r="F164" s="199"/>
    </row>
    <row r="165" spans="3:6">
      <c r="C165" s="199"/>
      <c r="D165" s="199"/>
      <c r="E165" s="199"/>
      <c r="F165" s="199"/>
    </row>
    <row r="166" spans="3:6">
      <c r="C166" s="199"/>
      <c r="D166" s="199"/>
      <c r="E166" s="199"/>
      <c r="F166" s="199"/>
    </row>
    <row r="167" spans="3:6">
      <c r="C167" s="199"/>
      <c r="D167" s="199"/>
      <c r="E167" s="199"/>
      <c r="F167" s="199"/>
    </row>
    <row r="168" spans="3:6" ht="38.25" customHeight="1">
      <c r="C168" s="5258"/>
      <c r="D168" s="5258"/>
      <c r="E168" s="5258"/>
      <c r="F168" s="5258"/>
    </row>
    <row r="169" spans="3:6" ht="12.75" customHeight="1">
      <c r="C169" s="5254"/>
      <c r="D169" s="5254"/>
      <c r="E169" s="5254"/>
      <c r="F169" s="5254"/>
    </row>
    <row r="170" spans="3:6">
      <c r="C170" s="202"/>
    </row>
  </sheetData>
  <sheetProtection formatRows="0"/>
  <mergeCells count="71">
    <mergeCell ref="C152:F152"/>
    <mergeCell ref="C153:F153"/>
    <mergeCell ref="C110:J110"/>
    <mergeCell ref="C111:J111"/>
    <mergeCell ref="C113:J113"/>
    <mergeCell ref="C114:J114"/>
    <mergeCell ref="C115:J115"/>
    <mergeCell ref="C116:J116"/>
    <mergeCell ref="C169:F169"/>
    <mergeCell ref="C154:F154"/>
    <mergeCell ref="C155:F155"/>
    <mergeCell ref="C156:F156"/>
    <mergeCell ref="C157:D157"/>
    <mergeCell ref="E157:F157"/>
    <mergeCell ref="C168:F168"/>
    <mergeCell ref="C108:J108"/>
    <mergeCell ref="C109:J109"/>
    <mergeCell ref="E87:J87"/>
    <mergeCell ref="C91:F91"/>
    <mergeCell ref="C105:J105"/>
    <mergeCell ref="C106:J106"/>
    <mergeCell ref="C97:J97"/>
    <mergeCell ref="C102:J102"/>
    <mergeCell ref="D94:J94"/>
    <mergeCell ref="D93:J93"/>
    <mergeCell ref="C107:J107"/>
    <mergeCell ref="C89:J89"/>
    <mergeCell ref="D85:J85"/>
    <mergeCell ref="C96:J96"/>
    <mergeCell ref="E86:J86"/>
    <mergeCell ref="C56:J56"/>
    <mergeCell ref="D58:J58"/>
    <mergeCell ref="C70:J70"/>
    <mergeCell ref="E69:J69"/>
    <mergeCell ref="D81:J81"/>
    <mergeCell ref="C54:J54"/>
    <mergeCell ref="C51:J51"/>
    <mergeCell ref="E60:J60"/>
    <mergeCell ref="D83:J83"/>
    <mergeCell ref="C50:J50"/>
    <mergeCell ref="C53:J53"/>
    <mergeCell ref="C52:J52"/>
    <mergeCell ref="A3:J3"/>
    <mergeCell ref="C10:J10"/>
    <mergeCell ref="C24:J24"/>
    <mergeCell ref="C11:J11"/>
    <mergeCell ref="C12:J12"/>
    <mergeCell ref="B17:J17"/>
    <mergeCell ref="C13:J13"/>
    <mergeCell ref="B15:J15"/>
    <mergeCell ref="B6:D6"/>
    <mergeCell ref="B8:J8"/>
    <mergeCell ref="B19:J19"/>
    <mergeCell ref="B21:I21"/>
    <mergeCell ref="C23:J23"/>
    <mergeCell ref="C41:J41"/>
    <mergeCell ref="B34:I34"/>
    <mergeCell ref="C39:J39"/>
    <mergeCell ref="C49:J49"/>
    <mergeCell ref="C25:J25"/>
    <mergeCell ref="C45:J45"/>
    <mergeCell ref="C32:J32"/>
    <mergeCell ref="C38:J38"/>
    <mergeCell ref="C26:J26"/>
    <mergeCell ref="B43:I43"/>
    <mergeCell ref="C40:J40"/>
    <mergeCell ref="B36:J36"/>
    <mergeCell ref="C30:J30"/>
    <mergeCell ref="C31:J31"/>
    <mergeCell ref="C28:J28"/>
    <mergeCell ref="C47:J47"/>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2" manualBreakCount="2">
    <brk id="41" max="9" man="1"/>
    <brk id="8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0420" r:id="rId4" name="Button 4">
              <controlPr defaultSize="0" print="0" autoFill="0" autoPict="0" macro="[0]!ToMainMenu">
                <anchor>
                  <from>
                    <xdr:col>11</xdr:col>
                    <xdr:colOff>152400</xdr:colOff>
                    <xdr:row>0</xdr:row>
                    <xdr:rowOff>45720</xdr:rowOff>
                  </from>
                  <to>
                    <xdr:col>13</xdr:col>
                    <xdr:colOff>419100</xdr:colOff>
                    <xdr:row>2</xdr:row>
                    <xdr:rowOff>68580</xdr:rowOff>
                  </to>
                </anchor>
              </controlPr>
            </control>
          </mc:Choice>
        </mc:AlternateContent>
        <mc:AlternateContent xmlns:mc="http://schemas.openxmlformats.org/markup-compatibility/2006">
          <mc:Choice Requires="x14">
            <control shapeId="60421" r:id="rId5" name="Button 5">
              <controlPr defaultSize="0" print="0" autoFill="0" autoPict="0" macro="[0]!PrintCoverPGSec1">
                <anchor>
                  <from>
                    <xdr:col>11</xdr:col>
                    <xdr:colOff>152400</xdr:colOff>
                    <xdr:row>5</xdr:row>
                    <xdr:rowOff>198120</xdr:rowOff>
                  </from>
                  <to>
                    <xdr:col>13</xdr:col>
                    <xdr:colOff>419100</xdr:colOff>
                    <xdr:row>7</xdr:row>
                    <xdr:rowOff>114300</xdr:rowOff>
                  </to>
                </anchor>
              </controlPr>
            </control>
          </mc:Choice>
        </mc:AlternateContent>
        <mc:AlternateContent xmlns:mc="http://schemas.openxmlformats.org/markup-compatibility/2006">
          <mc:Choice Requires="x14">
            <control shapeId="60422" r:id="rId6" name="Button 6">
              <controlPr defaultSize="0" print="0" autoFill="0" autoPict="0" macro="[0]!PrintPreview">
                <anchor>
                  <from>
                    <xdr:col>11</xdr:col>
                    <xdr:colOff>152400</xdr:colOff>
                    <xdr:row>2</xdr:row>
                    <xdr:rowOff>76200</xdr:rowOff>
                  </from>
                  <to>
                    <xdr:col>13</xdr:col>
                    <xdr:colOff>419100</xdr:colOff>
                    <xdr:row>4</xdr:row>
                    <xdr:rowOff>30480</xdr:rowOff>
                  </to>
                </anchor>
              </controlPr>
            </control>
          </mc:Choice>
        </mc:AlternateContent>
        <mc:AlternateContent xmlns:mc="http://schemas.openxmlformats.org/markup-compatibility/2006">
          <mc:Choice Requires="x14">
            <control shapeId="60490" r:id="rId7" name="Button 74">
              <controlPr defaultSize="0" print="0" autoFill="0" autoPict="0" macro="[0]!ToDataEntry">
                <anchor>
                  <from>
                    <xdr:col>11</xdr:col>
                    <xdr:colOff>152400</xdr:colOff>
                    <xdr:row>7</xdr:row>
                    <xdr:rowOff>114300</xdr:rowOff>
                  </from>
                  <to>
                    <xdr:col>13</xdr:col>
                    <xdr:colOff>419100</xdr:colOff>
                    <xdr:row>7</xdr:row>
                    <xdr:rowOff>457200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29">
    <tabColor rgb="FF00B0F0"/>
  </sheetPr>
  <dimension ref="B2:J84"/>
  <sheetViews>
    <sheetView showGridLines="0" showRowColHeaders="0" zoomScaleNormal="100" workbookViewId="0">
      <selection activeCell="V14" sqref="V14"/>
    </sheetView>
  </sheetViews>
  <sheetFormatPr defaultColWidth="9.109375" defaultRowHeight="13.2"/>
  <cols>
    <col min="2" max="2" width="3" customWidth="1"/>
    <col min="4" max="4" width="11.109375" customWidth="1"/>
    <col min="5" max="5" width="14.33203125" customWidth="1"/>
    <col min="7" max="7" width="10.44140625" customWidth="1"/>
    <col min="9" max="9" width="25" customWidth="1"/>
    <col min="10" max="10" width="2.44140625" customWidth="1"/>
  </cols>
  <sheetData>
    <row r="2" spans="2:10" ht="20.25" customHeight="1">
      <c r="B2" s="5260" t="s">
        <v>94</v>
      </c>
      <c r="C2" s="5261"/>
      <c r="D2" s="5261"/>
      <c r="E2" s="5261"/>
      <c r="F2" s="5261"/>
      <c r="G2" s="5261"/>
      <c r="H2" s="5261"/>
      <c r="I2" s="5261"/>
      <c r="J2" s="5262"/>
    </row>
    <row r="3" spans="2:10" ht="27" customHeight="1">
      <c r="B3" s="5268" t="s">
        <v>818</v>
      </c>
      <c r="C3" s="5268"/>
      <c r="D3" s="5268"/>
      <c r="E3" s="5268"/>
      <c r="F3" s="5268"/>
      <c r="G3" s="5268"/>
      <c r="H3" s="5268"/>
      <c r="I3" s="5268"/>
      <c r="J3" s="5268"/>
    </row>
    <row r="4" spans="2:10" ht="15" customHeight="1">
      <c r="B4" s="3810" t="s">
        <v>4004</v>
      </c>
      <c r="C4" s="3810"/>
      <c r="D4" s="5267"/>
      <c r="E4" s="229" t="str">
        <f>+'Master Data'!WimsNo</f>
        <v>012345</v>
      </c>
      <c r="F4" s="6"/>
      <c r="G4" s="6"/>
      <c r="H4" s="6"/>
      <c r="I4" s="6"/>
      <c r="J4" s="6"/>
    </row>
    <row r="5" spans="2:10" ht="14.25" customHeight="1">
      <c r="B5" s="3810" t="s">
        <v>745</v>
      </c>
      <c r="C5" s="3810"/>
      <c r="D5" s="5267"/>
      <c r="E5" s="230"/>
      <c r="F5" s="5287" t="s">
        <v>746</v>
      </c>
      <c r="G5" s="5288"/>
      <c r="H5" s="5289"/>
      <c r="I5" s="231"/>
      <c r="J5" s="232"/>
    </row>
    <row r="6" spans="2:10">
      <c r="B6" s="203"/>
      <c r="C6" s="17"/>
      <c r="D6" s="17"/>
      <c r="E6" s="17"/>
      <c r="F6" s="17"/>
      <c r="G6" s="17"/>
      <c r="H6" s="17"/>
      <c r="I6" s="17"/>
      <c r="J6" s="17"/>
    </row>
    <row r="7" spans="2:10">
      <c r="B7" s="203"/>
      <c r="C7" s="17"/>
      <c r="D7" s="17"/>
      <c r="E7" s="17"/>
      <c r="F7" s="17"/>
      <c r="G7" s="17"/>
      <c r="H7" s="17"/>
      <c r="I7" s="17"/>
      <c r="J7" s="17"/>
    </row>
    <row r="8" spans="2:10" ht="15" customHeight="1">
      <c r="B8" s="5263" t="s">
        <v>819</v>
      </c>
      <c r="C8" s="5264"/>
      <c r="D8" s="5264"/>
      <c r="E8" s="5264"/>
      <c r="F8" s="5264"/>
      <c r="G8" s="5264"/>
      <c r="H8" s="5264"/>
      <c r="I8" s="5264"/>
      <c r="J8" s="5265"/>
    </row>
    <row r="9" spans="2:10" ht="21" customHeight="1">
      <c r="B9" s="220"/>
      <c r="C9" s="5266"/>
      <c r="D9" s="5266"/>
      <c r="E9" s="5266"/>
      <c r="F9" s="5266"/>
      <c r="G9" s="5266"/>
      <c r="H9" s="5266"/>
      <c r="I9" s="5266"/>
      <c r="J9" s="211"/>
    </row>
    <row r="10" spans="2:10" ht="21" customHeight="1">
      <c r="B10" s="220"/>
      <c r="C10" s="5266"/>
      <c r="D10" s="5266"/>
      <c r="E10" s="5266"/>
      <c r="F10" s="5266"/>
      <c r="G10" s="5266"/>
      <c r="H10" s="5266"/>
      <c r="I10" s="5266"/>
      <c r="J10" s="211"/>
    </row>
    <row r="11" spans="2:10" ht="21" customHeight="1">
      <c r="B11" s="220"/>
      <c r="C11" s="219"/>
      <c r="D11" s="219"/>
      <c r="E11" s="219"/>
      <c r="F11" s="219"/>
      <c r="G11" s="219"/>
      <c r="H11" s="219"/>
      <c r="I11" s="219"/>
      <c r="J11" s="211"/>
    </row>
    <row r="12" spans="2:10" ht="21" customHeight="1">
      <c r="B12" s="220"/>
      <c r="C12" s="219"/>
      <c r="D12" s="219"/>
      <c r="E12" s="219"/>
      <c r="F12" s="219"/>
      <c r="G12" s="219"/>
      <c r="H12" s="219"/>
      <c r="I12" s="219"/>
      <c r="J12" s="211"/>
    </row>
    <row r="13" spans="2:10" ht="21" customHeight="1">
      <c r="B13" s="220"/>
      <c r="C13" s="5266"/>
      <c r="D13" s="5266"/>
      <c r="E13" s="5266"/>
      <c r="F13" s="5266"/>
      <c r="G13" s="5266"/>
      <c r="H13" s="5266"/>
      <c r="I13" s="5266"/>
      <c r="J13" s="211"/>
    </row>
    <row r="14" spans="2:10" ht="21" customHeight="1">
      <c r="B14" s="220"/>
      <c r="C14" s="5266"/>
      <c r="D14" s="5266"/>
      <c r="E14" s="5266"/>
      <c r="F14" s="5266"/>
      <c r="G14" s="5266"/>
      <c r="H14" s="5266"/>
      <c r="I14" s="5266"/>
      <c r="J14" s="211"/>
    </row>
    <row r="15" spans="2:10" ht="21" customHeight="1">
      <c r="B15" s="220"/>
      <c r="C15" s="218"/>
      <c r="D15" s="218"/>
      <c r="E15" s="218"/>
      <c r="F15" s="218"/>
      <c r="G15" s="218"/>
      <c r="H15" s="218"/>
      <c r="I15" s="218"/>
      <c r="J15" s="211"/>
    </row>
    <row r="16" spans="2:10" ht="15" customHeight="1">
      <c r="B16" s="5263" t="s">
        <v>820</v>
      </c>
      <c r="C16" s="5264"/>
      <c r="D16" s="5264"/>
      <c r="E16" s="5264"/>
      <c r="F16" s="5264"/>
      <c r="G16" s="5264"/>
      <c r="H16" s="5264"/>
      <c r="I16" s="5264"/>
      <c r="J16" s="5265"/>
    </row>
    <row r="17" spans="2:10" ht="21" customHeight="1">
      <c r="B17" s="220"/>
      <c r="C17" s="5266"/>
      <c r="D17" s="5266"/>
      <c r="E17" s="5266"/>
      <c r="F17" s="5266"/>
      <c r="G17" s="5266"/>
      <c r="H17" s="5266"/>
      <c r="I17" s="5266"/>
      <c r="J17" s="211"/>
    </row>
    <row r="18" spans="2:10" ht="21" customHeight="1">
      <c r="B18" s="220"/>
      <c r="C18" s="219"/>
      <c r="D18" s="219"/>
      <c r="E18" s="219"/>
      <c r="F18" s="219"/>
      <c r="G18" s="219"/>
      <c r="H18" s="219"/>
      <c r="I18" s="219"/>
      <c r="J18" s="211"/>
    </row>
    <row r="19" spans="2:10" ht="21" customHeight="1">
      <c r="B19" s="220"/>
      <c r="C19" s="219"/>
      <c r="D19" s="219"/>
      <c r="E19" s="219"/>
      <c r="F19" s="219"/>
      <c r="G19" s="219"/>
      <c r="H19" s="219"/>
      <c r="I19" s="219"/>
      <c r="J19" s="211"/>
    </row>
    <row r="20" spans="2:10" ht="21" customHeight="1">
      <c r="B20" s="220"/>
      <c r="C20" s="5266"/>
      <c r="D20" s="5266"/>
      <c r="E20" s="5266"/>
      <c r="F20" s="5266"/>
      <c r="G20" s="5266"/>
      <c r="H20" s="5266"/>
      <c r="I20" s="5266"/>
      <c r="J20" s="211"/>
    </row>
    <row r="21" spans="2:10" ht="21" customHeight="1">
      <c r="B21" s="220"/>
      <c r="C21" s="5266"/>
      <c r="D21" s="5266"/>
      <c r="E21" s="5266"/>
      <c r="F21" s="5266"/>
      <c r="G21" s="5266"/>
      <c r="H21" s="5266"/>
      <c r="I21" s="5266"/>
      <c r="J21" s="211"/>
    </row>
    <row r="22" spans="2:10" ht="21" customHeight="1">
      <c r="B22" s="220"/>
      <c r="C22" s="5266"/>
      <c r="D22" s="5266"/>
      <c r="E22" s="5266"/>
      <c r="F22" s="5266"/>
      <c r="G22" s="5266"/>
      <c r="H22" s="5266"/>
      <c r="I22" s="5266"/>
      <c r="J22" s="211"/>
    </row>
    <row r="23" spans="2:10" ht="21" customHeight="1">
      <c r="B23" s="216"/>
      <c r="C23" s="207"/>
      <c r="D23" s="207"/>
      <c r="E23" s="207"/>
      <c r="F23" s="207"/>
      <c r="G23" s="207"/>
      <c r="H23" s="207"/>
      <c r="I23" s="207"/>
      <c r="J23" s="217"/>
    </row>
    <row r="24" spans="2:10" ht="55.5" customHeight="1">
      <c r="B24" s="5280" t="s">
        <v>822</v>
      </c>
      <c r="C24" s="5281"/>
      <c r="D24" s="5281"/>
      <c r="E24" s="5281"/>
      <c r="F24" s="5281"/>
      <c r="G24" s="5281"/>
      <c r="H24" s="5281"/>
      <c r="I24" s="5281"/>
      <c r="J24" s="5282"/>
    </row>
    <row r="25" spans="2:10" ht="55.5" customHeight="1">
      <c r="B25" s="5276" t="s">
        <v>1478</v>
      </c>
      <c r="C25" s="5277"/>
      <c r="D25" s="5277"/>
      <c r="E25" s="5277"/>
      <c r="F25" s="5277"/>
      <c r="G25" s="5277"/>
      <c r="H25" s="5277"/>
      <c r="I25" s="5277"/>
      <c r="J25" s="5278"/>
    </row>
    <row r="26" spans="2:10" ht="15" customHeight="1">
      <c r="B26" s="5263" t="s">
        <v>821</v>
      </c>
      <c r="C26" s="5264"/>
      <c r="D26" s="5264"/>
      <c r="E26" s="5264"/>
      <c r="F26" s="5264"/>
      <c r="G26" s="5264"/>
      <c r="H26" s="5264"/>
      <c r="I26" s="5264"/>
      <c r="J26" s="5265"/>
    </row>
    <row r="27" spans="2:10" ht="21" customHeight="1">
      <c r="B27" s="220"/>
      <c r="C27" s="5266"/>
      <c r="D27" s="5266"/>
      <c r="E27" s="5266"/>
      <c r="F27" s="5266"/>
      <c r="G27" s="5266"/>
      <c r="H27" s="5266"/>
      <c r="I27" s="5266"/>
      <c r="J27" s="211"/>
    </row>
    <row r="28" spans="2:10" ht="21" customHeight="1">
      <c r="B28" s="220"/>
      <c r="C28" s="219"/>
      <c r="D28" s="219"/>
      <c r="E28" s="219"/>
      <c r="F28" s="219"/>
      <c r="G28" s="219"/>
      <c r="H28" s="219"/>
      <c r="I28" s="219"/>
      <c r="J28" s="211"/>
    </row>
    <row r="29" spans="2:10" ht="21" customHeight="1">
      <c r="B29" s="220"/>
      <c r="C29" s="219"/>
      <c r="D29" s="219"/>
      <c r="E29" s="219"/>
      <c r="F29" s="219"/>
      <c r="G29" s="219"/>
      <c r="H29" s="219"/>
      <c r="I29" s="219"/>
      <c r="J29" s="211"/>
    </row>
    <row r="30" spans="2:10" ht="21" customHeight="1">
      <c r="B30" s="220"/>
      <c r="C30" s="5266"/>
      <c r="D30" s="5266"/>
      <c r="E30" s="5266"/>
      <c r="F30" s="5266"/>
      <c r="G30" s="5266"/>
      <c r="H30" s="5266"/>
      <c r="I30" s="5266"/>
      <c r="J30" s="211"/>
    </row>
    <row r="31" spans="2:10" ht="21" customHeight="1">
      <c r="B31" s="220"/>
      <c r="C31" s="5266"/>
      <c r="D31" s="5266"/>
      <c r="E31" s="5266"/>
      <c r="F31" s="5266"/>
      <c r="G31" s="5266"/>
      <c r="H31" s="5266"/>
      <c r="I31" s="5266"/>
      <c r="J31" s="211"/>
    </row>
    <row r="32" spans="2:10" ht="21" customHeight="1">
      <c r="B32" s="220"/>
      <c r="C32" s="5266"/>
      <c r="D32" s="5266"/>
      <c r="E32" s="5266"/>
      <c r="F32" s="5266"/>
      <c r="G32" s="5266"/>
      <c r="H32" s="5266"/>
      <c r="I32" s="5266"/>
      <c r="J32" s="211"/>
    </row>
    <row r="33" spans="2:10" ht="21" customHeight="1">
      <c r="B33" s="216"/>
      <c r="C33" s="207"/>
      <c r="D33" s="207"/>
      <c r="E33" s="207"/>
      <c r="F33" s="207"/>
      <c r="G33" s="207"/>
      <c r="H33" s="207"/>
      <c r="I33" s="207"/>
      <c r="J33" s="217"/>
    </row>
    <row r="34" spans="2:10" ht="27" customHeight="1">
      <c r="B34" s="5283" t="s">
        <v>823</v>
      </c>
      <c r="C34" s="5284"/>
      <c r="D34" s="5284"/>
      <c r="E34" s="5284"/>
      <c r="F34" s="5284"/>
      <c r="G34" s="5284"/>
      <c r="H34" s="5284"/>
      <c r="I34" s="5284"/>
      <c r="J34" s="5285"/>
    </row>
    <row r="35" spans="2:10" ht="23.25" customHeight="1">
      <c r="B35" s="5273" t="s">
        <v>542</v>
      </c>
      <c r="C35" s="5274"/>
      <c r="D35" s="5275"/>
      <c r="E35" s="5271" t="s">
        <v>826</v>
      </c>
      <c r="F35" s="5272"/>
      <c r="G35" s="5273" t="s">
        <v>827</v>
      </c>
      <c r="H35" s="5275"/>
      <c r="I35" s="5273" t="s">
        <v>828</v>
      </c>
      <c r="J35" s="5275"/>
    </row>
    <row r="36" spans="2:10" ht="21" customHeight="1">
      <c r="B36" s="5269"/>
      <c r="C36" s="5279"/>
      <c r="D36" s="5270"/>
      <c r="E36" s="5269"/>
      <c r="F36" s="5270"/>
      <c r="G36" s="5269"/>
      <c r="H36" s="5270"/>
      <c r="I36" s="5269"/>
      <c r="J36" s="5270"/>
    </row>
    <row r="37" spans="2:10" ht="21" customHeight="1">
      <c r="B37" s="5269"/>
      <c r="C37" s="5279"/>
      <c r="D37" s="5270"/>
      <c r="E37" s="5269"/>
      <c r="F37" s="5270"/>
      <c r="G37" s="5269"/>
      <c r="H37" s="5270"/>
      <c r="I37" s="5269"/>
      <c r="J37" s="5270"/>
    </row>
    <row r="38" spans="2:10" ht="21" customHeight="1">
      <c r="B38" s="5269"/>
      <c r="C38" s="5279"/>
      <c r="D38" s="5270"/>
      <c r="E38" s="5269"/>
      <c r="F38" s="5270"/>
      <c r="G38" s="5269"/>
      <c r="H38" s="5270"/>
      <c r="I38" s="5269"/>
      <c r="J38" s="5270"/>
    </row>
    <row r="39" spans="2:10" ht="21" customHeight="1">
      <c r="B39" s="5269"/>
      <c r="C39" s="5279"/>
      <c r="D39" s="5270"/>
      <c r="E39" s="5269"/>
      <c r="F39" s="5270"/>
      <c r="G39" s="5269"/>
      <c r="H39" s="5270"/>
      <c r="I39" s="5269"/>
      <c r="J39" s="5270"/>
    </row>
    <row r="40" spans="2:10" ht="21" customHeight="1">
      <c r="B40" s="5269"/>
      <c r="C40" s="5279"/>
      <c r="D40" s="5270"/>
      <c r="E40" s="5269"/>
      <c r="F40" s="5270"/>
      <c r="G40" s="5269"/>
      <c r="H40" s="5270"/>
      <c r="I40" s="5269"/>
      <c r="J40" s="5270"/>
    </row>
    <row r="41" spans="2:10" ht="21" customHeight="1">
      <c r="B41" s="5269"/>
      <c r="C41" s="5279"/>
      <c r="D41" s="5270"/>
      <c r="E41" s="5269"/>
      <c r="F41" s="5270"/>
      <c r="G41" s="5269"/>
      <c r="H41" s="5270"/>
      <c r="I41" s="5269"/>
      <c r="J41" s="5270"/>
    </row>
    <row r="42" spans="2:10" ht="21" customHeight="1">
      <c r="B42" s="5269"/>
      <c r="C42" s="5279"/>
      <c r="D42" s="5270"/>
      <c r="E42" s="5269"/>
      <c r="F42" s="5270"/>
      <c r="G42" s="5269"/>
      <c r="H42" s="5270"/>
      <c r="I42" s="5269"/>
      <c r="J42" s="5270"/>
    </row>
    <row r="43" spans="2:10" ht="21" customHeight="1">
      <c r="B43" s="5269"/>
      <c r="C43" s="5279"/>
      <c r="D43" s="5270"/>
      <c r="E43" s="5269"/>
      <c r="F43" s="5270"/>
      <c r="G43" s="5269"/>
      <c r="H43" s="5270"/>
      <c r="I43" s="5269"/>
      <c r="J43" s="5270"/>
    </row>
    <row r="44" spans="2:10" ht="21" customHeight="1">
      <c r="B44" s="5269"/>
      <c r="C44" s="5279"/>
      <c r="D44" s="5270"/>
      <c r="E44" s="5269"/>
      <c r="F44" s="5270"/>
      <c r="G44" s="5269"/>
      <c r="H44" s="5270"/>
      <c r="I44" s="5269"/>
      <c r="J44" s="5270"/>
    </row>
    <row r="45" spans="2:10" ht="21" customHeight="1">
      <c r="B45" s="5269"/>
      <c r="C45" s="5279"/>
      <c r="D45" s="5270"/>
      <c r="E45" s="5269"/>
      <c r="F45" s="5270"/>
      <c r="G45" s="5269"/>
      <c r="H45" s="5270"/>
      <c r="I45" s="5269"/>
      <c r="J45" s="5270"/>
    </row>
    <row r="46" spans="2:10" ht="21" customHeight="1">
      <c r="B46" s="5269"/>
      <c r="C46" s="5279"/>
      <c r="D46" s="5270"/>
      <c r="E46" s="5269"/>
      <c r="F46" s="5270"/>
      <c r="G46" s="5269"/>
      <c r="H46" s="5270"/>
      <c r="I46" s="5269"/>
      <c r="J46" s="5270"/>
    </row>
    <row r="47" spans="2:10" ht="21" customHeight="1">
      <c r="B47" s="5269"/>
      <c r="C47" s="5279"/>
      <c r="D47" s="5270"/>
      <c r="E47" s="5269"/>
      <c r="F47" s="5270"/>
      <c r="G47" s="5269"/>
      <c r="H47" s="5270"/>
      <c r="I47" s="5269"/>
      <c r="J47" s="5270"/>
    </row>
    <row r="48" spans="2:10" ht="21" customHeight="1">
      <c r="B48" s="5269"/>
      <c r="C48" s="5279"/>
      <c r="D48" s="5270"/>
      <c r="E48" s="5269"/>
      <c r="F48" s="5270"/>
      <c r="G48" s="5269"/>
      <c r="H48" s="5270"/>
      <c r="I48" s="5269"/>
      <c r="J48" s="5270"/>
    </row>
    <row r="49" spans="2:10" ht="21" customHeight="1">
      <c r="B49" s="5269"/>
      <c r="C49" s="5279"/>
      <c r="D49" s="5270"/>
      <c r="E49" s="5269"/>
      <c r="F49" s="5270"/>
      <c r="G49" s="5269"/>
      <c r="H49" s="5270"/>
      <c r="I49" s="5269"/>
      <c r="J49" s="5270"/>
    </row>
    <row r="50" spans="2:10" ht="21" customHeight="1">
      <c r="B50" s="5269"/>
      <c r="C50" s="5279"/>
      <c r="D50" s="5270"/>
      <c r="E50" s="5269"/>
      <c r="F50" s="5270"/>
      <c r="G50" s="5269"/>
      <c r="H50" s="5270"/>
      <c r="I50" s="5269"/>
      <c r="J50" s="5270"/>
    </row>
    <row r="51" spans="2:10" ht="21" customHeight="1">
      <c r="B51" s="5269"/>
      <c r="C51" s="5279"/>
      <c r="D51" s="5270"/>
      <c r="E51" s="5269"/>
      <c r="F51" s="5270"/>
      <c r="G51" s="5269"/>
      <c r="H51" s="5270"/>
      <c r="I51" s="5269"/>
      <c r="J51" s="5270"/>
    </row>
    <row r="52" spans="2:10" ht="21" customHeight="1">
      <c r="B52" s="5269"/>
      <c r="C52" s="5279"/>
      <c r="D52" s="5270"/>
      <c r="E52" s="5269"/>
      <c r="F52" s="5270"/>
      <c r="G52" s="5269"/>
      <c r="H52" s="5270"/>
      <c r="I52" s="5269"/>
      <c r="J52" s="5270"/>
    </row>
    <row r="53" spans="2:10" ht="21" customHeight="1">
      <c r="B53" s="5269"/>
      <c r="C53" s="5279"/>
      <c r="D53" s="5270"/>
      <c r="E53" s="5269"/>
      <c r="F53" s="5270"/>
      <c r="G53" s="5269"/>
      <c r="H53" s="5270"/>
      <c r="I53" s="5269"/>
      <c r="J53" s="5270"/>
    </row>
    <row r="54" spans="2:10" ht="21" customHeight="1">
      <c r="B54" s="5269"/>
      <c r="C54" s="5279"/>
      <c r="D54" s="5270"/>
      <c r="E54" s="5269"/>
      <c r="F54" s="5270"/>
      <c r="G54" s="5269"/>
      <c r="H54" s="5270"/>
      <c r="I54" s="5269"/>
      <c r="J54" s="5270"/>
    </row>
    <row r="55" spans="2:10" ht="21" customHeight="1">
      <c r="B55" s="5269"/>
      <c r="C55" s="5279"/>
      <c r="D55" s="5270"/>
      <c r="E55" s="5269"/>
      <c r="F55" s="5270"/>
      <c r="G55" s="5269"/>
      <c r="H55" s="5270"/>
      <c r="I55" s="5269"/>
      <c r="J55" s="5270"/>
    </row>
    <row r="56" spans="2:10" ht="21" customHeight="1">
      <c r="B56" s="5269"/>
      <c r="C56" s="5279"/>
      <c r="D56" s="5270"/>
      <c r="E56" s="5269"/>
      <c r="F56" s="5270"/>
      <c r="G56" s="5269"/>
      <c r="H56" s="5270"/>
      <c r="I56" s="5269"/>
      <c r="J56" s="5270"/>
    </row>
    <row r="57" spans="2:10" ht="21" customHeight="1">
      <c r="B57" s="5269"/>
      <c r="C57" s="5279"/>
      <c r="D57" s="5270"/>
      <c r="E57" s="5269"/>
      <c r="F57" s="5270"/>
      <c r="G57" s="5269"/>
      <c r="H57" s="5270"/>
      <c r="I57" s="5269"/>
      <c r="J57" s="5270"/>
    </row>
    <row r="58" spans="2:10" hidden="1">
      <c r="B58" s="204"/>
      <c r="C58" s="205"/>
      <c r="D58" s="205"/>
      <c r="E58" s="206"/>
      <c r="F58" s="17"/>
      <c r="G58" s="206"/>
      <c r="H58" s="17"/>
      <c r="I58" s="206"/>
      <c r="J58" s="17"/>
    </row>
    <row r="59" spans="2:10" hidden="1">
      <c r="B59" s="204"/>
      <c r="C59" s="205"/>
      <c r="D59" s="205"/>
      <c r="E59" s="206"/>
      <c r="F59" s="17"/>
      <c r="G59" s="206"/>
      <c r="H59" s="17"/>
      <c r="I59" s="206"/>
      <c r="J59" s="17"/>
    </row>
    <row r="60" spans="2:10" hidden="1">
      <c r="B60" s="204"/>
      <c r="C60" s="205"/>
      <c r="D60" s="205"/>
      <c r="E60" s="206"/>
      <c r="F60" s="17"/>
      <c r="G60" s="206"/>
      <c r="H60" s="17"/>
      <c r="I60" s="206"/>
      <c r="J60" s="17"/>
    </row>
    <row r="61" spans="2:10" hidden="1">
      <c r="B61" s="204"/>
      <c r="C61" s="205"/>
      <c r="D61" s="205"/>
      <c r="E61" s="206"/>
      <c r="F61" s="17"/>
      <c r="G61" s="206"/>
      <c r="H61" s="17"/>
      <c r="I61" s="206"/>
      <c r="J61" s="17"/>
    </row>
    <row r="62" spans="2:10" hidden="1">
      <c r="B62" s="204"/>
      <c r="C62" s="205"/>
      <c r="D62" s="205"/>
      <c r="E62" s="206"/>
      <c r="F62" s="17"/>
      <c r="G62" s="206"/>
      <c r="H62" s="17"/>
      <c r="I62" s="206"/>
      <c r="J62" s="17"/>
    </row>
    <row r="63" spans="2:10" hidden="1">
      <c r="B63" s="204"/>
      <c r="C63" s="205"/>
      <c r="D63" s="205"/>
      <c r="E63" s="206"/>
      <c r="F63" s="17"/>
      <c r="G63" s="206"/>
      <c r="H63" s="17"/>
      <c r="I63" s="206"/>
      <c r="J63" s="17"/>
    </row>
    <row r="64" spans="2:10" hidden="1">
      <c r="B64" s="204"/>
      <c r="C64" s="205"/>
      <c r="D64" s="205"/>
      <c r="E64" s="206"/>
      <c r="F64" s="17"/>
      <c r="G64" s="206"/>
      <c r="H64" s="17"/>
      <c r="I64" s="206"/>
      <c r="J64" s="17"/>
    </row>
    <row r="65" spans="2:10">
      <c r="B65" s="205"/>
      <c r="C65" s="205"/>
      <c r="D65" s="205"/>
      <c r="E65" s="206"/>
      <c r="F65" s="17"/>
      <c r="G65" s="206"/>
      <c r="H65" s="17"/>
      <c r="I65" s="206"/>
      <c r="J65" s="17"/>
    </row>
    <row r="66" spans="2:10">
      <c r="B66" s="205"/>
      <c r="C66" s="205"/>
      <c r="D66" s="205"/>
      <c r="E66" s="206"/>
      <c r="F66" s="17"/>
      <c r="G66" s="206"/>
      <c r="H66" s="17"/>
      <c r="I66" s="206"/>
      <c r="J66" s="17"/>
    </row>
    <row r="67" spans="2:10" ht="14.25" customHeight="1">
      <c r="B67" s="5286" t="s">
        <v>824</v>
      </c>
      <c r="C67" s="5286"/>
      <c r="D67" s="5286"/>
      <c r="E67" s="5286"/>
      <c r="F67" s="5286"/>
      <c r="G67" s="5286"/>
      <c r="H67" s="5286"/>
      <c r="I67" s="5286"/>
      <c r="J67" s="5286"/>
    </row>
    <row r="68" spans="2:10" ht="17.25" customHeight="1">
      <c r="B68" s="203"/>
      <c r="C68" s="17"/>
      <c r="D68" s="17"/>
      <c r="E68" s="17"/>
      <c r="F68" s="17"/>
      <c r="G68" s="17"/>
      <c r="H68" s="17"/>
      <c r="I68" s="17"/>
      <c r="J68" s="17"/>
    </row>
    <row r="69" spans="2:10">
      <c r="B69" s="221" t="s">
        <v>747</v>
      </c>
      <c r="C69" s="6"/>
      <c r="D69" s="6"/>
      <c r="E69" s="6"/>
      <c r="F69" s="6"/>
      <c r="G69" s="223" t="s">
        <v>748</v>
      </c>
      <c r="H69" s="6"/>
      <c r="I69" s="6"/>
      <c r="J69" s="6"/>
    </row>
    <row r="70" spans="2:10" ht="21.75" customHeight="1">
      <c r="B70" s="222" t="s">
        <v>825</v>
      </c>
      <c r="C70" s="82"/>
      <c r="D70" s="224"/>
      <c r="E70" s="224"/>
      <c r="F70" s="225"/>
      <c r="G70" s="226" t="s">
        <v>825</v>
      </c>
      <c r="H70" s="224"/>
      <c r="I70" s="224"/>
      <c r="J70" s="224"/>
    </row>
    <row r="71" spans="2:10" ht="21.75" customHeight="1">
      <c r="B71" s="222" t="s">
        <v>749</v>
      </c>
      <c r="C71" s="82"/>
      <c r="D71" s="224"/>
      <c r="E71" s="224"/>
      <c r="F71" s="225"/>
      <c r="G71" s="226" t="s">
        <v>749</v>
      </c>
      <c r="H71" s="227"/>
      <c r="I71" s="228"/>
      <c r="J71" s="228"/>
    </row>
    <row r="72" spans="2:10" ht="21.75" customHeight="1">
      <c r="B72" s="222" t="s">
        <v>1123</v>
      </c>
      <c r="C72" s="6"/>
      <c r="D72" s="224"/>
      <c r="E72" s="224"/>
      <c r="F72" s="225"/>
      <c r="G72" s="226" t="s">
        <v>1123</v>
      </c>
      <c r="H72" s="227"/>
      <c r="I72" s="228"/>
      <c r="J72" s="228"/>
    </row>
    <row r="73" spans="2:10">
      <c r="B73" s="17"/>
      <c r="C73" s="17"/>
      <c r="D73" s="17"/>
      <c r="E73" s="17"/>
      <c r="F73" s="17"/>
      <c r="G73" s="17"/>
      <c r="H73" s="17"/>
      <c r="I73" s="17"/>
      <c r="J73" s="17"/>
    </row>
    <row r="74" spans="2:10">
      <c r="B74" s="17"/>
      <c r="C74" s="17"/>
      <c r="D74" s="17"/>
      <c r="E74" s="17"/>
      <c r="F74" s="17"/>
      <c r="G74" s="17"/>
      <c r="H74" s="17"/>
      <c r="I74" s="17"/>
      <c r="J74" s="17"/>
    </row>
    <row r="75" spans="2:10">
      <c r="B75" s="17"/>
      <c r="C75" s="17"/>
      <c r="D75" s="17"/>
      <c r="E75" s="17"/>
      <c r="F75" s="17"/>
      <c r="G75" s="17"/>
      <c r="H75" s="17"/>
      <c r="I75" s="17"/>
      <c r="J75" s="17"/>
    </row>
    <row r="76" spans="2:10">
      <c r="B76" s="17"/>
      <c r="C76" s="17"/>
      <c r="D76" s="17"/>
      <c r="E76" s="17"/>
      <c r="F76" s="17"/>
      <c r="G76" s="17"/>
      <c r="H76" s="17"/>
      <c r="I76" s="17"/>
      <c r="J76" s="17"/>
    </row>
    <row r="77" spans="2:10">
      <c r="B77" s="6"/>
      <c r="C77" s="6"/>
      <c r="D77" s="6"/>
      <c r="E77" s="6"/>
      <c r="F77" s="6"/>
      <c r="G77" s="6"/>
      <c r="H77" s="6"/>
      <c r="I77" s="6"/>
      <c r="J77" s="6"/>
    </row>
    <row r="78" spans="2:10">
      <c r="B78" s="6"/>
      <c r="C78" s="6"/>
      <c r="D78" s="6"/>
      <c r="E78" s="6"/>
      <c r="F78" s="6"/>
      <c r="G78" s="6"/>
      <c r="H78" s="6"/>
      <c r="I78" s="6"/>
      <c r="J78" s="6"/>
    </row>
    <row r="79" spans="2:10">
      <c r="B79" s="6"/>
      <c r="C79" s="6"/>
      <c r="D79" s="6"/>
      <c r="E79" s="6"/>
      <c r="F79" s="6"/>
      <c r="G79" s="6"/>
      <c r="H79" s="6"/>
      <c r="I79" s="6"/>
      <c r="J79" s="6"/>
    </row>
    <row r="80" spans="2:10">
      <c r="B80" s="6"/>
      <c r="C80" s="6"/>
      <c r="D80" s="6"/>
      <c r="E80" s="6"/>
      <c r="F80" s="6"/>
      <c r="G80" s="6"/>
      <c r="H80" s="6"/>
      <c r="I80" s="6"/>
      <c r="J80" s="6"/>
    </row>
    <row r="81" spans="2:10">
      <c r="B81" s="6"/>
      <c r="C81" s="6"/>
      <c r="D81" s="6"/>
      <c r="E81" s="6"/>
      <c r="F81" s="6"/>
      <c r="G81" s="6"/>
      <c r="H81" s="6"/>
      <c r="I81" s="6"/>
      <c r="J81" s="6"/>
    </row>
    <row r="82" spans="2:10">
      <c r="B82" s="6"/>
      <c r="C82" s="6"/>
      <c r="D82" s="6"/>
      <c r="E82" s="6"/>
      <c r="F82" s="6"/>
      <c r="G82" s="6"/>
      <c r="H82" s="6"/>
      <c r="I82" s="6"/>
      <c r="J82" s="6"/>
    </row>
    <row r="83" spans="2:10">
      <c r="B83" s="6"/>
      <c r="C83" s="6"/>
      <c r="D83" s="6"/>
      <c r="E83" s="6"/>
      <c r="F83" s="6"/>
      <c r="G83" s="6"/>
      <c r="H83" s="6"/>
      <c r="I83" s="6"/>
      <c r="J83" s="6"/>
    </row>
    <row r="84" spans="2:10">
      <c r="B84" s="6"/>
      <c r="C84" s="6"/>
      <c r="D84" s="6"/>
      <c r="E84" s="6"/>
      <c r="F84" s="6"/>
      <c r="G84" s="6"/>
      <c r="H84" s="6"/>
      <c r="I84" s="6"/>
      <c r="J84" s="6"/>
    </row>
  </sheetData>
  <sheetProtection formatRows="0"/>
  <mergeCells count="116">
    <mergeCell ref="B67:J67"/>
    <mergeCell ref="B5:D5"/>
    <mergeCell ref="F5:H5"/>
    <mergeCell ref="B57:D57"/>
    <mergeCell ref="E57:F57"/>
    <mergeCell ref="G57:H57"/>
    <mergeCell ref="I57:J57"/>
    <mergeCell ref="B56:D56"/>
    <mergeCell ref="E56:F56"/>
    <mergeCell ref="G56:H56"/>
    <mergeCell ref="B53:D53"/>
    <mergeCell ref="E53:F53"/>
    <mergeCell ref="G53:H53"/>
    <mergeCell ref="I53:J53"/>
    <mergeCell ref="B52:D52"/>
    <mergeCell ref="E52:F52"/>
    <mergeCell ref="G52:H52"/>
    <mergeCell ref="I52:J52"/>
    <mergeCell ref="I56:J56"/>
    <mergeCell ref="B55:D55"/>
    <mergeCell ref="E55:F55"/>
    <mergeCell ref="G55:H55"/>
    <mergeCell ref="I55:J55"/>
    <mergeCell ref="B54:D54"/>
    <mergeCell ref="B48:D48"/>
    <mergeCell ref="B49:D49"/>
    <mergeCell ref="G48:H48"/>
    <mergeCell ref="G49:H49"/>
    <mergeCell ref="E48:F48"/>
    <mergeCell ref="E49:F49"/>
    <mergeCell ref="B51:D51"/>
    <mergeCell ref="E51:F51"/>
    <mergeCell ref="G51:H51"/>
    <mergeCell ref="B50:D50"/>
    <mergeCell ref="E50:F50"/>
    <mergeCell ref="G50:H50"/>
    <mergeCell ref="G40:H40"/>
    <mergeCell ref="G41:H41"/>
    <mergeCell ref="I40:J40"/>
    <mergeCell ref="I41:J41"/>
    <mergeCell ref="I42:J42"/>
    <mergeCell ref="I43:J43"/>
    <mergeCell ref="G43:H43"/>
    <mergeCell ref="E44:F44"/>
    <mergeCell ref="E54:F54"/>
    <mergeCell ref="G54:H54"/>
    <mergeCell ref="I54:J54"/>
    <mergeCell ref="I49:J49"/>
    <mergeCell ref="I48:J48"/>
    <mergeCell ref="I51:J51"/>
    <mergeCell ref="I50:J50"/>
    <mergeCell ref="G42:H42"/>
    <mergeCell ref="G44:H44"/>
    <mergeCell ref="I47:J47"/>
    <mergeCell ref="G45:H45"/>
    <mergeCell ref="G46:H46"/>
    <mergeCell ref="G47:H47"/>
    <mergeCell ref="I45:J45"/>
    <mergeCell ref="I46:J46"/>
    <mergeCell ref="I44:J44"/>
    <mergeCell ref="B47:D47"/>
    <mergeCell ref="E46:F46"/>
    <mergeCell ref="E45:F45"/>
    <mergeCell ref="E47:F47"/>
    <mergeCell ref="B40:D40"/>
    <mergeCell ref="E38:F38"/>
    <mergeCell ref="E39:F39"/>
    <mergeCell ref="B45:D45"/>
    <mergeCell ref="B42:D42"/>
    <mergeCell ref="B43:D43"/>
    <mergeCell ref="E40:F40"/>
    <mergeCell ref="E41:F41"/>
    <mergeCell ref="B41:D41"/>
    <mergeCell ref="B46:D46"/>
    <mergeCell ref="E42:F42"/>
    <mergeCell ref="B38:D38"/>
    <mergeCell ref="B44:D44"/>
    <mergeCell ref="E43:F43"/>
    <mergeCell ref="I39:J39"/>
    <mergeCell ref="B39:D39"/>
    <mergeCell ref="G36:H36"/>
    <mergeCell ref="C22:I22"/>
    <mergeCell ref="C10:I10"/>
    <mergeCell ref="C20:I20"/>
    <mergeCell ref="C17:I17"/>
    <mergeCell ref="B26:J26"/>
    <mergeCell ref="C27:I27"/>
    <mergeCell ref="B24:J24"/>
    <mergeCell ref="B37:D37"/>
    <mergeCell ref="C32:I32"/>
    <mergeCell ref="B36:D36"/>
    <mergeCell ref="I36:J36"/>
    <mergeCell ref="G35:H35"/>
    <mergeCell ref="I35:J35"/>
    <mergeCell ref="B34:J34"/>
    <mergeCell ref="E37:F37"/>
    <mergeCell ref="I37:J37"/>
    <mergeCell ref="I38:J38"/>
    <mergeCell ref="G37:H37"/>
    <mergeCell ref="G38:H38"/>
    <mergeCell ref="G39:H39"/>
    <mergeCell ref="B2:J2"/>
    <mergeCell ref="B8:J8"/>
    <mergeCell ref="B16:J16"/>
    <mergeCell ref="C13:I13"/>
    <mergeCell ref="C14:I14"/>
    <mergeCell ref="B4:D4"/>
    <mergeCell ref="B3:J3"/>
    <mergeCell ref="E36:F36"/>
    <mergeCell ref="E35:F35"/>
    <mergeCell ref="C9:I9"/>
    <mergeCell ref="B35:D35"/>
    <mergeCell ref="C31:I31"/>
    <mergeCell ref="C21:I21"/>
    <mergeCell ref="C30:I30"/>
    <mergeCell ref="B25:J25"/>
  </mergeCells>
  <phoneticPr fontId="0"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1" manualBreakCount="1">
    <brk id="33" min="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1722" r:id="rId4" name="Button 282">
              <controlPr defaultSize="0" print="0" autoFill="0" autoPict="0" macro="[0]!ToMainMenu">
                <anchor>
                  <from>
                    <xdr:col>10</xdr:col>
                    <xdr:colOff>335280</xdr:colOff>
                    <xdr:row>1</xdr:row>
                    <xdr:rowOff>30480</xdr:rowOff>
                  </from>
                  <to>
                    <xdr:col>12</xdr:col>
                    <xdr:colOff>601980</xdr:colOff>
                    <xdr:row>2</xdr:row>
                    <xdr:rowOff>114300</xdr:rowOff>
                  </to>
                </anchor>
              </controlPr>
            </control>
          </mc:Choice>
        </mc:AlternateContent>
        <mc:AlternateContent xmlns:mc="http://schemas.openxmlformats.org/markup-compatibility/2006">
          <mc:Choice Requires="x14">
            <control shapeId="61723" r:id="rId5" name="Button 283">
              <controlPr defaultSize="0" print="0" autoFill="0" autoPict="0" macro="[0]!PrintCoverPGSec1">
                <anchor>
                  <from>
                    <xdr:col>10</xdr:col>
                    <xdr:colOff>335280</xdr:colOff>
                    <xdr:row>5</xdr:row>
                    <xdr:rowOff>83820</xdr:rowOff>
                  </from>
                  <to>
                    <xdr:col>12</xdr:col>
                    <xdr:colOff>601980</xdr:colOff>
                    <xdr:row>7</xdr:row>
                    <xdr:rowOff>106680</xdr:rowOff>
                  </to>
                </anchor>
              </controlPr>
            </control>
          </mc:Choice>
        </mc:AlternateContent>
        <mc:AlternateContent xmlns:mc="http://schemas.openxmlformats.org/markup-compatibility/2006">
          <mc:Choice Requires="x14">
            <control shapeId="61724" r:id="rId6" name="Button 284">
              <controlPr defaultSize="0" print="0" autoFill="0" autoPict="0" macro="[0]!PrintPreview">
                <anchor>
                  <from>
                    <xdr:col>10</xdr:col>
                    <xdr:colOff>335280</xdr:colOff>
                    <xdr:row>2</xdr:row>
                    <xdr:rowOff>121920</xdr:rowOff>
                  </from>
                  <to>
                    <xdr:col>12</xdr:col>
                    <xdr:colOff>601980</xdr:colOff>
                    <xdr:row>3</xdr:row>
                    <xdr:rowOff>121920</xdr:rowOff>
                  </to>
                </anchor>
              </controlPr>
            </control>
          </mc:Choice>
        </mc:AlternateContent>
        <mc:AlternateContent xmlns:mc="http://schemas.openxmlformats.org/markup-compatibility/2006">
          <mc:Choice Requires="x14">
            <control shapeId="61924" r:id="rId7" name="Button 484">
              <controlPr defaultSize="0" print="0" autoFill="0" autoPict="0" macro="[0]!ToDataEntry">
                <anchor>
                  <from>
                    <xdr:col>10</xdr:col>
                    <xdr:colOff>335280</xdr:colOff>
                    <xdr:row>7</xdr:row>
                    <xdr:rowOff>106680</xdr:rowOff>
                  </from>
                  <to>
                    <xdr:col>12</xdr:col>
                    <xdr:colOff>601980</xdr:colOff>
                    <xdr:row>8</xdr:row>
                    <xdr:rowOff>259080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5">
    <tabColor theme="9" tint="-0.249977111117893"/>
  </sheetPr>
  <dimension ref="A1:K19"/>
  <sheetViews>
    <sheetView showGridLines="0" showRowColHeaders="0" topLeftCell="B1" zoomScaleNormal="100" workbookViewId="0">
      <selection activeCell="V14" sqref="V14"/>
    </sheetView>
  </sheetViews>
  <sheetFormatPr defaultColWidth="9.109375" defaultRowHeight="13.2"/>
  <cols>
    <col min="6" max="6" width="7.33203125" customWidth="1"/>
    <col min="7" max="7" width="9.33203125" customWidth="1"/>
    <col min="8" max="8" width="7.6640625" customWidth="1"/>
    <col min="9" max="9" width="10" customWidth="1"/>
    <col min="10" max="10" width="11" customWidth="1"/>
    <col min="11" max="11" width="10.88671875" customWidth="1"/>
  </cols>
  <sheetData>
    <row r="1" spans="1:11" ht="63.75" customHeight="1"/>
    <row r="2" spans="1:11" ht="81.75" customHeight="1" thickBot="1">
      <c r="A2" s="3460" t="str">
        <f>+'Master Data'!ProjectTitle</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95</v>
      </c>
      <c r="B16" s="3442"/>
      <c r="C16" s="3442"/>
      <c r="D16" s="3442"/>
      <c r="E16" s="3442"/>
      <c r="F16" s="3442"/>
      <c r="G16" s="3442"/>
      <c r="H16" s="3442"/>
      <c r="I16" s="3442"/>
      <c r="J16" s="3442"/>
    </row>
    <row r="17" spans="1:1">
      <c r="A17" s="7"/>
    </row>
    <row r="18" spans="1:1">
      <c r="A18" s="7"/>
    </row>
    <row r="19" spans="1:1">
      <c r="A19" s="7"/>
    </row>
  </sheetData>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9931" r:id="rId4" name="Button 117419">
              <controlPr defaultSize="0" print="0" autoFill="0" autoPict="0" macro="[0]!ToMainMenu">
                <anchor>
                  <from>
                    <xdr:col>16</xdr:col>
                    <xdr:colOff>312420</xdr:colOff>
                    <xdr:row>0</xdr:row>
                    <xdr:rowOff>152400</xdr:rowOff>
                  </from>
                  <to>
                    <xdr:col>19</xdr:col>
                    <xdr:colOff>419100</xdr:colOff>
                    <xdr:row>0</xdr:row>
                    <xdr:rowOff>609600</xdr:rowOff>
                  </to>
                </anchor>
              </controlPr>
            </control>
          </mc:Choice>
        </mc:AlternateContent>
        <mc:AlternateContent xmlns:mc="http://schemas.openxmlformats.org/markup-compatibility/2006">
          <mc:Choice Requires="x14">
            <control shapeId="949932" r:id="rId5" name="Button 117420">
              <controlPr defaultSize="0" print="0" autoFill="0" autoPict="0" macro="[0]!PrintCoverPGSec1">
                <anchor>
                  <from>
                    <xdr:col>16</xdr:col>
                    <xdr:colOff>297180</xdr:colOff>
                    <xdr:row>2</xdr:row>
                    <xdr:rowOff>0</xdr:rowOff>
                  </from>
                  <to>
                    <xdr:col>19</xdr:col>
                    <xdr:colOff>411480</xdr:colOff>
                    <xdr:row>3</xdr:row>
                    <xdr:rowOff>60960</xdr:rowOff>
                  </to>
                </anchor>
              </controlPr>
            </control>
          </mc:Choice>
        </mc:AlternateContent>
        <mc:AlternateContent xmlns:mc="http://schemas.openxmlformats.org/markup-compatibility/2006">
          <mc:Choice Requires="x14">
            <control shapeId="949933" r:id="rId6" name="Button 117421">
              <controlPr defaultSize="0" print="0" autoFill="0" autoPict="0" macro="[0]!PrintPreview">
                <anchor>
                  <from>
                    <xdr:col>16</xdr:col>
                    <xdr:colOff>312420</xdr:colOff>
                    <xdr:row>0</xdr:row>
                    <xdr:rowOff>640080</xdr:rowOff>
                  </from>
                  <to>
                    <xdr:col>19</xdr:col>
                    <xdr:colOff>419100</xdr:colOff>
                    <xdr:row>1</xdr:row>
                    <xdr:rowOff>350520</xdr:rowOff>
                  </to>
                </anchor>
              </controlPr>
            </control>
          </mc:Choice>
        </mc:AlternateContent>
        <mc:AlternateContent xmlns:mc="http://schemas.openxmlformats.org/markup-compatibility/2006">
          <mc:Choice Requires="x14">
            <control shapeId="950067" r:id="rId7" name="Button 117555">
              <controlPr defaultSize="0" print="0" autoFill="0" autoPict="0" macro="[0]!ToDataEntry">
                <anchor>
                  <from>
                    <xdr:col>16</xdr:col>
                    <xdr:colOff>297180</xdr:colOff>
                    <xdr:row>3</xdr:row>
                    <xdr:rowOff>76200</xdr:rowOff>
                  </from>
                  <to>
                    <xdr:col>19</xdr:col>
                    <xdr:colOff>411480</xdr:colOff>
                    <xdr:row>5</xdr:row>
                    <xdr:rowOff>220980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7">
    <tabColor theme="9" tint="-0.249977111117893"/>
  </sheetPr>
  <dimension ref="B2:V25"/>
  <sheetViews>
    <sheetView showGridLines="0" showRowColHeaders="0" zoomScaleNormal="100" zoomScalePageLayoutView="80" workbookViewId="0">
      <selection activeCell="V14" sqref="V14"/>
    </sheetView>
  </sheetViews>
  <sheetFormatPr defaultColWidth="9.109375" defaultRowHeight="13.2"/>
  <cols>
    <col min="1" max="1" width="9.109375" style="8"/>
    <col min="2" max="2" width="4.5546875" style="8" customWidth="1"/>
    <col min="3" max="3" width="6.5546875" style="8" customWidth="1"/>
    <col min="4" max="4" width="2.88671875" style="8" customWidth="1"/>
    <col min="5" max="5" width="9.109375" style="8"/>
    <col min="6" max="6" width="6.44140625" style="8" customWidth="1"/>
    <col min="7" max="7" width="17.109375" style="8" customWidth="1"/>
    <col min="8" max="9" width="9.109375" style="8"/>
    <col min="10" max="10" width="0.88671875" style="8" customWidth="1"/>
    <col min="11" max="11" width="6" style="8" customWidth="1"/>
    <col min="12" max="12" width="22.88671875" style="8" customWidth="1"/>
    <col min="13" max="16384" width="9.109375" style="8"/>
  </cols>
  <sheetData>
    <row r="2" spans="2:22" ht="42" customHeight="1">
      <c r="B2" s="3891" t="s">
        <v>1629</v>
      </c>
      <c r="C2" s="3892"/>
      <c r="D2" s="3892"/>
      <c r="E2" s="3892"/>
      <c r="F2" s="3892"/>
      <c r="G2" s="3892"/>
      <c r="H2" s="3892"/>
      <c r="I2" s="3892"/>
      <c r="J2" s="3892"/>
      <c r="K2" s="3892"/>
      <c r="L2" s="3893"/>
    </row>
    <row r="3" spans="2:22" ht="17.399999999999999" customHeight="1">
      <c r="B3" s="3894"/>
      <c r="C3" s="3895"/>
      <c r="D3" s="3895"/>
      <c r="E3" s="3895"/>
      <c r="F3" s="3895"/>
      <c r="G3" s="3895"/>
      <c r="H3" s="3895"/>
      <c r="I3" s="3895"/>
      <c r="J3" s="3895"/>
      <c r="K3" s="3895"/>
      <c r="L3" s="3896"/>
    </row>
    <row r="4" spans="2:22" ht="87.75" customHeight="1">
      <c r="B4" s="3841" t="s">
        <v>415</v>
      </c>
      <c r="C4" s="3841"/>
      <c r="D4" s="3841"/>
      <c r="E4" s="4141" t="str">
        <f>+'Master Data'!$E$18</f>
        <v>KZN Public Works: 191 Prince Alfred Street</v>
      </c>
      <c r="F4" s="5207"/>
      <c r="G4" s="5207"/>
      <c r="H4" s="5207"/>
      <c r="I4" s="5207"/>
      <c r="J4" s="5207"/>
      <c r="K4" s="5207"/>
      <c r="L4" s="5207"/>
    </row>
    <row r="5" spans="2:22" ht="25.5" customHeight="1">
      <c r="B5" s="4388" t="s">
        <v>4557</v>
      </c>
      <c r="C5" s="4389"/>
      <c r="D5" s="5094"/>
      <c r="E5" s="4353" t="str">
        <f>+'Master Data'!E13</f>
        <v>ZNTM012345W</v>
      </c>
      <c r="F5" s="4353"/>
      <c r="G5" s="4354"/>
      <c r="H5" s="4388" t="s">
        <v>4004</v>
      </c>
      <c r="I5" s="5094"/>
      <c r="J5" s="4393" t="str">
        <f>+'Master Data'!G13</f>
        <v>012345</v>
      </c>
      <c r="K5" s="4353"/>
      <c r="L5" s="4354"/>
    </row>
    <row r="6" spans="2:22" ht="13.2" customHeight="1">
      <c r="B6" s="5298" t="s">
        <v>716</v>
      </c>
      <c r="C6" s="5299"/>
      <c r="D6" s="784"/>
      <c r="E6" s="5290" t="s">
        <v>877</v>
      </c>
      <c r="F6" s="5290"/>
      <c r="G6" s="5290"/>
      <c r="H6" s="5290"/>
      <c r="I6" s="5290"/>
      <c r="J6" s="5290"/>
      <c r="K6" s="5290"/>
      <c r="L6" s="5291"/>
    </row>
    <row r="7" spans="2:22" s="22" customFormat="1" ht="17.399999999999999" customHeight="1">
      <c r="B7" s="5300"/>
      <c r="C7" s="5301"/>
      <c r="D7" s="785"/>
      <c r="E7" s="5292"/>
      <c r="F7" s="5292"/>
      <c r="G7" s="5292"/>
      <c r="H7" s="5292"/>
      <c r="I7" s="5292"/>
      <c r="J7" s="5292"/>
      <c r="K7" s="5292"/>
      <c r="L7" s="5293"/>
    </row>
    <row r="8" spans="2:22" ht="15.6">
      <c r="B8" s="710"/>
      <c r="C8" s="695"/>
      <c r="L8" s="695"/>
    </row>
    <row r="9" spans="2:22" ht="17.25" customHeight="1">
      <c r="B9" s="5296" t="s">
        <v>716</v>
      </c>
      <c r="C9" s="5297"/>
      <c r="D9" s="3361" t="s">
        <v>597</v>
      </c>
      <c r="E9" s="3361"/>
      <c r="F9" s="3361"/>
      <c r="G9" s="3361"/>
      <c r="H9" s="3361"/>
      <c r="I9" s="3361"/>
      <c r="J9" s="3361"/>
      <c r="K9" s="3361"/>
      <c r="L9" s="5198"/>
      <c r="M9" s="3353" t="s">
        <v>580</v>
      </c>
      <c r="N9" s="3353"/>
      <c r="O9" s="3353"/>
      <c r="P9" s="3353"/>
      <c r="Q9" s="3353"/>
      <c r="R9" s="3353"/>
      <c r="S9" s="3353"/>
      <c r="T9" s="3353"/>
      <c r="U9" s="3353"/>
      <c r="V9" s="3353"/>
    </row>
    <row r="10" spans="2:22" ht="15">
      <c r="B10" s="726"/>
      <c r="C10" s="695"/>
      <c r="L10" s="695"/>
    </row>
    <row r="11" spans="2:22" ht="67.95" customHeight="1">
      <c r="B11" s="761"/>
      <c r="C11" s="782" t="s">
        <v>501</v>
      </c>
      <c r="D11" s="4706" t="str">
        <f>+'Master Data'!D608</f>
        <v>Describe nature of ground, surface conditions, water table as visible in test holes, and other indisputable facts that may affect construction. Provide available data and information.</v>
      </c>
      <c r="E11" s="4706"/>
      <c r="F11" s="4706"/>
      <c r="G11" s="4706"/>
      <c r="H11" s="4706"/>
      <c r="I11" s="4706"/>
      <c r="J11" s="4706"/>
      <c r="K11" s="4706"/>
      <c r="L11" s="5196"/>
      <c r="M11" s="5294" t="s">
        <v>117</v>
      </c>
      <c r="N11" s="5294"/>
      <c r="O11" s="5294"/>
      <c r="P11" s="5294"/>
      <c r="Q11" s="5294"/>
      <c r="R11" s="5294"/>
    </row>
    <row r="12" spans="2:22" ht="15.6">
      <c r="B12" s="762"/>
      <c r="C12" s="695"/>
      <c r="L12" s="695"/>
    </row>
    <row r="13" spans="2:22" ht="41.4" customHeight="1">
      <c r="B13" s="761"/>
      <c r="C13" s="782" t="s">
        <v>924</v>
      </c>
      <c r="D13" s="4706" t="str">
        <f>+'Master Data'!D609</f>
        <v>Specific requirements must be described.</v>
      </c>
      <c r="E13" s="4706"/>
      <c r="F13" s="4706"/>
      <c r="G13" s="4706"/>
      <c r="H13" s="4706"/>
      <c r="I13" s="4706"/>
      <c r="J13" s="4706"/>
      <c r="K13" s="4706"/>
      <c r="L13" s="5196"/>
    </row>
    <row r="14" spans="2:22" ht="72.599999999999994" customHeight="1">
      <c r="B14" s="761"/>
      <c r="C14" s="783" t="s">
        <v>774</v>
      </c>
      <c r="D14" s="3223" t="str">
        <f>+'Master Data'!D610</f>
        <v>Any additional site information such as location, improvements on site, adjacent buildings, environmental issues, etc. must be described in detail herein. If project is phased, indicate the phased work procedure with a colour coded site plan or graphical key or sorts.</v>
      </c>
      <c r="E14" s="3223"/>
      <c r="F14" s="3223"/>
      <c r="G14" s="3223"/>
      <c r="H14" s="3223"/>
      <c r="I14" s="3223"/>
      <c r="J14" s="3223"/>
      <c r="K14" s="3223"/>
      <c r="L14" s="5078"/>
      <c r="M14" s="5295" t="s">
        <v>979</v>
      </c>
      <c r="N14" s="5294"/>
      <c r="O14" s="5294"/>
      <c r="P14" s="5294"/>
      <c r="Q14" s="5294"/>
      <c r="R14" s="5294"/>
    </row>
    <row r="15" spans="2:22" ht="33.75" customHeight="1">
      <c r="B15" s="776"/>
      <c r="C15" s="695"/>
      <c r="D15" s="55"/>
      <c r="E15" s="55"/>
      <c r="F15" s="55"/>
      <c r="G15" s="55"/>
      <c r="H15" s="55"/>
      <c r="I15" s="55"/>
      <c r="J15" s="55"/>
      <c r="K15" s="55"/>
      <c r="L15" s="717"/>
    </row>
    <row r="16" spans="2:22" ht="27" customHeight="1">
      <c r="B16" s="5296" t="s">
        <v>607</v>
      </c>
      <c r="C16" s="5297"/>
      <c r="D16" s="3361" t="s">
        <v>96</v>
      </c>
      <c r="E16" s="3361"/>
      <c r="F16" s="3361"/>
      <c r="G16" s="3361"/>
      <c r="H16" s="3361"/>
      <c r="I16" s="3361"/>
      <c r="J16" s="3361"/>
      <c r="K16" s="3361"/>
      <c r="L16" s="5198"/>
    </row>
    <row r="17" spans="2:22" ht="17.399999999999999">
      <c r="B17" s="777"/>
      <c r="C17" s="406"/>
      <c r="D17" s="59"/>
      <c r="E17" s="59"/>
      <c r="F17" s="59"/>
      <c r="G17" s="59"/>
      <c r="H17" s="59"/>
      <c r="I17" s="59"/>
      <c r="J17" s="59"/>
      <c r="K17" s="59"/>
      <c r="L17" s="62"/>
    </row>
    <row r="18" spans="2:22" ht="155.4" customHeight="1">
      <c r="B18" s="778" t="s">
        <v>580</v>
      </c>
      <c r="C18" s="782" t="s">
        <v>501</v>
      </c>
      <c r="D18" s="3223" t="str">
        <f>+'Master Data'!D612</f>
        <v>Not applicable</v>
      </c>
      <c r="E18" s="3223"/>
      <c r="F18" s="3223"/>
      <c r="G18" s="3223"/>
      <c r="H18" s="3223"/>
      <c r="I18" s="3223"/>
      <c r="J18" s="3223"/>
      <c r="K18" s="3223"/>
      <c r="L18" s="5078"/>
      <c r="M18" s="3146"/>
      <c r="N18" s="3146"/>
      <c r="O18" s="3146"/>
      <c r="P18" s="3146"/>
      <c r="Q18" s="3146"/>
      <c r="R18" s="3146"/>
      <c r="S18" s="3146"/>
      <c r="T18" s="3146"/>
      <c r="U18" s="3146"/>
      <c r="V18" s="3146"/>
    </row>
    <row r="19" spans="2:22" ht="15.6">
      <c r="B19" s="779"/>
      <c r="C19" s="406"/>
      <c r="D19" s="71"/>
      <c r="E19" s="71"/>
      <c r="F19" s="71"/>
      <c r="G19" s="71"/>
      <c r="H19" s="71"/>
      <c r="I19" s="71"/>
      <c r="J19" s="71"/>
      <c r="K19" s="71"/>
      <c r="L19" s="406"/>
    </row>
    <row r="20" spans="2:22" ht="15">
      <c r="B20" s="780"/>
      <c r="C20" s="695"/>
      <c r="L20" s="695"/>
    </row>
    <row r="21" spans="2:22" ht="15">
      <c r="B21" s="780"/>
      <c r="C21" s="695"/>
      <c r="L21" s="695"/>
    </row>
    <row r="22" spans="2:22" ht="15">
      <c r="B22" s="780"/>
      <c r="C22" s="695"/>
      <c r="L22" s="695"/>
    </row>
    <row r="23" spans="2:22" ht="15">
      <c r="B23" s="781"/>
      <c r="C23" s="697"/>
      <c r="D23" s="698"/>
      <c r="E23" s="698"/>
      <c r="F23" s="698"/>
      <c r="G23" s="698"/>
      <c r="H23" s="698"/>
      <c r="I23" s="698"/>
      <c r="J23" s="698"/>
      <c r="K23" s="698"/>
      <c r="L23" s="697"/>
    </row>
    <row r="24" spans="2:22">
      <c r="B24" s="94"/>
    </row>
    <row r="25" spans="2:22">
      <c r="B25" s="94"/>
    </row>
  </sheetData>
  <sheetProtection formatRows="0"/>
  <mergeCells count="21">
    <mergeCell ref="M18:V18"/>
    <mergeCell ref="E5:G5"/>
    <mergeCell ref="B5:D5"/>
    <mergeCell ref="M11:R11"/>
    <mergeCell ref="M14:R14"/>
    <mergeCell ref="D11:L11"/>
    <mergeCell ref="D13:L13"/>
    <mergeCell ref="J5:L5"/>
    <mergeCell ref="H5:I5"/>
    <mergeCell ref="D16:L16"/>
    <mergeCell ref="B9:C9"/>
    <mergeCell ref="D18:L18"/>
    <mergeCell ref="B6:C7"/>
    <mergeCell ref="B16:C16"/>
    <mergeCell ref="D14:L14"/>
    <mergeCell ref="M9:V9"/>
    <mergeCell ref="D9:L9"/>
    <mergeCell ref="B2:L3"/>
    <mergeCell ref="B4:D4"/>
    <mergeCell ref="E4:L4"/>
    <mergeCell ref="E6:L7"/>
  </mergeCells>
  <phoneticPr fontId="0" type="noConversion"/>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887" r:id="rId4" name="Button 143">
              <controlPr defaultSize="0" print="0" autoFill="0" autoPict="0" macro="[0]!ToMainMenu">
                <anchor>
                  <from>
                    <xdr:col>13</xdr:col>
                    <xdr:colOff>0</xdr:colOff>
                    <xdr:row>1</xdr:row>
                    <xdr:rowOff>0</xdr:rowOff>
                  </from>
                  <to>
                    <xdr:col>15</xdr:col>
                    <xdr:colOff>152400</xdr:colOff>
                    <xdr:row>1</xdr:row>
                    <xdr:rowOff>304800</xdr:rowOff>
                  </to>
                </anchor>
              </controlPr>
            </control>
          </mc:Choice>
        </mc:AlternateContent>
        <mc:AlternateContent xmlns:mc="http://schemas.openxmlformats.org/markup-compatibility/2006">
          <mc:Choice Requires="x14">
            <control shapeId="31888" r:id="rId5" name="Button 144">
              <controlPr defaultSize="0" print="0" autoFill="0" autoPict="0" macro="[0]!PrintCoverPGSec1">
                <anchor>
                  <from>
                    <xdr:col>13</xdr:col>
                    <xdr:colOff>0</xdr:colOff>
                    <xdr:row>3</xdr:row>
                    <xdr:rowOff>289560</xdr:rowOff>
                  </from>
                  <to>
                    <xdr:col>15</xdr:col>
                    <xdr:colOff>152400</xdr:colOff>
                    <xdr:row>3</xdr:row>
                    <xdr:rowOff>571500</xdr:rowOff>
                  </to>
                </anchor>
              </controlPr>
            </control>
          </mc:Choice>
        </mc:AlternateContent>
        <mc:AlternateContent xmlns:mc="http://schemas.openxmlformats.org/markup-compatibility/2006">
          <mc:Choice Requires="x14">
            <control shapeId="31889" r:id="rId6" name="Button 145">
              <controlPr defaultSize="0" print="0" autoFill="0" autoPict="0" macro="[0]!PrintPreview">
                <anchor>
                  <from>
                    <xdr:col>13</xdr:col>
                    <xdr:colOff>0</xdr:colOff>
                    <xdr:row>1</xdr:row>
                    <xdr:rowOff>373380</xdr:rowOff>
                  </from>
                  <to>
                    <xdr:col>15</xdr:col>
                    <xdr:colOff>152400</xdr:colOff>
                    <xdr:row>2</xdr:row>
                    <xdr:rowOff>114300</xdr:rowOff>
                  </to>
                </anchor>
              </controlPr>
            </control>
          </mc:Choice>
        </mc:AlternateContent>
        <mc:AlternateContent xmlns:mc="http://schemas.openxmlformats.org/markup-compatibility/2006">
          <mc:Choice Requires="x14">
            <control shapeId="32023" r:id="rId7" name="Button 279">
              <controlPr defaultSize="0" print="0" autoFill="0" autoPict="0" macro="[0]!ToDataEntry">
                <anchor>
                  <from>
                    <xdr:col>13</xdr:col>
                    <xdr:colOff>0</xdr:colOff>
                    <xdr:row>3</xdr:row>
                    <xdr:rowOff>640080</xdr:rowOff>
                  </from>
                  <to>
                    <xdr:col>15</xdr:col>
                    <xdr:colOff>152400</xdr:colOff>
                    <xdr:row>3</xdr:row>
                    <xdr:rowOff>922020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6">
    <tabColor rgb="FFFF0000"/>
  </sheetPr>
  <dimension ref="A1:K19"/>
  <sheetViews>
    <sheetView showGridLines="0" showRowColHeaders="0" zoomScaleNormal="100" workbookViewId="0">
      <selection activeCell="V14" sqref="V14"/>
    </sheetView>
  </sheetViews>
  <sheetFormatPr defaultColWidth="9.109375" defaultRowHeight="13.2"/>
  <cols>
    <col min="6" max="6" width="7" customWidth="1"/>
    <col min="7" max="7" width="11.109375" customWidth="1"/>
    <col min="10" max="10" width="6.88671875" customWidth="1"/>
    <col min="11" max="11" width="12" customWidth="1"/>
  </cols>
  <sheetData>
    <row r="1" spans="1:11" ht="63.75" customHeight="1"/>
    <row r="2" spans="1:11" ht="81.75" customHeight="1" thickBot="1">
      <c r="A2" s="3460" t="str">
        <f>+'Master Data'!E18</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97</v>
      </c>
      <c r="B16" s="3442"/>
      <c r="C16" s="3442"/>
      <c r="D16" s="3442"/>
      <c r="E16" s="3442"/>
      <c r="F16" s="3442"/>
      <c r="G16" s="3442"/>
      <c r="H16" s="3442"/>
      <c r="I16" s="3442"/>
      <c r="J16" s="3442"/>
    </row>
    <row r="17" spans="1:1">
      <c r="A17" s="7"/>
    </row>
    <row r="18" spans="1:1">
      <c r="A18" s="7"/>
    </row>
    <row r="19" spans="1:1">
      <c r="A19" s="7"/>
    </row>
  </sheetData>
  <sheetProtection formatRows="0" selectLockedCells="1"/>
  <mergeCells count="2">
    <mergeCell ref="A16:J16"/>
    <mergeCell ref="A2:K2"/>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3344" r:id="rId4" name="Button 265216">
              <controlPr defaultSize="0" print="0" autoFill="0" autoPict="0" macro="[0]!ToMainMenu">
                <anchor>
                  <from>
                    <xdr:col>16</xdr:col>
                    <xdr:colOff>533400</xdr:colOff>
                    <xdr:row>0</xdr:row>
                    <xdr:rowOff>236220</xdr:rowOff>
                  </from>
                  <to>
                    <xdr:col>20</xdr:col>
                    <xdr:colOff>0</xdr:colOff>
                    <xdr:row>0</xdr:row>
                    <xdr:rowOff>708660</xdr:rowOff>
                  </to>
                </anchor>
              </controlPr>
            </control>
          </mc:Choice>
        </mc:AlternateContent>
        <mc:AlternateContent xmlns:mc="http://schemas.openxmlformats.org/markup-compatibility/2006">
          <mc:Choice Requires="x14">
            <control shapeId="953345" r:id="rId5" name="Button 265217">
              <controlPr defaultSize="0" print="0" autoFill="0" autoPict="0" macro="[0]!PrintCoverPGSec1">
                <anchor>
                  <from>
                    <xdr:col>16</xdr:col>
                    <xdr:colOff>533400</xdr:colOff>
                    <xdr:row>1</xdr:row>
                    <xdr:rowOff>883920</xdr:rowOff>
                  </from>
                  <to>
                    <xdr:col>20</xdr:col>
                    <xdr:colOff>0</xdr:colOff>
                    <xdr:row>2</xdr:row>
                    <xdr:rowOff>60960</xdr:rowOff>
                  </to>
                </anchor>
              </controlPr>
            </control>
          </mc:Choice>
        </mc:AlternateContent>
        <mc:AlternateContent xmlns:mc="http://schemas.openxmlformats.org/markup-compatibility/2006">
          <mc:Choice Requires="x14">
            <control shapeId="953346" r:id="rId6" name="Button 265218">
              <controlPr defaultSize="0" print="0" autoFill="0" autoPict="0" macro="[0]!PrintPreview">
                <anchor>
                  <from>
                    <xdr:col>16</xdr:col>
                    <xdr:colOff>533400</xdr:colOff>
                    <xdr:row>0</xdr:row>
                    <xdr:rowOff>746760</xdr:rowOff>
                  </from>
                  <to>
                    <xdr:col>20</xdr:col>
                    <xdr:colOff>0</xdr:colOff>
                    <xdr:row>1</xdr:row>
                    <xdr:rowOff>487680</xdr:rowOff>
                  </to>
                </anchor>
              </controlPr>
            </control>
          </mc:Choice>
        </mc:AlternateContent>
        <mc:AlternateContent xmlns:mc="http://schemas.openxmlformats.org/markup-compatibility/2006">
          <mc:Choice Requires="x14">
            <control shapeId="953480" r:id="rId7" name="Button 265352">
              <controlPr defaultSize="0" print="0" autoFill="0" autoPict="0" macro="[0]!ToDataEntry">
                <anchor>
                  <from>
                    <xdr:col>16</xdr:col>
                    <xdr:colOff>533400</xdr:colOff>
                    <xdr:row>2</xdr:row>
                    <xdr:rowOff>83820</xdr:rowOff>
                  </from>
                  <to>
                    <xdr:col>20</xdr:col>
                    <xdr:colOff>0</xdr:colOff>
                    <xdr:row>5</xdr:row>
                    <xdr:rowOff>22860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8">
    <tabColor rgb="FFFF0000"/>
  </sheetPr>
  <dimension ref="B1:K61"/>
  <sheetViews>
    <sheetView showGridLines="0" zoomScaleNormal="100" workbookViewId="0">
      <selection activeCell="V14" sqref="V14"/>
    </sheetView>
  </sheetViews>
  <sheetFormatPr defaultColWidth="9.109375" defaultRowHeight="13.2"/>
  <cols>
    <col min="1" max="1" width="9.109375" style="8"/>
    <col min="2" max="2" width="17.44140625" style="8" customWidth="1"/>
    <col min="3" max="4" width="9.109375" style="8"/>
    <col min="5" max="5" width="6" style="8" customWidth="1"/>
    <col min="6" max="6" width="9.109375" style="8"/>
    <col min="7" max="7" width="5.33203125" style="8" customWidth="1"/>
    <col min="8" max="16384" width="9.109375" style="8"/>
  </cols>
  <sheetData>
    <row r="1" spans="2:11" ht="45" customHeight="1">
      <c r="B1" s="5319" t="s">
        <v>109</v>
      </c>
      <c r="C1" s="5320"/>
      <c r="D1" s="5320"/>
      <c r="E1" s="5320"/>
      <c r="F1" s="5320"/>
      <c r="G1" s="5320"/>
      <c r="H1" s="5320"/>
      <c r="I1" s="5320"/>
      <c r="J1" s="5320"/>
      <c r="K1" s="5321"/>
    </row>
    <row r="2" spans="2:11" ht="6.75" customHeight="1">
      <c r="B2" s="5322"/>
      <c r="C2" s="5323"/>
      <c r="D2" s="5323"/>
      <c r="E2" s="5323"/>
      <c r="F2" s="5323"/>
      <c r="G2" s="5323"/>
      <c r="H2" s="5323"/>
      <c r="I2" s="5323"/>
      <c r="J2" s="5323"/>
      <c r="K2" s="5324"/>
    </row>
    <row r="3" spans="2:11" ht="66" customHeight="1">
      <c r="B3" s="4458" t="str">
        <f>+'Master Data'!ProjectTitle</f>
        <v>KZN Public Works: 191 Prince Alfred Street</v>
      </c>
      <c r="C3" s="4459"/>
      <c r="D3" s="4459"/>
      <c r="E3" s="4459"/>
      <c r="F3" s="4459"/>
      <c r="G3" s="4459"/>
      <c r="H3" s="4459"/>
      <c r="I3" s="4459"/>
      <c r="J3" s="4459"/>
      <c r="K3" s="4460"/>
    </row>
    <row r="4" spans="2:11" s="22" customFormat="1" ht="29.25" customHeight="1">
      <c r="B4" s="786" t="s">
        <v>4617</v>
      </c>
      <c r="C4" s="5307" t="str">
        <f>+'Master Data'!E13</f>
        <v>ZNTM012345W</v>
      </c>
      <c r="D4" s="5308"/>
      <c r="E4" s="787"/>
      <c r="F4" s="5307" t="s">
        <v>4004</v>
      </c>
      <c r="G4" s="5309"/>
      <c r="H4" s="5307" t="str">
        <f>+'Master Data'!G13</f>
        <v>012345</v>
      </c>
      <c r="I4" s="5308"/>
      <c r="J4" s="5308"/>
      <c r="K4" s="787"/>
    </row>
    <row r="5" spans="2:11" ht="15">
      <c r="B5" s="743"/>
      <c r="K5" s="695"/>
    </row>
    <row r="6" spans="2:11" ht="66" customHeight="1">
      <c r="B6" s="5310" t="s">
        <v>1479</v>
      </c>
      <c r="C6" s="5311"/>
      <c r="D6" s="5311"/>
      <c r="E6" s="5311"/>
      <c r="F6" s="5311"/>
      <c r="G6" s="5311"/>
      <c r="H6" s="5311"/>
      <c r="I6" s="5311"/>
      <c r="J6" s="5311"/>
      <c r="K6" s="5312"/>
    </row>
    <row r="7" spans="2:11" ht="15.6">
      <c r="B7" s="735"/>
      <c r="K7" s="695"/>
    </row>
    <row r="8" spans="2:11" ht="15.6">
      <c r="B8" s="735"/>
      <c r="K8" s="695"/>
    </row>
    <row r="9" spans="2:11" ht="48.75" customHeight="1">
      <c r="B9" s="5313" t="s">
        <v>4720</v>
      </c>
      <c r="C9" s="4124"/>
      <c r="D9" s="4124"/>
      <c r="E9" s="4124"/>
      <c r="F9" s="4124"/>
      <c r="G9" s="4124"/>
      <c r="H9" s="4124"/>
      <c r="I9" s="4124"/>
      <c r="J9" s="4124"/>
      <c r="K9" s="5116"/>
    </row>
    <row r="10" spans="2:11" ht="15">
      <c r="B10" s="743"/>
      <c r="K10" s="695"/>
    </row>
    <row r="11" spans="2:11" ht="12.75" customHeight="1">
      <c r="B11" s="5316" t="s">
        <v>955</v>
      </c>
      <c r="C11" s="5314"/>
      <c r="D11" s="5314"/>
      <c r="E11" s="5314"/>
      <c r="F11" s="5314" t="s">
        <v>956</v>
      </c>
      <c r="G11" s="5314"/>
      <c r="H11" s="5314"/>
      <c r="I11" s="5314"/>
      <c r="J11" s="5314"/>
      <c r="K11" s="5315"/>
    </row>
    <row r="12" spans="2:11" ht="15">
      <c r="B12" s="743"/>
      <c r="K12" s="695"/>
    </row>
    <row r="13" spans="2:11" ht="15">
      <c r="B13" s="743"/>
      <c r="K13" s="695"/>
    </row>
    <row r="14" spans="2:11" ht="12.75" customHeight="1">
      <c r="B14" s="4288" t="str">
        <f>IF(ISBLANK('Master Data'!D697)," ",'Master Data'!D697)</f>
        <v>????????</v>
      </c>
      <c r="C14" s="4288"/>
      <c r="D14" s="4288"/>
      <c r="E14" s="4288"/>
      <c r="F14" s="4288" t="str">
        <f>IF(ISBLANK('Master Data'!E697)," ",'Master Data'!E697)</f>
        <v>Site Layout</v>
      </c>
      <c r="G14" s="4288"/>
      <c r="H14" s="4288"/>
      <c r="I14" s="4288"/>
      <c r="J14" s="4288"/>
      <c r="K14" s="4288"/>
    </row>
    <row r="15" spans="2:11" ht="12.75" customHeight="1">
      <c r="B15" s="4288" t="str">
        <f>IF(ISBLANK('Master Data'!D698)," ",'Master Data'!D698)</f>
        <v>????????</v>
      </c>
      <c r="C15" s="4288"/>
      <c r="D15" s="4288"/>
      <c r="E15" s="4288"/>
      <c r="F15" s="4288" t="str">
        <f>IF(ISBLANK('Master Data'!E698)," ",'Master Data'!E698)</f>
        <v>etc.</v>
      </c>
      <c r="G15" s="4288"/>
      <c r="H15" s="4288"/>
      <c r="I15" s="4288"/>
      <c r="J15" s="4288"/>
      <c r="K15" s="4288"/>
    </row>
    <row r="16" spans="2:11">
      <c r="B16" s="4288" t="str">
        <f>IF(ISBLANK('Master Data'!D699)," ",'Master Data'!D699)</f>
        <v>????????</v>
      </c>
      <c r="C16" s="4288"/>
      <c r="D16" s="4288"/>
      <c r="E16" s="4288"/>
      <c r="F16" s="4288" t="str">
        <f>IF(ISBLANK('Master Data'!E699)," ",'Master Data'!E699)</f>
        <v>etc.</v>
      </c>
      <c r="G16" s="4288"/>
      <c r="H16" s="4288"/>
      <c r="I16" s="4288"/>
      <c r="J16" s="4288"/>
      <c r="K16" s="4288"/>
    </row>
    <row r="17" spans="2:11">
      <c r="B17" s="4288" t="str">
        <f>IF(ISBLANK('Master Data'!D700)," ",'Master Data'!D700)</f>
        <v>????????</v>
      </c>
      <c r="C17" s="4288"/>
      <c r="D17" s="4288"/>
      <c r="E17" s="4288"/>
      <c r="F17" s="4288" t="str">
        <f>IF(ISBLANK('Master Data'!E700)," ",'Master Data'!E700)</f>
        <v>ect.</v>
      </c>
      <c r="G17" s="4288"/>
      <c r="H17" s="4288"/>
      <c r="I17" s="4288"/>
      <c r="J17" s="4288"/>
      <c r="K17" s="4288"/>
    </row>
    <row r="18" spans="2:11">
      <c r="B18" s="4288" t="str">
        <f>IF(ISBLANK('Master Data'!D701)," ",'Master Data'!D701)</f>
        <v>????????</v>
      </c>
      <c r="C18" s="4288"/>
      <c r="D18" s="4288"/>
      <c r="E18" s="4288"/>
      <c r="F18" s="4288" t="str">
        <f>IF(ISBLANK('Master Data'!E701)," ",'Master Data'!E701)</f>
        <v>ect.</v>
      </c>
      <c r="G18" s="4288"/>
      <c r="H18" s="4288"/>
      <c r="I18" s="4288"/>
      <c r="J18" s="4288"/>
      <c r="K18" s="4288"/>
    </row>
    <row r="19" spans="2:11">
      <c r="B19" s="4288" t="str">
        <f>IF(ISBLANK('Master Data'!D702)," ",'Master Data'!D702)</f>
        <v>????????</v>
      </c>
      <c r="C19" s="4288"/>
      <c r="D19" s="4288"/>
      <c r="E19" s="4288"/>
      <c r="F19" s="4288" t="str">
        <f>IF(ISBLANK('Master Data'!E702)," ",'Master Data'!E702)</f>
        <v>ect.</v>
      </c>
      <c r="G19" s="4288"/>
      <c r="H19" s="4288"/>
      <c r="I19" s="4288"/>
      <c r="J19" s="4288"/>
      <c r="K19" s="4288"/>
    </row>
    <row r="20" spans="2:11">
      <c r="B20" s="4288" t="str">
        <f>IF(ISBLANK('Master Data'!D703)," ",'Master Data'!D703)</f>
        <v xml:space="preserve"> </v>
      </c>
      <c r="C20" s="4288"/>
      <c r="D20" s="4288"/>
      <c r="E20" s="4288"/>
      <c r="F20" s="4288" t="str">
        <f>IF(ISBLANK('Master Data'!E703)," ",'Master Data'!E703)</f>
        <v xml:space="preserve"> </v>
      </c>
      <c r="G20" s="4288"/>
      <c r="H20" s="4288"/>
      <c r="I20" s="4288"/>
      <c r="J20" s="4288"/>
      <c r="K20" s="4288"/>
    </row>
    <row r="21" spans="2:11">
      <c r="B21" s="4288" t="str">
        <f>IF(ISBLANK('Master Data'!D704)," ",'Master Data'!D704)</f>
        <v xml:space="preserve"> </v>
      </c>
      <c r="C21" s="4288"/>
      <c r="D21" s="4288"/>
      <c r="E21" s="4288"/>
      <c r="F21" s="4288" t="str">
        <f>IF(ISBLANK('Master Data'!E704)," ",'Master Data'!E704)</f>
        <v xml:space="preserve"> </v>
      </c>
      <c r="G21" s="4288"/>
      <c r="H21" s="4288"/>
      <c r="I21" s="4288"/>
      <c r="J21" s="4288"/>
      <c r="K21" s="4288"/>
    </row>
    <row r="22" spans="2:11">
      <c r="B22" s="4288" t="str">
        <f>IF(ISBLANK('Master Data'!D705)," ",'Master Data'!D705)</f>
        <v xml:space="preserve"> </v>
      </c>
      <c r="C22" s="4288"/>
      <c r="D22" s="4288"/>
      <c r="E22" s="4288"/>
      <c r="F22" s="4288" t="str">
        <f>IF(ISBLANK('Master Data'!E705)," ",'Master Data'!E705)</f>
        <v xml:space="preserve"> </v>
      </c>
      <c r="G22" s="4288"/>
      <c r="H22" s="4288"/>
      <c r="I22" s="4288"/>
      <c r="J22" s="4288"/>
      <c r="K22" s="4288"/>
    </row>
    <row r="23" spans="2:11">
      <c r="B23" s="4288" t="str">
        <f>IF(ISBLANK('Master Data'!D706)," ",'Master Data'!D706)</f>
        <v xml:space="preserve"> </v>
      </c>
      <c r="C23" s="4288"/>
      <c r="D23" s="4288"/>
      <c r="E23" s="4288"/>
      <c r="F23" s="4288" t="str">
        <f>IF(ISBLANK('Master Data'!E706)," ",'Master Data'!E706)</f>
        <v xml:space="preserve"> </v>
      </c>
      <c r="G23" s="4288"/>
      <c r="H23" s="4288"/>
      <c r="I23" s="4288"/>
      <c r="J23" s="4288"/>
      <c r="K23" s="4288"/>
    </row>
    <row r="24" spans="2:11">
      <c r="B24" s="4288" t="str">
        <f>IF(ISBLANK('Master Data'!D707)," ",'Master Data'!D707)</f>
        <v xml:space="preserve"> </v>
      </c>
      <c r="C24" s="4288"/>
      <c r="D24" s="4288"/>
      <c r="E24" s="4288"/>
      <c r="F24" s="4288" t="str">
        <f>IF(ISBLANK('Master Data'!E707)," ",'Master Data'!E707)</f>
        <v xml:space="preserve"> </v>
      </c>
      <c r="G24" s="4288"/>
      <c r="H24" s="4288"/>
      <c r="I24" s="4288"/>
      <c r="J24" s="4288"/>
      <c r="K24" s="4288"/>
    </row>
    <row r="25" spans="2:11">
      <c r="B25" s="4288" t="str">
        <f>IF(ISBLANK('Master Data'!D708)," ",'Master Data'!D708)</f>
        <v xml:space="preserve"> </v>
      </c>
      <c r="C25" s="4288"/>
      <c r="D25" s="4288"/>
      <c r="E25" s="4288"/>
      <c r="F25" s="4288" t="str">
        <f>IF(ISBLANK('Master Data'!E708)," ",'Master Data'!E708)</f>
        <v xml:space="preserve"> </v>
      </c>
      <c r="G25" s="4288"/>
      <c r="H25" s="4288"/>
      <c r="I25" s="4288"/>
      <c r="J25" s="4288"/>
      <c r="K25" s="4288"/>
    </row>
    <row r="26" spans="2:11">
      <c r="B26" s="4288" t="str">
        <f>IF(ISBLANK('Master Data'!D709)," ",'Master Data'!D709)</f>
        <v xml:space="preserve"> </v>
      </c>
      <c r="C26" s="4288"/>
      <c r="D26" s="4288"/>
      <c r="E26" s="4288"/>
      <c r="F26" s="4288" t="str">
        <f>IF(ISBLANK('Master Data'!E709)," ",'Master Data'!E709)</f>
        <v xml:space="preserve"> </v>
      </c>
      <c r="G26" s="4288"/>
      <c r="H26" s="4288"/>
      <c r="I26" s="4288"/>
      <c r="J26" s="4288"/>
      <c r="K26" s="4288"/>
    </row>
    <row r="27" spans="2:11">
      <c r="B27" s="4288" t="str">
        <f>IF(ISBLANK('Master Data'!D710)," ",'Master Data'!D710)</f>
        <v xml:space="preserve"> </v>
      </c>
      <c r="C27" s="4288"/>
      <c r="D27" s="4288"/>
      <c r="E27" s="4288"/>
      <c r="F27" s="4288" t="str">
        <f>IF(ISBLANK('Master Data'!E710)," ",'Master Data'!E710)</f>
        <v xml:space="preserve"> </v>
      </c>
      <c r="G27" s="4288"/>
      <c r="H27" s="4288"/>
      <c r="I27" s="4288"/>
      <c r="J27" s="4288"/>
      <c r="K27" s="4288"/>
    </row>
    <row r="28" spans="2:11">
      <c r="B28" s="4288" t="str">
        <f>IF(ISBLANK('Master Data'!D711)," ",'Master Data'!D711)</f>
        <v xml:space="preserve"> </v>
      </c>
      <c r="C28" s="4288"/>
      <c r="D28" s="4288"/>
      <c r="E28" s="4288"/>
      <c r="F28" s="4288" t="str">
        <f>IF(ISBLANK('Master Data'!E711)," ",'Master Data'!E711)</f>
        <v xml:space="preserve"> </v>
      </c>
      <c r="G28" s="4288"/>
      <c r="H28" s="4288"/>
      <c r="I28" s="4288"/>
      <c r="J28" s="4288"/>
      <c r="K28" s="4288"/>
    </row>
    <row r="29" spans="2:11">
      <c r="B29" s="4288" t="str">
        <f>IF(ISBLANK('Master Data'!D712)," ",'Master Data'!D712)</f>
        <v xml:space="preserve"> </v>
      </c>
      <c r="C29" s="4288"/>
      <c r="D29" s="4288"/>
      <c r="E29" s="4288"/>
      <c r="F29" s="4288" t="str">
        <f>IF(ISBLANK('Master Data'!E712)," ",'Master Data'!E712)</f>
        <v xml:space="preserve"> </v>
      </c>
      <c r="G29" s="4288"/>
      <c r="H29" s="4288"/>
      <c r="I29" s="4288"/>
      <c r="J29" s="4288"/>
      <c r="K29" s="4288"/>
    </row>
    <row r="30" spans="2:11">
      <c r="B30" s="4288" t="str">
        <f>IF(ISBLANK('Master Data'!D713)," ",'Master Data'!D713)</f>
        <v xml:space="preserve"> </v>
      </c>
      <c r="C30" s="4288"/>
      <c r="D30" s="4288"/>
      <c r="E30" s="4288"/>
      <c r="F30" s="4288" t="str">
        <f>IF(ISBLANK('Master Data'!E713)," ",'Master Data'!E713)</f>
        <v xml:space="preserve"> </v>
      </c>
      <c r="G30" s="4288"/>
      <c r="H30" s="4288"/>
      <c r="I30" s="4288"/>
      <c r="J30" s="4288"/>
      <c r="K30" s="4288"/>
    </row>
    <row r="31" spans="2:11">
      <c r="B31" s="4288" t="str">
        <f>IF(ISBLANK('Master Data'!D714)," ",'Master Data'!D714)</f>
        <v xml:space="preserve"> </v>
      </c>
      <c r="C31" s="4288"/>
      <c r="D31" s="4288"/>
      <c r="E31" s="4288"/>
      <c r="F31" s="4288" t="str">
        <f>IF(ISBLANK('Master Data'!E714)," ",'Master Data'!E714)</f>
        <v xml:space="preserve"> </v>
      </c>
      <c r="G31" s="4288"/>
      <c r="H31" s="4288"/>
      <c r="I31" s="4288"/>
      <c r="J31" s="4288"/>
      <c r="K31" s="4288"/>
    </row>
    <row r="32" spans="2:11">
      <c r="B32" s="4288" t="str">
        <f>IF(ISBLANK('Master Data'!D715)," ",'Master Data'!D715)</f>
        <v xml:space="preserve"> </v>
      </c>
      <c r="C32" s="4288"/>
      <c r="D32" s="4288"/>
      <c r="E32" s="4288"/>
      <c r="F32" s="4288" t="str">
        <f>IF(ISBLANK('Master Data'!E715)," ",'Master Data'!E715)</f>
        <v xml:space="preserve"> </v>
      </c>
      <c r="G32" s="4288"/>
      <c r="H32" s="4288"/>
      <c r="I32" s="4288"/>
      <c r="J32" s="4288"/>
      <c r="K32" s="4288"/>
    </row>
    <row r="33" spans="2:11">
      <c r="B33" s="4288" t="str">
        <f>IF(ISBLANK('Master Data'!D716)," ",'Master Data'!D716)</f>
        <v xml:space="preserve"> </v>
      </c>
      <c r="C33" s="4288"/>
      <c r="D33" s="4288"/>
      <c r="E33" s="4288"/>
      <c r="F33" s="4288" t="str">
        <f>IF(ISBLANK('Master Data'!E716)," ",'Master Data'!E716)</f>
        <v xml:space="preserve"> </v>
      </c>
      <c r="G33" s="4288"/>
      <c r="H33" s="4288"/>
      <c r="I33" s="4288"/>
      <c r="J33" s="4288"/>
      <c r="K33" s="4288"/>
    </row>
    <row r="34" spans="2:11">
      <c r="B34" s="4288" t="str">
        <f>IF(ISBLANK('Master Data'!D717)," ",'Master Data'!D717)</f>
        <v xml:space="preserve"> </v>
      </c>
      <c r="C34" s="4288"/>
      <c r="D34" s="4288"/>
      <c r="E34" s="4288"/>
      <c r="F34" s="4288" t="str">
        <f>IF(ISBLANK('Master Data'!E717)," ",'Master Data'!E717)</f>
        <v xml:space="preserve"> </v>
      </c>
      <c r="G34" s="4288"/>
      <c r="H34" s="4288"/>
      <c r="I34" s="4288"/>
      <c r="J34" s="4288"/>
      <c r="K34" s="4288"/>
    </row>
    <row r="35" spans="2:11">
      <c r="B35" s="4288" t="str">
        <f>IF(ISBLANK('Master Data'!D718)," ",'Master Data'!D718)</f>
        <v xml:space="preserve"> </v>
      </c>
      <c r="C35" s="4288"/>
      <c r="D35" s="4288"/>
      <c r="E35" s="4288"/>
      <c r="F35" s="4288" t="str">
        <f>IF(ISBLANK('Master Data'!E718)," ",'Master Data'!E718)</f>
        <v xml:space="preserve"> </v>
      </c>
      <c r="G35" s="4288"/>
      <c r="H35" s="4288"/>
      <c r="I35" s="4288"/>
      <c r="J35" s="4288"/>
      <c r="K35" s="4288"/>
    </row>
    <row r="36" spans="2:11">
      <c r="B36" s="4288" t="str">
        <f>IF(ISBLANK('Master Data'!D719)," ",'Master Data'!D719)</f>
        <v xml:space="preserve"> </v>
      </c>
      <c r="C36" s="4288"/>
      <c r="D36" s="4288"/>
      <c r="E36" s="4288"/>
      <c r="F36" s="4288" t="str">
        <f>IF(ISBLANK('Master Data'!E719)," ",'Master Data'!E719)</f>
        <v xml:space="preserve"> </v>
      </c>
      <c r="G36" s="4288"/>
      <c r="H36" s="4288"/>
      <c r="I36" s="4288"/>
      <c r="J36" s="4288"/>
      <c r="K36" s="4288"/>
    </row>
    <row r="37" spans="2:11">
      <c r="B37" s="4288" t="str">
        <f>IF(ISBLANK('Master Data'!D720)," ",'Master Data'!D720)</f>
        <v xml:space="preserve"> </v>
      </c>
      <c r="C37" s="4288"/>
      <c r="D37" s="4288"/>
      <c r="E37" s="4288"/>
      <c r="F37" s="4288" t="str">
        <f>IF(ISBLANK('Master Data'!E720)," ",'Master Data'!E720)</f>
        <v xml:space="preserve"> </v>
      </c>
      <c r="G37" s="4288"/>
      <c r="H37" s="4288"/>
      <c r="I37" s="4288"/>
      <c r="J37" s="4288"/>
      <c r="K37" s="4288"/>
    </row>
    <row r="38" spans="2:11">
      <c r="B38" s="4288" t="str">
        <f>IF(ISBLANK('Master Data'!D721)," ",'Master Data'!D721)</f>
        <v xml:space="preserve"> </v>
      </c>
      <c r="C38" s="4288"/>
      <c r="D38" s="4288"/>
      <c r="E38" s="4288"/>
      <c r="F38" s="4288" t="str">
        <f>IF(ISBLANK('Master Data'!E721)," ",'Master Data'!E721)</f>
        <v xml:space="preserve"> </v>
      </c>
      <c r="G38" s="4288"/>
      <c r="H38" s="4288"/>
      <c r="I38" s="4288"/>
      <c r="J38" s="4288"/>
      <c r="K38" s="4288"/>
    </row>
    <row r="39" spans="2:11">
      <c r="B39" s="4288" t="str">
        <f>IF(ISBLANK('Master Data'!D722)," ",'Master Data'!D722)</f>
        <v xml:space="preserve"> </v>
      </c>
      <c r="C39" s="4288"/>
      <c r="D39" s="4288"/>
      <c r="E39" s="4288"/>
      <c r="F39" s="4288" t="str">
        <f>IF(ISBLANK('Master Data'!E722)," ",'Master Data'!E722)</f>
        <v xml:space="preserve"> </v>
      </c>
      <c r="G39" s="4288"/>
      <c r="H39" s="4288"/>
      <c r="I39" s="4288"/>
      <c r="J39" s="4288"/>
      <c r="K39" s="4288"/>
    </row>
    <row r="40" spans="2:11">
      <c r="B40" s="4288" t="str">
        <f>IF(ISBLANK('Master Data'!D723)," ",'Master Data'!D723)</f>
        <v xml:space="preserve"> </v>
      </c>
      <c r="C40" s="4288"/>
      <c r="D40" s="4288"/>
      <c r="E40" s="4288"/>
      <c r="F40" s="4288" t="str">
        <f>IF(ISBLANK('Master Data'!E723)," ",'Master Data'!E723)</f>
        <v xml:space="preserve"> </v>
      </c>
      <c r="G40" s="4288"/>
      <c r="H40" s="4288"/>
      <c r="I40" s="4288"/>
      <c r="J40" s="4288"/>
      <c r="K40" s="4288"/>
    </row>
    <row r="41" spans="2:11">
      <c r="B41" s="4288" t="str">
        <f>IF(ISBLANK('Master Data'!D724)," ",'Master Data'!D724)</f>
        <v xml:space="preserve"> </v>
      </c>
      <c r="C41" s="4288"/>
      <c r="D41" s="4288"/>
      <c r="E41" s="4288"/>
      <c r="F41" s="4288" t="str">
        <f>IF(ISBLANK('Master Data'!E724)," ",'Master Data'!E724)</f>
        <v xml:space="preserve"> </v>
      </c>
      <c r="G41" s="4288"/>
      <c r="H41" s="4288"/>
      <c r="I41" s="4288"/>
      <c r="J41" s="4288"/>
      <c r="K41" s="4288"/>
    </row>
    <row r="42" spans="2:11">
      <c r="B42" s="4288" t="str">
        <f>IF(ISBLANK('Master Data'!D725)," ",'Master Data'!D725)</f>
        <v xml:space="preserve"> </v>
      </c>
      <c r="C42" s="4288"/>
      <c r="D42" s="4288"/>
      <c r="E42" s="4288"/>
      <c r="F42" s="4288" t="str">
        <f>IF(ISBLANK('Master Data'!E725)," ",'Master Data'!E725)</f>
        <v xml:space="preserve"> </v>
      </c>
      <c r="G42" s="4288"/>
      <c r="H42" s="4288"/>
      <c r="I42" s="4288"/>
      <c r="J42" s="4288"/>
      <c r="K42" s="4288"/>
    </row>
    <row r="43" spans="2:11">
      <c r="B43" s="4288" t="str">
        <f>IF(ISBLANK('Master Data'!D726)," ",'Master Data'!D726)</f>
        <v xml:space="preserve"> </v>
      </c>
      <c r="C43" s="4288"/>
      <c r="D43" s="4288"/>
      <c r="E43" s="4288"/>
      <c r="F43" s="4288" t="str">
        <f>IF(ISBLANK('Master Data'!E700)," ",'Master Data'!E700)</f>
        <v>ect.</v>
      </c>
      <c r="G43" s="4288"/>
      <c r="H43" s="4288"/>
      <c r="I43" s="4288"/>
      <c r="J43" s="4288"/>
      <c r="K43" s="4288"/>
    </row>
    <row r="44" spans="2:11" ht="15.6">
      <c r="B44" s="1425"/>
    </row>
    <row r="45" spans="2:11">
      <c r="B45" s="5317" t="s">
        <v>714</v>
      </c>
      <c r="C45" s="5318"/>
      <c r="D45" s="5318"/>
      <c r="E45" s="5318"/>
      <c r="F45" s="1426"/>
      <c r="G45" s="1426"/>
      <c r="H45" s="1426"/>
      <c r="I45" s="1426"/>
      <c r="J45" s="1426"/>
      <c r="K45" s="1427"/>
    </row>
    <row r="46" spans="2:11" ht="15">
      <c r="B46" s="1428"/>
      <c r="C46" s="698"/>
      <c r="D46" s="698"/>
      <c r="E46" s="698"/>
      <c r="F46" s="698"/>
      <c r="G46" s="698"/>
      <c r="H46" s="698"/>
      <c r="I46" s="698"/>
      <c r="J46" s="698"/>
      <c r="K46" s="697"/>
    </row>
    <row r="47" spans="2:11" ht="13.2" customHeight="1">
      <c r="B47" s="5302" t="str">
        <f>+'Master Data'!F729</f>
        <v>Annexure 1</v>
      </c>
      <c r="C47" s="4287"/>
      <c r="D47" s="5302" t="str">
        <f>IF(ISBLANK('Master Data'!D729)," ",'Master Data'!D729)</f>
        <v>Standard Preambles for all Trades (Rev 3) - DOH 2009</v>
      </c>
      <c r="E47" s="5303"/>
      <c r="F47" s="5303"/>
      <c r="G47" s="5303"/>
      <c r="H47" s="5303"/>
      <c r="I47" s="5303"/>
      <c r="J47" s="5303"/>
      <c r="K47" s="4287"/>
    </row>
    <row r="48" spans="2:11" ht="13.2" customHeight="1">
      <c r="B48" s="5302" t="str">
        <f>+'Master Data'!F730</f>
        <v>Annexure 2</v>
      </c>
      <c r="C48" s="4287"/>
      <c r="D48" s="5302" t="str">
        <f>IF(ISBLANK('Master Data'!D730)," ",'Master Data'!D730)</f>
        <v>General Electrical Specifications</v>
      </c>
      <c r="E48" s="5303"/>
      <c r="F48" s="5303"/>
      <c r="G48" s="5303"/>
      <c r="H48" s="5303"/>
      <c r="I48" s="5303"/>
      <c r="J48" s="5303"/>
      <c r="K48" s="4287"/>
    </row>
    <row r="49" spans="2:11">
      <c r="B49" s="5302" t="str">
        <f>+'Master Data'!F731</f>
        <v>Annexure 3</v>
      </c>
      <c r="C49" s="4287"/>
      <c r="D49" s="5302" t="str">
        <f>IF(ISBLANK('Master Data'!D731)," ",'Master Data'!D731)</f>
        <v>Lightning Protection Specifications</v>
      </c>
      <c r="E49" s="5303"/>
      <c r="F49" s="5303"/>
      <c r="G49" s="5303"/>
      <c r="H49" s="5303"/>
      <c r="I49" s="5303"/>
      <c r="J49" s="5303"/>
      <c r="K49" s="4287"/>
    </row>
    <row r="50" spans="2:11">
      <c r="B50" s="5302" t="str">
        <f>+'Master Data'!F732</f>
        <v>Annexure 4</v>
      </c>
      <c r="C50" s="4287"/>
      <c r="D50" s="5302" t="str">
        <f>IF(ISBLANK('Master Data'!D732)," ",'Master Data'!D732)</f>
        <v>Map of Tender submission location</v>
      </c>
      <c r="E50" s="5303"/>
      <c r="F50" s="5303"/>
      <c r="G50" s="5303"/>
      <c r="H50" s="5303"/>
      <c r="I50" s="5303"/>
      <c r="J50" s="5303"/>
      <c r="K50" s="4287"/>
    </row>
    <row r="51" spans="2:11">
      <c r="B51" s="5302" t="str">
        <f>+'Master Data'!F733</f>
        <v>Annexure 5</v>
      </c>
      <c r="C51" s="4287"/>
      <c r="D51" s="5302" t="str">
        <f>IF(ISBLANK('Master Data'!D733)," ",'Master Data'!D733)</f>
        <v>Joint Venture Agreement</v>
      </c>
      <c r="E51" s="5303"/>
      <c r="F51" s="5303"/>
      <c r="G51" s="5303"/>
      <c r="H51" s="5303"/>
      <c r="I51" s="5303"/>
      <c r="J51" s="5303"/>
      <c r="K51" s="4287"/>
    </row>
    <row r="52" spans="2:11">
      <c r="B52" s="5302" t="str">
        <f>+'Master Data'!F734</f>
        <v>Annexure 6</v>
      </c>
      <c r="C52" s="4287"/>
      <c r="D52" s="5302" t="e">
        <f>IF(ISBLANK('Master Data'!#REF!)," ",'Master Data'!#REF!)</f>
        <v>#REF!</v>
      </c>
      <c r="E52" s="5303"/>
      <c r="F52" s="5303"/>
      <c r="G52" s="5303"/>
      <c r="H52" s="5303"/>
      <c r="I52" s="5303"/>
      <c r="J52" s="5303"/>
      <c r="K52" s="4287"/>
    </row>
    <row r="53" spans="2:11">
      <c r="B53" s="5302" t="str">
        <f>+'Master Data'!F735</f>
        <v>Annexure 7</v>
      </c>
      <c r="C53" s="4287"/>
      <c r="D53" s="5302" t="str">
        <f>IF(ISBLANK('Master Data'!D734)," ",'Master Data'!D734)</f>
        <v>Health and Safety Specification</v>
      </c>
      <c r="E53" s="5303"/>
      <c r="F53" s="5303"/>
      <c r="G53" s="5303"/>
      <c r="H53" s="5303"/>
      <c r="I53" s="5303"/>
      <c r="J53" s="5303"/>
      <c r="K53" s="4287"/>
    </row>
    <row r="54" spans="2:11">
      <c r="B54" s="5302" t="str">
        <f>+'Master Data'!F736</f>
        <v>Annexure 8</v>
      </c>
      <c r="C54" s="4287"/>
      <c r="D54" s="5302" t="str">
        <f>IF(ISBLANK('Master Data'!D735)," ",'Master Data'!D735)</f>
        <v>Health and Safety Bill of Quantities</v>
      </c>
      <c r="E54" s="5303"/>
      <c r="F54" s="5303"/>
      <c r="G54" s="5303"/>
      <c r="H54" s="5303"/>
      <c r="I54" s="5303"/>
      <c r="J54" s="5303"/>
      <c r="K54" s="4287"/>
    </row>
    <row r="55" spans="2:11">
      <c r="B55" s="5302" t="str">
        <f>+'Master Data'!F737</f>
        <v>Annexure 9</v>
      </c>
      <c r="C55" s="4287"/>
      <c r="D55" s="5302" t="str">
        <f>IF(ISBLANK('Master Data'!D736)," ",'Master Data'!D736)</f>
        <v>Builders Lien Agreement</v>
      </c>
      <c r="E55" s="5303"/>
      <c r="F55" s="5303"/>
      <c r="G55" s="5303"/>
      <c r="H55" s="5303"/>
      <c r="I55" s="5303"/>
      <c r="J55" s="5303"/>
      <c r="K55" s="4287"/>
    </row>
    <row r="56" spans="2:11">
      <c r="B56" s="5302" t="str">
        <f>+'Master Data'!F738</f>
        <v>Annexure 10</v>
      </c>
      <c r="C56" s="4287"/>
      <c r="D56" s="5302" t="str">
        <f>IF(ISBLANK('Master Data'!D737)," ",'Master Data'!D737)</f>
        <v>Geotechnical Investigation Report (If applicable)</v>
      </c>
      <c r="E56" s="5303"/>
      <c r="F56" s="5303"/>
      <c r="G56" s="5303"/>
      <c r="H56" s="5303"/>
      <c r="I56" s="5303"/>
      <c r="J56" s="5303"/>
      <c r="K56" s="4287"/>
    </row>
    <row r="57" spans="2:11">
      <c r="B57" s="5302" t="str">
        <f>IF(ISBLANK('Master Data'!F739)," ",'Master Data'!F739)</f>
        <v>Annexure 11</v>
      </c>
      <c r="C57" s="4287"/>
      <c r="D57" s="5304" t="str">
        <f>IF(ISBLANK('Master Data'!D738)," ",'Master Data'!D738)</f>
        <v>EPWP Employment Contract</v>
      </c>
      <c r="E57" s="5305"/>
      <c r="F57" s="5305"/>
      <c r="G57" s="5305"/>
      <c r="H57" s="5305"/>
      <c r="I57" s="5305"/>
      <c r="J57" s="5305"/>
      <c r="K57" s="5306"/>
    </row>
    <row r="58" spans="2:11">
      <c r="B58" s="5302" t="str">
        <f>IF(ISBLANK('Master Data'!F740)," ",'Master Data'!F740)</f>
        <v>Annexure 12</v>
      </c>
      <c r="C58" s="4287"/>
      <c r="D58" s="5302" t="str">
        <f>IF(ISBLANK('Master Data'!D739)," ",'Master Data'!D739)</f>
        <v>Attendance Register - Infrastructure and Other projects</v>
      </c>
      <c r="E58" s="5303"/>
      <c r="F58" s="5303"/>
      <c r="G58" s="5303"/>
      <c r="H58" s="5303"/>
      <c r="I58" s="5303"/>
      <c r="J58" s="5303"/>
      <c r="K58" s="4287"/>
    </row>
    <row r="59" spans="2:11">
      <c r="B59" s="5302" t="str">
        <f>IF(ISBLANK('Master Data'!F741)," ",'Master Data'!F741)</f>
        <v>Annexure 13</v>
      </c>
      <c r="C59" s="4287"/>
      <c r="D59" s="5302" t="str">
        <f>IF(ISBLANK('Master Data'!D740)," ",'Master Data'!D740)</f>
        <v>EPWP Data Collection tool for Phase 3 system</v>
      </c>
      <c r="E59" s="5303"/>
      <c r="F59" s="5303"/>
      <c r="G59" s="5303"/>
      <c r="H59" s="5303"/>
      <c r="I59" s="5303"/>
      <c r="J59" s="5303"/>
      <c r="K59" s="4287"/>
    </row>
    <row r="60" spans="2:11">
      <c r="B60" s="5302" t="str">
        <f>IF(ISBLANK('Master Data'!F742)," ",'Master Data'!F742)</f>
        <v xml:space="preserve"> </v>
      </c>
      <c r="C60" s="4287"/>
      <c r="D60" s="5302" t="str">
        <f>IF(ISBLANK('Master Data'!D742)," ",'Master Data'!D742)</f>
        <v xml:space="preserve"> </v>
      </c>
      <c r="E60" s="5303"/>
      <c r="F60" s="5303"/>
      <c r="G60" s="5303"/>
      <c r="H60" s="5303"/>
      <c r="I60" s="5303"/>
      <c r="J60" s="5303"/>
      <c r="K60" s="4287"/>
    </row>
    <row r="61" spans="2:11">
      <c r="B61" s="5302" t="str">
        <f>IF(ISBLANK('Master Data'!F743)," ",'Master Data'!F743)</f>
        <v xml:space="preserve"> </v>
      </c>
      <c r="C61" s="4287"/>
      <c r="D61" s="5302" t="str">
        <f>IF(ISBLANK('Master Data'!D743)," ",'Master Data'!D743)</f>
        <v xml:space="preserve"> </v>
      </c>
      <c r="E61" s="5303"/>
      <c r="F61" s="5303"/>
      <c r="G61" s="5303"/>
      <c r="H61" s="5303"/>
      <c r="I61" s="5303"/>
      <c r="J61" s="5303"/>
      <c r="K61" s="4287"/>
    </row>
  </sheetData>
  <sheetProtection formatRows="0"/>
  <mergeCells count="100">
    <mergeCell ref="B1:K2"/>
    <mergeCell ref="B40:E40"/>
    <mergeCell ref="F40:K40"/>
    <mergeCell ref="B41:E41"/>
    <mergeCell ref="F41:K41"/>
    <mergeCell ref="B34:E34"/>
    <mergeCell ref="F34:K34"/>
    <mergeCell ref="B35:E35"/>
    <mergeCell ref="F35:K35"/>
    <mergeCell ref="B36:E36"/>
    <mergeCell ref="F36:K36"/>
    <mergeCell ref="B31:E31"/>
    <mergeCell ref="F31:K31"/>
    <mergeCell ref="B32:E32"/>
    <mergeCell ref="F32:K32"/>
    <mergeCell ref="B33:E33"/>
    <mergeCell ref="B42:E42"/>
    <mergeCell ref="F42:K42"/>
    <mergeCell ref="B37:E37"/>
    <mergeCell ref="F37:K37"/>
    <mergeCell ref="B38:E38"/>
    <mergeCell ref="F38:K38"/>
    <mergeCell ref="B39:E39"/>
    <mergeCell ref="F39:K39"/>
    <mergeCell ref="B27:E27"/>
    <mergeCell ref="F27:K27"/>
    <mergeCell ref="F33:K33"/>
    <mergeCell ref="B28:E28"/>
    <mergeCell ref="F28:K28"/>
    <mergeCell ref="B29:E29"/>
    <mergeCell ref="F29:K29"/>
    <mergeCell ref="B30:E30"/>
    <mergeCell ref="F30:K30"/>
    <mergeCell ref="B24:E24"/>
    <mergeCell ref="F24:K24"/>
    <mergeCell ref="B25:E25"/>
    <mergeCell ref="F25:K25"/>
    <mergeCell ref="B26:E26"/>
    <mergeCell ref="F26:K26"/>
    <mergeCell ref="F16:K16"/>
    <mergeCell ref="B45:E45"/>
    <mergeCell ref="B17:E17"/>
    <mergeCell ref="F17:K17"/>
    <mergeCell ref="B18:E18"/>
    <mergeCell ref="F18:K18"/>
    <mergeCell ref="B19:E19"/>
    <mergeCell ref="F19:K19"/>
    <mergeCell ref="B20:E20"/>
    <mergeCell ref="F20:K20"/>
    <mergeCell ref="B21:E21"/>
    <mergeCell ref="F21:K21"/>
    <mergeCell ref="B22:E22"/>
    <mergeCell ref="F22:K22"/>
    <mergeCell ref="B23:E23"/>
    <mergeCell ref="F23:K23"/>
    <mergeCell ref="C4:D4"/>
    <mergeCell ref="F4:G4"/>
    <mergeCell ref="H4:J4"/>
    <mergeCell ref="B3:K3"/>
    <mergeCell ref="D47:K47"/>
    <mergeCell ref="B14:E14"/>
    <mergeCell ref="B15:E15"/>
    <mergeCell ref="B6:K6"/>
    <mergeCell ref="B9:K9"/>
    <mergeCell ref="F14:K14"/>
    <mergeCell ref="F15:K15"/>
    <mergeCell ref="F11:K11"/>
    <mergeCell ref="B11:E11"/>
    <mergeCell ref="F43:K43"/>
    <mergeCell ref="B43:E43"/>
    <mergeCell ref="B16:E16"/>
    <mergeCell ref="D48:K48"/>
    <mergeCell ref="D49:K49"/>
    <mergeCell ref="D50:K50"/>
    <mergeCell ref="D51:K51"/>
    <mergeCell ref="D52:K52"/>
    <mergeCell ref="B57:C57"/>
    <mergeCell ref="B58:C58"/>
    <mergeCell ref="D53:K53"/>
    <mergeCell ref="D54:K54"/>
    <mergeCell ref="D55:K55"/>
    <mergeCell ref="D56:K56"/>
    <mergeCell ref="D57:K57"/>
    <mergeCell ref="B52:C52"/>
    <mergeCell ref="B53:C53"/>
    <mergeCell ref="B54:C54"/>
    <mergeCell ref="B55:C55"/>
    <mergeCell ref="B56:C56"/>
    <mergeCell ref="B47:C47"/>
    <mergeCell ref="B48:C48"/>
    <mergeCell ref="B49:C49"/>
    <mergeCell ref="B50:C50"/>
    <mergeCell ref="B51:C51"/>
    <mergeCell ref="B59:C59"/>
    <mergeCell ref="B60:C60"/>
    <mergeCell ref="B61:C61"/>
    <mergeCell ref="D58:K58"/>
    <mergeCell ref="D59:K59"/>
    <mergeCell ref="D60:K60"/>
    <mergeCell ref="D61:K61"/>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rowBreaks count="1" manualBreakCount="1">
    <brk id="44"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3012" r:id="rId4" name="Button 4">
              <controlPr defaultSize="0" print="0" autoFill="0" autoPict="0" macro="[0]!ToMainMenu">
                <anchor>
                  <from>
                    <xdr:col>11</xdr:col>
                    <xdr:colOff>228600</xdr:colOff>
                    <xdr:row>0</xdr:row>
                    <xdr:rowOff>83820</xdr:rowOff>
                  </from>
                  <to>
                    <xdr:col>13</xdr:col>
                    <xdr:colOff>495300</xdr:colOff>
                    <xdr:row>0</xdr:row>
                    <xdr:rowOff>411480</xdr:rowOff>
                  </to>
                </anchor>
              </controlPr>
            </control>
          </mc:Choice>
        </mc:AlternateContent>
        <mc:AlternateContent xmlns:mc="http://schemas.openxmlformats.org/markup-compatibility/2006">
          <mc:Choice Requires="x14">
            <control shapeId="43013" r:id="rId5" name="Button 5">
              <controlPr defaultSize="0" print="0" autoFill="0" autoPict="0" macro="[0]!PrintCoverPGSec1">
                <anchor>
                  <from>
                    <xdr:col>11</xdr:col>
                    <xdr:colOff>228600</xdr:colOff>
                    <xdr:row>2</xdr:row>
                    <xdr:rowOff>525780</xdr:rowOff>
                  </from>
                  <to>
                    <xdr:col>13</xdr:col>
                    <xdr:colOff>495300</xdr:colOff>
                    <xdr:row>3</xdr:row>
                    <xdr:rowOff>30480</xdr:rowOff>
                  </to>
                </anchor>
              </controlPr>
            </control>
          </mc:Choice>
        </mc:AlternateContent>
        <mc:AlternateContent xmlns:mc="http://schemas.openxmlformats.org/markup-compatibility/2006">
          <mc:Choice Requires="x14">
            <control shapeId="43014" r:id="rId6" name="Button 6">
              <controlPr defaultSize="0" print="0" autoFill="0" autoPict="0" macro="[0]!PrintPreview">
                <anchor>
                  <from>
                    <xdr:col>11</xdr:col>
                    <xdr:colOff>228600</xdr:colOff>
                    <xdr:row>0</xdr:row>
                    <xdr:rowOff>441960</xdr:rowOff>
                  </from>
                  <to>
                    <xdr:col>13</xdr:col>
                    <xdr:colOff>495300</xdr:colOff>
                    <xdr:row>2</xdr:row>
                    <xdr:rowOff>106680</xdr:rowOff>
                  </to>
                </anchor>
              </controlPr>
            </control>
          </mc:Choice>
        </mc:AlternateContent>
        <mc:AlternateContent xmlns:mc="http://schemas.openxmlformats.org/markup-compatibility/2006">
          <mc:Choice Requires="x14">
            <control shapeId="43082" r:id="rId7" name="Button 74">
              <controlPr defaultSize="0" print="0" autoFill="0" autoPict="0" macro="[0]!ToDataEntry">
                <anchor>
                  <from>
                    <xdr:col>11</xdr:col>
                    <xdr:colOff>228600</xdr:colOff>
                    <xdr:row>3</xdr:row>
                    <xdr:rowOff>60960</xdr:rowOff>
                  </from>
                  <to>
                    <xdr:col>13</xdr:col>
                    <xdr:colOff>495300</xdr:colOff>
                    <xdr:row>4</xdr:row>
                    <xdr:rowOff>121920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3">
    <tabColor rgb="FFFF0000"/>
  </sheetPr>
  <dimension ref="A1:K19"/>
  <sheetViews>
    <sheetView showGridLines="0" showRowColHeaders="0" zoomScaleNormal="100" workbookViewId="0">
      <selection activeCell="V14" sqref="V14"/>
    </sheetView>
  </sheetViews>
  <sheetFormatPr defaultColWidth="9.109375" defaultRowHeight="13.2"/>
  <cols>
    <col min="6" max="6" width="7" customWidth="1"/>
    <col min="7" max="7" width="11.109375" customWidth="1"/>
    <col min="10" max="10" width="6.88671875" customWidth="1"/>
    <col min="11" max="11" width="12" customWidth="1"/>
  </cols>
  <sheetData>
    <row r="1" spans="1:11" ht="63.75" customHeight="1"/>
    <row r="2" spans="1:11" ht="81.75" customHeight="1" thickBot="1">
      <c r="A2" s="3460" t="str">
        <f>+'Master Data'!E18</f>
        <v>KZN Public Works: 191 Prince Alfred Street</v>
      </c>
      <c r="B2" s="3460"/>
      <c r="C2" s="3460"/>
      <c r="D2" s="3460"/>
      <c r="E2" s="3460"/>
      <c r="F2" s="3460"/>
      <c r="G2" s="3460"/>
      <c r="H2" s="3460"/>
      <c r="I2" s="3460"/>
      <c r="J2" s="3460"/>
      <c r="K2" s="3460"/>
    </row>
    <row r="3" spans="1:11" ht="13.8" thickTop="1">
      <c r="A3" s="15"/>
    </row>
    <row r="4" spans="1:11" ht="21">
      <c r="A4" s="124"/>
    </row>
    <row r="5" spans="1:11" ht="21">
      <c r="A5" s="124"/>
    </row>
    <row r="6" spans="1:11" ht="21">
      <c r="A6" s="124"/>
    </row>
    <row r="7" spans="1:11" ht="21">
      <c r="A7" s="124"/>
    </row>
    <row r="8" spans="1:11" ht="21">
      <c r="A8" s="124"/>
    </row>
    <row r="9" spans="1:11" ht="21">
      <c r="A9" s="124"/>
    </row>
    <row r="10" spans="1:11" ht="21">
      <c r="A10" s="124"/>
    </row>
    <row r="11" spans="1:11" ht="21">
      <c r="A11" s="124"/>
    </row>
    <row r="12" spans="1:11" ht="21">
      <c r="A12" s="124"/>
    </row>
    <row r="13" spans="1:11" ht="21">
      <c r="A13" s="124"/>
    </row>
    <row r="14" spans="1:11" ht="21">
      <c r="A14" s="124"/>
    </row>
    <row r="15" spans="1:11" ht="21">
      <c r="A15" s="124"/>
    </row>
    <row r="16" spans="1:11" ht="21">
      <c r="A16" s="3442" t="s">
        <v>714</v>
      </c>
      <c r="B16" s="3442"/>
      <c r="C16" s="3442"/>
      <c r="D16" s="3442"/>
      <c r="E16" s="3442"/>
      <c r="F16" s="3442"/>
      <c r="G16" s="3442"/>
      <c r="H16" s="3442"/>
      <c r="I16" s="3442"/>
      <c r="J16" s="3442"/>
    </row>
    <row r="17" spans="1:1">
      <c r="A17" s="7"/>
    </row>
    <row r="18" spans="1:1">
      <c r="A18" s="7"/>
    </row>
    <row r="19" spans="1:1">
      <c r="A19" s="7"/>
    </row>
  </sheetData>
  <sheetProtection formatRows="0" selectLockedCells="1"/>
  <mergeCells count="2">
    <mergeCell ref="A16:J16"/>
    <mergeCell ref="A2:K2"/>
  </mergeCells>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3921" r:id="rId4" name="Button 1">
              <controlPr defaultSize="0" print="0" autoFill="0" autoPict="0" macro="[0]!ToMainMenu">
                <anchor>
                  <from>
                    <xdr:col>16</xdr:col>
                    <xdr:colOff>403860</xdr:colOff>
                    <xdr:row>0</xdr:row>
                    <xdr:rowOff>373380</xdr:rowOff>
                  </from>
                  <to>
                    <xdr:col>19</xdr:col>
                    <xdr:colOff>388620</xdr:colOff>
                    <xdr:row>0</xdr:row>
                    <xdr:rowOff>746760</xdr:rowOff>
                  </to>
                </anchor>
              </controlPr>
            </control>
          </mc:Choice>
        </mc:AlternateContent>
        <mc:AlternateContent xmlns:mc="http://schemas.openxmlformats.org/markup-compatibility/2006">
          <mc:Choice Requires="x14">
            <control shapeId="1233922" r:id="rId5" name="Button 2">
              <controlPr defaultSize="0" print="0" autoFill="0" autoPict="0" macro="[0]!PrintCoverPGSec1">
                <anchor>
                  <from>
                    <xdr:col>16</xdr:col>
                    <xdr:colOff>403860</xdr:colOff>
                    <xdr:row>3</xdr:row>
                    <xdr:rowOff>7620</xdr:rowOff>
                  </from>
                  <to>
                    <xdr:col>19</xdr:col>
                    <xdr:colOff>388620</xdr:colOff>
                    <xdr:row>4</xdr:row>
                    <xdr:rowOff>45720</xdr:rowOff>
                  </to>
                </anchor>
              </controlPr>
            </control>
          </mc:Choice>
        </mc:AlternateContent>
        <mc:AlternateContent xmlns:mc="http://schemas.openxmlformats.org/markup-compatibility/2006">
          <mc:Choice Requires="x14">
            <control shapeId="1233923" r:id="rId6" name="Button 3">
              <controlPr defaultSize="0" print="0" autoFill="0" autoPict="0" macro="[0]!PrintPreview">
                <anchor>
                  <from>
                    <xdr:col>16</xdr:col>
                    <xdr:colOff>403860</xdr:colOff>
                    <xdr:row>1</xdr:row>
                    <xdr:rowOff>7620</xdr:rowOff>
                  </from>
                  <to>
                    <xdr:col>19</xdr:col>
                    <xdr:colOff>388620</xdr:colOff>
                    <xdr:row>1</xdr:row>
                    <xdr:rowOff>601980</xdr:rowOff>
                  </to>
                </anchor>
              </controlPr>
            </control>
          </mc:Choice>
        </mc:AlternateContent>
        <mc:AlternateContent xmlns:mc="http://schemas.openxmlformats.org/markup-compatibility/2006">
          <mc:Choice Requires="x14">
            <control shapeId="1233924" r:id="rId7" name="Button 4">
              <controlPr defaultSize="0" print="0" autoFill="0" autoPict="0" macro="[0]!ToDataEntry">
                <anchor>
                  <from>
                    <xdr:col>16</xdr:col>
                    <xdr:colOff>403860</xdr:colOff>
                    <xdr:row>5</xdr:row>
                    <xdr:rowOff>0</xdr:rowOff>
                  </from>
                  <to>
                    <xdr:col>19</xdr:col>
                    <xdr:colOff>388620</xdr:colOff>
                    <xdr:row>7</xdr:row>
                    <xdr:rowOff>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59"/>
  <dimension ref="A1"/>
  <sheetViews>
    <sheetView showGridLines="0" zoomScale="80" zoomScaleNormal="80" workbookViewId="0">
      <selection activeCell="V14" sqref="V14"/>
    </sheetView>
  </sheetViews>
  <sheetFormatPr defaultColWidth="9.109375" defaultRowHeight="13.2"/>
  <cols>
    <col min="1" max="1" width="2.109375" style="316" customWidth="1"/>
    <col min="2" max="19" width="9.109375" style="316"/>
    <col min="20" max="20" width="10.33203125" style="316" customWidth="1"/>
    <col min="21" max="16384" width="9.109375" style="316"/>
  </cols>
  <sheetData/>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7095" r:id="rId4" name="Button 7">
              <controlPr defaultSize="0" print="0" autoFill="0" autoPict="0" macro="[0]!ToMainMenu">
                <anchor>
                  <from>
                    <xdr:col>19</xdr:col>
                    <xdr:colOff>670560</xdr:colOff>
                    <xdr:row>0</xdr:row>
                    <xdr:rowOff>152400</xdr:rowOff>
                  </from>
                  <to>
                    <xdr:col>22</xdr:col>
                    <xdr:colOff>236220</xdr:colOff>
                    <xdr:row>3</xdr:row>
                    <xdr:rowOff>7620</xdr:rowOff>
                  </to>
                </anchor>
              </controlPr>
            </control>
          </mc:Choice>
        </mc:AlternateContent>
        <mc:AlternateContent xmlns:mc="http://schemas.openxmlformats.org/markup-compatibility/2006">
          <mc:Choice Requires="x14">
            <control shapeId="857104" r:id="rId5" name="Button 16">
              <controlPr defaultSize="0" print="0" autoFill="0" autoPict="0" macro="[0]!PrintPMBMap">
                <anchor>
                  <from>
                    <xdr:col>20</xdr:col>
                    <xdr:colOff>0</xdr:colOff>
                    <xdr:row>3</xdr:row>
                    <xdr:rowOff>137160</xdr:rowOff>
                  </from>
                  <to>
                    <xdr:col>22</xdr:col>
                    <xdr:colOff>259080</xdr:colOff>
                    <xdr:row>5</xdr:row>
                    <xdr:rowOff>121920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indexed="46"/>
  </sheetPr>
  <dimension ref="A1:E21"/>
  <sheetViews>
    <sheetView workbookViewId="0">
      <selection activeCell="E3" sqref="E3"/>
    </sheetView>
  </sheetViews>
  <sheetFormatPr defaultRowHeight="13.2"/>
  <cols>
    <col min="1" max="1" width="6.88671875" style="110" customWidth="1"/>
    <col min="2" max="2" width="82.44140625" customWidth="1"/>
  </cols>
  <sheetData>
    <row r="1" spans="1:5" ht="13.8" thickBot="1">
      <c r="A1" s="110">
        <v>1</v>
      </c>
      <c r="B1" s="411" t="s">
        <v>1420</v>
      </c>
      <c r="C1" s="417" t="s">
        <v>1421</v>
      </c>
    </row>
    <row r="2" spans="1:5">
      <c r="A2" s="110">
        <v>2</v>
      </c>
      <c r="B2" s="411" t="s">
        <v>1422</v>
      </c>
      <c r="C2" s="417" t="s">
        <v>1423</v>
      </c>
      <c r="D2" s="3385" t="s">
        <v>1424</v>
      </c>
      <c r="E2" s="3386"/>
    </row>
    <row r="3" spans="1:5" ht="14.4" thickBot="1">
      <c r="A3" s="110">
        <v>3</v>
      </c>
      <c r="B3" s="411" t="s">
        <v>1425</v>
      </c>
      <c r="C3" s="417" t="s">
        <v>1426</v>
      </c>
      <c r="D3" s="418">
        <v>10</v>
      </c>
      <c r="E3" s="412" t="str">
        <f ca="1">LOOKUP(D3,A1:C20,C:C)</f>
        <v>SF</v>
      </c>
    </row>
    <row r="4" spans="1:5">
      <c r="A4" s="110">
        <v>4</v>
      </c>
      <c r="B4" s="411" t="s">
        <v>1427</v>
      </c>
      <c r="C4" s="417" t="s">
        <v>1428</v>
      </c>
    </row>
    <row r="5" spans="1:5">
      <c r="A5" s="110">
        <v>5</v>
      </c>
      <c r="B5" s="411" t="s">
        <v>1429</v>
      </c>
      <c r="C5" s="417" t="s">
        <v>1430</v>
      </c>
    </row>
    <row r="6" spans="1:5">
      <c r="A6" s="110">
        <v>6</v>
      </c>
      <c r="B6" s="411" t="s">
        <v>1431</v>
      </c>
      <c r="C6" s="417" t="s">
        <v>1432</v>
      </c>
    </row>
    <row r="7" spans="1:5" ht="26.4">
      <c r="A7" s="110">
        <v>7</v>
      </c>
      <c r="B7" s="411" t="s">
        <v>1433</v>
      </c>
      <c r="C7" s="92" t="s">
        <v>1434</v>
      </c>
    </row>
    <row r="8" spans="1:5" ht="26.4">
      <c r="A8" s="110">
        <v>8</v>
      </c>
      <c r="B8" s="411" t="s">
        <v>1435</v>
      </c>
      <c r="C8" s="92" t="s">
        <v>1436</v>
      </c>
    </row>
    <row r="9" spans="1:5">
      <c r="A9" s="110">
        <v>9</v>
      </c>
      <c r="B9" s="411" t="s">
        <v>1437</v>
      </c>
      <c r="C9" s="165" t="s">
        <v>1438</v>
      </c>
    </row>
    <row r="10" spans="1:5" ht="39.6">
      <c r="A10" s="110">
        <v>10</v>
      </c>
      <c r="B10" s="411" t="s">
        <v>1439</v>
      </c>
      <c r="C10" s="92" t="s">
        <v>1440</v>
      </c>
    </row>
    <row r="11" spans="1:5" ht="26.4">
      <c r="A11" s="110">
        <v>11</v>
      </c>
      <c r="B11" s="411" t="s">
        <v>1441</v>
      </c>
      <c r="C11" s="92" t="s">
        <v>1442</v>
      </c>
    </row>
    <row r="12" spans="1:5" ht="26.4">
      <c r="A12" s="110">
        <v>12</v>
      </c>
      <c r="B12" s="411" t="s">
        <v>1443</v>
      </c>
      <c r="C12" s="92" t="s">
        <v>1444</v>
      </c>
    </row>
    <row r="13" spans="1:5" ht="26.4">
      <c r="A13" s="110">
        <v>13</v>
      </c>
      <c r="B13" s="411" t="s">
        <v>1445</v>
      </c>
      <c r="C13" s="92" t="s">
        <v>1446</v>
      </c>
    </row>
    <row r="14" spans="1:5" ht="26.4">
      <c r="A14" s="110">
        <v>14</v>
      </c>
      <c r="B14" s="411" t="s">
        <v>1447</v>
      </c>
      <c r="C14" s="92" t="s">
        <v>1448</v>
      </c>
    </row>
    <row r="15" spans="1:5" ht="26.4">
      <c r="A15" s="110">
        <v>15</v>
      </c>
      <c r="B15" s="411" t="s">
        <v>1449</v>
      </c>
      <c r="C15" s="165" t="s">
        <v>1450</v>
      </c>
    </row>
    <row r="16" spans="1:5" ht="26.4">
      <c r="A16" s="110">
        <v>16</v>
      </c>
      <c r="B16" s="411" t="s">
        <v>1451</v>
      </c>
      <c r="C16" s="92" t="s">
        <v>1452</v>
      </c>
    </row>
    <row r="17" spans="1:3">
      <c r="A17" s="110">
        <v>17</v>
      </c>
      <c r="B17" s="411" t="s">
        <v>1453</v>
      </c>
      <c r="C17" s="92" t="s">
        <v>1454</v>
      </c>
    </row>
    <row r="18" spans="1:3" ht="26.4">
      <c r="A18" s="110">
        <v>18</v>
      </c>
      <c r="B18" s="411" t="s">
        <v>1455</v>
      </c>
      <c r="C18" s="92" t="s">
        <v>1456</v>
      </c>
    </row>
    <row r="19" spans="1:3" ht="39.6">
      <c r="A19" s="110">
        <v>19</v>
      </c>
      <c r="B19" s="411" t="s">
        <v>1457</v>
      </c>
      <c r="C19" s="92" t="s">
        <v>1458</v>
      </c>
    </row>
    <row r="20" spans="1:3" ht="26.4">
      <c r="A20" s="110">
        <v>20</v>
      </c>
      <c r="B20" s="411" t="s">
        <v>1459</v>
      </c>
      <c r="C20" s="92" t="s">
        <v>1460</v>
      </c>
    </row>
    <row r="21" spans="1:3">
      <c r="B21" s="8"/>
      <c r="C21" s="110"/>
    </row>
  </sheetData>
  <mergeCells count="1">
    <mergeCell ref="D2:E2"/>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5"/>
  <dimension ref="A2:R44"/>
  <sheetViews>
    <sheetView showGridLines="0" showRowColHeaders="0" zoomScale="80" zoomScaleNormal="80" zoomScaleSheetLayoutView="70" workbookViewId="0">
      <selection activeCell="V14" sqref="V14"/>
    </sheetView>
  </sheetViews>
  <sheetFormatPr defaultColWidth="8" defaultRowHeight="13.2"/>
  <cols>
    <col min="1" max="1" width="2.6640625" style="317" customWidth="1"/>
    <col min="2" max="2" width="2.5546875" style="317" customWidth="1"/>
    <col min="3" max="16384" width="8" style="317"/>
  </cols>
  <sheetData>
    <row r="2" spans="1:18" ht="45" customHeight="1"/>
    <row r="4" spans="1:18">
      <c r="C4" s="318"/>
      <c r="D4" s="318"/>
      <c r="E4" s="318"/>
      <c r="F4" s="318"/>
      <c r="G4" s="318"/>
      <c r="H4" s="318"/>
      <c r="I4" s="318"/>
      <c r="J4" s="318"/>
      <c r="K4" s="318"/>
      <c r="L4" s="318"/>
      <c r="M4" s="318"/>
      <c r="N4" s="318"/>
      <c r="O4" s="318"/>
      <c r="P4" s="318"/>
      <c r="Q4" s="318"/>
    </row>
    <row r="5" spans="1:18">
      <c r="C5" s="318"/>
      <c r="D5" s="318"/>
      <c r="E5" s="318"/>
      <c r="F5" s="318"/>
      <c r="G5" s="318"/>
      <c r="H5" s="318"/>
      <c r="I5" s="318"/>
      <c r="J5" s="318"/>
      <c r="K5" s="318"/>
      <c r="L5" s="318"/>
      <c r="M5" s="318"/>
      <c r="N5" s="318"/>
      <c r="O5" s="318"/>
      <c r="P5" s="318"/>
      <c r="Q5" s="318"/>
    </row>
    <row r="6" spans="1:18">
      <c r="C6" s="318"/>
      <c r="D6" s="318"/>
      <c r="E6" s="318"/>
      <c r="F6" s="318"/>
      <c r="G6" s="318"/>
      <c r="H6" s="318"/>
      <c r="I6" s="318"/>
      <c r="J6" s="318"/>
      <c r="K6" s="318"/>
      <c r="L6" s="318"/>
      <c r="M6" s="318"/>
      <c r="N6" s="318"/>
      <c r="O6" s="318"/>
      <c r="P6" s="318"/>
      <c r="Q6" s="318"/>
    </row>
    <row r="7" spans="1:18">
      <c r="C7" s="318"/>
      <c r="D7" s="318"/>
      <c r="E7" s="318"/>
      <c r="F7" s="318"/>
      <c r="G7" s="318"/>
      <c r="H7" s="318"/>
      <c r="I7" s="318"/>
      <c r="J7" s="318"/>
      <c r="K7" s="318"/>
      <c r="L7" s="318"/>
      <c r="M7" s="318"/>
      <c r="N7" s="318"/>
      <c r="O7" s="318" t="s">
        <v>580</v>
      </c>
      <c r="P7" s="318"/>
      <c r="Q7" s="318"/>
    </row>
    <row r="8" spans="1:18">
      <c r="C8" s="318"/>
      <c r="D8" s="318"/>
      <c r="E8" s="318"/>
      <c r="F8" s="318"/>
      <c r="G8" s="318"/>
      <c r="H8" s="318"/>
      <c r="I8" s="318"/>
      <c r="J8" s="318"/>
      <c r="K8" s="318"/>
      <c r="L8" s="318"/>
      <c r="M8" s="318"/>
      <c r="N8" s="318"/>
      <c r="O8" s="318"/>
      <c r="P8" s="318"/>
      <c r="Q8" s="318"/>
      <c r="R8" s="319"/>
    </row>
    <row r="9" spans="1:18">
      <c r="C9" s="318"/>
      <c r="D9" s="318"/>
      <c r="E9" s="318"/>
      <c r="F9" s="318"/>
      <c r="G9" s="318"/>
      <c r="H9" s="318"/>
      <c r="I9" s="318"/>
      <c r="J9" s="318"/>
      <c r="K9" s="318"/>
      <c r="L9" s="318"/>
      <c r="M9" s="318"/>
      <c r="N9" s="318"/>
      <c r="O9" s="318"/>
      <c r="P9" s="318"/>
      <c r="Q9" s="318"/>
    </row>
    <row r="10" spans="1:18">
      <c r="C10" s="318"/>
      <c r="D10" s="318"/>
      <c r="E10" s="318"/>
      <c r="F10" s="318"/>
      <c r="G10" s="318"/>
      <c r="H10" s="318"/>
      <c r="I10" s="318"/>
      <c r="J10" s="318"/>
      <c r="K10" s="318"/>
      <c r="L10" s="318"/>
      <c r="M10" s="318"/>
      <c r="N10" s="318"/>
      <c r="O10" s="318"/>
      <c r="P10" s="318"/>
      <c r="Q10" s="318"/>
    </row>
    <row r="11" spans="1:18">
      <c r="C11" s="318" t="s">
        <v>580</v>
      </c>
      <c r="D11" s="318"/>
      <c r="E11" s="318"/>
      <c r="F11" s="318" t="s">
        <v>580</v>
      </c>
      <c r="H11" s="318" t="s">
        <v>580</v>
      </c>
      <c r="I11" s="318"/>
      <c r="J11" s="318"/>
      <c r="K11" s="318"/>
      <c r="L11" s="318"/>
      <c r="M11" s="318"/>
      <c r="N11" s="318"/>
      <c r="O11" s="318" t="s">
        <v>580</v>
      </c>
      <c r="P11" s="318"/>
      <c r="Q11" s="318"/>
    </row>
    <row r="12" spans="1:18">
      <c r="C12" s="318"/>
      <c r="D12" s="318"/>
      <c r="E12" s="318"/>
      <c r="F12" s="318"/>
      <c r="G12" s="318"/>
      <c r="H12" s="318"/>
      <c r="I12" s="318"/>
      <c r="J12" s="318"/>
      <c r="K12" s="318"/>
      <c r="L12" s="318"/>
      <c r="M12" s="318"/>
      <c r="N12" s="318"/>
      <c r="P12" s="318"/>
      <c r="Q12" s="318" t="s">
        <v>580</v>
      </c>
    </row>
    <row r="13" spans="1:18" ht="13.5" customHeight="1">
      <c r="A13" s="5325"/>
      <c r="C13" s="318"/>
      <c r="D13" s="318"/>
      <c r="E13" s="318"/>
      <c r="F13" s="318"/>
      <c r="G13" s="318"/>
      <c r="H13" s="318"/>
      <c r="I13" s="318"/>
      <c r="J13" s="318"/>
      <c r="K13" s="318"/>
      <c r="L13" s="318"/>
      <c r="M13" s="318"/>
      <c r="N13" s="318"/>
      <c r="O13" s="318"/>
      <c r="P13" s="318"/>
      <c r="Q13" s="318"/>
    </row>
    <row r="14" spans="1:18">
      <c r="A14" s="5325"/>
      <c r="C14" s="318"/>
      <c r="D14" s="318"/>
      <c r="E14" s="318"/>
      <c r="F14" s="318"/>
      <c r="G14" s="318"/>
      <c r="H14" s="318"/>
      <c r="I14" s="318"/>
      <c r="J14" s="318"/>
      <c r="K14" s="318"/>
      <c r="L14" s="318"/>
      <c r="M14" s="318"/>
      <c r="N14" s="318"/>
      <c r="O14" s="318"/>
      <c r="P14" s="318"/>
      <c r="Q14" s="318"/>
    </row>
    <row r="15" spans="1:18">
      <c r="C15" s="318"/>
      <c r="D15" s="318"/>
      <c r="E15" s="318"/>
      <c r="F15" s="318"/>
      <c r="G15" s="318"/>
      <c r="H15" s="318"/>
      <c r="I15" s="318"/>
      <c r="J15" s="318"/>
      <c r="K15" s="318"/>
      <c r="L15" s="318"/>
      <c r="M15" s="318"/>
      <c r="N15" s="318"/>
      <c r="O15" s="318"/>
      <c r="P15" s="318"/>
      <c r="Q15" s="318"/>
    </row>
    <row r="16" spans="1:18">
      <c r="C16" s="318"/>
      <c r="D16" s="318"/>
      <c r="E16" s="318"/>
      <c r="F16" s="318"/>
      <c r="G16" s="318"/>
      <c r="H16" s="318"/>
      <c r="I16" s="318"/>
      <c r="J16" s="318"/>
      <c r="K16" s="318"/>
      <c r="L16" s="318"/>
      <c r="M16" s="318"/>
      <c r="N16" s="318"/>
      <c r="O16" s="318"/>
      <c r="P16" s="318"/>
      <c r="Q16" s="318"/>
    </row>
    <row r="17" spans="3:17">
      <c r="C17" s="318"/>
      <c r="D17" s="318"/>
      <c r="E17" s="318"/>
      <c r="F17" s="318"/>
      <c r="G17" s="318"/>
      <c r="H17" s="318"/>
      <c r="I17" s="318"/>
      <c r="J17" s="318"/>
      <c r="K17" s="318"/>
      <c r="L17" s="318"/>
      <c r="M17" s="318"/>
      <c r="N17" s="318"/>
      <c r="P17" s="318"/>
      <c r="Q17" s="318"/>
    </row>
    <row r="18" spans="3:17">
      <c r="C18" s="318"/>
      <c r="D18" s="318"/>
      <c r="E18" s="318"/>
      <c r="F18" s="318"/>
      <c r="G18" s="318"/>
      <c r="H18" s="318"/>
      <c r="I18" s="318"/>
      <c r="J18" s="318"/>
      <c r="K18" s="318"/>
      <c r="L18" s="318"/>
      <c r="M18" s="318"/>
      <c r="N18" s="318"/>
      <c r="O18" s="318"/>
      <c r="P18" s="318"/>
      <c r="Q18" s="318"/>
    </row>
    <row r="19" spans="3:17">
      <c r="C19" s="318" t="s">
        <v>580</v>
      </c>
      <c r="D19" s="318"/>
      <c r="E19" s="318"/>
      <c r="F19" s="318"/>
      <c r="G19" s="318"/>
      <c r="H19" s="318"/>
      <c r="I19" s="318"/>
      <c r="J19" s="318"/>
      <c r="K19" s="318"/>
      <c r="L19" s="318"/>
      <c r="M19" s="318"/>
      <c r="N19" s="318"/>
      <c r="O19" s="318"/>
      <c r="P19" s="318"/>
      <c r="Q19" s="318"/>
    </row>
    <row r="20" spans="3:17">
      <c r="C20" s="318"/>
      <c r="D20" s="318"/>
      <c r="E20" s="318"/>
      <c r="F20" s="318"/>
      <c r="G20" s="318"/>
      <c r="H20" s="318"/>
      <c r="I20" s="318"/>
      <c r="J20" s="318"/>
      <c r="K20" s="318"/>
      <c r="L20" s="318"/>
      <c r="M20" s="318"/>
      <c r="N20" s="318"/>
      <c r="O20" s="318" t="s">
        <v>580</v>
      </c>
      <c r="P20" s="318"/>
      <c r="Q20" s="318"/>
    </row>
    <row r="21" spans="3:17">
      <c r="C21" s="318"/>
      <c r="D21" s="318"/>
      <c r="E21" s="318"/>
      <c r="F21" s="318"/>
      <c r="G21" s="318"/>
      <c r="H21" s="318"/>
      <c r="I21" s="318"/>
      <c r="J21" s="318"/>
      <c r="K21" s="318"/>
      <c r="L21" s="318"/>
      <c r="M21" s="318"/>
      <c r="N21" s="318"/>
      <c r="O21" s="318"/>
      <c r="P21" s="318"/>
      <c r="Q21" s="318"/>
    </row>
    <row r="22" spans="3:17">
      <c r="C22" s="318"/>
      <c r="D22" s="318"/>
      <c r="E22" s="318"/>
      <c r="F22" s="318"/>
      <c r="G22" s="318"/>
      <c r="H22" s="318"/>
      <c r="I22" s="318"/>
      <c r="J22" s="318"/>
      <c r="K22" s="318"/>
      <c r="L22" s="318"/>
      <c r="M22" s="318"/>
      <c r="N22" s="318"/>
      <c r="O22" s="318"/>
      <c r="P22" s="318"/>
      <c r="Q22" s="318"/>
    </row>
    <row r="23" spans="3:17">
      <c r="C23" s="318"/>
      <c r="D23" s="318"/>
      <c r="E23" s="318"/>
      <c r="F23" s="318"/>
      <c r="G23" s="318"/>
      <c r="H23" s="318"/>
      <c r="I23" s="318"/>
      <c r="J23" s="318"/>
      <c r="K23" s="318"/>
      <c r="L23" s="318"/>
      <c r="M23" s="318"/>
      <c r="N23" s="318"/>
      <c r="O23" s="318"/>
      <c r="P23" s="318"/>
      <c r="Q23" s="318"/>
    </row>
    <row r="24" spans="3:17">
      <c r="C24" s="318"/>
      <c r="D24" s="318"/>
      <c r="E24" s="318"/>
      <c r="F24" s="318"/>
      <c r="G24" s="318"/>
      <c r="H24" s="318"/>
      <c r="I24" s="318"/>
      <c r="J24" s="318"/>
      <c r="K24" s="318"/>
      <c r="L24" s="318"/>
      <c r="M24" s="318"/>
      <c r="N24" s="318"/>
      <c r="O24" s="318"/>
      <c r="P24" s="318"/>
      <c r="Q24" s="318"/>
    </row>
    <row r="25" spans="3:17">
      <c r="C25" s="318"/>
      <c r="D25" s="318"/>
      <c r="E25" s="318"/>
      <c r="F25" s="318"/>
      <c r="G25" s="318"/>
      <c r="H25" s="318"/>
      <c r="I25" s="318"/>
      <c r="J25" s="318"/>
      <c r="K25" s="318"/>
      <c r="L25" s="318"/>
      <c r="M25" s="318"/>
      <c r="N25" s="318"/>
      <c r="O25" s="318"/>
      <c r="P25" s="318"/>
      <c r="Q25" s="318"/>
    </row>
    <row r="26" spans="3:17">
      <c r="C26" s="318"/>
      <c r="D26" s="318"/>
      <c r="E26" s="318"/>
      <c r="F26" s="318"/>
      <c r="G26" s="318"/>
      <c r="H26" s="318"/>
      <c r="I26" s="318"/>
      <c r="J26" s="318"/>
      <c r="K26" s="318"/>
      <c r="L26" s="318"/>
      <c r="M26" s="318"/>
      <c r="N26" s="318"/>
      <c r="O26" s="318"/>
      <c r="P26" s="318"/>
      <c r="Q26" s="318"/>
    </row>
    <row r="27" spans="3:17">
      <c r="C27" s="318"/>
      <c r="D27" s="318"/>
      <c r="E27" s="318"/>
      <c r="G27" s="318"/>
      <c r="H27" s="318"/>
      <c r="I27" s="318"/>
      <c r="J27" s="318"/>
      <c r="K27" s="318"/>
      <c r="L27" s="318"/>
      <c r="M27" s="318"/>
      <c r="N27" s="318"/>
      <c r="O27" s="318"/>
      <c r="P27" s="318"/>
      <c r="Q27" s="318"/>
    </row>
    <row r="28" spans="3:17">
      <c r="C28" s="318"/>
      <c r="D28" s="318"/>
      <c r="E28" s="318"/>
      <c r="F28" s="318"/>
      <c r="G28" s="318"/>
      <c r="H28" s="318"/>
      <c r="I28" s="318"/>
      <c r="J28" s="318"/>
      <c r="K28" s="318"/>
      <c r="L28" s="318"/>
      <c r="M28" s="318"/>
      <c r="N28" s="318"/>
      <c r="O28" s="318"/>
      <c r="P28" s="318"/>
      <c r="Q28" s="318"/>
    </row>
    <row r="29" spans="3:17">
      <c r="D29" s="318"/>
      <c r="E29" s="318"/>
      <c r="F29" s="318"/>
      <c r="G29" s="318"/>
      <c r="H29" s="318"/>
      <c r="I29" s="318"/>
      <c r="J29" s="318"/>
      <c r="K29" s="318"/>
      <c r="L29" s="318"/>
      <c r="M29" s="318"/>
      <c r="N29" s="318"/>
      <c r="O29" s="318"/>
      <c r="P29" s="318"/>
      <c r="Q29" s="318"/>
    </row>
    <row r="30" spans="3:17">
      <c r="C30" s="318"/>
      <c r="D30" s="318"/>
      <c r="E30" s="318"/>
      <c r="G30" s="318"/>
      <c r="H30" s="318"/>
      <c r="I30" s="318"/>
      <c r="J30" s="318"/>
      <c r="K30" s="318"/>
      <c r="L30" s="318"/>
      <c r="M30" s="318"/>
      <c r="N30" s="318"/>
      <c r="O30" s="318"/>
      <c r="P30" s="318"/>
      <c r="Q30" s="318"/>
    </row>
    <row r="31" spans="3:17">
      <c r="C31" s="318"/>
      <c r="D31" s="318"/>
      <c r="E31" s="318"/>
      <c r="F31" s="318"/>
      <c r="G31" s="318"/>
      <c r="H31" s="318"/>
      <c r="I31" s="318"/>
      <c r="J31" s="318"/>
      <c r="K31" s="318"/>
      <c r="L31" s="318"/>
      <c r="M31" s="318"/>
      <c r="N31" s="318"/>
      <c r="O31" s="318"/>
      <c r="P31" s="318"/>
      <c r="Q31" s="318"/>
    </row>
    <row r="32" spans="3:17">
      <c r="C32" s="318"/>
      <c r="D32" s="318"/>
      <c r="E32" s="318"/>
      <c r="G32" s="318"/>
      <c r="H32" s="318"/>
      <c r="I32" s="318"/>
      <c r="J32" s="318"/>
      <c r="K32" s="318"/>
      <c r="L32" s="318"/>
      <c r="M32" s="318"/>
      <c r="N32" s="318"/>
      <c r="O32" s="318"/>
      <c r="P32" s="318"/>
      <c r="Q32" s="318"/>
    </row>
    <row r="33" spans="3:17">
      <c r="C33" s="318"/>
      <c r="D33" s="318"/>
      <c r="E33" s="318"/>
      <c r="F33" s="318"/>
      <c r="G33" s="318"/>
      <c r="H33" s="318"/>
      <c r="I33" s="318"/>
      <c r="J33" s="318"/>
      <c r="K33" s="318"/>
      <c r="L33" s="318"/>
      <c r="M33" s="318"/>
      <c r="N33" s="318"/>
      <c r="O33" s="318"/>
      <c r="P33" s="318"/>
      <c r="Q33" s="318"/>
    </row>
    <row r="36" spans="3:17">
      <c r="F36" s="318" t="s">
        <v>580</v>
      </c>
    </row>
    <row r="44" spans="3:17" ht="17.399999999999999">
      <c r="Q44" s="873" t="s">
        <v>580</v>
      </c>
    </row>
  </sheetData>
  <mergeCells count="1">
    <mergeCell ref="A13:A14"/>
  </mergeCells>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8655" r:id="rId4" name="Button 543">
              <controlPr defaultSize="0" print="0" autoFill="0" autoPict="0" macro="[0]!ToMainMenu">
                <anchor>
                  <from>
                    <xdr:col>19</xdr:col>
                    <xdr:colOff>106680</xdr:colOff>
                    <xdr:row>1</xdr:row>
                    <xdr:rowOff>38100</xdr:rowOff>
                  </from>
                  <to>
                    <xdr:col>20</xdr:col>
                    <xdr:colOff>236220</xdr:colOff>
                    <xdr:row>1</xdr:row>
                    <xdr:rowOff>350520</xdr:rowOff>
                  </to>
                </anchor>
              </controlPr>
            </control>
          </mc:Choice>
        </mc:AlternateContent>
        <mc:AlternateContent xmlns:mc="http://schemas.openxmlformats.org/markup-compatibility/2006">
          <mc:Choice Requires="x14">
            <control shapeId="858656" r:id="rId5" name="Button 544">
              <controlPr defaultSize="0" print="0" autoFill="0" autoPict="0" macro="[0]!PrintUlundiMap">
                <anchor>
                  <from>
                    <xdr:col>19</xdr:col>
                    <xdr:colOff>106680</xdr:colOff>
                    <xdr:row>1</xdr:row>
                    <xdr:rowOff>487680</xdr:rowOff>
                  </from>
                  <to>
                    <xdr:col>20</xdr:col>
                    <xdr:colOff>228600</xdr:colOff>
                    <xdr:row>2</xdr:row>
                    <xdr:rowOff>114300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2"/>
  <dimension ref="A1"/>
  <sheetViews>
    <sheetView showGridLines="0" showRowColHeaders="0" zoomScale="80" zoomScaleNormal="80" workbookViewId="0">
      <selection activeCell="V14" sqref="V14"/>
    </sheetView>
  </sheetViews>
  <sheetFormatPr defaultColWidth="9.109375" defaultRowHeight="13.2"/>
  <cols>
    <col min="1" max="16384" width="9.109375" style="316"/>
  </cols>
  <sheetData/>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59152" r:id="rId4" name="Button 16">
              <controlPr defaultSize="0" print="0" autoFill="0" autoPict="0" macro="[0]!ToMainMenu">
                <anchor>
                  <from>
                    <xdr:col>15</xdr:col>
                    <xdr:colOff>502920</xdr:colOff>
                    <xdr:row>3</xdr:row>
                    <xdr:rowOff>160020</xdr:rowOff>
                  </from>
                  <to>
                    <xdr:col>16</xdr:col>
                    <xdr:colOff>487680</xdr:colOff>
                    <xdr:row>4</xdr:row>
                    <xdr:rowOff>137160</xdr:rowOff>
                  </to>
                </anchor>
              </controlPr>
            </control>
          </mc:Choice>
        </mc:AlternateContent>
        <mc:AlternateContent xmlns:mc="http://schemas.openxmlformats.org/markup-compatibility/2006">
          <mc:Choice Requires="x14">
            <control shapeId="859153" r:id="rId5" name="Button 17">
              <controlPr defaultSize="0" print="0" autoFill="0" autoPict="0" macro="[0]!PrintLsMithMap">
                <anchor>
                  <from>
                    <xdr:col>15</xdr:col>
                    <xdr:colOff>502920</xdr:colOff>
                    <xdr:row>6</xdr:row>
                    <xdr:rowOff>7620</xdr:rowOff>
                  </from>
                  <to>
                    <xdr:col>16</xdr:col>
                    <xdr:colOff>487680</xdr:colOff>
                    <xdr:row>6</xdr:row>
                    <xdr:rowOff>114300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3"/>
  <dimension ref="A1"/>
  <sheetViews>
    <sheetView showGridLines="0" showRowColHeaders="0" zoomScale="80" zoomScaleNormal="80" workbookViewId="0">
      <selection activeCell="V14" sqref="V14"/>
    </sheetView>
  </sheetViews>
  <sheetFormatPr defaultColWidth="9.109375" defaultRowHeight="13.2"/>
  <cols>
    <col min="1" max="16384" width="9.109375" style="316"/>
  </cols>
  <sheetData/>
  <phoneticPr fontId="34" type="noConversion"/>
  <pageMargins left="0.51181102362204722" right="0.23622047244094491" top="0.74803149606299213" bottom="0.23622047244094491" header="0.27559055118110237" footer="0.15748031496062992"/>
  <pageSetup paperSize="9" scale="83" fitToHeight="900"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5" r:id="rId4" name="Button 15">
              <controlPr defaultSize="0" print="0" autoFill="0" autoPict="0" macro="[0]!ToMainMenu">
                <anchor>
                  <from>
                    <xdr:col>16</xdr:col>
                    <xdr:colOff>121920</xdr:colOff>
                    <xdr:row>1</xdr:row>
                    <xdr:rowOff>137160</xdr:rowOff>
                  </from>
                  <to>
                    <xdr:col>17</xdr:col>
                    <xdr:colOff>373380</xdr:colOff>
                    <xdr:row>3</xdr:row>
                    <xdr:rowOff>30480</xdr:rowOff>
                  </to>
                </anchor>
              </controlPr>
            </control>
          </mc:Choice>
        </mc:AlternateContent>
        <mc:AlternateContent xmlns:mc="http://schemas.openxmlformats.org/markup-compatibility/2006">
          <mc:Choice Requires="x14">
            <control shapeId="860176" r:id="rId5" name="Button 16">
              <controlPr defaultSize="0" print="0" autoFill="0" autoPict="0" macro="[0]!PrintDurbMap">
                <anchor>
                  <from>
                    <xdr:col>16</xdr:col>
                    <xdr:colOff>121920</xdr:colOff>
                    <xdr:row>4</xdr:row>
                    <xdr:rowOff>38100</xdr:rowOff>
                  </from>
                  <to>
                    <xdr:col>17</xdr:col>
                    <xdr:colOff>373380</xdr:colOff>
                    <xdr:row>5</xdr:row>
                    <xdr:rowOff>83820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0">
    <tabColor rgb="FFFF0000"/>
  </sheetPr>
  <dimension ref="A2:O242"/>
  <sheetViews>
    <sheetView showGridLines="0" showRowColHeaders="0" zoomScaleNormal="100" zoomScaleSheetLayoutView="90" workbookViewId="0">
      <selection activeCell="V14" sqref="V14"/>
    </sheetView>
  </sheetViews>
  <sheetFormatPr defaultColWidth="8.88671875" defaultRowHeight="13.2"/>
  <cols>
    <col min="1" max="1" width="6.6640625" style="526" customWidth="1"/>
    <col min="2" max="2" width="10.6640625" style="316" customWidth="1"/>
    <col min="3" max="5" width="9.109375" style="316" customWidth="1"/>
    <col min="6" max="6" width="9.33203125" style="316" customWidth="1"/>
    <col min="7" max="7" width="11" style="316" customWidth="1"/>
    <col min="8" max="8" width="12" style="316" customWidth="1"/>
    <col min="9" max="9" width="12.44140625" style="316" customWidth="1"/>
    <col min="10" max="10" width="10.6640625" style="316" customWidth="1"/>
    <col min="11" max="11" width="13" style="316" customWidth="1"/>
    <col min="12" max="16384" width="8.88671875" style="316"/>
  </cols>
  <sheetData>
    <row r="2" spans="1:15" ht="13.8">
      <c r="B2" s="5328" t="str">
        <f>+'Table of Contents'!B88:C88</f>
        <v>Annexure 5</v>
      </c>
      <c r="C2" s="5328"/>
      <c r="D2" s="5328"/>
      <c r="E2" s="5328"/>
      <c r="F2" s="5328"/>
      <c r="G2" s="5328"/>
      <c r="H2" s="5328"/>
      <c r="I2" s="5328"/>
      <c r="J2" s="5328"/>
      <c r="K2" s="5328"/>
    </row>
    <row r="3" spans="1:15" ht="17.399999999999999">
      <c r="B3" s="5329" t="s">
        <v>1634</v>
      </c>
      <c r="C3" s="5329"/>
      <c r="D3" s="5329"/>
      <c r="E3" s="5329"/>
      <c r="F3" s="5329"/>
      <c r="G3" s="5329"/>
      <c r="H3" s="5329"/>
      <c r="I3" s="5329"/>
      <c r="J3" s="5329"/>
      <c r="K3" s="5329"/>
      <c r="L3" s="385"/>
    </row>
    <row r="4" spans="1:15" ht="13.8">
      <c r="A4"/>
      <c r="B4" s="5330" t="s">
        <v>1635</v>
      </c>
      <c r="C4" s="5330"/>
      <c r="D4" s="5330"/>
      <c r="E4" s="5330"/>
      <c r="F4" s="5330"/>
      <c r="G4" s="5330"/>
      <c r="H4" s="5330"/>
      <c r="I4" s="5330"/>
      <c r="J4" s="5330"/>
      <c r="K4" s="5330"/>
      <c r="L4" s="385"/>
    </row>
    <row r="5" spans="1:15" ht="13.8">
      <c r="B5" s="5330" t="s">
        <v>1636</v>
      </c>
      <c r="C5" s="5330"/>
      <c r="D5" s="5330"/>
      <c r="E5" s="5330"/>
      <c r="F5" s="5330"/>
      <c r="G5" s="5330"/>
      <c r="H5" s="5330"/>
      <c r="I5" s="5330"/>
      <c r="J5" s="5330"/>
      <c r="K5" s="5330"/>
    </row>
    <row r="6" spans="1:15">
      <c r="M6" s="4582" t="s">
        <v>273</v>
      </c>
      <c r="N6" s="4582"/>
      <c r="O6" s="4582"/>
    </row>
    <row r="7" spans="1:15">
      <c r="M7" s="4582"/>
      <c r="N7" s="4582"/>
      <c r="O7" s="4582"/>
    </row>
    <row r="9" spans="1:15">
      <c r="A9" s="527" t="s">
        <v>789</v>
      </c>
      <c r="B9" s="528" t="s">
        <v>1637</v>
      </c>
    </row>
    <row r="10" spans="1:15">
      <c r="B10" s="316" t="s">
        <v>1638</v>
      </c>
    </row>
    <row r="11" spans="1:15" ht="18.600000000000001" customHeight="1">
      <c r="B11" s="529" t="s">
        <v>580</v>
      </c>
      <c r="C11" s="529"/>
      <c r="D11" s="529"/>
      <c r="E11" s="529"/>
      <c r="F11" s="529"/>
      <c r="G11" s="529"/>
      <c r="H11" s="529"/>
      <c r="I11" s="529"/>
      <c r="J11" s="529"/>
      <c r="K11" s="529"/>
    </row>
    <row r="12" spans="1:15" ht="18.600000000000001" customHeight="1">
      <c r="B12" s="529" t="s">
        <v>580</v>
      </c>
      <c r="C12" s="529"/>
      <c r="D12" s="529"/>
      <c r="E12" s="529"/>
      <c r="F12" s="529"/>
      <c r="G12" s="529"/>
      <c r="H12" s="529"/>
      <c r="I12" s="529"/>
      <c r="J12" s="529"/>
      <c r="K12" s="529"/>
    </row>
    <row r="13" spans="1:15" ht="18.600000000000001" customHeight="1">
      <c r="B13" s="529" t="s">
        <v>580</v>
      </c>
      <c r="C13" s="529"/>
      <c r="D13" s="529"/>
      <c r="E13" s="529"/>
      <c r="F13" s="529"/>
      <c r="G13" s="529"/>
      <c r="H13" s="529"/>
      <c r="I13" s="529"/>
      <c r="J13" s="529"/>
      <c r="K13" s="529"/>
    </row>
    <row r="14" spans="1:15" ht="18.75" customHeight="1">
      <c r="B14" s="316" t="s">
        <v>1639</v>
      </c>
    </row>
    <row r="15" spans="1:15" ht="18.600000000000001" customHeight="1">
      <c r="B15" s="529" t="s">
        <v>580</v>
      </c>
      <c r="C15" s="529"/>
      <c r="D15" s="529"/>
      <c r="E15" s="529"/>
      <c r="F15" s="529"/>
      <c r="G15" s="529"/>
      <c r="H15" s="529"/>
      <c r="I15" s="529"/>
      <c r="J15" s="529"/>
      <c r="K15" s="529"/>
    </row>
    <row r="16" spans="1:15" ht="18.600000000000001" customHeight="1">
      <c r="B16" s="529" t="s">
        <v>580</v>
      </c>
      <c r="C16" s="529"/>
      <c r="D16" s="529"/>
      <c r="E16" s="529"/>
      <c r="F16" s="529"/>
      <c r="G16" s="529"/>
      <c r="H16" s="529"/>
      <c r="I16" s="529"/>
      <c r="J16" s="529"/>
      <c r="K16" s="529"/>
    </row>
    <row r="17" spans="2:11" ht="18.600000000000001" customHeight="1">
      <c r="B17" s="529" t="s">
        <v>580</v>
      </c>
      <c r="C17" s="529"/>
      <c r="D17" s="529"/>
      <c r="E17" s="529"/>
      <c r="F17" s="529"/>
      <c r="G17" s="529"/>
      <c r="H17" s="529"/>
      <c r="I17" s="529"/>
      <c r="J17" s="529"/>
      <c r="K17" s="529"/>
    </row>
    <row r="18" spans="2:11" ht="16.5" customHeight="1">
      <c r="B18" s="316" t="s">
        <v>1640</v>
      </c>
    </row>
    <row r="19" spans="2:11" ht="18.600000000000001" customHeight="1">
      <c r="B19" s="529" t="s">
        <v>580</v>
      </c>
      <c r="C19" s="529"/>
      <c r="D19" s="529"/>
      <c r="E19" s="529"/>
      <c r="F19" s="529"/>
      <c r="G19" s="529"/>
      <c r="H19" s="529"/>
      <c r="I19" s="529"/>
      <c r="J19" s="529"/>
      <c r="K19" s="529"/>
    </row>
    <row r="20" spans="2:11" ht="18.600000000000001" customHeight="1">
      <c r="B20" s="529" t="s">
        <v>580</v>
      </c>
      <c r="C20" s="529"/>
      <c r="D20" s="529"/>
      <c r="E20" s="529"/>
      <c r="F20" s="529"/>
      <c r="G20" s="529"/>
      <c r="H20" s="529"/>
      <c r="I20" s="529"/>
      <c r="J20" s="529"/>
      <c r="K20" s="529"/>
    </row>
    <row r="21" spans="2:11" ht="18.600000000000001" customHeight="1">
      <c r="B21" s="529" t="s">
        <v>580</v>
      </c>
      <c r="C21" s="529"/>
      <c r="D21" s="529"/>
      <c r="E21" s="529"/>
      <c r="F21" s="529"/>
      <c r="G21" s="529"/>
      <c r="H21" s="529"/>
      <c r="I21" s="529"/>
      <c r="J21" s="529"/>
      <c r="K21" s="529"/>
    </row>
    <row r="22" spans="2:11" ht="17.25" customHeight="1">
      <c r="B22" s="316" t="s">
        <v>1641</v>
      </c>
    </row>
    <row r="23" spans="2:11">
      <c r="B23" s="530" t="s">
        <v>1642</v>
      </c>
    </row>
    <row r="24" spans="2:11">
      <c r="B24" s="316" t="s">
        <v>1643</v>
      </c>
    </row>
    <row r="25" spans="2:11" ht="18.600000000000001" customHeight="1">
      <c r="B25" s="529" t="s">
        <v>580</v>
      </c>
      <c r="C25" s="529"/>
      <c r="D25" s="529"/>
      <c r="E25" s="529"/>
      <c r="F25" s="529"/>
      <c r="G25" s="529"/>
      <c r="H25" s="529"/>
      <c r="I25" s="529"/>
      <c r="J25" s="529"/>
      <c r="K25" s="529"/>
    </row>
    <row r="26" spans="2:11" ht="18.600000000000001" customHeight="1">
      <c r="B26" s="529" t="s">
        <v>580</v>
      </c>
      <c r="C26" s="529"/>
      <c r="D26" s="529"/>
      <c r="E26" s="529"/>
      <c r="F26" s="529"/>
      <c r="G26" s="529"/>
      <c r="H26" s="529"/>
      <c r="I26" s="529"/>
      <c r="J26" s="529"/>
      <c r="K26" s="529"/>
    </row>
    <row r="27" spans="2:11" ht="18.600000000000001" customHeight="1">
      <c r="B27" s="529" t="s">
        <v>580</v>
      </c>
      <c r="C27" s="529"/>
      <c r="D27" s="529"/>
      <c r="E27" s="529"/>
      <c r="F27" s="529"/>
      <c r="G27" s="529"/>
      <c r="H27" s="529"/>
      <c r="I27" s="529"/>
      <c r="J27" s="529"/>
      <c r="K27" s="529"/>
    </row>
    <row r="28" spans="2:11" ht="15" customHeight="1">
      <c r="B28" s="316" t="s">
        <v>1644</v>
      </c>
    </row>
    <row r="29" spans="2:11">
      <c r="B29" s="5331" t="s">
        <v>1645</v>
      </c>
      <c r="C29" s="5331"/>
      <c r="D29" s="5331"/>
      <c r="E29" s="5331"/>
      <c r="F29" s="5331"/>
      <c r="G29" s="5331"/>
      <c r="H29" s="5331"/>
      <c r="I29" s="5331"/>
      <c r="J29" s="5331"/>
      <c r="K29" s="5331"/>
    </row>
    <row r="30" spans="2:11" ht="18.600000000000001" customHeight="1">
      <c r="B30" s="5332" t="str">
        <f>+'T2.3_Consortia or JV to Sign'!B21</f>
        <v>to the KZN Department of Public Works in respect of the following project:</v>
      </c>
      <c r="C30" s="5332"/>
      <c r="D30" s="5332"/>
      <c r="E30" s="5332"/>
      <c r="F30" s="5332"/>
      <c r="G30" s="5332"/>
      <c r="H30" s="5332"/>
      <c r="I30" s="5332"/>
      <c r="J30" s="5332"/>
      <c r="K30" s="5332"/>
    </row>
    <row r="31" spans="2:11">
      <c r="B31" s="316" t="s">
        <v>1646</v>
      </c>
    </row>
    <row r="32" spans="2:11" ht="18.600000000000001" customHeight="1">
      <c r="B32" s="5333" t="str">
        <f>+'Master Data'!E18</f>
        <v>KZN Public Works: 191 Prince Alfred Street</v>
      </c>
      <c r="C32" s="5333"/>
      <c r="D32" s="5333"/>
      <c r="E32" s="5333"/>
      <c r="F32" s="5333"/>
      <c r="G32" s="5333"/>
      <c r="H32" s="5333"/>
      <c r="I32" s="5333"/>
      <c r="J32" s="5333"/>
      <c r="K32" s="5333"/>
    </row>
    <row r="33" spans="1:11" ht="18.600000000000001" customHeight="1">
      <c r="B33" s="5333"/>
      <c r="C33" s="5333"/>
      <c r="D33" s="5333"/>
      <c r="E33" s="5333"/>
      <c r="F33" s="5333"/>
      <c r="G33" s="5333"/>
      <c r="H33" s="5333"/>
      <c r="I33" s="5333"/>
      <c r="J33" s="5333"/>
      <c r="K33" s="5333"/>
    </row>
    <row r="34" spans="1:11" ht="18.600000000000001" customHeight="1">
      <c r="B34" s="5333"/>
      <c r="C34" s="5333"/>
      <c r="D34" s="5333"/>
      <c r="E34" s="5333"/>
      <c r="F34" s="5333"/>
      <c r="G34" s="5333"/>
      <c r="H34" s="5333"/>
      <c r="I34" s="5333"/>
      <c r="J34" s="5333"/>
      <c r="K34" s="5333"/>
    </row>
    <row r="35" spans="1:11" ht="18.600000000000001" customHeight="1">
      <c r="B35" s="5333"/>
      <c r="C35" s="5333"/>
      <c r="D35" s="5333"/>
      <c r="E35" s="5333"/>
      <c r="F35" s="5333"/>
      <c r="G35" s="5333"/>
      <c r="H35" s="5333"/>
      <c r="I35" s="5333"/>
      <c r="J35" s="5333"/>
      <c r="K35" s="5333"/>
    </row>
    <row r="36" spans="1:11">
      <c r="B36" s="316" t="s">
        <v>1647</v>
      </c>
    </row>
    <row r="38" spans="1:11">
      <c r="A38" s="531" t="s">
        <v>784</v>
      </c>
      <c r="B38" s="528" t="s">
        <v>1648</v>
      </c>
    </row>
    <row r="39" spans="1:11">
      <c r="A39" s="527" t="s">
        <v>995</v>
      </c>
      <c r="B39" s="532" t="s">
        <v>589</v>
      </c>
    </row>
    <row r="40" spans="1:11">
      <c r="B40" s="316" t="s">
        <v>1649</v>
      </c>
    </row>
    <row r="41" spans="1:11">
      <c r="B41" s="316" t="s">
        <v>1650</v>
      </c>
    </row>
    <row r="42" spans="1:11">
      <c r="B42" s="316" t="s">
        <v>1651</v>
      </c>
    </row>
    <row r="44" spans="1:11">
      <c r="B44" s="316" t="s">
        <v>1652</v>
      </c>
    </row>
    <row r="45" spans="1:11">
      <c r="C45" s="316" t="s">
        <v>1653</v>
      </c>
    </row>
    <row r="46" spans="1:11">
      <c r="C46" s="316" t="s">
        <v>1654</v>
      </c>
    </row>
    <row r="47" spans="1:11">
      <c r="B47" s="316" t="s">
        <v>1655</v>
      </c>
    </row>
    <row r="48" spans="1:11">
      <c r="C48" s="316" t="s">
        <v>1656</v>
      </c>
    </row>
    <row r="49" spans="2:3">
      <c r="B49" s="316" t="s">
        <v>1657</v>
      </c>
    </row>
    <row r="50" spans="2:3">
      <c r="C50" s="316" t="s">
        <v>1658</v>
      </c>
    </row>
    <row r="51" spans="2:3">
      <c r="B51" s="316" t="s">
        <v>1659</v>
      </c>
    </row>
    <row r="52" spans="2:3">
      <c r="B52" s="316" t="s">
        <v>1660</v>
      </c>
    </row>
    <row r="53" spans="2:3">
      <c r="C53" s="316" t="s">
        <v>1661</v>
      </c>
    </row>
    <row r="54" spans="2:3">
      <c r="B54" s="316" t="s">
        <v>1662</v>
      </c>
    </row>
    <row r="55" spans="2:3">
      <c r="B55" s="316" t="s">
        <v>1663</v>
      </c>
    </row>
    <row r="56" spans="2:3">
      <c r="C56" s="316" t="s">
        <v>1664</v>
      </c>
    </row>
    <row r="57" spans="2:3">
      <c r="C57" s="316" t="s">
        <v>1665</v>
      </c>
    </row>
    <row r="58" spans="2:3">
      <c r="B58" s="316" t="s">
        <v>1666</v>
      </c>
    </row>
    <row r="59" spans="2:3">
      <c r="B59" s="316" t="s">
        <v>1667</v>
      </c>
    </row>
    <row r="60" spans="2:3">
      <c r="C60" s="316" t="s">
        <v>1668</v>
      </c>
    </row>
    <row r="61" spans="2:3">
      <c r="C61" s="316" t="s">
        <v>1669</v>
      </c>
    </row>
    <row r="62" spans="2:3">
      <c r="C62" s="316" t="s">
        <v>1670</v>
      </c>
    </row>
    <row r="63" spans="2:3">
      <c r="C63" s="316" t="s">
        <v>1671</v>
      </c>
    </row>
    <row r="64" spans="2:3">
      <c r="B64" s="316" t="s">
        <v>1672</v>
      </c>
    </row>
    <row r="65" spans="1:3">
      <c r="B65" s="316" t="s">
        <v>1673</v>
      </c>
    </row>
    <row r="66" spans="1:3">
      <c r="C66" s="316" t="s">
        <v>1674</v>
      </c>
    </row>
    <row r="67" spans="1:3">
      <c r="C67" s="316" t="s">
        <v>1675</v>
      </c>
    </row>
    <row r="68" spans="1:3">
      <c r="B68" s="316" t="s">
        <v>1676</v>
      </c>
    </row>
    <row r="69" spans="1:3">
      <c r="C69" s="316" t="s">
        <v>1677</v>
      </c>
    </row>
    <row r="70" spans="1:3">
      <c r="B70" s="316" t="s">
        <v>580</v>
      </c>
    </row>
    <row r="71" spans="1:3">
      <c r="A71" s="527" t="s">
        <v>996</v>
      </c>
      <c r="B71" s="532" t="s">
        <v>331</v>
      </c>
    </row>
    <row r="72" spans="1:3">
      <c r="B72" s="316" t="s">
        <v>1678</v>
      </c>
    </row>
    <row r="73" spans="1:3">
      <c r="C73" s="316" t="s">
        <v>1679</v>
      </c>
    </row>
    <row r="74" spans="1:3">
      <c r="C74" s="316" t="s">
        <v>1680</v>
      </c>
    </row>
    <row r="75" spans="1:3">
      <c r="C75" s="316" t="s">
        <v>1681</v>
      </c>
    </row>
    <row r="76" spans="1:3">
      <c r="A76" s="527" t="s">
        <v>997</v>
      </c>
      <c r="B76" s="532" t="s">
        <v>1682</v>
      </c>
    </row>
    <row r="77" spans="1:3">
      <c r="B77" s="316" t="s">
        <v>1683</v>
      </c>
    </row>
    <row r="78" spans="1:3">
      <c r="B78" s="316" t="s">
        <v>1684</v>
      </c>
    </row>
    <row r="79" spans="1:3">
      <c r="A79" s="527" t="s">
        <v>998</v>
      </c>
      <c r="B79" s="532" t="s">
        <v>1685</v>
      </c>
    </row>
    <row r="80" spans="1:3">
      <c r="B80" s="316" t="s">
        <v>1686</v>
      </c>
    </row>
    <row r="81" spans="1:2">
      <c r="B81" s="316" t="s">
        <v>1687</v>
      </c>
    </row>
    <row r="82" spans="1:2">
      <c r="A82" s="527" t="s">
        <v>999</v>
      </c>
      <c r="B82" s="532" t="s">
        <v>1688</v>
      </c>
    </row>
    <row r="83" spans="1:2">
      <c r="B83" s="316" t="s">
        <v>1689</v>
      </c>
    </row>
    <row r="84" spans="1:2">
      <c r="A84" s="527" t="s">
        <v>1000</v>
      </c>
      <c r="B84" s="532" t="s">
        <v>1690</v>
      </c>
    </row>
    <row r="85" spans="1:2">
      <c r="B85" s="316" t="s">
        <v>1691</v>
      </c>
    </row>
    <row r="86" spans="1:2">
      <c r="B86" s="316" t="s">
        <v>1692</v>
      </c>
    </row>
    <row r="88" spans="1:2">
      <c r="A88" s="531" t="s">
        <v>785</v>
      </c>
      <c r="B88" s="528" t="s">
        <v>1693</v>
      </c>
    </row>
    <row r="89" spans="1:2">
      <c r="A89" s="527" t="s">
        <v>1005</v>
      </c>
      <c r="B89" s="532" t="s">
        <v>1694</v>
      </c>
    </row>
    <row r="90" spans="1:2">
      <c r="B90" s="316" t="s">
        <v>1695</v>
      </c>
    </row>
    <row r="91" spans="1:2">
      <c r="B91" s="316" t="s">
        <v>1696</v>
      </c>
    </row>
    <row r="93" spans="1:2">
      <c r="A93" s="527" t="s">
        <v>1006</v>
      </c>
      <c r="B93" s="532" t="s">
        <v>1697</v>
      </c>
    </row>
    <row r="94" spans="1:2">
      <c r="B94" s="316" t="s">
        <v>1698</v>
      </c>
    </row>
    <row r="95" spans="1:2">
      <c r="B95" s="316" t="s">
        <v>1699</v>
      </c>
    </row>
    <row r="96" spans="1:2">
      <c r="B96" s="316" t="s">
        <v>1700</v>
      </c>
    </row>
    <row r="97" spans="1:14">
      <c r="B97" s="316" t="s">
        <v>1701</v>
      </c>
    </row>
    <row r="98" spans="1:14">
      <c r="B98" s="316" t="s">
        <v>1702</v>
      </c>
    </row>
    <row r="99" spans="1:14">
      <c r="B99" s="316" t="s">
        <v>1703</v>
      </c>
    </row>
    <row r="100" spans="1:14" ht="54" customHeight="1">
      <c r="B100" s="5334" t="s">
        <v>1704</v>
      </c>
      <c r="C100" s="5334"/>
      <c r="D100" s="5334"/>
      <c r="E100" s="5334"/>
      <c r="F100" s="5334"/>
      <c r="G100" s="5334"/>
      <c r="H100" s="5334"/>
      <c r="I100" s="5334"/>
      <c r="J100" s="5334"/>
      <c r="K100" s="5334"/>
      <c r="N100" s="790">
        <v>41913</v>
      </c>
    </row>
    <row r="101" spans="1:14">
      <c r="A101" s="527" t="s">
        <v>1164</v>
      </c>
      <c r="B101" s="532" t="s">
        <v>1705</v>
      </c>
    </row>
    <row r="102" spans="1:14">
      <c r="B102" s="316" t="s">
        <v>1706</v>
      </c>
    </row>
    <row r="103" spans="1:14">
      <c r="B103" s="316" t="s">
        <v>1707</v>
      </c>
    </row>
    <row r="104" spans="1:14">
      <c r="B104" s="316" t="s">
        <v>1708</v>
      </c>
    </row>
    <row r="106" spans="1:14">
      <c r="A106" s="527" t="s">
        <v>1165</v>
      </c>
      <c r="B106" s="532" t="s">
        <v>1709</v>
      </c>
    </row>
    <row r="107" spans="1:14" ht="30" customHeight="1">
      <c r="B107" s="4253" t="s">
        <v>1710</v>
      </c>
      <c r="C107" s="4253"/>
      <c r="D107" s="4253"/>
      <c r="E107" s="4253"/>
      <c r="F107" s="4253"/>
      <c r="G107" s="4253"/>
      <c r="H107" s="4253"/>
      <c r="I107" s="4253"/>
      <c r="J107" s="4253"/>
      <c r="K107" s="4253"/>
    </row>
    <row r="108" spans="1:14" ht="70.2" customHeight="1">
      <c r="B108" s="4240" t="s">
        <v>1711</v>
      </c>
      <c r="C108" s="4240"/>
      <c r="D108" s="4240"/>
      <c r="E108" s="4240"/>
      <c r="F108" s="4240"/>
      <c r="G108" s="4240"/>
      <c r="H108" s="4240"/>
      <c r="I108" s="4240"/>
      <c r="J108" s="4240"/>
      <c r="K108" s="4240"/>
    </row>
    <row r="110" spans="1:14">
      <c r="A110" s="527" t="s">
        <v>1166</v>
      </c>
      <c r="B110" s="532" t="s">
        <v>1712</v>
      </c>
    </row>
    <row r="111" spans="1:14" ht="33.6" customHeight="1">
      <c r="B111" s="4253" t="s">
        <v>1713</v>
      </c>
      <c r="C111" s="4253"/>
      <c r="D111" s="4253"/>
      <c r="E111" s="4253"/>
      <c r="F111" s="4253"/>
      <c r="G111" s="4253"/>
      <c r="H111" s="4253"/>
      <c r="I111" s="4253"/>
      <c r="J111" s="4253"/>
      <c r="K111" s="4253"/>
    </row>
    <row r="113" spans="1:11">
      <c r="A113" s="527" t="s">
        <v>1407</v>
      </c>
      <c r="B113" s="532" t="s">
        <v>1714</v>
      </c>
    </row>
    <row r="114" spans="1:11" ht="42" customHeight="1">
      <c r="B114" s="4253" t="s">
        <v>1715</v>
      </c>
      <c r="C114" s="4253"/>
      <c r="D114" s="4253"/>
      <c r="E114" s="4253"/>
      <c r="F114" s="4253"/>
      <c r="G114" s="4253"/>
      <c r="H114" s="4253"/>
      <c r="I114" s="4253"/>
      <c r="J114" s="4253"/>
      <c r="K114" s="4253"/>
    </row>
    <row r="115" spans="1:11" ht="33" customHeight="1">
      <c r="B115" s="4253" t="s">
        <v>1716</v>
      </c>
      <c r="C115" s="4253"/>
      <c r="D115" s="4253"/>
      <c r="E115" s="4253"/>
      <c r="F115" s="4253"/>
      <c r="G115" s="4253"/>
      <c r="H115" s="4253"/>
      <c r="I115" s="4253"/>
      <c r="J115" s="4253"/>
      <c r="K115" s="4253"/>
    </row>
    <row r="117" spans="1:11">
      <c r="A117" s="527" t="s">
        <v>1717</v>
      </c>
      <c r="B117" s="532" t="s">
        <v>1718</v>
      </c>
    </row>
    <row r="118" spans="1:11" ht="33" customHeight="1">
      <c r="B118" s="4253" t="s">
        <v>1719</v>
      </c>
      <c r="C118" s="4253"/>
      <c r="D118" s="4253"/>
      <c r="E118" s="4253"/>
      <c r="F118" s="4253"/>
      <c r="G118" s="4253"/>
      <c r="H118" s="4253"/>
      <c r="I118" s="4253"/>
      <c r="J118" s="4253"/>
      <c r="K118" s="4253"/>
    </row>
    <row r="120" spans="1:11">
      <c r="A120" s="527" t="s">
        <v>1720</v>
      </c>
      <c r="B120" s="532" t="s">
        <v>1721</v>
      </c>
    </row>
    <row r="121" spans="1:11" ht="36.6" customHeight="1">
      <c r="B121" s="4253" t="s">
        <v>1722</v>
      </c>
      <c r="C121" s="4253"/>
      <c r="D121" s="4253"/>
      <c r="E121" s="4253"/>
      <c r="F121" s="4253"/>
      <c r="G121" s="4253"/>
      <c r="H121" s="4253"/>
      <c r="I121" s="4253"/>
      <c r="J121" s="4253"/>
      <c r="K121" s="4253"/>
    </row>
    <row r="123" spans="1:11">
      <c r="A123" s="527" t="s">
        <v>1723</v>
      </c>
      <c r="B123" s="532" t="s">
        <v>1724</v>
      </c>
    </row>
    <row r="124" spans="1:11" ht="29.4" customHeight="1">
      <c r="B124" s="4253" t="s">
        <v>1725</v>
      </c>
      <c r="C124" s="4253"/>
      <c r="D124" s="4253"/>
      <c r="E124" s="4253"/>
      <c r="F124" s="4253"/>
      <c r="G124" s="4253"/>
      <c r="H124" s="4253"/>
      <c r="I124" s="4253"/>
      <c r="J124" s="4253"/>
      <c r="K124" s="4253"/>
    </row>
    <row r="126" spans="1:11">
      <c r="A126" s="527" t="s">
        <v>1726</v>
      </c>
      <c r="B126" s="532" t="s">
        <v>1727</v>
      </c>
    </row>
    <row r="127" spans="1:11" ht="30" customHeight="1">
      <c r="B127" s="4253" t="s">
        <v>1728</v>
      </c>
      <c r="C127" s="4253"/>
      <c r="D127" s="4253"/>
      <c r="E127" s="4253"/>
      <c r="F127" s="4253"/>
      <c r="G127" s="4253"/>
      <c r="H127" s="4253"/>
      <c r="I127" s="4253"/>
      <c r="J127" s="4253"/>
      <c r="K127" s="4253"/>
    </row>
    <row r="128" spans="1:11" ht="34.950000000000003" customHeight="1">
      <c r="B128" s="4253" t="s">
        <v>1729</v>
      </c>
      <c r="C128" s="4253"/>
      <c r="D128" s="4253"/>
      <c r="E128" s="4253"/>
      <c r="F128" s="4253"/>
      <c r="G128" s="4253"/>
      <c r="H128" s="4253"/>
      <c r="I128" s="4253"/>
      <c r="J128" s="4253"/>
      <c r="K128" s="4253"/>
    </row>
    <row r="130" spans="1:11">
      <c r="A130" s="531" t="s">
        <v>786</v>
      </c>
      <c r="B130" s="528" t="s">
        <v>1730</v>
      </c>
    </row>
    <row r="131" spans="1:11">
      <c r="A131" s="527" t="s">
        <v>1008</v>
      </c>
      <c r="B131" s="532" t="s">
        <v>328</v>
      </c>
    </row>
    <row r="132" spans="1:11" ht="45.6" customHeight="1">
      <c r="B132" s="4253" t="s">
        <v>1731</v>
      </c>
      <c r="C132" s="4253"/>
      <c r="D132" s="4253"/>
      <c r="E132" s="4253"/>
      <c r="F132" s="4253"/>
      <c r="G132" s="4253"/>
      <c r="H132" s="4253"/>
      <c r="I132" s="4253"/>
      <c r="J132" s="4253"/>
      <c r="K132" s="4253"/>
    </row>
    <row r="133" spans="1:11" ht="28.2" customHeight="1">
      <c r="B133" s="4253" t="s">
        <v>1732</v>
      </c>
      <c r="C133" s="4253"/>
      <c r="D133" s="4253"/>
      <c r="E133" s="4253"/>
      <c r="F133" s="4253"/>
      <c r="G133" s="4253"/>
      <c r="H133" s="4253"/>
      <c r="I133" s="4253"/>
      <c r="J133" s="4253"/>
      <c r="K133" s="4253"/>
    </row>
    <row r="134" spans="1:11" ht="56.4" customHeight="1">
      <c r="B134" s="4253" t="s">
        <v>1733</v>
      </c>
      <c r="C134" s="4253"/>
      <c r="D134" s="4253"/>
      <c r="E134" s="4253"/>
      <c r="F134" s="4253"/>
      <c r="G134" s="4253"/>
      <c r="H134" s="4253"/>
      <c r="I134" s="4253"/>
      <c r="J134" s="4253"/>
      <c r="K134" s="4253"/>
    </row>
    <row r="135" spans="1:11" ht="30" customHeight="1">
      <c r="B135" s="4253" t="s">
        <v>1734</v>
      </c>
      <c r="C135" s="4253"/>
      <c r="D135" s="4253"/>
      <c r="E135" s="4253"/>
      <c r="F135" s="4253"/>
      <c r="G135" s="4253"/>
      <c r="H135" s="4253"/>
      <c r="I135" s="4253"/>
      <c r="J135" s="4253"/>
      <c r="K135" s="4253"/>
    </row>
    <row r="136" spans="1:11" ht="23.4" customHeight="1">
      <c r="A136" s="533" t="s">
        <v>1009</v>
      </c>
      <c r="B136" s="532" t="s">
        <v>1735</v>
      </c>
    </row>
    <row r="137" spans="1:11">
      <c r="A137" s="527" t="s">
        <v>512</v>
      </c>
      <c r="B137" s="534" t="s">
        <v>1736</v>
      </c>
    </row>
    <row r="138" spans="1:11" ht="41.4" customHeight="1">
      <c r="B138" s="4253" t="s">
        <v>1737</v>
      </c>
      <c r="C138" s="4253"/>
      <c r="D138" s="4253"/>
      <c r="E138" s="4253"/>
      <c r="F138" s="4253"/>
      <c r="G138" s="4253"/>
      <c r="H138" s="4253"/>
      <c r="I138" s="4253"/>
      <c r="J138" s="4253"/>
      <c r="K138" s="4253"/>
    </row>
    <row r="139" spans="1:11" ht="66" customHeight="1">
      <c r="B139" s="4253" t="s">
        <v>1738</v>
      </c>
      <c r="C139" s="4253"/>
      <c r="D139" s="4253"/>
      <c r="E139" s="4253"/>
      <c r="F139" s="4253"/>
      <c r="G139" s="4253"/>
      <c r="H139" s="4253"/>
      <c r="I139" s="4253"/>
      <c r="J139" s="4253"/>
      <c r="K139" s="4253"/>
    </row>
    <row r="140" spans="1:11" ht="62.4" customHeight="1">
      <c r="B140" s="4253" t="s">
        <v>1739</v>
      </c>
      <c r="C140" s="4253"/>
      <c r="D140" s="4253"/>
      <c r="E140" s="4253"/>
      <c r="F140" s="4253"/>
      <c r="G140" s="4253"/>
      <c r="H140" s="4253"/>
      <c r="I140" s="4253"/>
      <c r="J140" s="4253"/>
      <c r="K140" s="4253"/>
    </row>
    <row r="141" spans="1:11" ht="56.4" customHeight="1">
      <c r="B141" s="4253" t="s">
        <v>1740</v>
      </c>
      <c r="C141" s="4253"/>
      <c r="D141" s="4253"/>
      <c r="E141" s="4253"/>
      <c r="F141" s="4253"/>
      <c r="G141" s="4253"/>
      <c r="H141" s="4253"/>
      <c r="I141" s="4253"/>
      <c r="J141" s="4253"/>
      <c r="K141" s="4253"/>
    </row>
    <row r="142" spans="1:11" ht="28.2" customHeight="1">
      <c r="B142" s="4253" t="s">
        <v>1741</v>
      </c>
      <c r="C142" s="4253"/>
      <c r="D142" s="4253"/>
      <c r="E142" s="4253"/>
      <c r="F142" s="4253"/>
      <c r="G142" s="4253"/>
      <c r="H142" s="4253"/>
      <c r="I142" s="4253"/>
      <c r="J142" s="4253"/>
      <c r="K142" s="4253"/>
    </row>
    <row r="143" spans="1:11">
      <c r="B143" s="4253" t="s">
        <v>1742</v>
      </c>
      <c r="C143" s="4253"/>
      <c r="D143" s="4253"/>
      <c r="E143" s="4253"/>
      <c r="F143" s="4253"/>
      <c r="G143" s="4253"/>
      <c r="H143" s="4253"/>
      <c r="I143" s="4253"/>
      <c r="J143" s="4253"/>
      <c r="K143" s="4253"/>
    </row>
    <row r="144" spans="1:11">
      <c r="A144" s="527" t="s">
        <v>612</v>
      </c>
      <c r="B144" s="534" t="s">
        <v>1743</v>
      </c>
    </row>
    <row r="145" spans="1:11" ht="78" customHeight="1">
      <c r="B145" s="4253" t="s">
        <v>1744</v>
      </c>
      <c r="C145" s="4253"/>
      <c r="D145" s="4253"/>
      <c r="E145" s="4253"/>
      <c r="F145" s="4253"/>
      <c r="G145" s="4253"/>
      <c r="H145" s="4253"/>
      <c r="I145" s="4253"/>
      <c r="J145" s="4253"/>
      <c r="K145" s="4253"/>
    </row>
    <row r="146" spans="1:11" ht="34.950000000000003" customHeight="1">
      <c r="B146" s="4253" t="s">
        <v>1745</v>
      </c>
      <c r="C146" s="4253"/>
      <c r="D146" s="4253"/>
      <c r="E146" s="4253"/>
      <c r="F146" s="4253"/>
      <c r="G146" s="4253"/>
      <c r="H146" s="4253"/>
      <c r="I146" s="4253"/>
      <c r="J146" s="4253"/>
      <c r="K146" s="4253"/>
    </row>
    <row r="148" spans="1:11">
      <c r="A148" s="527" t="s">
        <v>613</v>
      </c>
      <c r="B148" s="534" t="s">
        <v>1746</v>
      </c>
    </row>
    <row r="149" spans="1:11" ht="33.6" customHeight="1">
      <c r="B149" s="4253" t="s">
        <v>1747</v>
      </c>
      <c r="C149" s="4253"/>
      <c r="D149" s="4253"/>
      <c r="E149" s="4253"/>
      <c r="F149" s="4253"/>
      <c r="G149" s="4253"/>
      <c r="H149" s="4253"/>
      <c r="I149" s="4253"/>
      <c r="J149" s="4253"/>
      <c r="K149" s="4253"/>
    </row>
    <row r="150" spans="1:11" ht="86.4" customHeight="1">
      <c r="B150" s="4253" t="s">
        <v>1748</v>
      </c>
      <c r="C150" s="4253"/>
      <c r="D150" s="4253"/>
      <c r="E150" s="4253"/>
      <c r="F150" s="4253"/>
      <c r="G150" s="4253"/>
      <c r="H150" s="4253"/>
      <c r="I150" s="4253"/>
      <c r="J150" s="4253"/>
      <c r="K150" s="4253"/>
    </row>
    <row r="151" spans="1:11" ht="43.2" customHeight="1">
      <c r="B151" s="4253" t="s">
        <v>1749</v>
      </c>
      <c r="C151" s="4253"/>
      <c r="D151" s="4253"/>
      <c r="E151" s="4253"/>
      <c r="F151" s="4253"/>
      <c r="G151" s="4253"/>
      <c r="H151" s="4253"/>
      <c r="I151" s="4253"/>
      <c r="J151" s="4253"/>
      <c r="K151" s="4253"/>
    </row>
    <row r="152" spans="1:11" ht="74.400000000000006" customHeight="1">
      <c r="B152" s="4253" t="s">
        <v>1750</v>
      </c>
      <c r="C152" s="4253"/>
      <c r="D152" s="4253"/>
      <c r="E152" s="4253"/>
      <c r="F152" s="4253"/>
      <c r="G152" s="4253"/>
      <c r="H152" s="4253"/>
      <c r="I152" s="4253"/>
      <c r="J152" s="4253"/>
      <c r="K152" s="4253"/>
    </row>
    <row r="153" spans="1:11">
      <c r="A153" s="527" t="s">
        <v>1751</v>
      </c>
      <c r="B153" s="532" t="s">
        <v>1752</v>
      </c>
    </row>
    <row r="154" spans="1:11" ht="27" customHeight="1">
      <c r="B154" s="4253" t="s">
        <v>1753</v>
      </c>
      <c r="C154" s="4253"/>
      <c r="D154" s="4253"/>
      <c r="E154" s="4253"/>
      <c r="F154" s="4253"/>
      <c r="G154" s="4253"/>
      <c r="H154" s="4253"/>
      <c r="I154" s="4253"/>
      <c r="J154" s="4253"/>
      <c r="K154" s="4253"/>
    </row>
    <row r="155" spans="1:11">
      <c r="A155" s="527" t="s">
        <v>1754</v>
      </c>
      <c r="B155" s="4238" t="s">
        <v>1755</v>
      </c>
      <c r="C155" s="4238"/>
      <c r="D155" s="4238"/>
      <c r="E155" s="4238"/>
      <c r="F155" s="4238"/>
      <c r="G155" s="4238"/>
      <c r="H155" s="4238"/>
      <c r="I155" s="4238"/>
      <c r="J155" s="4238"/>
      <c r="K155" s="4238"/>
    </row>
    <row r="156" spans="1:11">
      <c r="A156" s="527" t="s">
        <v>1756</v>
      </c>
      <c r="B156" s="316" t="s">
        <v>1757</v>
      </c>
    </row>
    <row r="157" spans="1:11" ht="27.6" customHeight="1">
      <c r="A157" s="527" t="s">
        <v>1758</v>
      </c>
      <c r="B157" s="4253" t="s">
        <v>1759</v>
      </c>
      <c r="C157" s="4253"/>
      <c r="D157" s="4253"/>
      <c r="E157" s="4253"/>
      <c r="F157" s="4253"/>
      <c r="G157" s="4253"/>
      <c r="H157" s="4253"/>
      <c r="I157" s="4253"/>
      <c r="J157" s="4253"/>
      <c r="K157" s="4253"/>
    </row>
    <row r="158" spans="1:11" ht="48.6" customHeight="1">
      <c r="A158" s="527" t="s">
        <v>1760</v>
      </c>
      <c r="B158" s="4253" t="s">
        <v>1761</v>
      </c>
      <c r="C158" s="4253"/>
      <c r="D158" s="4253"/>
      <c r="E158" s="4253"/>
      <c r="F158" s="4253"/>
      <c r="G158" s="4253"/>
      <c r="H158" s="4253"/>
      <c r="I158" s="4253"/>
      <c r="J158" s="4253"/>
      <c r="K158" s="4253"/>
    </row>
    <row r="159" spans="1:11" ht="35.4" customHeight="1">
      <c r="A159" s="527" t="s">
        <v>1762</v>
      </c>
      <c r="B159" s="4253" t="s">
        <v>1763</v>
      </c>
      <c r="C159" s="4253"/>
      <c r="D159" s="4253"/>
      <c r="E159" s="4253"/>
      <c r="F159" s="4253"/>
      <c r="G159" s="4253"/>
      <c r="H159" s="4253"/>
      <c r="I159" s="4253"/>
      <c r="J159" s="4253"/>
      <c r="K159" s="4253"/>
    </row>
    <row r="160" spans="1:11" ht="31.2" customHeight="1">
      <c r="A160" s="527" t="s">
        <v>1764</v>
      </c>
      <c r="B160" s="4253" t="s">
        <v>1765</v>
      </c>
      <c r="C160" s="4253"/>
      <c r="D160" s="4253"/>
      <c r="E160" s="4253"/>
      <c r="F160" s="4253"/>
      <c r="G160" s="4253"/>
      <c r="H160" s="4253"/>
      <c r="I160" s="4253"/>
      <c r="J160" s="4253"/>
      <c r="K160" s="4253"/>
    </row>
    <row r="161" spans="1:11">
      <c r="A161" s="527" t="s">
        <v>1766</v>
      </c>
      <c r="B161" s="316" t="s">
        <v>1767</v>
      </c>
    </row>
    <row r="162" spans="1:11" ht="65.400000000000006" customHeight="1">
      <c r="A162" s="527" t="s">
        <v>1768</v>
      </c>
      <c r="B162" s="4253" t="s">
        <v>1769</v>
      </c>
      <c r="C162" s="4253"/>
      <c r="D162" s="4253"/>
      <c r="E162" s="4253"/>
      <c r="F162" s="4253"/>
      <c r="G162" s="4253"/>
      <c r="H162" s="4253"/>
      <c r="I162" s="4253"/>
      <c r="J162" s="4253"/>
      <c r="K162" s="4253"/>
    </row>
    <row r="163" spans="1:11">
      <c r="A163" s="531" t="s">
        <v>1013</v>
      </c>
      <c r="B163" s="528" t="s">
        <v>1770</v>
      </c>
    </row>
    <row r="164" spans="1:11" ht="58.2" customHeight="1">
      <c r="B164" s="4253" t="s">
        <v>1771</v>
      </c>
      <c r="C164" s="4253"/>
      <c r="D164" s="4253"/>
      <c r="E164" s="4253"/>
      <c r="F164" s="4253"/>
      <c r="G164" s="4253"/>
      <c r="H164" s="4253"/>
      <c r="I164" s="4253"/>
      <c r="J164" s="4253"/>
      <c r="K164" s="4253"/>
    </row>
    <row r="165" spans="1:11" ht="57" customHeight="1">
      <c r="B165" s="4253" t="s">
        <v>1772</v>
      </c>
      <c r="C165" s="4253"/>
      <c r="D165" s="4253"/>
      <c r="E165" s="4253"/>
      <c r="F165" s="4253"/>
      <c r="G165" s="4253"/>
      <c r="H165" s="4253"/>
      <c r="I165" s="4253"/>
      <c r="J165" s="4253"/>
      <c r="K165" s="4253"/>
    </row>
    <row r="166" spans="1:11" ht="23.4" customHeight="1">
      <c r="A166" s="533" t="s">
        <v>1014</v>
      </c>
      <c r="B166" s="532" t="s">
        <v>1773</v>
      </c>
    </row>
    <row r="167" spans="1:11">
      <c r="B167" s="316" t="s">
        <v>1774</v>
      </c>
    </row>
    <row r="168" spans="1:11">
      <c r="B168" s="316" t="s">
        <v>1775</v>
      </c>
    </row>
    <row r="169" spans="1:11">
      <c r="B169" s="316" t="s">
        <v>1776</v>
      </c>
    </row>
    <row r="170" spans="1:11">
      <c r="B170" s="316" t="s">
        <v>1777</v>
      </c>
    </row>
    <row r="171" spans="1:11" ht="28.2" customHeight="1">
      <c r="B171" s="4253" t="s">
        <v>1778</v>
      </c>
      <c r="C171" s="4253"/>
      <c r="D171" s="4253"/>
      <c r="E171" s="4253"/>
      <c r="F171" s="4253"/>
      <c r="G171" s="4253"/>
      <c r="H171" s="4253"/>
      <c r="I171" s="4253"/>
      <c r="J171" s="4253"/>
      <c r="K171" s="4253"/>
    </row>
    <row r="172" spans="1:11">
      <c r="B172" s="316" t="s">
        <v>1779</v>
      </c>
    </row>
    <row r="173" spans="1:11">
      <c r="B173" s="316" t="s">
        <v>1780</v>
      </c>
    </row>
    <row r="174" spans="1:11">
      <c r="B174" s="316" t="s">
        <v>1781</v>
      </c>
    </row>
    <row r="175" spans="1:11" ht="29.4" customHeight="1">
      <c r="B175" s="4253" t="s">
        <v>1782</v>
      </c>
      <c r="C175" s="4253"/>
      <c r="D175" s="4253"/>
      <c r="E175" s="4253"/>
      <c r="F175" s="4253"/>
      <c r="G175" s="4253"/>
      <c r="H175" s="4253"/>
      <c r="I175" s="4253"/>
      <c r="J175" s="4253"/>
      <c r="K175" s="4253"/>
    </row>
    <row r="176" spans="1:11" ht="36" customHeight="1">
      <c r="B176" s="4253" t="s">
        <v>1783</v>
      </c>
      <c r="C176" s="4253"/>
      <c r="D176" s="4253"/>
      <c r="E176" s="4253"/>
      <c r="F176" s="4253"/>
      <c r="G176" s="4253"/>
      <c r="H176" s="4253"/>
      <c r="I176" s="4253"/>
      <c r="J176" s="4253"/>
      <c r="K176" s="4253"/>
    </row>
    <row r="177" spans="1:11">
      <c r="A177" s="527" t="s">
        <v>1034</v>
      </c>
      <c r="B177" s="532" t="s">
        <v>1784</v>
      </c>
    </row>
    <row r="178" spans="1:11" ht="27.6" customHeight="1">
      <c r="B178" s="4253" t="s">
        <v>1785</v>
      </c>
      <c r="C178" s="4253"/>
      <c r="D178" s="4253"/>
      <c r="E178" s="4253"/>
      <c r="F178" s="4253"/>
      <c r="G178" s="4253"/>
      <c r="H178" s="4253"/>
      <c r="I178" s="4253"/>
      <c r="J178" s="4253"/>
      <c r="K178" s="4253"/>
    </row>
    <row r="179" spans="1:11" ht="26.4" customHeight="1">
      <c r="B179" s="4253" t="s">
        <v>1786</v>
      </c>
      <c r="C179" s="4253"/>
      <c r="D179" s="4253"/>
      <c r="E179" s="4253"/>
      <c r="F179" s="4253"/>
      <c r="G179" s="4253"/>
      <c r="H179" s="4253"/>
      <c r="I179" s="4253"/>
      <c r="J179" s="4253"/>
      <c r="K179" s="4253"/>
    </row>
    <row r="180" spans="1:11" ht="36" customHeight="1">
      <c r="B180" s="4253" t="s">
        <v>1787</v>
      </c>
      <c r="C180" s="4253"/>
      <c r="D180" s="4253"/>
      <c r="E180" s="4253"/>
      <c r="F180" s="4253"/>
      <c r="G180" s="4253"/>
      <c r="H180" s="4253"/>
      <c r="I180" s="4253"/>
      <c r="J180" s="4253"/>
      <c r="K180" s="4253"/>
    </row>
    <row r="181" spans="1:11" ht="33.6" customHeight="1">
      <c r="B181" s="4253" t="s">
        <v>1788</v>
      </c>
      <c r="C181" s="4253"/>
      <c r="D181" s="4253"/>
      <c r="E181" s="4253"/>
      <c r="F181" s="4253"/>
      <c r="G181" s="4253"/>
      <c r="H181" s="4253"/>
      <c r="I181" s="4253"/>
      <c r="J181" s="4253"/>
      <c r="K181" s="4253"/>
    </row>
    <row r="182" spans="1:11" ht="29.4" customHeight="1">
      <c r="B182" s="4253" t="s">
        <v>1789</v>
      </c>
      <c r="C182" s="4253"/>
      <c r="D182" s="4253"/>
      <c r="E182" s="4253"/>
      <c r="F182" s="4253"/>
      <c r="G182" s="4253"/>
      <c r="H182" s="4253"/>
      <c r="I182" s="4253"/>
      <c r="J182" s="4253"/>
      <c r="K182" s="4253"/>
    </row>
    <row r="183" spans="1:11" ht="29.4" customHeight="1">
      <c r="B183" s="4253" t="s">
        <v>1790</v>
      </c>
      <c r="C183" s="4253"/>
      <c r="D183" s="4253"/>
      <c r="E183" s="4253"/>
      <c r="F183" s="4253"/>
      <c r="G183" s="4253"/>
      <c r="H183" s="4253"/>
      <c r="I183" s="4253"/>
      <c r="J183" s="4253"/>
      <c r="K183" s="4253"/>
    </row>
    <row r="184" spans="1:11" ht="41.4" customHeight="1">
      <c r="B184" s="4253" t="s">
        <v>1791</v>
      </c>
      <c r="C184" s="4253"/>
      <c r="D184" s="4253"/>
      <c r="E184" s="4253"/>
      <c r="F184" s="4253"/>
      <c r="G184" s="4253"/>
      <c r="H184" s="4253"/>
      <c r="I184" s="4253"/>
      <c r="J184" s="4253"/>
      <c r="K184" s="4253"/>
    </row>
    <row r="185" spans="1:11">
      <c r="B185" s="4253" t="s">
        <v>1792</v>
      </c>
      <c r="C185" s="4253"/>
      <c r="D185" s="4253"/>
      <c r="E185" s="4253"/>
      <c r="F185" s="4253"/>
      <c r="G185" s="4253"/>
      <c r="H185" s="4253"/>
      <c r="I185" s="4253"/>
      <c r="J185" s="4253"/>
      <c r="K185" s="4253"/>
    </row>
    <row r="186" spans="1:11">
      <c r="B186" s="4253" t="s">
        <v>1793</v>
      </c>
      <c r="C186" s="4253"/>
      <c r="D186" s="4253"/>
      <c r="E186" s="4253"/>
      <c r="F186" s="4253"/>
      <c r="G186" s="4253"/>
      <c r="H186" s="4253"/>
      <c r="I186" s="4253"/>
      <c r="J186" s="4253"/>
      <c r="K186" s="4253"/>
    </row>
    <row r="187" spans="1:11" ht="24.6" customHeight="1">
      <c r="A187" s="533" t="s">
        <v>1035</v>
      </c>
      <c r="B187" s="532" t="s">
        <v>1794</v>
      </c>
    </row>
    <row r="188" spans="1:11" ht="45.6" customHeight="1">
      <c r="B188" s="4253" t="s">
        <v>1795</v>
      </c>
      <c r="C188" s="4253"/>
      <c r="D188" s="4253"/>
      <c r="E188" s="4253"/>
      <c r="F188" s="4253"/>
      <c r="G188" s="4253"/>
      <c r="H188" s="4253"/>
      <c r="I188" s="4253"/>
      <c r="J188" s="4253"/>
      <c r="K188" s="4253"/>
    </row>
    <row r="189" spans="1:11">
      <c r="B189" s="316" t="s">
        <v>1796</v>
      </c>
    </row>
    <row r="190" spans="1:11">
      <c r="B190" s="316" t="s">
        <v>1797</v>
      </c>
    </row>
    <row r="191" spans="1:11">
      <c r="B191" s="316" t="s">
        <v>1798</v>
      </c>
    </row>
    <row r="192" spans="1:11">
      <c r="B192" s="316" t="s">
        <v>1799</v>
      </c>
    </row>
    <row r="193" spans="1:11">
      <c r="B193" s="316" t="s">
        <v>1800</v>
      </c>
    </row>
    <row r="194" spans="1:11">
      <c r="B194" s="316" t="s">
        <v>1801</v>
      </c>
    </row>
    <row r="195" spans="1:11">
      <c r="B195" s="316" t="s">
        <v>1802</v>
      </c>
    </row>
    <row r="196" spans="1:11" ht="31.2" customHeight="1">
      <c r="A196" s="536" t="s">
        <v>788</v>
      </c>
      <c r="B196" s="528" t="s">
        <v>1803</v>
      </c>
    </row>
    <row r="197" spans="1:11" ht="89.4" customHeight="1">
      <c r="B197" s="4253" t="s">
        <v>1804</v>
      </c>
      <c r="C197" s="4253"/>
      <c r="D197" s="4253"/>
      <c r="E197" s="4253"/>
      <c r="F197" s="4253"/>
      <c r="G197" s="4253"/>
      <c r="H197" s="4253"/>
      <c r="I197" s="4253"/>
      <c r="J197" s="4253"/>
      <c r="K197" s="4253"/>
    </row>
    <row r="198" spans="1:11" ht="49.95" customHeight="1">
      <c r="B198" s="4253" t="s">
        <v>1805</v>
      </c>
      <c r="C198" s="4253"/>
      <c r="D198" s="4253"/>
      <c r="E198" s="4253"/>
      <c r="F198" s="4253"/>
      <c r="G198" s="4253"/>
      <c r="H198" s="4253"/>
      <c r="I198" s="4253"/>
      <c r="J198" s="4253"/>
      <c r="K198" s="4253"/>
    </row>
    <row r="199" spans="1:11">
      <c r="A199" s="531" t="s">
        <v>588</v>
      </c>
      <c r="B199" s="528" t="s">
        <v>1806</v>
      </c>
    </row>
    <row r="200" spans="1:11" ht="54" customHeight="1">
      <c r="B200" s="4253" t="s">
        <v>1807</v>
      </c>
      <c r="C200" s="4253"/>
      <c r="D200" s="4253"/>
      <c r="E200" s="4253"/>
      <c r="F200" s="4253"/>
      <c r="G200" s="4253"/>
      <c r="H200" s="4253"/>
      <c r="I200" s="4253"/>
      <c r="J200" s="4253"/>
      <c r="K200" s="4253"/>
    </row>
    <row r="201" spans="1:11">
      <c r="A201" s="531" t="s">
        <v>442</v>
      </c>
      <c r="B201" s="528" t="s">
        <v>1808</v>
      </c>
    </row>
    <row r="202" spans="1:11" ht="26.4" customHeight="1">
      <c r="A202" s="533" t="s">
        <v>1017</v>
      </c>
      <c r="B202" s="532" t="s">
        <v>1809</v>
      </c>
    </row>
    <row r="203" spans="1:11" ht="33.6" customHeight="1">
      <c r="B203" s="4253" t="s">
        <v>1810</v>
      </c>
      <c r="C203" s="4253"/>
      <c r="D203" s="4253"/>
      <c r="E203" s="4253"/>
      <c r="F203" s="4253"/>
      <c r="G203" s="4253"/>
      <c r="H203" s="4253"/>
      <c r="I203" s="4253"/>
      <c r="J203" s="4253"/>
      <c r="K203" s="4253"/>
    </row>
    <row r="204" spans="1:11" ht="48.6" customHeight="1">
      <c r="B204" s="4253" t="s">
        <v>1811</v>
      </c>
      <c r="C204" s="4253"/>
      <c r="D204" s="4253"/>
      <c r="E204" s="4253"/>
      <c r="F204" s="4253"/>
      <c r="G204" s="4253"/>
      <c r="H204" s="4253"/>
      <c r="I204" s="4253"/>
      <c r="J204" s="4253"/>
      <c r="K204" s="4253"/>
    </row>
    <row r="205" spans="1:11">
      <c r="A205" s="533" t="s">
        <v>1812</v>
      </c>
      <c r="B205" s="532" t="s">
        <v>1813</v>
      </c>
    </row>
    <row r="206" spans="1:11" ht="45" customHeight="1">
      <c r="B206" s="4253" t="s">
        <v>1814</v>
      </c>
      <c r="C206" s="4253"/>
      <c r="D206" s="4253"/>
      <c r="E206" s="4253"/>
      <c r="F206" s="4253"/>
      <c r="G206" s="4253"/>
      <c r="H206" s="4253"/>
      <c r="I206" s="4253"/>
      <c r="J206" s="4253"/>
      <c r="K206" s="4253"/>
    </row>
    <row r="207" spans="1:11" ht="42" customHeight="1">
      <c r="B207" s="4253" t="s">
        <v>1815</v>
      </c>
      <c r="C207" s="4253"/>
      <c r="D207" s="4253"/>
      <c r="E207" s="4253"/>
      <c r="F207" s="4253"/>
      <c r="G207" s="4253"/>
      <c r="H207" s="4253"/>
      <c r="I207" s="4253"/>
      <c r="J207" s="4253"/>
      <c r="K207" s="4253"/>
    </row>
    <row r="208" spans="1:11" ht="60.6" customHeight="1">
      <c r="B208" s="4253" t="s">
        <v>1816</v>
      </c>
      <c r="C208" s="4253"/>
      <c r="D208" s="4253"/>
      <c r="E208" s="4253"/>
      <c r="F208" s="4253"/>
      <c r="G208" s="4253"/>
      <c r="H208" s="4253"/>
      <c r="I208" s="4253"/>
      <c r="J208" s="4253"/>
      <c r="K208" s="4253"/>
    </row>
    <row r="209" spans="1:11" ht="41.4" customHeight="1">
      <c r="B209" s="4253" t="s">
        <v>1817</v>
      </c>
      <c r="C209" s="4253"/>
      <c r="D209" s="4253"/>
      <c r="E209" s="4253"/>
      <c r="F209" s="4253"/>
      <c r="G209" s="4253"/>
      <c r="H209" s="4253"/>
      <c r="I209" s="4253"/>
      <c r="J209" s="4253"/>
      <c r="K209" s="4253"/>
    </row>
    <row r="210" spans="1:11">
      <c r="A210" s="527" t="s">
        <v>1818</v>
      </c>
      <c r="B210" s="532" t="s">
        <v>1819</v>
      </c>
    </row>
    <row r="211" spans="1:11" ht="43.2" customHeight="1">
      <c r="B211" s="4253" t="s">
        <v>1820</v>
      </c>
      <c r="C211" s="4253"/>
      <c r="D211" s="4253"/>
      <c r="E211" s="4253"/>
      <c r="F211" s="4253"/>
      <c r="G211" s="4253"/>
      <c r="H211" s="4253"/>
      <c r="I211" s="4253"/>
      <c r="J211" s="4253"/>
      <c r="K211" s="4253"/>
    </row>
    <row r="212" spans="1:11" ht="50.4" customHeight="1">
      <c r="B212" s="4253" t="s">
        <v>1821</v>
      </c>
      <c r="C212" s="4253"/>
      <c r="D212" s="4253"/>
      <c r="E212" s="4253"/>
      <c r="F212" s="4253"/>
      <c r="G212" s="4253"/>
      <c r="H212" s="4253"/>
      <c r="I212" s="4253"/>
      <c r="J212" s="4253"/>
      <c r="K212" s="4253"/>
    </row>
    <row r="213" spans="1:11" ht="61.2" customHeight="1">
      <c r="B213" s="4253" t="s">
        <v>1822</v>
      </c>
      <c r="C213" s="4253"/>
      <c r="D213" s="4253"/>
      <c r="E213" s="4253"/>
      <c r="F213" s="4253"/>
      <c r="G213" s="4253"/>
      <c r="H213" s="4253"/>
      <c r="I213" s="4253"/>
      <c r="J213" s="4253"/>
      <c r="K213" s="4253"/>
    </row>
    <row r="214" spans="1:11" ht="37.950000000000003" customHeight="1">
      <c r="B214" s="4253" t="s">
        <v>1823</v>
      </c>
      <c r="C214" s="4253"/>
      <c r="D214" s="4253"/>
      <c r="E214" s="4253"/>
      <c r="F214" s="4253"/>
      <c r="G214" s="4253"/>
      <c r="H214" s="4253"/>
      <c r="I214" s="4253"/>
      <c r="J214" s="4253"/>
      <c r="K214" s="4253"/>
    </row>
    <row r="215" spans="1:11">
      <c r="A215" s="531" t="s">
        <v>1387</v>
      </c>
      <c r="B215" s="528" t="s">
        <v>1824</v>
      </c>
    </row>
    <row r="216" spans="1:11" ht="53.4" customHeight="1">
      <c r="B216" s="4253" t="s">
        <v>1825</v>
      </c>
      <c r="C216" s="4253"/>
      <c r="D216" s="4253"/>
      <c r="E216" s="4253"/>
      <c r="F216" s="4253"/>
      <c r="G216" s="4253"/>
      <c r="H216" s="4253"/>
      <c r="I216" s="4253"/>
      <c r="J216" s="4253"/>
      <c r="K216" s="4253"/>
    </row>
    <row r="217" spans="1:11" ht="23.4" customHeight="1">
      <c r="B217" s="5327" t="s">
        <v>1826</v>
      </c>
      <c r="C217" s="5327"/>
      <c r="D217" s="5327"/>
      <c r="E217" s="5327"/>
      <c r="F217" s="5327"/>
      <c r="G217" s="5327"/>
      <c r="H217" s="5327"/>
      <c r="I217" s="5327"/>
      <c r="J217" s="5327"/>
      <c r="K217" s="5327"/>
    </row>
    <row r="218" spans="1:11" ht="23.4" customHeight="1">
      <c r="B218" s="5326" t="s">
        <v>1827</v>
      </c>
      <c r="C218" s="5326"/>
      <c r="D218" s="5326"/>
      <c r="E218" s="5326"/>
      <c r="F218" s="5326"/>
      <c r="G218" s="5326"/>
      <c r="H218" s="5326"/>
      <c r="I218" s="5326"/>
      <c r="J218" s="5326"/>
      <c r="K218" s="5326"/>
    </row>
    <row r="219" spans="1:11" ht="23.4" customHeight="1"/>
    <row r="220" spans="1:11" ht="23.4" customHeight="1">
      <c r="B220" s="5326" t="s">
        <v>1828</v>
      </c>
      <c r="C220" s="5326"/>
      <c r="D220" s="5326"/>
      <c r="E220" s="5326"/>
      <c r="F220" s="5326"/>
      <c r="G220" s="5326"/>
      <c r="H220" s="5326"/>
      <c r="I220" s="5326"/>
      <c r="J220" s="5326"/>
      <c r="K220" s="5326"/>
    </row>
    <row r="221" spans="1:11" ht="23.4" customHeight="1">
      <c r="B221" s="316" t="s">
        <v>1829</v>
      </c>
    </row>
    <row r="222" spans="1:11" ht="23.4" customHeight="1">
      <c r="B222" s="316" t="s">
        <v>1830</v>
      </c>
    </row>
    <row r="223" spans="1:11" ht="32.4" customHeight="1">
      <c r="A223" s="535"/>
      <c r="B223" s="4238" t="s">
        <v>1831</v>
      </c>
      <c r="C223" s="4238"/>
      <c r="D223" s="4238"/>
      <c r="E223" s="4238"/>
      <c r="F223" s="4238"/>
      <c r="G223" s="4238"/>
      <c r="H223" s="4238"/>
      <c r="I223" s="4238"/>
      <c r="J223" s="4238"/>
      <c r="K223" s="4238"/>
    </row>
    <row r="224" spans="1:11" ht="18.600000000000001" customHeight="1">
      <c r="A224" s="535"/>
      <c r="B224" s="535"/>
      <c r="C224" s="535"/>
      <c r="D224" s="535"/>
      <c r="E224" s="535"/>
      <c r="F224" s="535"/>
      <c r="G224" s="535"/>
      <c r="H224" s="535"/>
      <c r="I224" s="535"/>
      <c r="J224" s="535"/>
      <c r="K224" s="535"/>
    </row>
    <row r="225" spans="1:11" ht="23.4" customHeight="1">
      <c r="B225" s="5327" t="s">
        <v>1832</v>
      </c>
      <c r="C225" s="5327"/>
      <c r="D225" s="5327"/>
      <c r="E225" s="5327"/>
      <c r="F225" s="5327"/>
      <c r="G225" s="5327"/>
      <c r="H225" s="5327"/>
      <c r="I225" s="5327"/>
      <c r="J225" s="5327"/>
      <c r="K225" s="5327"/>
    </row>
    <row r="226" spans="1:11" ht="23.4" customHeight="1">
      <c r="B226" s="5326" t="s">
        <v>1827</v>
      </c>
      <c r="C226" s="5326"/>
      <c r="D226" s="5326"/>
      <c r="E226" s="5326"/>
      <c r="F226" s="5326"/>
      <c r="G226" s="5326"/>
      <c r="H226" s="5326"/>
      <c r="I226" s="5326"/>
      <c r="J226" s="5326"/>
      <c r="K226" s="5326"/>
    </row>
    <row r="227" spans="1:11" ht="23.4" customHeight="1"/>
    <row r="228" spans="1:11" ht="23.4" customHeight="1">
      <c r="B228" s="5326" t="s">
        <v>1828</v>
      </c>
      <c r="C228" s="5326"/>
      <c r="D228" s="5326"/>
      <c r="E228" s="5326"/>
      <c r="F228" s="5326"/>
      <c r="G228" s="5326"/>
      <c r="H228" s="5326"/>
      <c r="I228" s="5326"/>
      <c r="J228" s="5326"/>
      <c r="K228" s="5326"/>
    </row>
    <row r="229" spans="1:11" ht="23.4" customHeight="1">
      <c r="B229" s="316" t="s">
        <v>1829</v>
      </c>
    </row>
    <row r="230" spans="1:11" ht="23.4" customHeight="1">
      <c r="B230" s="316" t="s">
        <v>1830</v>
      </c>
    </row>
    <row r="231" spans="1:11" ht="32.4" customHeight="1">
      <c r="A231" s="535"/>
      <c r="B231" s="4238" t="s">
        <v>1831</v>
      </c>
      <c r="C231" s="4238"/>
      <c r="D231" s="4238"/>
      <c r="E231" s="4238"/>
      <c r="F231" s="4238"/>
      <c r="G231" s="4238"/>
      <c r="H231" s="4238"/>
      <c r="I231" s="4238"/>
      <c r="J231" s="4238"/>
      <c r="K231" s="4238"/>
    </row>
    <row r="232" spans="1:11" ht="32.4" customHeight="1">
      <c r="A232" s="535"/>
      <c r="B232" s="535"/>
      <c r="C232" s="535"/>
      <c r="D232" s="535"/>
      <c r="E232" s="535"/>
      <c r="F232" s="535"/>
      <c r="G232" s="535"/>
      <c r="H232" s="535"/>
      <c r="I232" s="535"/>
      <c r="J232" s="535"/>
      <c r="K232" s="535"/>
    </row>
    <row r="233" spans="1:11" ht="23.4" customHeight="1">
      <c r="B233" s="5327" t="s">
        <v>1833</v>
      </c>
      <c r="C233" s="5327"/>
      <c r="D233" s="5327"/>
      <c r="E233" s="5327"/>
      <c r="F233" s="5327"/>
      <c r="G233" s="5327"/>
      <c r="H233" s="5327"/>
      <c r="I233" s="5327"/>
      <c r="J233" s="5327"/>
      <c r="K233" s="5327"/>
    </row>
    <row r="234" spans="1:11" ht="23.4" customHeight="1">
      <c r="B234" s="5326" t="s">
        <v>1827</v>
      </c>
      <c r="C234" s="5326"/>
      <c r="D234" s="5326"/>
      <c r="E234" s="5326"/>
      <c r="F234" s="5326"/>
      <c r="G234" s="5326"/>
      <c r="H234" s="5326"/>
      <c r="I234" s="5326"/>
      <c r="J234" s="5326"/>
      <c r="K234" s="5326"/>
    </row>
    <row r="235" spans="1:11" ht="23.4" customHeight="1"/>
    <row r="236" spans="1:11" ht="23.4" customHeight="1">
      <c r="B236" s="5326" t="s">
        <v>1828</v>
      </c>
      <c r="C236" s="5326"/>
      <c r="D236" s="5326"/>
      <c r="E236" s="5326"/>
      <c r="F236" s="5326"/>
      <c r="G236" s="5326"/>
      <c r="H236" s="5326"/>
      <c r="I236" s="5326"/>
      <c r="J236" s="5326"/>
      <c r="K236" s="5326"/>
    </row>
    <row r="237" spans="1:11" ht="23.4" customHeight="1">
      <c r="B237" s="316" t="s">
        <v>1829</v>
      </c>
    </row>
    <row r="238" spans="1:11" ht="23.4" customHeight="1">
      <c r="B238" s="316" t="s">
        <v>1830</v>
      </c>
    </row>
    <row r="239" spans="1:11" ht="32.4" customHeight="1">
      <c r="A239" s="535"/>
      <c r="B239" s="4238" t="s">
        <v>1831</v>
      </c>
      <c r="C239" s="4238"/>
      <c r="D239" s="4238"/>
      <c r="E239" s="4238"/>
      <c r="F239" s="4238"/>
      <c r="G239" s="4238"/>
      <c r="H239" s="4238"/>
      <c r="I239" s="4238"/>
      <c r="J239" s="4238"/>
      <c r="K239" s="4238"/>
    </row>
    <row r="240" spans="1:11" ht="23.4" customHeight="1"/>
    <row r="241" spans="2:2" ht="13.2" customHeight="1">
      <c r="B241" s="530" t="s">
        <v>1834</v>
      </c>
    </row>
    <row r="242" spans="2:2" ht="23.4" customHeight="1"/>
  </sheetData>
  <mergeCells count="83">
    <mergeCell ref="B114:K114"/>
    <mergeCell ref="B3:K3"/>
    <mergeCell ref="B4:K4"/>
    <mergeCell ref="B5:K5"/>
    <mergeCell ref="M6:O7"/>
    <mergeCell ref="B29:K29"/>
    <mergeCell ref="B30:K30"/>
    <mergeCell ref="B32:K35"/>
    <mergeCell ref="B100:K100"/>
    <mergeCell ref="B107:K107"/>
    <mergeCell ref="B108:K108"/>
    <mergeCell ref="B111:K111"/>
    <mergeCell ref="B139:K139"/>
    <mergeCell ref="B115:K115"/>
    <mergeCell ref="B118:K118"/>
    <mergeCell ref="B121:K121"/>
    <mergeCell ref="B124:K124"/>
    <mergeCell ref="B127:K127"/>
    <mergeCell ref="B128:K128"/>
    <mergeCell ref="B132:K132"/>
    <mergeCell ref="B133:K133"/>
    <mergeCell ref="B134:K134"/>
    <mergeCell ref="B135:K135"/>
    <mergeCell ref="B138:K138"/>
    <mergeCell ref="B155:K155"/>
    <mergeCell ref="B140:K140"/>
    <mergeCell ref="B141:K141"/>
    <mergeCell ref="B142:K142"/>
    <mergeCell ref="B143:K143"/>
    <mergeCell ref="B145:K145"/>
    <mergeCell ref="B146:K146"/>
    <mergeCell ref="B149:K149"/>
    <mergeCell ref="B150:K150"/>
    <mergeCell ref="B151:K151"/>
    <mergeCell ref="B152:K152"/>
    <mergeCell ref="B154:K154"/>
    <mergeCell ref="B179:K179"/>
    <mergeCell ref="B157:K157"/>
    <mergeCell ref="B158:K158"/>
    <mergeCell ref="B159:K159"/>
    <mergeCell ref="B160:K160"/>
    <mergeCell ref="B162:K162"/>
    <mergeCell ref="B164:K164"/>
    <mergeCell ref="B165:K165"/>
    <mergeCell ref="B171:K171"/>
    <mergeCell ref="B175:K175"/>
    <mergeCell ref="B176:K176"/>
    <mergeCell ref="B178:K178"/>
    <mergeCell ref="B197:K197"/>
    <mergeCell ref="B198:K198"/>
    <mergeCell ref="B200:K200"/>
    <mergeCell ref="B209:K209"/>
    <mergeCell ref="B211:K211"/>
    <mergeCell ref="B183:K183"/>
    <mergeCell ref="B184:K184"/>
    <mergeCell ref="B185:K185"/>
    <mergeCell ref="B186:K186"/>
    <mergeCell ref="B188:K188"/>
    <mergeCell ref="B212:K212"/>
    <mergeCell ref="B213:K213"/>
    <mergeCell ref="B214:K214"/>
    <mergeCell ref="B2:K2"/>
    <mergeCell ref="B233:K233"/>
    <mergeCell ref="B218:K218"/>
    <mergeCell ref="B204:K204"/>
    <mergeCell ref="B206:K206"/>
    <mergeCell ref="B207:K207"/>
    <mergeCell ref="B208:K208"/>
    <mergeCell ref="B216:K216"/>
    <mergeCell ref="B217:K217"/>
    <mergeCell ref="B203:K203"/>
    <mergeCell ref="B180:K180"/>
    <mergeCell ref="B181:K181"/>
    <mergeCell ref="B182:K182"/>
    <mergeCell ref="B234:K234"/>
    <mergeCell ref="B236:K236"/>
    <mergeCell ref="B239:K239"/>
    <mergeCell ref="B220:K220"/>
    <mergeCell ref="B223:K223"/>
    <mergeCell ref="B225:K225"/>
    <mergeCell ref="B226:K226"/>
    <mergeCell ref="B228:K228"/>
    <mergeCell ref="B231:K231"/>
  </mergeCells>
  <pageMargins left="0.51181102362204722" right="0.23622047244094491" top="0.74803149606299213" bottom="0.23622047244094491" header="0.27559055118110237" footer="0.15748031496062992"/>
  <pageSetup paperSize="9" scale="83" fitToHeight="99" orientation="portrait" r:id="rId1"/>
  <headerFooter alignWithMargins="0">
    <oddHeader xml:space="preserve">&amp;RKZN Department of Public Works
Effective Date: 1 MAY 2025
Revision 12
</oddHeader>
    <oddFooter>Page &amp;P of &amp;N</oddFooter>
  </headerFooter>
  <rowBreaks count="6" manualBreakCount="6">
    <brk id="58" max="10" man="1"/>
    <brk id="112" max="10" man="1"/>
    <brk id="140" max="10" man="1"/>
    <brk id="165" max="10" man="1"/>
    <brk id="200" max="10" man="1"/>
    <brk id="22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137665" r:id="rId4" name="Button 1">
              <controlPr defaultSize="0" print="0" autoFill="0" autoPict="0" macro="[0]!ToMainMenu">
                <anchor>
                  <from>
                    <xdr:col>12</xdr:col>
                    <xdr:colOff>7620</xdr:colOff>
                    <xdr:row>1</xdr:row>
                    <xdr:rowOff>83820</xdr:rowOff>
                  </from>
                  <to>
                    <xdr:col>14</xdr:col>
                    <xdr:colOff>312420</xdr:colOff>
                    <xdr:row>3</xdr:row>
                    <xdr:rowOff>22860</xdr:rowOff>
                  </to>
                </anchor>
              </controlPr>
            </control>
          </mc:Choice>
        </mc:AlternateContent>
        <mc:AlternateContent xmlns:mc="http://schemas.openxmlformats.org/markup-compatibility/2006">
          <mc:Choice Requires="x14">
            <control shapeId="1137666" r:id="rId5" name="Button 2">
              <controlPr defaultSize="0" print="0" autoFill="0" autoPict="0" macro="[0]!Printsheet">
                <anchor>
                  <from>
                    <xdr:col>12</xdr:col>
                    <xdr:colOff>7620</xdr:colOff>
                    <xdr:row>7</xdr:row>
                    <xdr:rowOff>60960</xdr:rowOff>
                  </from>
                  <to>
                    <xdr:col>14</xdr:col>
                    <xdr:colOff>312420</xdr:colOff>
                    <xdr:row>9</xdr:row>
                    <xdr:rowOff>76200</xdr:rowOff>
                  </to>
                </anchor>
              </controlPr>
            </control>
          </mc:Choice>
        </mc:AlternateContent>
        <mc:AlternateContent xmlns:mc="http://schemas.openxmlformats.org/markup-compatibility/2006">
          <mc:Choice Requires="x14">
            <control shapeId="1137667" r:id="rId6" name="Button 3">
              <controlPr defaultSize="0" print="0" autoFill="0" autoPict="0" macro="[0]!PrintPreviewSheet">
                <anchor>
                  <from>
                    <xdr:col>12</xdr:col>
                    <xdr:colOff>7620</xdr:colOff>
                    <xdr:row>3</xdr:row>
                    <xdr:rowOff>38100</xdr:rowOff>
                  </from>
                  <to>
                    <xdr:col>14</xdr:col>
                    <xdr:colOff>312420</xdr:colOff>
                    <xdr:row>5</xdr:row>
                    <xdr:rowOff>0</xdr:rowOff>
                  </to>
                </anchor>
              </controlPr>
            </control>
          </mc:Choice>
        </mc:AlternateContent>
        <mc:AlternateContent xmlns:mc="http://schemas.openxmlformats.org/markup-compatibility/2006">
          <mc:Choice Requires="x14">
            <control shapeId="1137668" r:id="rId7" name="Button 4">
              <controlPr defaultSize="0" print="0" autoFill="0" autoPict="0" macro="[0]!ToDataEntry">
                <anchor>
                  <from>
                    <xdr:col>12</xdr:col>
                    <xdr:colOff>7620</xdr:colOff>
                    <xdr:row>9</xdr:row>
                    <xdr:rowOff>99060</xdr:rowOff>
                  </from>
                  <to>
                    <xdr:col>14</xdr:col>
                    <xdr:colOff>312420</xdr:colOff>
                    <xdr:row>11</xdr:row>
                    <xdr:rowOff>45720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tabColor rgb="FFC00000"/>
  </sheetPr>
  <dimension ref="A1:K50"/>
  <sheetViews>
    <sheetView showGridLines="0" showRowColHeaders="0" zoomScaleNormal="100" workbookViewId="0">
      <selection activeCell="V14" sqref="V14"/>
    </sheetView>
  </sheetViews>
  <sheetFormatPr defaultRowHeight="13.2"/>
  <cols>
    <col min="1" max="1" width="2.33203125" customWidth="1"/>
    <col min="2" max="11" width="8.5546875" customWidth="1"/>
  </cols>
  <sheetData>
    <row r="1" spans="1:11" ht="13.8" thickBot="1">
      <c r="B1" s="255"/>
      <c r="C1" s="255"/>
      <c r="D1" s="255"/>
      <c r="E1" s="255"/>
      <c r="F1" s="255"/>
      <c r="G1" s="255"/>
      <c r="H1" s="255"/>
      <c r="I1" s="255"/>
      <c r="J1" s="255"/>
      <c r="K1" s="255"/>
    </row>
    <row r="2" spans="1:11" ht="13.8" thickTop="1">
      <c r="A2" s="932"/>
      <c r="K2" s="932"/>
    </row>
    <row r="3" spans="1:11" s="85" customFormat="1" ht="12" customHeight="1">
      <c r="A3" s="933"/>
      <c r="B3" s="5350" t="str">
        <f>+'Table of Contents'!B89</f>
        <v>Annexure 6</v>
      </c>
      <c r="C3" s="5351"/>
      <c r="D3" s="5351"/>
      <c r="E3" s="5351"/>
      <c r="F3" s="5351"/>
      <c r="G3" s="5351"/>
      <c r="H3" s="5351"/>
      <c r="I3" s="5351"/>
      <c r="J3" s="5351"/>
      <c r="K3" s="5352"/>
    </row>
    <row r="4" spans="1:11">
      <c r="A4" s="932"/>
      <c r="K4" s="932"/>
    </row>
    <row r="5" spans="1:11">
      <c r="A5" s="932"/>
      <c r="K5" s="932"/>
    </row>
    <row r="6" spans="1:11" ht="22.8">
      <c r="A6" s="932"/>
      <c r="B6" s="3397" t="s">
        <v>2247</v>
      </c>
      <c r="C6" s="3397"/>
      <c r="D6" s="3397"/>
      <c r="E6" s="3397"/>
      <c r="F6" s="3397"/>
      <c r="G6" s="3397"/>
      <c r="H6" s="3397"/>
      <c r="I6" s="3397"/>
      <c r="J6" s="3397"/>
      <c r="K6" s="5353"/>
    </row>
    <row r="7" spans="1:11">
      <c r="A7" s="932"/>
      <c r="K7" s="932"/>
    </row>
    <row r="8" spans="1:11" ht="17.399999999999999">
      <c r="A8" s="932"/>
      <c r="B8" s="5354" t="s">
        <v>2248</v>
      </c>
      <c r="C8" s="5354"/>
      <c r="D8" s="5354"/>
      <c r="E8" s="5354"/>
      <c r="F8" s="5354"/>
      <c r="G8" s="5354"/>
      <c r="H8" s="5354"/>
      <c r="I8" s="5354"/>
      <c r="J8" s="5354"/>
      <c r="K8" s="5355"/>
    </row>
    <row r="9" spans="1:11">
      <c r="A9" s="932"/>
      <c r="K9" s="932"/>
    </row>
    <row r="10" spans="1:11">
      <c r="A10" s="932"/>
      <c r="K10" s="932"/>
    </row>
    <row r="11" spans="1:11">
      <c r="A11" s="932"/>
      <c r="K11" s="932"/>
    </row>
    <row r="12" spans="1:11">
      <c r="A12" s="932"/>
      <c r="K12" s="932"/>
    </row>
    <row r="13" spans="1:11">
      <c r="A13" s="932"/>
      <c r="K13" s="932"/>
    </row>
    <row r="14" spans="1:11">
      <c r="A14" s="932"/>
      <c r="K14" s="932"/>
    </row>
    <row r="15" spans="1:11">
      <c r="A15" s="932"/>
      <c r="K15" s="932"/>
    </row>
    <row r="16" spans="1:11">
      <c r="A16" s="932"/>
      <c r="K16" s="932"/>
    </row>
    <row r="17" spans="1:11">
      <c r="A17" s="932"/>
      <c r="K17" s="932"/>
    </row>
    <row r="18" spans="1:11">
      <c r="A18" s="932"/>
      <c r="K18" s="932"/>
    </row>
    <row r="19" spans="1:11">
      <c r="A19" s="932"/>
      <c r="K19" s="932"/>
    </row>
    <row r="20" spans="1:11">
      <c r="A20" s="932"/>
      <c r="K20" s="932"/>
    </row>
    <row r="21" spans="1:11">
      <c r="A21" s="932"/>
      <c r="K21" s="932"/>
    </row>
    <row r="22" spans="1:11">
      <c r="A22" s="932"/>
      <c r="K22" s="932"/>
    </row>
    <row r="23" spans="1:11" ht="67.2" customHeight="1">
      <c r="A23" s="932"/>
      <c r="B23" s="5344" t="s">
        <v>2249</v>
      </c>
      <c r="C23" s="5345"/>
      <c r="D23" s="5335" t="str">
        <f>+'Master Data'!E18</f>
        <v>KZN Public Works: 191 Prince Alfred Street</v>
      </c>
      <c r="E23" s="5336"/>
      <c r="F23" s="5336"/>
      <c r="G23" s="5336"/>
      <c r="H23" s="5336"/>
      <c r="I23" s="5336"/>
      <c r="J23" s="5336"/>
      <c r="K23" s="5337"/>
    </row>
    <row r="24" spans="1:11">
      <c r="A24" s="932"/>
      <c r="B24" s="5346"/>
      <c r="C24" s="5347"/>
      <c r="D24" s="5338"/>
      <c r="E24" s="5339"/>
      <c r="F24" s="5339"/>
      <c r="G24" s="5339"/>
      <c r="H24" s="5339"/>
      <c r="I24" s="5339"/>
      <c r="J24" s="5339"/>
      <c r="K24" s="5340"/>
    </row>
    <row r="25" spans="1:11">
      <c r="A25" s="932"/>
      <c r="B25" s="5346"/>
      <c r="C25" s="5347"/>
      <c r="D25" s="5338"/>
      <c r="E25" s="5339"/>
      <c r="F25" s="5339"/>
      <c r="G25" s="5339"/>
      <c r="H25" s="5339"/>
      <c r="I25" s="5339"/>
      <c r="J25" s="5339"/>
      <c r="K25" s="5340"/>
    </row>
    <row r="26" spans="1:11">
      <c r="A26" s="932"/>
      <c r="B26" s="5346"/>
      <c r="C26" s="5347"/>
      <c r="D26" s="5338"/>
      <c r="E26" s="5339"/>
      <c r="F26" s="5339"/>
      <c r="G26" s="5339"/>
      <c r="H26" s="5339"/>
      <c r="I26" s="5339"/>
      <c r="J26" s="5339"/>
      <c r="K26" s="5340"/>
    </row>
    <row r="27" spans="1:11">
      <c r="A27" s="932"/>
      <c r="B27" s="5348"/>
      <c r="C27" s="5349"/>
      <c r="D27" s="5341"/>
      <c r="E27" s="5342"/>
      <c r="F27" s="5342"/>
      <c r="G27" s="5342"/>
      <c r="H27" s="5342"/>
      <c r="I27" s="5342"/>
      <c r="J27" s="5342"/>
      <c r="K27" s="5343"/>
    </row>
    <row r="28" spans="1:11">
      <c r="A28" s="932"/>
      <c r="K28" s="932"/>
    </row>
    <row r="29" spans="1:11">
      <c r="A29" s="932"/>
      <c r="K29" s="932"/>
    </row>
    <row r="30" spans="1:11">
      <c r="A30" s="932"/>
      <c r="K30" s="932"/>
    </row>
    <row r="31" spans="1:11">
      <c r="A31" s="932"/>
      <c r="K31" s="932"/>
    </row>
    <row r="32" spans="1:11" ht="25.2" customHeight="1">
      <c r="A32" s="932"/>
      <c r="C32" s="1" t="s">
        <v>4004</v>
      </c>
      <c r="E32" s="5356" t="str">
        <f>+'Master Data'!WimsNo</f>
        <v>012345</v>
      </c>
      <c r="F32" s="5357"/>
      <c r="G32" s="5357"/>
      <c r="H32" s="5357"/>
      <c r="I32" s="5358"/>
      <c r="K32" s="932"/>
    </row>
    <row r="33" spans="1:11" ht="25.2" customHeight="1">
      <c r="A33" s="932"/>
      <c r="C33" s="1" t="s">
        <v>2250</v>
      </c>
      <c r="E33" s="5356" t="s">
        <v>2251</v>
      </c>
      <c r="F33" s="5357"/>
      <c r="G33" s="5357"/>
      <c r="H33" s="5357"/>
      <c r="I33" s="5358"/>
      <c r="K33" s="932"/>
    </row>
    <row r="34" spans="1:11" ht="25.2" customHeight="1">
      <c r="A34" s="932"/>
      <c r="C34" s="1" t="s">
        <v>157</v>
      </c>
      <c r="E34" s="5356" t="str">
        <f>IF(+'Master Data'!$E$53=1,"Head Office",IF('Master Data'!$E$53=2,"Ethekwini Region",IF('Master Data'!$E$53=3,"Midlands Region",IF('Master Data'!$E$53=4,"Northern Region",IF('Master Data'!$E$53=5,"Southern Region","")))))</f>
        <v>Southern Region</v>
      </c>
      <c r="F34" s="5357"/>
      <c r="G34" s="5357"/>
      <c r="H34" s="5357"/>
      <c r="I34" s="5358"/>
      <c r="K34" s="932"/>
    </row>
    <row r="35" spans="1:11" ht="25.2" customHeight="1">
      <c r="A35" s="932"/>
      <c r="C35" s="1" t="s">
        <v>2252</v>
      </c>
      <c r="E35" s="5356" t="str">
        <f>+'Master Data'!E772</f>
        <v>Pietermarizburg</v>
      </c>
      <c r="F35" s="5357"/>
      <c r="G35" s="5357"/>
      <c r="H35" s="5357"/>
      <c r="I35" s="5358"/>
      <c r="K35" s="932"/>
    </row>
    <row r="36" spans="1:11" ht="25.2" customHeight="1">
      <c r="A36" s="932"/>
      <c r="C36" s="1" t="s">
        <v>2253</v>
      </c>
      <c r="E36" s="5356" t="str">
        <f>+'Master Data'!E773</f>
        <v>??</v>
      </c>
      <c r="F36" s="5357"/>
      <c r="G36" s="5357"/>
      <c r="H36" s="5357"/>
      <c r="I36" s="5358"/>
      <c r="K36" s="932"/>
    </row>
    <row r="37" spans="1:11">
      <c r="A37" s="932"/>
      <c r="K37" s="932"/>
    </row>
    <row r="38" spans="1:11" ht="13.8" thickBot="1">
      <c r="A38" s="932"/>
      <c r="K38" s="932"/>
    </row>
    <row r="39" spans="1:11" ht="12.75" customHeight="1" thickTop="1">
      <c r="A39" s="932"/>
      <c r="B39" s="4537" t="s">
        <v>4177</v>
      </c>
      <c r="C39" s="4543"/>
      <c r="D39" s="4543"/>
      <c r="E39" s="4543"/>
      <c r="F39" s="4543"/>
      <c r="G39" s="4543"/>
      <c r="H39" s="4543"/>
      <c r="I39" s="4543"/>
      <c r="J39" s="4543"/>
      <c r="K39" s="4538"/>
    </row>
    <row r="40" spans="1:11" ht="12.75" customHeight="1">
      <c r="A40" s="932"/>
      <c r="B40" s="4539"/>
      <c r="C40" s="4544"/>
      <c r="D40" s="4544"/>
      <c r="E40" s="4544"/>
      <c r="F40" s="4544"/>
      <c r="G40" s="4544"/>
      <c r="H40" s="4544"/>
      <c r="I40" s="4544"/>
      <c r="J40" s="4544"/>
      <c r="K40" s="4540"/>
    </row>
    <row r="41" spans="1:11" ht="126.75" customHeight="1" thickBot="1">
      <c r="A41" s="932"/>
      <c r="B41" s="4541"/>
      <c r="C41" s="4545"/>
      <c r="D41" s="4545"/>
      <c r="E41" s="4545"/>
      <c r="F41" s="4545"/>
      <c r="G41" s="4545"/>
      <c r="H41" s="4545"/>
      <c r="I41" s="4545"/>
      <c r="J41" s="4545"/>
      <c r="K41" s="4542"/>
    </row>
    <row r="42" spans="1:11" ht="13.8" thickTop="1">
      <c r="A42" s="932"/>
      <c r="K42" s="932"/>
    </row>
    <row r="43" spans="1:11">
      <c r="A43" s="932"/>
      <c r="K43" s="932"/>
    </row>
    <row r="44" spans="1:11">
      <c r="A44" s="932"/>
      <c r="K44" s="932"/>
    </row>
    <row r="45" spans="1:11">
      <c r="A45" s="932"/>
      <c r="K45" s="932"/>
    </row>
    <row r="46" spans="1:11">
      <c r="A46" s="932"/>
      <c r="K46" s="932"/>
    </row>
    <row r="47" spans="1:11">
      <c r="A47" s="932"/>
      <c r="K47" s="932"/>
    </row>
    <row r="48" spans="1:11">
      <c r="A48" s="932"/>
      <c r="K48" s="932"/>
    </row>
    <row r="49" spans="1:11" ht="13.8" thickBot="1">
      <c r="A49" s="932"/>
      <c r="B49" s="934"/>
      <c r="C49" s="255"/>
      <c r="D49" s="255"/>
      <c r="E49" s="255"/>
      <c r="F49" s="255"/>
      <c r="G49" s="255"/>
      <c r="H49" s="255"/>
      <c r="I49" s="255"/>
      <c r="J49" s="255"/>
      <c r="K49" s="935"/>
    </row>
    <row r="50" spans="1:11" ht="13.8" thickTop="1"/>
  </sheetData>
  <mergeCells count="11">
    <mergeCell ref="B39:K41"/>
    <mergeCell ref="D23:K27"/>
    <mergeCell ref="B23:C27"/>
    <mergeCell ref="B3:K3"/>
    <mergeCell ref="B6:K6"/>
    <mergeCell ref="B8:K8"/>
    <mergeCell ref="E32:I32"/>
    <mergeCell ref="E33:I33"/>
    <mergeCell ref="E34:I34"/>
    <mergeCell ref="E35:I35"/>
    <mergeCell ref="E36:I36"/>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9153" r:id="rId4" name="Button 1">
              <controlPr defaultSize="0" print="0" autoFill="0" autoPict="0" macro="[0]!ToMainMenu">
                <anchor>
                  <from>
                    <xdr:col>12</xdr:col>
                    <xdr:colOff>160020</xdr:colOff>
                    <xdr:row>1</xdr:row>
                    <xdr:rowOff>45720</xdr:rowOff>
                  </from>
                  <to>
                    <xdr:col>14</xdr:col>
                    <xdr:colOff>426720</xdr:colOff>
                    <xdr:row>3</xdr:row>
                    <xdr:rowOff>30480</xdr:rowOff>
                  </to>
                </anchor>
              </controlPr>
            </control>
          </mc:Choice>
        </mc:AlternateContent>
        <mc:AlternateContent xmlns:mc="http://schemas.openxmlformats.org/markup-compatibility/2006">
          <mc:Choice Requires="x14">
            <control shapeId="1329154" r:id="rId5" name="Button 2">
              <controlPr defaultSize="0" print="0" autoFill="0" autoPict="0" macro="[0]!Printsheet">
                <anchor>
                  <from>
                    <xdr:col>12</xdr:col>
                    <xdr:colOff>160020</xdr:colOff>
                    <xdr:row>6</xdr:row>
                    <xdr:rowOff>76200</xdr:rowOff>
                  </from>
                  <to>
                    <xdr:col>14</xdr:col>
                    <xdr:colOff>426720</xdr:colOff>
                    <xdr:row>7</xdr:row>
                    <xdr:rowOff>220980</xdr:rowOff>
                  </to>
                </anchor>
              </controlPr>
            </control>
          </mc:Choice>
        </mc:AlternateContent>
        <mc:AlternateContent xmlns:mc="http://schemas.openxmlformats.org/markup-compatibility/2006">
          <mc:Choice Requires="x14">
            <control shapeId="1329155" r:id="rId6" name="Button 3">
              <controlPr defaultSize="0" print="0" autoFill="0" autoPict="0" macro="[0]!PrintPreview">
                <anchor>
                  <from>
                    <xdr:col>12</xdr:col>
                    <xdr:colOff>160020</xdr:colOff>
                    <xdr:row>3</xdr:row>
                    <xdr:rowOff>38100</xdr:rowOff>
                  </from>
                  <to>
                    <xdr:col>14</xdr:col>
                    <xdr:colOff>426720</xdr:colOff>
                    <xdr:row>5</xdr:row>
                    <xdr:rowOff>22860</xdr:rowOff>
                  </to>
                </anchor>
              </controlPr>
            </control>
          </mc:Choice>
        </mc:AlternateContent>
        <mc:AlternateContent xmlns:mc="http://schemas.openxmlformats.org/markup-compatibility/2006">
          <mc:Choice Requires="x14">
            <control shapeId="1329156" r:id="rId7" name="Button 4">
              <controlPr defaultSize="0" print="0" autoFill="0" autoPict="0" macro="[0]!ToDataEntry">
                <anchor>
                  <from>
                    <xdr:col>12</xdr:col>
                    <xdr:colOff>160020</xdr:colOff>
                    <xdr:row>8</xdr:row>
                    <xdr:rowOff>0</xdr:rowOff>
                  </from>
                  <to>
                    <xdr:col>14</xdr:col>
                    <xdr:colOff>426720</xdr:colOff>
                    <xdr:row>9</xdr:row>
                    <xdr:rowOff>144780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tabColor rgb="FFC00000"/>
  </sheetPr>
  <dimension ref="A1:I104"/>
  <sheetViews>
    <sheetView zoomScaleNormal="100" workbookViewId="0">
      <selection activeCell="V14" sqref="V14"/>
    </sheetView>
  </sheetViews>
  <sheetFormatPr defaultColWidth="9.109375" defaultRowHeight="13.2" outlineLevelRow="1"/>
  <cols>
    <col min="1" max="1" width="5.5546875" style="876" customWidth="1"/>
    <col min="2" max="2" width="46.33203125" style="878" customWidth="1"/>
    <col min="3" max="3" width="5.33203125" style="876" customWidth="1"/>
    <col min="4" max="4" width="8" style="876" customWidth="1"/>
    <col min="5" max="5" width="8.6640625" style="877" customWidth="1"/>
    <col min="6" max="6" width="9.6640625" style="876" customWidth="1"/>
    <col min="7" max="7" width="17.109375" style="876" customWidth="1"/>
    <col min="8" max="16384" width="9.109375" style="876"/>
  </cols>
  <sheetData>
    <row r="1" spans="1:9" ht="13.8">
      <c r="A1" s="4576" t="str">
        <f>+'Table of Contents'!B90</f>
        <v>Annexure 7</v>
      </c>
      <c r="B1" s="4576"/>
      <c r="C1" s="4576"/>
      <c r="D1" s="4576"/>
      <c r="E1" s="4576"/>
      <c r="F1" s="4576"/>
      <c r="G1" s="4576"/>
      <c r="H1" s="1294"/>
      <c r="I1" s="1294"/>
    </row>
    <row r="2" spans="1:9" ht="18">
      <c r="A2" s="2946" t="s">
        <v>2195</v>
      </c>
      <c r="B2" s="2946"/>
      <c r="C2" s="2946"/>
      <c r="D2" s="2946"/>
      <c r="E2" s="2946"/>
      <c r="F2" s="2946"/>
      <c r="G2" s="2946"/>
    </row>
    <row r="3" spans="1:9">
      <c r="A3" s="5362" t="s">
        <v>2194</v>
      </c>
      <c r="B3" s="5362"/>
      <c r="C3" s="5362"/>
      <c r="D3" s="5362"/>
      <c r="E3" s="5362"/>
      <c r="F3" s="5362"/>
      <c r="G3" s="5362"/>
    </row>
    <row r="4" spans="1:9" ht="13.8" thickBot="1">
      <c r="A4" s="5363"/>
      <c r="B4" s="5363"/>
      <c r="C4" s="5363"/>
      <c r="D4" s="5363"/>
      <c r="E4" s="5363"/>
      <c r="F4" s="5363"/>
      <c r="G4" s="5363"/>
    </row>
    <row r="5" spans="1:9" ht="26.25" customHeight="1" thickBot="1">
      <c r="A5" s="925" t="s">
        <v>2193</v>
      </c>
      <c r="B5" s="924" t="s">
        <v>956</v>
      </c>
      <c r="C5" s="924" t="s">
        <v>339</v>
      </c>
      <c r="D5" s="924" t="s">
        <v>2192</v>
      </c>
      <c r="E5" s="924" t="s">
        <v>3945</v>
      </c>
      <c r="F5" s="923" t="s">
        <v>341</v>
      </c>
      <c r="G5" s="922" t="s">
        <v>342</v>
      </c>
    </row>
    <row r="6" spans="1:9" ht="10.5" customHeight="1">
      <c r="A6" s="921"/>
      <c r="B6" s="920"/>
      <c r="C6" s="920"/>
      <c r="D6" s="919" t="s">
        <v>501</v>
      </c>
      <c r="E6" s="918"/>
      <c r="F6" s="917" t="s">
        <v>924</v>
      </c>
      <c r="G6" s="916" t="s">
        <v>2191</v>
      </c>
    </row>
    <row r="7" spans="1:9" ht="14.4">
      <c r="A7" s="902">
        <v>1</v>
      </c>
      <c r="B7" s="911" t="s">
        <v>2190</v>
      </c>
      <c r="C7" s="911"/>
      <c r="D7" s="915"/>
      <c r="E7" s="914"/>
      <c r="F7" s="913"/>
      <c r="G7" s="912"/>
    </row>
    <row r="8" spans="1:9" ht="14.4">
      <c r="A8" s="886"/>
      <c r="B8" s="911"/>
      <c r="C8" s="911"/>
      <c r="D8" s="910"/>
      <c r="E8" s="909"/>
      <c r="F8" s="908"/>
      <c r="G8" s="907"/>
    </row>
    <row r="9" spans="1:9" ht="14.4" outlineLevel="1">
      <c r="A9" s="891" t="s">
        <v>988</v>
      </c>
      <c r="B9" s="899" t="s">
        <v>2189</v>
      </c>
      <c r="C9" s="898" t="s">
        <v>2133</v>
      </c>
      <c r="D9" s="1452">
        <f>IF(+'Master Data'!G1027="N/A","N/A",+'Master Data'!G1027)</f>
        <v>0</v>
      </c>
      <c r="E9" s="889"/>
      <c r="F9" s="906"/>
      <c r="G9" s="893" t="s">
        <v>580</v>
      </c>
    </row>
    <row r="10" spans="1:9" ht="14.4" outlineLevel="1">
      <c r="A10" s="891" t="s">
        <v>990</v>
      </c>
      <c r="B10" s="899" t="s">
        <v>2188</v>
      </c>
      <c r="C10" s="898" t="s">
        <v>2133</v>
      </c>
      <c r="D10" s="1452">
        <f>IF(+'Master Data'!G1028="N/A","N/A",+'Master Data'!G1028)</f>
        <v>0</v>
      </c>
      <c r="E10" s="889"/>
      <c r="F10" s="906"/>
      <c r="G10" s="893" t="s">
        <v>580</v>
      </c>
    </row>
    <row r="11" spans="1:9" ht="14.4">
      <c r="A11" s="886"/>
      <c r="B11" s="890" t="s">
        <v>2132</v>
      </c>
      <c r="C11" s="885"/>
      <c r="D11" s="888"/>
      <c r="E11" s="889"/>
      <c r="F11" s="888"/>
      <c r="G11" s="905"/>
    </row>
    <row r="12" spans="1:9" ht="14.4">
      <c r="A12" s="886"/>
      <c r="B12" s="885"/>
      <c r="C12" s="885"/>
      <c r="D12" s="888"/>
      <c r="E12" s="889"/>
      <c r="F12" s="888"/>
      <c r="G12" s="893"/>
    </row>
    <row r="13" spans="1:9" ht="14.4">
      <c r="A13" s="902" t="s">
        <v>994</v>
      </c>
      <c r="B13" s="901" t="s">
        <v>2187</v>
      </c>
      <c r="C13" s="901"/>
      <c r="D13" s="888"/>
      <c r="E13" s="889"/>
      <c r="F13" s="888"/>
      <c r="G13" s="893"/>
    </row>
    <row r="14" spans="1:9" ht="14.4">
      <c r="A14" s="886"/>
      <c r="B14" s="901"/>
      <c r="C14" s="901"/>
      <c r="D14" s="888"/>
      <c r="E14" s="889"/>
      <c r="F14" s="888"/>
      <c r="G14" s="893"/>
    </row>
    <row r="15" spans="1:9" ht="14.4">
      <c r="A15" s="891" t="s">
        <v>995</v>
      </c>
      <c r="B15" s="899" t="s">
        <v>4192</v>
      </c>
      <c r="C15" s="898" t="s">
        <v>2133</v>
      </c>
      <c r="D15" s="1452" t="str">
        <f>IF(+'Master Data'!G1033="N/A","N/A",+'Master Data'!G1033)</f>
        <v xml:space="preserve"> </v>
      </c>
      <c r="E15" s="900"/>
      <c r="F15" s="888"/>
      <c r="G15" s="893"/>
    </row>
    <row r="16" spans="1:9" ht="14.4">
      <c r="A16" s="891" t="s">
        <v>996</v>
      </c>
      <c r="B16" s="899" t="s">
        <v>4178</v>
      </c>
      <c r="C16" s="898" t="s">
        <v>2133</v>
      </c>
      <c r="D16" s="1452" t="str">
        <f>IF(+'Master Data'!G1034="N/A","N/A",+'Master Data'!G1034)</f>
        <v xml:space="preserve"> </v>
      </c>
      <c r="E16" s="900"/>
      <c r="F16" s="888"/>
      <c r="G16" s="893"/>
    </row>
    <row r="17" spans="1:7" ht="14.4">
      <c r="A17" s="891" t="s">
        <v>997</v>
      </c>
      <c r="B17" s="899" t="s">
        <v>2186</v>
      </c>
      <c r="C17" s="898" t="s">
        <v>2133</v>
      </c>
      <c r="D17" s="1452" t="str">
        <f>IF(+'Master Data'!G1035="N/A","N/A",+'Master Data'!G1035)</f>
        <v xml:space="preserve"> </v>
      </c>
      <c r="E17" s="900"/>
      <c r="F17" s="888"/>
      <c r="G17" s="893"/>
    </row>
    <row r="18" spans="1:7" ht="14.4">
      <c r="A18" s="891" t="s">
        <v>998</v>
      </c>
      <c r="B18" s="899" t="s">
        <v>2185</v>
      </c>
      <c r="C18" s="898" t="s">
        <v>2133</v>
      </c>
      <c r="D18" s="1452" t="str">
        <f>IF(+'Master Data'!G1036="N/A","N/A",+'Master Data'!G1036)</f>
        <v xml:space="preserve"> </v>
      </c>
      <c r="E18" s="900"/>
      <c r="F18" s="888"/>
      <c r="G18" s="893"/>
    </row>
    <row r="19" spans="1:7" ht="14.4">
      <c r="A19" s="891" t="s">
        <v>999</v>
      </c>
      <c r="B19" s="899" t="s">
        <v>4179</v>
      </c>
      <c r="C19" s="898" t="s">
        <v>2133</v>
      </c>
      <c r="D19" s="1452" t="str">
        <f>IF(+'Master Data'!G1037="N/A","N/A",+'Master Data'!G1037)</f>
        <v xml:space="preserve"> </v>
      </c>
      <c r="E19" s="900"/>
      <c r="F19" s="888"/>
      <c r="G19" s="893"/>
    </row>
    <row r="20" spans="1:7" ht="14.4">
      <c r="A20" s="891" t="s">
        <v>1000</v>
      </c>
      <c r="B20" s="899" t="s">
        <v>4180</v>
      </c>
      <c r="C20" s="898" t="s">
        <v>2133</v>
      </c>
      <c r="D20" s="1452" t="str">
        <f>IF(+'Master Data'!G1038="N/A","N/A",+'Master Data'!G1038)</f>
        <v xml:space="preserve"> </v>
      </c>
      <c r="E20" s="900"/>
      <c r="F20" s="888"/>
      <c r="G20" s="893"/>
    </row>
    <row r="21" spans="1:7" ht="14.4">
      <c r="A21" s="891" t="s">
        <v>1001</v>
      </c>
      <c r="B21" s="899" t="s">
        <v>2184</v>
      </c>
      <c r="C21" s="898" t="s">
        <v>2133</v>
      </c>
      <c r="D21" s="1452" t="str">
        <f>IF(+'Master Data'!G1039="N/A","N/A",+'Master Data'!G1039)</f>
        <v xml:space="preserve"> </v>
      </c>
      <c r="E21" s="900"/>
      <c r="F21" s="888"/>
      <c r="G21" s="893"/>
    </row>
    <row r="22" spans="1:7" ht="14.4">
      <c r="A22" s="891" t="s">
        <v>1002</v>
      </c>
      <c r="B22" s="899" t="s">
        <v>4181</v>
      </c>
      <c r="C22" s="898" t="s">
        <v>4193</v>
      </c>
      <c r="D22" s="1452" t="str">
        <f>IF(+'Master Data'!G1040="N/A","N/A",+'Master Data'!G1040)</f>
        <v xml:space="preserve"> </v>
      </c>
      <c r="E22" s="900"/>
      <c r="F22" s="888"/>
      <c r="G22" s="893"/>
    </row>
    <row r="23" spans="1:7" ht="24">
      <c r="A23" s="891" t="s">
        <v>1003</v>
      </c>
      <c r="B23" s="899" t="s">
        <v>2183</v>
      </c>
      <c r="C23" s="898" t="s">
        <v>4194</v>
      </c>
      <c r="D23" s="1452" t="str">
        <f>IF(+'Master Data'!G1041="N/A","N/A",+'Master Data'!G1041)</f>
        <v xml:space="preserve"> </v>
      </c>
      <c r="E23" s="900"/>
      <c r="F23" s="888"/>
      <c r="G23" s="893"/>
    </row>
    <row r="24" spans="1:7" ht="14.4">
      <c r="A24" s="886"/>
      <c r="B24" s="890" t="s">
        <v>2132</v>
      </c>
      <c r="C24" s="885"/>
      <c r="D24" s="888"/>
      <c r="E24" s="889"/>
      <c r="F24" s="888"/>
      <c r="G24" s="892"/>
    </row>
    <row r="25" spans="1:7" ht="14.4">
      <c r="A25" s="886"/>
      <c r="B25" s="885"/>
      <c r="C25" s="885"/>
      <c r="D25" s="888"/>
      <c r="E25" s="889"/>
      <c r="F25" s="888"/>
      <c r="G25" s="887"/>
    </row>
    <row r="26" spans="1:7" ht="14.4">
      <c r="A26" s="886"/>
      <c r="B26" s="885"/>
      <c r="C26" s="885"/>
      <c r="D26" s="888"/>
      <c r="E26" s="889"/>
      <c r="F26" s="888"/>
      <c r="G26" s="893"/>
    </row>
    <row r="27" spans="1:7" ht="14.4">
      <c r="A27" s="902" t="s">
        <v>1004</v>
      </c>
      <c r="B27" s="901" t="s">
        <v>2182</v>
      </c>
      <c r="C27" s="901"/>
      <c r="D27" s="888"/>
      <c r="E27" s="889"/>
      <c r="F27" s="888"/>
      <c r="G27" s="893"/>
    </row>
    <row r="28" spans="1:7" ht="14.4">
      <c r="A28" s="886"/>
      <c r="B28" s="901"/>
      <c r="C28" s="901"/>
      <c r="D28" s="888"/>
      <c r="E28" s="889"/>
      <c r="F28" s="888"/>
      <c r="G28" s="893"/>
    </row>
    <row r="29" spans="1:7" ht="14.4">
      <c r="A29" s="891" t="s">
        <v>1005</v>
      </c>
      <c r="B29" s="899" t="s">
        <v>2181</v>
      </c>
      <c r="C29" s="898" t="s">
        <v>2133</v>
      </c>
      <c r="D29" s="1452" t="str">
        <f>IF(+'Master Data'!G1047="N/A","N/A",+'Master Data'!G1047)</f>
        <v xml:space="preserve"> </v>
      </c>
      <c r="E29" s="900"/>
      <c r="F29" s="888"/>
      <c r="G29" s="893"/>
    </row>
    <row r="30" spans="1:7" ht="14.4">
      <c r="A30" s="891" t="s">
        <v>1006</v>
      </c>
      <c r="B30" s="899" t="s">
        <v>4182</v>
      </c>
      <c r="C30" s="898" t="s">
        <v>2133</v>
      </c>
      <c r="D30" s="1452" t="str">
        <f>IF(+'Master Data'!G1048="N/A","N/A",+'Master Data'!G1048)</f>
        <v xml:space="preserve"> </v>
      </c>
      <c r="E30" s="900"/>
      <c r="F30" s="888"/>
      <c r="G30" s="893"/>
    </row>
    <row r="31" spans="1:7" ht="14.4">
      <c r="A31" s="886"/>
      <c r="B31" s="890" t="s">
        <v>2132</v>
      </c>
      <c r="C31" s="885"/>
      <c r="D31" s="888"/>
      <c r="E31" s="889"/>
      <c r="F31" s="888"/>
      <c r="G31" s="905"/>
    </row>
    <row r="32" spans="1:7" ht="14.4">
      <c r="A32" s="886"/>
      <c r="B32" s="885"/>
      <c r="C32" s="885"/>
      <c r="D32" s="888"/>
      <c r="E32" s="889"/>
      <c r="F32" s="888"/>
      <c r="G32" s="887"/>
    </row>
    <row r="33" spans="1:7" ht="14.4">
      <c r="A33" s="886"/>
      <c r="B33" s="885"/>
      <c r="C33" s="885"/>
      <c r="D33" s="888"/>
      <c r="E33" s="889"/>
      <c r="F33" s="888"/>
      <c r="G33" s="893"/>
    </row>
    <row r="34" spans="1:7" ht="14.4">
      <c r="A34" s="902" t="s">
        <v>1007</v>
      </c>
      <c r="B34" s="901" t="s">
        <v>2179</v>
      </c>
      <c r="C34" s="901"/>
      <c r="D34" s="888"/>
      <c r="E34" s="889"/>
      <c r="F34" s="888"/>
      <c r="G34" s="893"/>
    </row>
    <row r="35" spans="1:7" ht="14.4">
      <c r="A35" s="886"/>
      <c r="B35" s="901"/>
      <c r="C35" s="901"/>
      <c r="D35" s="888"/>
      <c r="E35" s="889"/>
      <c r="F35" s="888"/>
      <c r="G35" s="893"/>
    </row>
    <row r="36" spans="1:7" ht="14.4">
      <c r="A36" s="891" t="s">
        <v>1008</v>
      </c>
      <c r="B36" s="899" t="s">
        <v>4183</v>
      </c>
      <c r="C36" s="898" t="s">
        <v>2133</v>
      </c>
      <c r="D36" s="1452" t="str">
        <f>IF(+'Master Data'!G1054="N/A","N/A",+'Master Data'!G1054)</f>
        <v xml:space="preserve"> </v>
      </c>
      <c r="E36" s="900"/>
      <c r="F36" s="888"/>
      <c r="G36" s="893"/>
    </row>
    <row r="37" spans="1:7" ht="14.4">
      <c r="A37" s="891" t="s">
        <v>1009</v>
      </c>
      <c r="B37" s="899" t="s">
        <v>2178</v>
      </c>
      <c r="C37" s="898" t="s">
        <v>2133</v>
      </c>
      <c r="D37" s="1452" t="str">
        <f>IF(+'Master Data'!G1055="N/A","N/A",+'Master Data'!G1055)</f>
        <v xml:space="preserve"> </v>
      </c>
      <c r="E37" s="900"/>
      <c r="F37" s="888"/>
      <c r="G37" s="893"/>
    </row>
    <row r="38" spans="1:7" ht="24">
      <c r="A38" s="891" t="s">
        <v>1010</v>
      </c>
      <c r="B38" s="899" t="s">
        <v>2177</v>
      </c>
      <c r="C38" s="898" t="s">
        <v>2133</v>
      </c>
      <c r="D38" s="1452" t="str">
        <f>IF(+'Master Data'!G1056="N/A","N/A",+'Master Data'!G1056)</f>
        <v xml:space="preserve"> </v>
      </c>
      <c r="E38" s="900"/>
      <c r="F38" s="888"/>
      <c r="G38" s="893"/>
    </row>
    <row r="39" spans="1:7" ht="14.4">
      <c r="A39" s="886"/>
      <c r="B39" s="890" t="s">
        <v>2132</v>
      </c>
      <c r="C39" s="885"/>
      <c r="D39" s="888"/>
      <c r="E39" s="889"/>
      <c r="F39" s="888"/>
      <c r="G39" s="892"/>
    </row>
    <row r="40" spans="1:7" ht="14.4">
      <c r="A40" s="886"/>
      <c r="B40" s="885"/>
      <c r="C40" s="885"/>
      <c r="D40" s="888"/>
      <c r="E40" s="889"/>
      <c r="F40" s="888"/>
      <c r="G40" s="887"/>
    </row>
    <row r="41" spans="1:7" ht="14.4">
      <c r="A41" s="886"/>
      <c r="B41" s="885"/>
      <c r="C41" s="885"/>
      <c r="D41" s="888"/>
      <c r="E41" s="889"/>
      <c r="F41" s="888"/>
      <c r="G41" s="893"/>
    </row>
    <row r="42" spans="1:7" ht="14.4">
      <c r="A42" s="902" t="s">
        <v>1013</v>
      </c>
      <c r="B42" s="901" t="s">
        <v>2176</v>
      </c>
      <c r="C42" s="901"/>
      <c r="D42" s="888"/>
      <c r="E42" s="889"/>
      <c r="F42" s="888"/>
      <c r="G42" s="893"/>
    </row>
    <row r="43" spans="1:7" ht="14.4">
      <c r="A43" s="886"/>
      <c r="B43" s="901"/>
      <c r="C43" s="901"/>
      <c r="D43" s="888"/>
      <c r="E43" s="889"/>
      <c r="F43" s="888"/>
      <c r="G43" s="893"/>
    </row>
    <row r="44" spans="1:7" ht="14.4">
      <c r="A44" s="891" t="s">
        <v>1014</v>
      </c>
      <c r="B44" s="899" t="s">
        <v>2175</v>
      </c>
      <c r="C44" s="898" t="s">
        <v>2133</v>
      </c>
      <c r="D44" s="1452" t="str">
        <f>IF(+'Master Data'!G1062="N/A","N/A",+'Master Data'!G1062)</f>
        <v xml:space="preserve"> </v>
      </c>
      <c r="E44" s="900"/>
      <c r="F44" s="888"/>
      <c r="G44" s="893"/>
    </row>
    <row r="45" spans="1:7" ht="14.4">
      <c r="A45" s="891" t="s">
        <v>1034</v>
      </c>
      <c r="B45" s="899" t="s">
        <v>2174</v>
      </c>
      <c r="C45" s="898" t="s">
        <v>2133</v>
      </c>
      <c r="D45" s="1452" t="str">
        <f>IF(+'Master Data'!G1063="N/A","N/A",+'Master Data'!G1063)</f>
        <v xml:space="preserve"> </v>
      </c>
      <c r="E45" s="900"/>
      <c r="F45" s="888"/>
      <c r="G45" s="893"/>
    </row>
    <row r="46" spans="1:7" ht="14.4">
      <c r="A46" s="891" t="s">
        <v>1035</v>
      </c>
      <c r="B46" s="899" t="s">
        <v>2173</v>
      </c>
      <c r="C46" s="898" t="s">
        <v>2133</v>
      </c>
      <c r="D46" s="1452" t="str">
        <f>IF(+'Master Data'!G1064="N/A","N/A",+'Master Data'!G1064)</f>
        <v xml:space="preserve"> </v>
      </c>
      <c r="E46" s="900"/>
      <c r="F46" s="888"/>
      <c r="G46" s="893"/>
    </row>
    <row r="47" spans="1:7" ht="14.4">
      <c r="A47" s="891" t="s">
        <v>1036</v>
      </c>
      <c r="B47" s="899" t="s">
        <v>2172</v>
      </c>
      <c r="C47" s="898" t="s">
        <v>2133</v>
      </c>
      <c r="D47" s="1452" t="str">
        <f>IF(+'Master Data'!G1065="N/A","N/A",+'Master Data'!G1065)</f>
        <v xml:space="preserve"> </v>
      </c>
      <c r="E47" s="900"/>
      <c r="F47" s="888"/>
      <c r="G47" s="893"/>
    </row>
    <row r="48" spans="1:7" ht="14.4">
      <c r="A48" s="891" t="s">
        <v>1037</v>
      </c>
      <c r="B48" s="899" t="s">
        <v>2171</v>
      </c>
      <c r="C48" s="898" t="s">
        <v>2133</v>
      </c>
      <c r="D48" s="1452" t="str">
        <f>IF(+'Master Data'!G1066="N/A","N/A",+'Master Data'!G1066)</f>
        <v xml:space="preserve"> </v>
      </c>
      <c r="E48" s="900"/>
      <c r="F48" s="888"/>
      <c r="G48" s="893"/>
    </row>
    <row r="49" spans="1:7" ht="14.4">
      <c r="A49" s="891" t="s">
        <v>1038</v>
      </c>
      <c r="B49" s="899" t="s">
        <v>2170</v>
      </c>
      <c r="C49" s="898" t="s">
        <v>2133</v>
      </c>
      <c r="D49" s="1452" t="str">
        <f>IF(+'Master Data'!G1067="N/A","N/A",+'Master Data'!G1067)</f>
        <v xml:space="preserve"> </v>
      </c>
      <c r="E49" s="900"/>
      <c r="F49" s="888"/>
      <c r="G49" s="893"/>
    </row>
    <row r="50" spans="1:7" ht="14.4">
      <c r="A50" s="897" t="s">
        <v>1039</v>
      </c>
      <c r="B50" s="896" t="s">
        <v>3967</v>
      </c>
      <c r="C50" s="895" t="s">
        <v>2133</v>
      </c>
      <c r="D50" s="1451" t="str">
        <f>IF(+'Master Data'!G1068="N/A","N/A",+'Master Data'!G1068)</f>
        <v xml:space="preserve"> </v>
      </c>
      <c r="E50" s="903"/>
      <c r="F50" s="894"/>
      <c r="G50" s="893"/>
    </row>
    <row r="51" spans="1:7" ht="14.4">
      <c r="A51" s="886"/>
      <c r="B51" s="890" t="s">
        <v>2132</v>
      </c>
      <c r="C51" s="885"/>
      <c r="D51" s="888"/>
      <c r="E51" s="889"/>
      <c r="F51" s="888"/>
      <c r="G51" s="892"/>
    </row>
    <row r="52" spans="1:7" ht="14.4">
      <c r="A52" s="886"/>
      <c r="B52" s="885"/>
      <c r="C52" s="885"/>
      <c r="D52" s="888"/>
      <c r="E52" s="889"/>
      <c r="F52" s="888"/>
      <c r="G52" s="887"/>
    </row>
    <row r="53" spans="1:7" ht="14.4">
      <c r="A53" s="886"/>
      <c r="B53" s="885"/>
      <c r="C53" s="885"/>
      <c r="D53" s="888"/>
      <c r="E53" s="889"/>
      <c r="F53" s="888"/>
      <c r="G53" s="893"/>
    </row>
    <row r="54" spans="1:7" ht="14.4">
      <c r="A54" s="902" t="s">
        <v>2168</v>
      </c>
      <c r="B54" s="901" t="s">
        <v>2167</v>
      </c>
      <c r="C54" s="901"/>
      <c r="D54" s="888"/>
      <c r="E54" s="889"/>
      <c r="F54" s="888"/>
      <c r="G54" s="893"/>
    </row>
    <row r="55" spans="1:7" ht="14.4">
      <c r="A55" s="886"/>
      <c r="B55" s="901"/>
      <c r="C55" s="901"/>
      <c r="D55" s="888"/>
      <c r="E55" s="889"/>
      <c r="F55" s="888"/>
      <c r="G55" s="893"/>
    </row>
    <row r="56" spans="1:7" ht="14.4">
      <c r="A56" s="891" t="s">
        <v>1015</v>
      </c>
      <c r="B56" s="899" t="s">
        <v>2166</v>
      </c>
      <c r="C56" s="898" t="s">
        <v>2133</v>
      </c>
      <c r="D56" s="1452" t="str">
        <f>IF(+'Master Data'!G1074="N/A","N/A",+'Master Data'!G1074)</f>
        <v xml:space="preserve"> </v>
      </c>
      <c r="E56" s="900"/>
      <c r="F56" s="888"/>
      <c r="G56" s="893"/>
    </row>
    <row r="57" spans="1:7" ht="14.4">
      <c r="A57" s="891" t="s">
        <v>2165</v>
      </c>
      <c r="B57" s="899" t="s">
        <v>4184</v>
      </c>
      <c r="C57" s="898" t="s">
        <v>2133</v>
      </c>
      <c r="D57" s="1452" t="str">
        <f>IF(+'Master Data'!G1075="N/A","N/A",+'Master Data'!G1075)</f>
        <v xml:space="preserve"> </v>
      </c>
      <c r="E57" s="900"/>
      <c r="F57" s="888"/>
      <c r="G57" s="893"/>
    </row>
    <row r="58" spans="1:7" ht="14.4">
      <c r="A58" s="891" t="s">
        <v>2164</v>
      </c>
      <c r="B58" s="899" t="s">
        <v>2162</v>
      </c>
      <c r="C58" s="898" t="s">
        <v>2133</v>
      </c>
      <c r="D58" s="1452" t="str">
        <f>IF(+'Master Data'!G1076="N/A","N/A",+'Master Data'!G1076)</f>
        <v xml:space="preserve"> </v>
      </c>
      <c r="E58" s="900"/>
      <c r="F58" s="888"/>
      <c r="G58" s="893"/>
    </row>
    <row r="59" spans="1:7" ht="24">
      <c r="A59" s="891" t="s">
        <v>2163</v>
      </c>
      <c r="B59" s="899" t="s">
        <v>2160</v>
      </c>
      <c r="C59" s="898" t="s">
        <v>2133</v>
      </c>
      <c r="D59" s="1452" t="str">
        <f>IF(+'Master Data'!G1077="N/A","N/A",+'Master Data'!G1077)</f>
        <v xml:space="preserve"> </v>
      </c>
      <c r="E59" s="900"/>
      <c r="F59" s="888"/>
      <c r="G59" s="893"/>
    </row>
    <row r="60" spans="1:7" ht="14.4">
      <c r="A60" s="891" t="s">
        <v>2161</v>
      </c>
      <c r="B60" s="899" t="s">
        <v>2158</v>
      </c>
      <c r="C60" s="898" t="s">
        <v>2133</v>
      </c>
      <c r="D60" s="1452" t="str">
        <f>IF(+'Master Data'!G1078="N/A","N/A",+'Master Data'!G1078)</f>
        <v xml:space="preserve"> </v>
      </c>
      <c r="E60" s="900"/>
      <c r="F60" s="888"/>
      <c r="G60" s="893"/>
    </row>
    <row r="61" spans="1:7" ht="14.4">
      <c r="A61" s="891" t="s">
        <v>2159</v>
      </c>
      <c r="B61" s="899" t="s">
        <v>4196</v>
      </c>
      <c r="C61" s="898" t="s">
        <v>2133</v>
      </c>
      <c r="D61" s="1452" t="str">
        <f>IF(+'Master Data'!G1079="N/A","N/A",+'Master Data'!G1079)</f>
        <v xml:space="preserve"> </v>
      </c>
      <c r="E61" s="900"/>
      <c r="F61" s="888"/>
      <c r="G61" s="893"/>
    </row>
    <row r="62" spans="1:7" ht="14.4">
      <c r="A62" s="891"/>
      <c r="B62" s="890" t="s">
        <v>2132</v>
      </c>
      <c r="C62" s="885"/>
      <c r="D62" s="888"/>
      <c r="E62" s="889"/>
      <c r="F62" s="888"/>
      <c r="G62" s="892"/>
    </row>
    <row r="63" spans="1:7" ht="14.4">
      <c r="A63" s="891"/>
      <c r="B63" s="885"/>
      <c r="C63" s="885"/>
      <c r="D63" s="888"/>
      <c r="E63" s="889"/>
      <c r="F63" s="888"/>
      <c r="G63" s="887"/>
    </row>
    <row r="64" spans="1:7" ht="14.4">
      <c r="A64" s="886"/>
      <c r="B64" s="885"/>
      <c r="C64" s="885"/>
      <c r="D64" s="888"/>
      <c r="E64" s="889"/>
      <c r="F64" s="888"/>
      <c r="G64" s="893"/>
    </row>
    <row r="65" spans="1:7" ht="14.4">
      <c r="A65" s="902" t="s">
        <v>2155</v>
      </c>
      <c r="B65" s="901" t="s">
        <v>4185</v>
      </c>
      <c r="C65" s="901"/>
      <c r="D65" s="888"/>
      <c r="E65" s="889"/>
      <c r="F65" s="888"/>
      <c r="G65" s="893"/>
    </row>
    <row r="66" spans="1:7" ht="14.4">
      <c r="A66" s="886"/>
      <c r="B66" s="901"/>
      <c r="C66" s="901"/>
      <c r="D66" s="888"/>
      <c r="E66" s="889"/>
      <c r="F66" s="888"/>
      <c r="G66" s="893"/>
    </row>
    <row r="67" spans="1:7" ht="14.4">
      <c r="A67" s="891" t="s">
        <v>1016</v>
      </c>
      <c r="B67" s="899" t="s">
        <v>2148</v>
      </c>
      <c r="C67" s="898" t="s">
        <v>4195</v>
      </c>
      <c r="D67" s="1452" t="str">
        <f>IF(+'Master Data'!G1085="N/A","N/A",+'Master Data'!G1085)</f>
        <v xml:space="preserve"> </v>
      </c>
      <c r="E67" s="900"/>
      <c r="F67" s="888"/>
      <c r="G67" s="893"/>
    </row>
    <row r="68" spans="1:7" ht="14.4">
      <c r="A68" s="886"/>
      <c r="B68" s="890" t="s">
        <v>2132</v>
      </c>
      <c r="C68" s="885"/>
      <c r="D68" s="888"/>
      <c r="E68" s="889"/>
      <c r="F68" s="888"/>
      <c r="G68" s="892"/>
    </row>
    <row r="69" spans="1:7" ht="14.4">
      <c r="A69" s="886"/>
      <c r="B69" s="885"/>
      <c r="C69" s="885"/>
      <c r="D69" s="888"/>
      <c r="E69" s="889"/>
      <c r="F69" s="888"/>
      <c r="G69" s="887"/>
    </row>
    <row r="70" spans="1:7" ht="14.4">
      <c r="A70" s="886"/>
      <c r="B70" s="885"/>
      <c r="C70" s="885"/>
      <c r="D70" s="888"/>
      <c r="E70" s="889"/>
      <c r="F70" s="888"/>
      <c r="G70" s="893"/>
    </row>
    <row r="71" spans="1:7" ht="14.4">
      <c r="A71" s="902" t="s">
        <v>2154</v>
      </c>
      <c r="B71" s="901" t="s">
        <v>2145</v>
      </c>
      <c r="C71" s="901"/>
      <c r="D71" s="888"/>
      <c r="E71" s="889"/>
      <c r="F71" s="888"/>
      <c r="G71" s="893"/>
    </row>
    <row r="72" spans="1:7" ht="14.4">
      <c r="A72" s="886"/>
      <c r="B72" s="901"/>
      <c r="C72" s="901"/>
      <c r="D72" s="888"/>
      <c r="E72" s="889"/>
      <c r="F72" s="888"/>
      <c r="G72" s="893"/>
    </row>
    <row r="73" spans="1:7" ht="14.4">
      <c r="A73" s="891" t="s">
        <v>1017</v>
      </c>
      <c r="B73" s="899" t="s">
        <v>2143</v>
      </c>
      <c r="C73" s="898" t="s">
        <v>2133</v>
      </c>
      <c r="D73" s="1452" t="str">
        <f>IF(+'Master Data'!G1091="N/A","N/A",+'Master Data'!G1091)</f>
        <v xml:space="preserve"> </v>
      </c>
      <c r="E73" s="900"/>
      <c r="F73" s="888"/>
      <c r="G73" s="893"/>
    </row>
    <row r="74" spans="1:7" ht="14.4">
      <c r="A74" s="891" t="s">
        <v>1812</v>
      </c>
      <c r="B74" s="899" t="s">
        <v>2142</v>
      </c>
      <c r="C74" s="898" t="s">
        <v>2133</v>
      </c>
      <c r="D74" s="1452" t="str">
        <f>IF(+'Master Data'!G1092="N/A","N/A",+'Master Data'!G1092)</f>
        <v xml:space="preserve"> </v>
      </c>
      <c r="E74" s="900"/>
      <c r="F74" s="888"/>
      <c r="G74" s="893"/>
    </row>
    <row r="75" spans="1:7" ht="14.4">
      <c r="A75" s="891" t="s">
        <v>1818</v>
      </c>
      <c r="B75" s="899" t="s">
        <v>2141</v>
      </c>
      <c r="C75" s="898" t="s">
        <v>2133</v>
      </c>
      <c r="D75" s="1452" t="str">
        <f>IF(+'Master Data'!G1093="N/A","N/A",+'Master Data'!G1093)</f>
        <v xml:space="preserve"> </v>
      </c>
      <c r="E75" s="900"/>
      <c r="F75" s="888"/>
      <c r="G75" s="893"/>
    </row>
    <row r="76" spans="1:7" ht="14.4">
      <c r="A76" s="891"/>
      <c r="B76" s="890" t="s">
        <v>2132</v>
      </c>
      <c r="C76" s="885"/>
      <c r="D76" s="888"/>
      <c r="E76" s="889"/>
      <c r="F76" s="888"/>
      <c r="G76" s="892"/>
    </row>
    <row r="77" spans="1:7" ht="14.4">
      <c r="A77" s="891"/>
      <c r="B77" s="885"/>
      <c r="C77" s="885"/>
      <c r="D77" s="888"/>
      <c r="E77" s="889"/>
      <c r="F77" s="888"/>
      <c r="G77" s="887"/>
    </row>
    <row r="78" spans="1:7" ht="14.4">
      <c r="A78" s="886"/>
      <c r="B78" s="885"/>
      <c r="C78" s="885"/>
      <c r="D78" s="888"/>
      <c r="E78" s="889"/>
      <c r="F78" s="888"/>
      <c r="G78" s="893"/>
    </row>
    <row r="79" spans="1:7" ht="14.4">
      <c r="A79" s="902" t="s">
        <v>2153</v>
      </c>
      <c r="B79" s="901" t="s">
        <v>2139</v>
      </c>
      <c r="C79" s="901"/>
      <c r="D79" s="888"/>
      <c r="E79" s="889"/>
      <c r="F79" s="888"/>
      <c r="G79" s="893"/>
    </row>
    <row r="80" spans="1:7" ht="14.4">
      <c r="A80" s="886"/>
      <c r="B80" s="901"/>
      <c r="C80" s="901"/>
      <c r="D80" s="888"/>
      <c r="E80" s="889"/>
      <c r="F80" s="888"/>
      <c r="G80" s="893"/>
    </row>
    <row r="81" spans="1:7" ht="24">
      <c r="A81" s="891" t="s">
        <v>1408</v>
      </c>
      <c r="B81" s="899" t="s">
        <v>4186</v>
      </c>
      <c r="C81" s="898" t="s">
        <v>2133</v>
      </c>
      <c r="D81" s="1452" t="str">
        <f>IF(+'Master Data'!G1099="N/A","N/A",+'Master Data'!G1099)</f>
        <v xml:space="preserve"> </v>
      </c>
      <c r="E81" s="900"/>
      <c r="F81" s="888"/>
      <c r="G81" s="893"/>
    </row>
    <row r="82" spans="1:7" ht="14.4">
      <c r="A82" s="897" t="s">
        <v>1409</v>
      </c>
      <c r="B82" s="896" t="s">
        <v>2138</v>
      </c>
      <c r="C82" s="895" t="s">
        <v>2133</v>
      </c>
      <c r="D82" s="1451" t="str">
        <f>IF(+'Master Data'!G1100="N/A","N/A",+'Master Data'!G1100)</f>
        <v xml:space="preserve"> </v>
      </c>
      <c r="E82" s="903"/>
      <c r="F82" s="894"/>
      <c r="G82" s="893"/>
    </row>
    <row r="83" spans="1:7" ht="14.4">
      <c r="A83" s="886"/>
      <c r="B83" s="890" t="s">
        <v>2132</v>
      </c>
      <c r="C83" s="885"/>
      <c r="D83" s="888"/>
      <c r="E83" s="889"/>
      <c r="F83" s="888"/>
      <c r="G83" s="892"/>
    </row>
    <row r="84" spans="1:7" ht="14.4">
      <c r="A84" s="886"/>
      <c r="B84" s="885"/>
      <c r="C84" s="885"/>
      <c r="D84" s="888"/>
      <c r="E84" s="889"/>
      <c r="F84" s="888"/>
      <c r="G84" s="887"/>
    </row>
    <row r="85" spans="1:7" ht="14.4">
      <c r="A85" s="886"/>
      <c r="B85" s="885"/>
      <c r="C85" s="885"/>
      <c r="D85" s="888"/>
      <c r="E85" s="889"/>
      <c r="F85" s="888"/>
      <c r="G85" s="893"/>
    </row>
    <row r="86" spans="1:7" ht="14.4">
      <c r="A86" s="902" t="s">
        <v>2152</v>
      </c>
      <c r="B86" s="901" t="s">
        <v>2136</v>
      </c>
      <c r="C86" s="904"/>
      <c r="D86" s="888"/>
      <c r="E86" s="889"/>
      <c r="F86" s="888"/>
      <c r="G86" s="893"/>
    </row>
    <row r="87" spans="1:7" ht="14.4">
      <c r="A87" s="886"/>
      <c r="B87" s="904"/>
      <c r="C87" s="904"/>
      <c r="D87" s="888"/>
      <c r="E87" s="889"/>
      <c r="F87" s="888"/>
      <c r="G87" s="893"/>
    </row>
    <row r="88" spans="1:7" ht="14.4">
      <c r="A88" s="891" t="s">
        <v>2151</v>
      </c>
      <c r="B88" s="899" t="s">
        <v>4187</v>
      </c>
      <c r="C88" s="898" t="s">
        <v>2133</v>
      </c>
      <c r="D88" s="1452" t="str">
        <f>IF(+'Master Data'!G1106="N/A","N/A",+'Master Data'!G1106)</f>
        <v xml:space="preserve"> </v>
      </c>
      <c r="E88" s="900"/>
      <c r="F88" s="888"/>
      <c r="G88" s="893"/>
    </row>
    <row r="89" spans="1:7" ht="14.4">
      <c r="A89" s="891" t="s">
        <v>2150</v>
      </c>
      <c r="B89" s="899" t="s">
        <v>4188</v>
      </c>
      <c r="C89" s="898" t="s">
        <v>2133</v>
      </c>
      <c r="D89" s="1452" t="str">
        <f>IF(+'Master Data'!G1107="N/A","N/A",+'Master Data'!G1107)</f>
        <v xml:space="preserve"> </v>
      </c>
      <c r="E89" s="900"/>
      <c r="F89" s="888"/>
      <c r="G89" s="893"/>
    </row>
    <row r="90" spans="1:7" ht="14.4">
      <c r="A90" s="891" t="s">
        <v>2149</v>
      </c>
      <c r="B90" s="899" t="s">
        <v>4189</v>
      </c>
      <c r="C90" s="898" t="s">
        <v>2133</v>
      </c>
      <c r="D90" s="1452" t="str">
        <f>IF(+'Master Data'!G1108="N/A","N/A",+'Master Data'!G1108)</f>
        <v xml:space="preserve"> </v>
      </c>
      <c r="E90" s="900"/>
      <c r="F90" s="888"/>
      <c r="G90" s="893"/>
    </row>
    <row r="91" spans="1:7" ht="14.4">
      <c r="A91" s="897" t="s">
        <v>2147</v>
      </c>
      <c r="B91" s="896" t="s">
        <v>4190</v>
      </c>
      <c r="C91" s="895" t="s">
        <v>2133</v>
      </c>
      <c r="D91" s="1451" t="str">
        <f>IF(+'Master Data'!G1109="N/A","N/A",+'Master Data'!G1109)</f>
        <v xml:space="preserve"> </v>
      </c>
      <c r="E91" s="903"/>
      <c r="F91" s="894"/>
      <c r="G91" s="893"/>
    </row>
    <row r="92" spans="1:7" ht="14.4">
      <c r="A92" s="891"/>
      <c r="B92" s="890" t="s">
        <v>2132</v>
      </c>
      <c r="C92" s="885"/>
      <c r="D92" s="888"/>
      <c r="E92" s="889"/>
      <c r="F92" s="888"/>
      <c r="G92" s="892"/>
    </row>
    <row r="93" spans="1:7" ht="14.4">
      <c r="A93" s="891"/>
      <c r="B93" s="885"/>
      <c r="C93" s="885"/>
      <c r="D93" s="888"/>
      <c r="E93" s="889"/>
      <c r="F93" s="888"/>
      <c r="G93" s="887"/>
    </row>
    <row r="94" spans="1:7" ht="14.4">
      <c r="A94" s="886"/>
      <c r="B94" s="885"/>
      <c r="C94" s="885"/>
      <c r="D94" s="888"/>
      <c r="E94" s="889"/>
      <c r="F94" s="888"/>
      <c r="G94" s="893"/>
    </row>
    <row r="95" spans="1:7" ht="14.4">
      <c r="A95" s="902" t="s">
        <v>2146</v>
      </c>
      <c r="B95" s="901" t="s">
        <v>4191</v>
      </c>
      <c r="C95" s="901"/>
      <c r="D95" s="888"/>
      <c r="E95" s="889"/>
      <c r="F95" s="888"/>
      <c r="G95" s="893"/>
    </row>
    <row r="96" spans="1:7" ht="14.4">
      <c r="A96" s="886"/>
      <c r="B96" s="901"/>
      <c r="C96" s="901"/>
      <c r="D96" s="888"/>
      <c r="E96" s="889"/>
      <c r="F96" s="888"/>
      <c r="G96" s="893"/>
    </row>
    <row r="97" spans="1:7" ht="14.4">
      <c r="A97" s="891" t="s">
        <v>2144</v>
      </c>
      <c r="B97" s="899"/>
      <c r="C97" s="898" t="s">
        <v>2133</v>
      </c>
      <c r="D97" s="1452" t="str">
        <f>IF(+'Master Data'!G1115="N/A","N/A",+'Master Data'!G1115)</f>
        <v xml:space="preserve"> </v>
      </c>
      <c r="E97" s="900"/>
      <c r="F97" s="888"/>
      <c r="G97" s="893"/>
    </row>
    <row r="98" spans="1:7" ht="14.4">
      <c r="A98" s="891"/>
      <c r="B98" s="890" t="s">
        <v>2132</v>
      </c>
      <c r="C98" s="885"/>
      <c r="D98" s="888"/>
      <c r="E98" s="889"/>
      <c r="F98" s="888"/>
      <c r="G98" s="892"/>
    </row>
    <row r="99" spans="1:7" ht="14.4">
      <c r="A99" s="891"/>
      <c r="B99" s="885"/>
      <c r="C99" s="885"/>
      <c r="D99" s="888"/>
      <c r="E99" s="889"/>
      <c r="F99" s="888"/>
      <c r="G99" s="887"/>
    </row>
    <row r="100" spans="1:7" ht="14.4">
      <c r="A100" s="891"/>
      <c r="B100" s="890"/>
      <c r="C100" s="885"/>
      <c r="D100" s="888"/>
      <c r="E100" s="889"/>
      <c r="F100" s="888"/>
      <c r="G100" s="887"/>
    </row>
    <row r="101" spans="1:7" ht="13.8" thickBot="1">
      <c r="A101" s="886"/>
      <c r="B101" s="885"/>
      <c r="C101" s="885"/>
      <c r="D101" s="884"/>
      <c r="E101" s="883"/>
      <c r="F101" s="882"/>
      <c r="G101" s="881"/>
    </row>
    <row r="102" spans="1:7" ht="39" customHeight="1" thickBot="1">
      <c r="A102" s="5359" t="s">
        <v>3970</v>
      </c>
      <c r="B102" s="5360"/>
      <c r="C102" s="5360"/>
      <c r="D102" s="5360"/>
      <c r="E102" s="5360"/>
      <c r="F102" s="5361"/>
      <c r="G102" s="1901"/>
    </row>
    <row r="103" spans="1:7">
      <c r="A103" s="880"/>
      <c r="C103" s="878"/>
      <c r="F103" s="879"/>
      <c r="G103" s="879"/>
    </row>
    <row r="104" spans="1:7">
      <c r="A104" s="880"/>
      <c r="C104" s="878"/>
      <c r="F104" s="879"/>
      <c r="G104" s="879"/>
    </row>
  </sheetData>
  <mergeCells count="5">
    <mergeCell ref="A102:F102"/>
    <mergeCell ref="A2:G2"/>
    <mergeCell ref="A3:G3"/>
    <mergeCell ref="A1:G1"/>
    <mergeCell ref="A4:G4"/>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rowBreaks count="2" manualBreakCount="2">
    <brk id="68" max="6" man="1"/>
    <brk id="98"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328129" r:id="rId4" name="Button 1">
              <controlPr defaultSize="0" print="0" autoFill="0" autoPict="0" macro="[0]!ToMainMenu">
                <anchor>
                  <from>
                    <xdr:col>7</xdr:col>
                    <xdr:colOff>419100</xdr:colOff>
                    <xdr:row>1</xdr:row>
                    <xdr:rowOff>121920</xdr:rowOff>
                  </from>
                  <to>
                    <xdr:col>9</xdr:col>
                    <xdr:colOff>533400</xdr:colOff>
                    <xdr:row>3</xdr:row>
                    <xdr:rowOff>0</xdr:rowOff>
                  </to>
                </anchor>
              </controlPr>
            </control>
          </mc:Choice>
        </mc:AlternateContent>
        <mc:AlternateContent xmlns:mc="http://schemas.openxmlformats.org/markup-compatibility/2006">
          <mc:Choice Requires="x14">
            <control shapeId="1328130" r:id="rId5" name="Button 2">
              <controlPr defaultSize="0" print="0" autoFill="0" autoPict="0" macro="[0]!Printsheet">
                <anchor>
                  <from>
                    <xdr:col>7</xdr:col>
                    <xdr:colOff>419100</xdr:colOff>
                    <xdr:row>6</xdr:row>
                    <xdr:rowOff>99060</xdr:rowOff>
                  </from>
                  <to>
                    <xdr:col>9</xdr:col>
                    <xdr:colOff>533400</xdr:colOff>
                    <xdr:row>7</xdr:row>
                    <xdr:rowOff>182880</xdr:rowOff>
                  </to>
                </anchor>
              </controlPr>
            </control>
          </mc:Choice>
        </mc:AlternateContent>
        <mc:AlternateContent xmlns:mc="http://schemas.openxmlformats.org/markup-compatibility/2006">
          <mc:Choice Requires="x14">
            <control shapeId="1328131" r:id="rId6" name="Button 3">
              <controlPr defaultSize="0" print="0" autoFill="0" autoPict="0" macro="[0]!PrintPreview">
                <anchor>
                  <from>
                    <xdr:col>7</xdr:col>
                    <xdr:colOff>419100</xdr:colOff>
                    <xdr:row>3</xdr:row>
                    <xdr:rowOff>30480</xdr:rowOff>
                  </from>
                  <to>
                    <xdr:col>9</xdr:col>
                    <xdr:colOff>533400</xdr:colOff>
                    <xdr:row>4</xdr:row>
                    <xdr:rowOff>137160</xdr:rowOff>
                  </to>
                </anchor>
              </controlPr>
            </control>
          </mc:Choice>
        </mc:AlternateContent>
        <mc:AlternateContent xmlns:mc="http://schemas.openxmlformats.org/markup-compatibility/2006">
          <mc:Choice Requires="x14">
            <control shapeId="1328132" r:id="rId7" name="Button 4">
              <controlPr defaultSize="0" print="0" autoFill="0" autoPict="0" macro="[0]!ToDataEntry">
                <anchor>
                  <from>
                    <xdr:col>7</xdr:col>
                    <xdr:colOff>419100</xdr:colOff>
                    <xdr:row>8</xdr:row>
                    <xdr:rowOff>22860</xdr:rowOff>
                  </from>
                  <to>
                    <xdr:col>9</xdr:col>
                    <xdr:colOff>533400</xdr:colOff>
                    <xdr:row>9</xdr:row>
                    <xdr:rowOff>106680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tabColor rgb="FFC00000"/>
  </sheetPr>
  <dimension ref="B1:I49"/>
  <sheetViews>
    <sheetView showGridLines="0" showRowColHeaders="0" zoomScaleNormal="100" workbookViewId="0">
      <selection activeCell="V14" sqref="V14"/>
    </sheetView>
  </sheetViews>
  <sheetFormatPr defaultRowHeight="13.2"/>
  <cols>
    <col min="1" max="1" width="3.6640625" customWidth="1"/>
    <col min="2" max="2" width="21" customWidth="1"/>
    <col min="9" max="9" width="18.6640625" customWidth="1"/>
  </cols>
  <sheetData>
    <row r="1" spans="2:9" ht="18.75" customHeight="1" thickBot="1">
      <c r="B1" s="5366" t="str">
        <f>+'Table of Contents'!B91</f>
        <v>Annexure 8</v>
      </c>
      <c r="C1" s="5366"/>
      <c r="D1" s="5366"/>
      <c r="E1" s="5366"/>
      <c r="F1" s="5366"/>
      <c r="G1" s="5366"/>
      <c r="H1" s="5366"/>
      <c r="I1" s="5366"/>
    </row>
    <row r="2" spans="2:9" ht="45" customHeight="1" thickBot="1">
      <c r="B2" s="5367" t="s">
        <v>2536</v>
      </c>
      <c r="C2" s="5368"/>
      <c r="D2" s="5368"/>
      <c r="E2" s="5368"/>
      <c r="F2" s="5368"/>
      <c r="G2" s="5368"/>
      <c r="H2" s="5368"/>
      <c r="I2" s="5369"/>
    </row>
    <row r="4" spans="2:9">
      <c r="B4" s="4" t="s">
        <v>2522</v>
      </c>
    </row>
    <row r="5" spans="2:9">
      <c r="B5" s="4"/>
    </row>
    <row r="6" spans="2:9" ht="18" customHeight="1">
      <c r="B6" s="29" t="s">
        <v>2527</v>
      </c>
      <c r="C6" s="5376" t="s">
        <v>580</v>
      </c>
      <c r="D6" s="4671"/>
      <c r="E6" s="4671"/>
      <c r="F6" s="4671"/>
      <c r="G6" s="4671"/>
      <c r="H6" s="4671"/>
      <c r="I6" s="4671"/>
    </row>
    <row r="7" spans="2:9" ht="12" customHeight="1">
      <c r="B7" s="29"/>
      <c r="C7" s="948"/>
      <c r="D7" s="210"/>
      <c r="E7" s="210"/>
      <c r="F7" s="210"/>
      <c r="G7" s="210"/>
      <c r="H7" s="210"/>
      <c r="I7" s="210"/>
    </row>
    <row r="8" spans="2:9" ht="18" customHeight="1">
      <c r="B8" s="29" t="s">
        <v>969</v>
      </c>
      <c r="C8" s="3808" t="str">
        <f>+'Master Data'!E222</f>
        <v>Head: Public Works (KZN Department of Public Works: Province of KwaZulu-Natal)</v>
      </c>
      <c r="D8" s="3808"/>
      <c r="E8" s="3808"/>
      <c r="F8" s="3808"/>
      <c r="G8" s="3808"/>
      <c r="H8" s="3808"/>
      <c r="I8" s="3808"/>
    </row>
    <row r="9" spans="2:9" ht="12" customHeight="1">
      <c r="B9" s="29"/>
      <c r="C9" s="949"/>
      <c r="D9" s="949"/>
      <c r="E9" s="949"/>
      <c r="F9" s="949"/>
      <c r="G9" s="949"/>
      <c r="H9" s="949"/>
      <c r="I9" s="949"/>
    </row>
    <row r="10" spans="2:9" ht="18" customHeight="1">
      <c r="B10" s="29" t="s">
        <v>2528</v>
      </c>
      <c r="C10" s="3421" t="s">
        <v>2531</v>
      </c>
      <c r="D10" s="3421"/>
      <c r="E10" s="3421"/>
      <c r="F10" s="3421"/>
      <c r="G10" s="3421"/>
      <c r="H10" s="3421"/>
      <c r="I10" s="3421"/>
    </row>
    <row r="11" spans="2:9" ht="12" customHeight="1">
      <c r="B11" s="29"/>
      <c r="C11" s="311"/>
      <c r="D11" s="5"/>
      <c r="E11" s="5"/>
      <c r="F11" s="5"/>
      <c r="G11" s="5"/>
      <c r="H11" s="5"/>
      <c r="I11" s="5"/>
    </row>
    <row r="12" spans="2:9" ht="13.2" customHeight="1">
      <c r="C12" s="3832" t="str">
        <f>+'Master Data'!E18</f>
        <v>KZN Public Works: 191 Prince Alfred Street</v>
      </c>
      <c r="D12" s="3833"/>
      <c r="E12" s="3833"/>
      <c r="F12" s="3833"/>
      <c r="G12" s="3833"/>
      <c r="H12" s="3833"/>
      <c r="I12" s="3834"/>
    </row>
    <row r="13" spans="2:9">
      <c r="C13" s="3835"/>
      <c r="D13" s="2833"/>
      <c r="E13" s="2833"/>
      <c r="F13" s="2833"/>
      <c r="G13" s="2833"/>
      <c r="H13" s="2833"/>
      <c r="I13" s="3836"/>
    </row>
    <row r="14" spans="2:9">
      <c r="B14" s="29" t="s">
        <v>2529</v>
      </c>
      <c r="C14" s="3835"/>
      <c r="D14" s="2833"/>
      <c r="E14" s="2833"/>
      <c r="F14" s="2833"/>
      <c r="G14" s="2833"/>
      <c r="H14" s="2833"/>
      <c r="I14" s="3836"/>
    </row>
    <row r="15" spans="2:9">
      <c r="C15" s="3835"/>
      <c r="D15" s="2833"/>
      <c r="E15" s="2833"/>
      <c r="F15" s="2833"/>
      <c r="G15" s="2833"/>
      <c r="H15" s="2833"/>
      <c r="I15" s="3836"/>
    </row>
    <row r="16" spans="2:9">
      <c r="C16" s="3837"/>
      <c r="D16" s="3838"/>
      <c r="E16" s="3838"/>
      <c r="F16" s="3838"/>
      <c r="G16" s="3838"/>
      <c r="H16" s="3838"/>
      <c r="I16" s="3839"/>
    </row>
    <row r="17" spans="2:9" ht="12" customHeight="1">
      <c r="C17" s="942"/>
      <c r="D17" s="942"/>
      <c r="E17" s="942"/>
      <c r="F17" s="942"/>
      <c r="G17" s="942"/>
      <c r="H17" s="942"/>
      <c r="I17" s="942"/>
    </row>
    <row r="18" spans="2:9">
      <c r="B18" s="29" t="s">
        <v>2530</v>
      </c>
      <c r="C18" s="5370" t="str">
        <f>+'Master Data'!E21</f>
        <v>Region: District Municipality: Local Municipality: Ward Nr.: Cluster Nr x:</v>
      </c>
      <c r="D18" s="5371"/>
      <c r="E18" s="5371"/>
      <c r="F18" s="5371"/>
      <c r="G18" s="5371"/>
      <c r="H18" s="5371"/>
      <c r="I18" s="5372"/>
    </row>
    <row r="19" spans="2:9">
      <c r="B19" s="29"/>
      <c r="C19" s="5148"/>
      <c r="D19" s="5119"/>
      <c r="E19" s="5119"/>
      <c r="F19" s="5119"/>
      <c r="G19" s="5119"/>
      <c r="H19" s="5119"/>
      <c r="I19" s="5149"/>
    </row>
    <row r="20" spans="2:9">
      <c r="B20" s="29"/>
      <c r="C20" s="5373"/>
      <c r="D20" s="5374"/>
      <c r="E20" s="5374"/>
      <c r="F20" s="5374"/>
      <c r="G20" s="5374"/>
      <c r="H20" s="5374"/>
      <c r="I20" s="5375"/>
    </row>
    <row r="21" spans="2:9">
      <c r="B21" s="29"/>
    </row>
    <row r="22" spans="2:9">
      <c r="B22" s="4" t="s">
        <v>2523</v>
      </c>
    </row>
    <row r="25" spans="2:9">
      <c r="B25" s="4028" t="s">
        <v>2524</v>
      </c>
      <c r="C25" s="4028"/>
      <c r="D25" s="4028"/>
      <c r="E25" s="4028"/>
      <c r="F25" s="4028"/>
      <c r="G25" s="4028"/>
      <c r="H25" s="4028"/>
      <c r="I25" s="4028"/>
    </row>
    <row r="26" spans="2:9">
      <c r="B26" s="4028"/>
      <c r="C26" s="4028"/>
      <c r="D26" s="4028"/>
      <c r="E26" s="4028"/>
      <c r="F26" s="4028"/>
      <c r="G26" s="4028"/>
      <c r="H26" s="4028"/>
      <c r="I26" s="4028"/>
    </row>
    <row r="32" spans="2:9">
      <c r="B32" t="s">
        <v>2525</v>
      </c>
      <c r="C32" s="390"/>
      <c r="D32" s="390"/>
      <c r="E32" s="390"/>
      <c r="F32" s="390"/>
      <c r="G32" s="110" t="s">
        <v>2526</v>
      </c>
      <c r="H32" s="3865"/>
      <c r="I32" s="3865"/>
    </row>
    <row r="33" spans="2:9">
      <c r="H33" s="5364" t="s">
        <v>1376</v>
      </c>
      <c r="I33" s="5364"/>
    </row>
    <row r="39" spans="2:9">
      <c r="B39" s="390"/>
      <c r="C39" s="390"/>
      <c r="G39" s="390"/>
      <c r="H39" s="390"/>
      <c r="I39" s="390"/>
    </row>
    <row r="40" spans="2:9">
      <c r="B40" t="s">
        <v>493</v>
      </c>
      <c r="G40" t="s">
        <v>494</v>
      </c>
    </row>
    <row r="45" spans="2:9" ht="13.2" customHeight="1"/>
    <row r="46" spans="2:9">
      <c r="G46" s="930"/>
      <c r="H46" s="930"/>
      <c r="I46" s="930"/>
    </row>
    <row r="47" spans="2:9">
      <c r="G47" s="930"/>
      <c r="H47" s="930"/>
      <c r="I47" s="930"/>
    </row>
    <row r="48" spans="2:9">
      <c r="B48" s="390"/>
      <c r="C48" s="390"/>
      <c r="G48" s="390"/>
      <c r="H48" s="390"/>
      <c r="I48" s="390"/>
    </row>
    <row r="49" spans="2:9" ht="43.2" customHeight="1">
      <c r="B49" s="112" t="s">
        <v>2534</v>
      </c>
      <c r="G49" s="5365" t="s">
        <v>2535</v>
      </c>
      <c r="H49" s="5365"/>
      <c r="I49" s="5365"/>
    </row>
  </sheetData>
  <mergeCells count="11">
    <mergeCell ref="H32:I32"/>
    <mergeCell ref="H33:I33"/>
    <mergeCell ref="G49:I49"/>
    <mergeCell ref="B1:I1"/>
    <mergeCell ref="B25:I26"/>
    <mergeCell ref="B2:I2"/>
    <mergeCell ref="C12:I16"/>
    <mergeCell ref="C18:I20"/>
    <mergeCell ref="C6:I6"/>
    <mergeCell ref="C8:I8"/>
    <mergeCell ref="C10:I10"/>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7105" r:id="rId4" name="Button 1">
              <controlPr defaultSize="0" print="0" autoFill="0" autoPict="0" macro="[0]!ToMainMenu">
                <anchor>
                  <from>
                    <xdr:col>9</xdr:col>
                    <xdr:colOff>579120</xdr:colOff>
                    <xdr:row>0</xdr:row>
                    <xdr:rowOff>228600</xdr:rowOff>
                  </from>
                  <to>
                    <xdr:col>12</xdr:col>
                    <xdr:colOff>83820</xdr:colOff>
                    <xdr:row>1</xdr:row>
                    <xdr:rowOff>266700</xdr:rowOff>
                  </to>
                </anchor>
              </controlPr>
            </control>
          </mc:Choice>
        </mc:AlternateContent>
        <mc:AlternateContent xmlns:mc="http://schemas.openxmlformats.org/markup-compatibility/2006">
          <mc:Choice Requires="x14">
            <control shapeId="1327106" r:id="rId5" name="Button 2">
              <controlPr defaultSize="0" print="0" autoFill="0" autoPict="0" macro="[0]!Printsheet">
                <anchor>
                  <from>
                    <xdr:col>9</xdr:col>
                    <xdr:colOff>579120</xdr:colOff>
                    <xdr:row>4</xdr:row>
                    <xdr:rowOff>106680</xdr:rowOff>
                  </from>
                  <to>
                    <xdr:col>12</xdr:col>
                    <xdr:colOff>83820</xdr:colOff>
                    <xdr:row>5</xdr:row>
                    <xdr:rowOff>220980</xdr:rowOff>
                  </to>
                </anchor>
              </controlPr>
            </control>
          </mc:Choice>
        </mc:AlternateContent>
        <mc:AlternateContent xmlns:mc="http://schemas.openxmlformats.org/markup-compatibility/2006">
          <mc:Choice Requires="x14">
            <control shapeId="1327107" r:id="rId6" name="Button 3">
              <controlPr defaultSize="0" print="0" autoFill="0" autoPict="0" macro="[0]!PrintPreview">
                <anchor>
                  <from>
                    <xdr:col>9</xdr:col>
                    <xdr:colOff>579120</xdr:colOff>
                    <xdr:row>1</xdr:row>
                    <xdr:rowOff>297180</xdr:rowOff>
                  </from>
                  <to>
                    <xdr:col>12</xdr:col>
                    <xdr:colOff>83820</xdr:colOff>
                    <xdr:row>2</xdr:row>
                    <xdr:rowOff>0</xdr:rowOff>
                  </to>
                </anchor>
              </controlPr>
            </control>
          </mc:Choice>
        </mc:AlternateContent>
        <mc:AlternateContent xmlns:mc="http://schemas.openxmlformats.org/markup-compatibility/2006">
          <mc:Choice Requires="x14">
            <control shapeId="1327108" r:id="rId7" name="Button 4">
              <controlPr defaultSize="0" print="0" autoFill="0" autoPict="0" macro="[0]!ToDataEntry">
                <anchor>
                  <from>
                    <xdr:col>9</xdr:col>
                    <xdr:colOff>579120</xdr:colOff>
                    <xdr:row>6</xdr:row>
                    <xdr:rowOff>22860</xdr:rowOff>
                  </from>
                  <to>
                    <xdr:col>12</xdr:col>
                    <xdr:colOff>83820</xdr:colOff>
                    <xdr:row>7</xdr:row>
                    <xdr:rowOff>144780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tabColor rgb="FFC00000"/>
  </sheetPr>
  <dimension ref="A1:Q415"/>
  <sheetViews>
    <sheetView showGridLines="0" zoomScaleNormal="100" zoomScaleSheetLayoutView="90" workbookViewId="0">
      <selection activeCell="V14" sqref="V14"/>
    </sheetView>
  </sheetViews>
  <sheetFormatPr defaultRowHeight="13.2"/>
  <cols>
    <col min="1" max="1" width="11.88671875" customWidth="1"/>
    <col min="2" max="2" width="5" style="112" customWidth="1"/>
  </cols>
  <sheetData>
    <row r="1" spans="1:17" ht="13.8" thickBot="1"/>
    <row r="2" spans="1:17" ht="18" thickBot="1">
      <c r="A2" s="5377" t="s">
        <v>4035</v>
      </c>
      <c r="B2" s="5378"/>
      <c r="C2" s="5378"/>
      <c r="D2" s="5378"/>
      <c r="E2" s="5378"/>
      <c r="F2" s="5378"/>
      <c r="G2" s="5378"/>
      <c r="H2" s="5378"/>
      <c r="I2" s="5378"/>
      <c r="J2" s="5378"/>
      <c r="K2" s="5379"/>
    </row>
    <row r="3" spans="1:17" ht="13.8">
      <c r="A3" s="700"/>
      <c r="B3" s="24"/>
      <c r="C3" s="24"/>
      <c r="D3" s="24"/>
      <c r="E3" s="24"/>
      <c r="F3" s="24"/>
      <c r="G3" s="24"/>
      <c r="H3" s="24"/>
      <c r="I3" s="24"/>
      <c r="J3" s="24"/>
      <c r="K3" s="24"/>
    </row>
    <row r="4" spans="1:17" ht="51" customHeight="1">
      <c r="A4" s="950" t="s">
        <v>1452</v>
      </c>
      <c r="B4" s="5392" t="s">
        <v>4036</v>
      </c>
      <c r="C4" s="5230"/>
      <c r="D4" s="5230"/>
      <c r="E4" s="5230"/>
      <c r="F4" s="5230"/>
      <c r="G4" s="5230"/>
      <c r="H4" s="5230"/>
      <c r="I4" s="5230"/>
      <c r="J4" s="5230"/>
      <c r="K4" s="5231"/>
    </row>
    <row r="5" spans="1:17" ht="13.8">
      <c r="A5" s="700"/>
      <c r="B5" s="24"/>
      <c r="C5" s="24"/>
      <c r="D5" s="24"/>
      <c r="E5" s="24"/>
      <c r="F5" s="24"/>
      <c r="G5" s="24"/>
      <c r="H5" s="24"/>
      <c r="I5" s="24"/>
      <c r="J5" s="24"/>
      <c r="K5" s="24"/>
    </row>
    <row r="6" spans="1:17" ht="22.5" customHeight="1">
      <c r="A6" s="961" t="s">
        <v>2545</v>
      </c>
      <c r="B6" s="24"/>
      <c r="C6" s="24"/>
      <c r="D6" s="24"/>
      <c r="E6" s="24"/>
      <c r="F6" s="24"/>
      <c r="G6" s="24"/>
      <c r="H6" s="24"/>
      <c r="I6" s="24"/>
      <c r="J6" s="24"/>
      <c r="K6" s="24"/>
      <c r="O6" s="4582" t="s">
        <v>273</v>
      </c>
      <c r="P6" s="4582"/>
      <c r="Q6" s="4582"/>
    </row>
    <row r="7" spans="1:17" s="85" customFormat="1" ht="16.5" customHeight="1">
      <c r="A7" s="962" t="s">
        <v>2546</v>
      </c>
      <c r="B7" s="962" t="s">
        <v>2547</v>
      </c>
      <c r="C7" s="962"/>
      <c r="D7" s="962"/>
      <c r="E7" s="962"/>
      <c r="F7" s="962"/>
      <c r="G7" s="962"/>
      <c r="H7" s="962"/>
      <c r="I7" s="962"/>
      <c r="J7" s="962"/>
      <c r="K7" s="962"/>
      <c r="O7" s="4582"/>
      <c r="P7" s="4582"/>
      <c r="Q7" s="4582"/>
    </row>
    <row r="8" spans="1:17" s="85" customFormat="1" ht="16.5" customHeight="1">
      <c r="A8" s="962" t="s">
        <v>2548</v>
      </c>
      <c r="B8" s="962" t="s">
        <v>2549</v>
      </c>
      <c r="C8" s="962"/>
      <c r="D8" s="962"/>
      <c r="E8" s="962"/>
      <c r="F8" s="962"/>
      <c r="G8" s="962"/>
      <c r="H8" s="962"/>
      <c r="I8" s="962"/>
      <c r="J8" s="962"/>
      <c r="K8" s="962"/>
    </row>
    <row r="9" spans="1:17" s="85" customFormat="1" ht="16.5" customHeight="1">
      <c r="A9" s="962" t="s">
        <v>2550</v>
      </c>
      <c r="B9" s="962" t="s">
        <v>2551</v>
      </c>
      <c r="C9" s="962"/>
      <c r="D9" s="962"/>
      <c r="E9" s="962"/>
      <c r="F9" s="962"/>
      <c r="G9" s="962"/>
      <c r="H9" s="962"/>
      <c r="I9" s="962"/>
      <c r="J9" s="962"/>
      <c r="K9" s="962"/>
    </row>
    <row r="10" spans="1:17" s="85" customFormat="1" ht="16.5" customHeight="1">
      <c r="A10" s="962" t="s">
        <v>2552</v>
      </c>
      <c r="B10" s="962" t="s">
        <v>4037</v>
      </c>
      <c r="C10" s="962"/>
      <c r="D10" s="962"/>
      <c r="E10" s="962"/>
      <c r="F10" s="962"/>
      <c r="G10" s="962"/>
      <c r="H10" s="962"/>
      <c r="I10" s="962"/>
      <c r="J10" s="962"/>
      <c r="K10" s="962"/>
    </row>
    <row r="11" spans="1:17" s="85" customFormat="1" ht="16.5" customHeight="1">
      <c r="A11" s="962" t="s">
        <v>2553</v>
      </c>
      <c r="B11" s="962" t="s">
        <v>2554</v>
      </c>
      <c r="C11" s="962"/>
      <c r="D11" s="962"/>
      <c r="E11" s="962"/>
      <c r="F11" s="962"/>
      <c r="G11" s="962"/>
      <c r="H11" s="962"/>
      <c r="I11" s="962"/>
      <c r="J11" s="962"/>
      <c r="K11" s="962"/>
    </row>
    <row r="12" spans="1:17" s="85" customFormat="1" ht="16.5" customHeight="1">
      <c r="A12" s="962" t="s">
        <v>2555</v>
      </c>
      <c r="B12" s="962" t="s">
        <v>4068</v>
      </c>
      <c r="C12" s="962"/>
      <c r="D12" s="962"/>
      <c r="E12" s="962"/>
      <c r="F12" s="962"/>
      <c r="G12" s="962"/>
      <c r="H12" s="962"/>
      <c r="I12" s="962"/>
      <c r="J12" s="962"/>
      <c r="K12" s="962"/>
    </row>
    <row r="13" spans="1:17" s="85" customFormat="1" ht="16.5" customHeight="1">
      <c r="A13" s="962" t="s">
        <v>2556</v>
      </c>
      <c r="B13" s="962" t="s">
        <v>2557</v>
      </c>
      <c r="C13" s="962"/>
      <c r="D13" s="962"/>
      <c r="E13" s="962"/>
      <c r="F13" s="962"/>
      <c r="G13" s="962"/>
      <c r="H13" s="962"/>
      <c r="I13" s="962"/>
      <c r="J13" s="962"/>
      <c r="K13" s="962"/>
    </row>
    <row r="14" spans="1:17" s="85" customFormat="1" ht="16.5" customHeight="1">
      <c r="A14" s="962" t="s">
        <v>2558</v>
      </c>
      <c r="B14" s="962" t="s">
        <v>4085</v>
      </c>
      <c r="C14" s="962"/>
      <c r="D14" s="962"/>
      <c r="E14" s="962"/>
      <c r="F14" s="962"/>
      <c r="G14" s="962"/>
      <c r="H14" s="962"/>
      <c r="I14" s="962"/>
      <c r="J14" s="962"/>
      <c r="K14" s="962"/>
    </row>
    <row r="15" spans="1:17" s="85" customFormat="1" ht="16.5" customHeight="1">
      <c r="A15" s="962" t="s">
        <v>2559</v>
      </c>
      <c r="B15" s="962" t="s">
        <v>4130</v>
      </c>
      <c r="C15" s="962"/>
      <c r="D15" s="962"/>
      <c r="E15" s="962"/>
      <c r="F15" s="962"/>
      <c r="G15" s="962"/>
      <c r="H15" s="962"/>
      <c r="I15" s="962"/>
      <c r="J15" s="962"/>
      <c r="K15" s="962"/>
    </row>
    <row r="16" spans="1:17" s="85" customFormat="1" ht="16.5" customHeight="1">
      <c r="A16" s="962" t="s">
        <v>2561</v>
      </c>
      <c r="B16" s="962" t="s">
        <v>2562</v>
      </c>
      <c r="C16" s="962"/>
      <c r="D16" s="962"/>
      <c r="E16" s="962"/>
      <c r="F16" s="962"/>
      <c r="G16" s="962"/>
      <c r="H16" s="962"/>
      <c r="I16" s="962"/>
      <c r="J16" s="962"/>
      <c r="K16" s="962"/>
    </row>
    <row r="17" spans="1:11" s="85" customFormat="1" ht="16.5" customHeight="1">
      <c r="A17" s="962" t="s">
        <v>2563</v>
      </c>
      <c r="B17" s="962" t="s">
        <v>2564</v>
      </c>
      <c r="C17" s="962"/>
      <c r="D17" s="962"/>
      <c r="E17" s="962"/>
      <c r="F17" s="962"/>
      <c r="G17" s="962"/>
      <c r="H17" s="962"/>
      <c r="I17" s="962"/>
      <c r="J17" s="962"/>
      <c r="K17" s="962"/>
    </row>
    <row r="18" spans="1:11" s="85" customFormat="1" ht="16.5" customHeight="1">
      <c r="A18" s="962" t="s">
        <v>2565</v>
      </c>
      <c r="B18" s="962" t="s">
        <v>4038</v>
      </c>
      <c r="C18" s="962"/>
      <c r="D18" s="962"/>
      <c r="E18" s="962"/>
      <c r="F18" s="962"/>
      <c r="G18" s="962"/>
      <c r="H18" s="962"/>
      <c r="I18" s="962"/>
      <c r="J18" s="962"/>
      <c r="K18" s="962"/>
    </row>
    <row r="19" spans="1:11" ht="13.8">
      <c r="A19" s="700"/>
      <c r="B19" s="24"/>
      <c r="C19" s="24"/>
      <c r="D19" s="24"/>
      <c r="E19" s="24"/>
      <c r="F19" s="24"/>
      <c r="G19" s="24"/>
      <c r="H19" s="24"/>
      <c r="I19" s="24"/>
      <c r="J19" s="24"/>
      <c r="K19" s="24"/>
    </row>
    <row r="20" spans="1:11" ht="13.8">
      <c r="A20" s="961" t="s">
        <v>2546</v>
      </c>
      <c r="B20" s="23" t="s">
        <v>2547</v>
      </c>
      <c r="C20" s="24"/>
      <c r="D20" s="24"/>
      <c r="E20" s="24"/>
      <c r="F20" s="24"/>
      <c r="G20" s="24"/>
      <c r="H20" s="24"/>
      <c r="I20" s="24"/>
      <c r="J20" s="24"/>
      <c r="K20" s="24"/>
    </row>
    <row r="21" spans="1:11" ht="7.5" customHeight="1">
      <c r="A21" s="700"/>
      <c r="B21" s="24"/>
      <c r="C21" s="24"/>
      <c r="D21" s="24"/>
      <c r="E21" s="24"/>
      <c r="F21" s="24"/>
      <c r="G21" s="24"/>
      <c r="H21" s="24"/>
      <c r="I21" s="24"/>
      <c r="J21" s="24"/>
      <c r="K21" s="24"/>
    </row>
    <row r="22" spans="1:11" ht="217.2" customHeight="1">
      <c r="A22" s="24"/>
      <c r="B22" s="4706" t="s">
        <v>4039</v>
      </c>
      <c r="C22" s="4706"/>
      <c r="D22" s="4706"/>
      <c r="E22" s="4706"/>
      <c r="F22" s="4706"/>
      <c r="G22" s="4706"/>
      <c r="H22" s="4706"/>
      <c r="I22" s="4706"/>
      <c r="J22" s="4706"/>
      <c r="K22" s="4706"/>
    </row>
    <row r="23" spans="1:11" ht="57.75" customHeight="1">
      <c r="A23" s="24"/>
      <c r="B23" s="4706" t="s">
        <v>4040</v>
      </c>
      <c r="C23" s="4706"/>
      <c r="D23" s="4706"/>
      <c r="E23" s="4706"/>
      <c r="F23" s="4706"/>
      <c r="G23" s="4706"/>
      <c r="H23" s="4706"/>
      <c r="I23" s="4706"/>
      <c r="J23" s="4706"/>
      <c r="K23" s="4706"/>
    </row>
    <row r="24" spans="1:11" ht="13.8">
      <c r="A24" s="963" t="s">
        <v>2548</v>
      </c>
      <c r="B24" s="964" t="s">
        <v>2549</v>
      </c>
      <c r="C24" s="24"/>
      <c r="D24" s="24"/>
      <c r="E24" s="24"/>
      <c r="F24" s="24"/>
      <c r="G24" s="24"/>
      <c r="H24" s="24"/>
      <c r="I24" s="24"/>
      <c r="J24" s="24"/>
      <c r="K24" s="24"/>
    </row>
    <row r="25" spans="1:11" ht="7.5" customHeight="1">
      <c r="A25" s="24"/>
      <c r="B25" s="700"/>
      <c r="C25" s="24"/>
      <c r="D25" s="24"/>
      <c r="E25" s="24"/>
      <c r="F25" s="24"/>
      <c r="G25" s="24"/>
      <c r="H25" s="24"/>
      <c r="I25" s="24"/>
      <c r="J25" s="24"/>
      <c r="K25" s="24"/>
    </row>
    <row r="26" spans="1:11" ht="13.8">
      <c r="A26" s="700" t="s">
        <v>2608</v>
      </c>
      <c r="B26" s="23" t="s">
        <v>2609</v>
      </c>
      <c r="C26" s="24"/>
      <c r="D26" s="24"/>
      <c r="E26" s="24"/>
      <c r="F26" s="24"/>
      <c r="G26" s="24"/>
      <c r="H26" s="24"/>
      <c r="I26" s="24"/>
      <c r="J26" s="24"/>
      <c r="K26" s="24"/>
    </row>
    <row r="27" spans="1:11" ht="115.5" customHeight="1">
      <c r="A27" s="24"/>
      <c r="B27" s="700" t="s">
        <v>501</v>
      </c>
      <c r="C27" s="700" t="s">
        <v>2569</v>
      </c>
      <c r="D27" s="4706" t="s">
        <v>4041</v>
      </c>
      <c r="E27" s="4706"/>
      <c r="F27" s="4706"/>
      <c r="G27" s="4706"/>
      <c r="H27" s="4706"/>
      <c r="I27" s="4706"/>
      <c r="J27" s="4706"/>
      <c r="K27" s="4706"/>
    </row>
    <row r="28" spans="1:11" ht="38.25" customHeight="1">
      <c r="A28" s="24"/>
      <c r="B28" s="700" t="s">
        <v>924</v>
      </c>
      <c r="C28" s="700" t="s">
        <v>2569</v>
      </c>
      <c r="D28" s="4706" t="s">
        <v>2568</v>
      </c>
      <c r="E28" s="4706"/>
      <c r="F28" s="4706"/>
      <c r="G28" s="4706"/>
      <c r="H28" s="4706"/>
      <c r="I28" s="4706"/>
      <c r="J28" s="4706"/>
      <c r="K28" s="4706"/>
    </row>
    <row r="29" spans="1:11" ht="22.5" customHeight="1">
      <c r="A29" s="24"/>
      <c r="B29" s="700" t="s">
        <v>774</v>
      </c>
      <c r="C29" s="700" t="s">
        <v>2570</v>
      </c>
      <c r="D29" s="3223" t="s">
        <v>2566</v>
      </c>
      <c r="E29" s="3223"/>
      <c r="F29" s="3223"/>
      <c r="G29" s="3223"/>
      <c r="H29" s="3223"/>
      <c r="I29" s="3223"/>
      <c r="J29" s="3223"/>
      <c r="K29" s="3223"/>
    </row>
    <row r="30" spans="1:11" ht="19.5" customHeight="1">
      <c r="A30" s="24"/>
      <c r="B30" s="700" t="s">
        <v>159</v>
      </c>
      <c r="C30" s="700" t="s">
        <v>2571</v>
      </c>
      <c r="D30" s="3223" t="s">
        <v>2567</v>
      </c>
      <c r="E30" s="3223"/>
      <c r="F30" s="3223"/>
      <c r="G30" s="3223"/>
      <c r="H30" s="3223"/>
      <c r="I30" s="3223"/>
      <c r="J30" s="3223"/>
      <c r="K30" s="3223"/>
    </row>
    <row r="31" spans="1:11" ht="12.75" customHeight="1">
      <c r="A31" s="700" t="s">
        <v>580</v>
      </c>
      <c r="B31" s="24"/>
      <c r="C31" s="24"/>
      <c r="D31" s="24"/>
      <c r="E31" s="24"/>
      <c r="F31" s="24"/>
      <c r="G31" s="24"/>
      <c r="H31" s="24"/>
      <c r="I31" s="24"/>
      <c r="J31" s="24"/>
      <c r="K31" s="24"/>
    </row>
    <row r="32" spans="1:11" ht="12.75" customHeight="1">
      <c r="A32" s="961" t="s">
        <v>2572</v>
      </c>
      <c r="B32" s="23" t="s">
        <v>2522</v>
      </c>
      <c r="C32" s="24"/>
      <c r="D32" s="24"/>
      <c r="E32" s="24"/>
      <c r="F32" s="24"/>
      <c r="G32" s="24"/>
      <c r="H32" s="24"/>
      <c r="I32" s="24"/>
      <c r="J32" s="24"/>
      <c r="K32" s="24"/>
    </row>
    <row r="33" spans="1:11" ht="32.25" customHeight="1">
      <c r="A33" s="24"/>
      <c r="B33" s="700" t="s">
        <v>501</v>
      </c>
      <c r="C33" s="700" t="s">
        <v>2573</v>
      </c>
      <c r="D33" s="24"/>
      <c r="E33" s="4706" t="s">
        <v>4042</v>
      </c>
      <c r="F33" s="4706"/>
      <c r="G33" s="4706"/>
      <c r="H33" s="4706"/>
      <c r="I33" s="4706"/>
      <c r="J33" s="4706"/>
      <c r="K33" s="4706"/>
    </row>
    <row r="34" spans="1:11" ht="19.5" customHeight="1">
      <c r="A34" s="24"/>
      <c r="B34" s="700" t="s">
        <v>924</v>
      </c>
      <c r="C34" s="700" t="s">
        <v>2574</v>
      </c>
      <c r="D34" s="24"/>
      <c r="E34" s="4059" t="s">
        <v>2576</v>
      </c>
      <c r="F34" s="4059"/>
      <c r="G34" s="4059"/>
      <c r="H34" s="4059"/>
      <c r="I34" s="4059"/>
      <c r="J34" s="4059"/>
      <c r="K34" s="4059"/>
    </row>
    <row r="35" spans="1:11" ht="27.6" customHeight="1">
      <c r="A35" s="24"/>
      <c r="B35" s="700" t="s">
        <v>774</v>
      </c>
      <c r="C35" s="700" t="s">
        <v>2575</v>
      </c>
      <c r="D35" s="24"/>
      <c r="E35" s="3223" t="s">
        <v>4043</v>
      </c>
      <c r="F35" s="3223"/>
      <c r="G35" s="3223"/>
      <c r="H35" s="3223"/>
      <c r="I35" s="3223"/>
      <c r="J35" s="3223"/>
      <c r="K35" s="3223"/>
    </row>
    <row r="36" spans="1:11" ht="13.8">
      <c r="A36" s="700" t="s">
        <v>580</v>
      </c>
      <c r="B36" s="24"/>
      <c r="C36" s="24"/>
      <c r="D36" s="24" t="s">
        <v>580</v>
      </c>
      <c r="E36" s="24"/>
      <c r="F36" s="24"/>
      <c r="G36" s="24"/>
      <c r="H36" s="24"/>
      <c r="I36" s="24"/>
      <c r="J36" s="24"/>
      <c r="K36" s="24"/>
    </row>
    <row r="37" spans="1:11" ht="20.25" customHeight="1">
      <c r="A37" s="961" t="s">
        <v>2550</v>
      </c>
      <c r="B37" s="961" t="s">
        <v>2551</v>
      </c>
      <c r="C37" s="24"/>
      <c r="D37" s="24"/>
      <c r="E37" s="24"/>
      <c r="F37" s="24"/>
      <c r="G37" s="24"/>
      <c r="H37" s="24"/>
      <c r="I37" s="24"/>
      <c r="J37" s="24"/>
      <c r="K37" s="24"/>
    </row>
    <row r="38" spans="1:11" ht="6" customHeight="1">
      <c r="A38" s="700"/>
      <c r="B38" s="24"/>
      <c r="C38" s="24"/>
      <c r="D38" s="24"/>
      <c r="E38" s="24"/>
      <c r="F38" s="24"/>
      <c r="G38" s="24"/>
      <c r="H38" s="24"/>
      <c r="I38" s="24"/>
      <c r="J38" s="24"/>
      <c r="K38" s="24"/>
    </row>
    <row r="39" spans="1:11" ht="144" customHeight="1">
      <c r="A39" s="24"/>
      <c r="B39" s="4706" t="s">
        <v>4044</v>
      </c>
      <c r="C39" s="4706"/>
      <c r="D39" s="4706"/>
      <c r="E39" s="4706"/>
      <c r="F39" s="4706"/>
      <c r="G39" s="4706"/>
      <c r="H39" s="4706"/>
      <c r="I39" s="4706"/>
      <c r="J39" s="4706"/>
      <c r="K39" s="4706"/>
    </row>
    <row r="40" spans="1:11" ht="13.8">
      <c r="A40" s="700"/>
      <c r="B40" s="24"/>
      <c r="C40" s="24"/>
      <c r="D40" s="24"/>
      <c r="E40" s="24"/>
      <c r="F40" s="24"/>
      <c r="G40" s="24"/>
      <c r="H40" s="24"/>
      <c r="I40" s="24"/>
      <c r="J40" s="24"/>
      <c r="K40" s="24"/>
    </row>
    <row r="41" spans="1:11" ht="18" customHeight="1">
      <c r="A41" s="961" t="s">
        <v>2577</v>
      </c>
      <c r="B41" s="961" t="s">
        <v>4037</v>
      </c>
      <c r="C41" s="24"/>
      <c r="D41" s="24"/>
      <c r="E41" s="24"/>
      <c r="F41" s="24"/>
      <c r="G41" s="24"/>
      <c r="H41" s="24"/>
      <c r="I41" s="24"/>
      <c r="J41" s="24"/>
      <c r="K41" s="24"/>
    </row>
    <row r="42" spans="1:11" ht="6" customHeight="1">
      <c r="A42" s="700"/>
      <c r="B42" s="24"/>
      <c r="C42" s="24"/>
      <c r="D42" s="24"/>
      <c r="E42" s="24"/>
      <c r="F42" s="24"/>
      <c r="G42" s="24"/>
      <c r="H42" s="24"/>
      <c r="I42" s="24"/>
      <c r="J42" s="24"/>
      <c r="K42" s="24"/>
    </row>
    <row r="43" spans="1:11" ht="13.8">
      <c r="A43" s="961" t="s">
        <v>2578</v>
      </c>
      <c r="B43" s="958" t="s">
        <v>2522</v>
      </c>
      <c r="C43" s="24"/>
      <c r="D43" s="24"/>
      <c r="E43" s="24"/>
      <c r="F43" s="24"/>
      <c r="G43" s="24"/>
      <c r="H43" s="24"/>
      <c r="I43" s="24"/>
      <c r="J43" s="24"/>
      <c r="K43" s="24"/>
    </row>
    <row r="44" spans="1:11" ht="21" customHeight="1">
      <c r="A44" s="24"/>
      <c r="B44" s="700" t="s">
        <v>501</v>
      </c>
      <c r="C44" s="3223" t="s">
        <v>2579</v>
      </c>
      <c r="D44" s="3223"/>
      <c r="E44" s="3223"/>
      <c r="F44" s="3223"/>
      <c r="G44" s="3223"/>
      <c r="H44" s="3223"/>
      <c r="I44" s="3223"/>
      <c r="J44" s="3223"/>
      <c r="K44" s="3223"/>
    </row>
    <row r="45" spans="1:11" ht="33" customHeight="1">
      <c r="A45" s="24"/>
      <c r="B45" s="700" t="s">
        <v>924</v>
      </c>
      <c r="C45" s="4706" t="s">
        <v>4045</v>
      </c>
      <c r="D45" s="4706"/>
      <c r="E45" s="4706"/>
      <c r="F45" s="4706"/>
      <c r="G45" s="4706"/>
      <c r="H45" s="4706"/>
      <c r="I45" s="4706"/>
      <c r="J45" s="4706"/>
      <c r="K45" s="4706"/>
    </row>
    <row r="46" spans="1:11" ht="18.75" customHeight="1">
      <c r="A46" s="24"/>
      <c r="B46" s="700" t="s">
        <v>774</v>
      </c>
      <c r="C46" s="4706" t="s">
        <v>4046</v>
      </c>
      <c r="D46" s="4706"/>
      <c r="E46" s="4706"/>
      <c r="F46" s="4706"/>
      <c r="G46" s="4706"/>
      <c r="H46" s="4706"/>
      <c r="I46" s="4706"/>
      <c r="J46" s="4706"/>
      <c r="K46" s="4706"/>
    </row>
    <row r="47" spans="1:11" ht="19.95" customHeight="1">
      <c r="A47" s="24"/>
      <c r="B47" s="700" t="s">
        <v>159</v>
      </c>
      <c r="C47" s="4706" t="s">
        <v>2580</v>
      </c>
      <c r="D47" s="4706"/>
      <c r="E47" s="4706"/>
      <c r="F47" s="4706"/>
      <c r="G47" s="4706"/>
      <c r="H47" s="4706"/>
      <c r="I47" s="4706"/>
      <c r="J47" s="4706"/>
      <c r="K47" s="4706"/>
    </row>
    <row r="48" spans="1:11" ht="32.25" customHeight="1">
      <c r="A48" s="24"/>
      <c r="B48" s="700" t="s">
        <v>160</v>
      </c>
      <c r="C48" s="3223" t="s">
        <v>4047</v>
      </c>
      <c r="D48" s="3223"/>
      <c r="E48" s="3223"/>
      <c r="F48" s="3223"/>
      <c r="G48" s="3223"/>
      <c r="H48" s="3223"/>
      <c r="I48" s="3223"/>
      <c r="J48" s="3223"/>
      <c r="K48" s="3223"/>
    </row>
    <row r="49" spans="1:11" ht="18.75" customHeight="1">
      <c r="A49" s="24"/>
      <c r="B49" s="700" t="s">
        <v>1265</v>
      </c>
      <c r="C49" s="3223" t="s">
        <v>2584</v>
      </c>
      <c r="D49" s="3223"/>
      <c r="E49" s="3223"/>
      <c r="F49" s="3223"/>
      <c r="G49" s="3223"/>
      <c r="H49" s="3223"/>
      <c r="I49" s="3223"/>
      <c r="J49" s="3223"/>
      <c r="K49" s="3223"/>
    </row>
    <row r="50" spans="1:11" ht="33" customHeight="1">
      <c r="A50" s="24"/>
      <c r="B50" s="700" t="s">
        <v>1266</v>
      </c>
      <c r="C50" s="3223" t="s">
        <v>2585</v>
      </c>
      <c r="D50" s="3223"/>
      <c r="E50" s="3223"/>
      <c r="F50" s="3223"/>
      <c r="G50" s="3223"/>
      <c r="H50" s="3223"/>
      <c r="I50" s="3223"/>
      <c r="J50" s="3223"/>
      <c r="K50" s="3223"/>
    </row>
    <row r="51" spans="1:11" ht="19.95" customHeight="1">
      <c r="A51" s="24"/>
      <c r="B51" s="700" t="s">
        <v>1267</v>
      </c>
      <c r="C51" s="3223" t="s">
        <v>2581</v>
      </c>
      <c r="D51" s="3223"/>
      <c r="E51" s="3223"/>
      <c r="F51" s="3223"/>
      <c r="G51" s="3223"/>
      <c r="H51" s="3223"/>
      <c r="I51" s="3223"/>
      <c r="J51" s="3223"/>
      <c r="K51" s="3223"/>
    </row>
    <row r="52" spans="1:11" ht="21.75" customHeight="1">
      <c r="A52" s="24"/>
      <c r="B52" s="700" t="s">
        <v>399</v>
      </c>
      <c r="C52" s="3223" t="s">
        <v>2582</v>
      </c>
      <c r="D52" s="3223"/>
      <c r="E52" s="3223"/>
      <c r="F52" s="3223"/>
      <c r="G52" s="3223"/>
      <c r="H52" s="3223"/>
      <c r="I52" s="3223"/>
      <c r="J52" s="3223"/>
      <c r="K52" s="3223"/>
    </row>
    <row r="53" spans="1:11" ht="32.25" customHeight="1">
      <c r="A53" s="24"/>
      <c r="B53" s="700" t="s">
        <v>1268</v>
      </c>
      <c r="C53" s="3223" t="s">
        <v>2583</v>
      </c>
      <c r="D53" s="3223"/>
      <c r="E53" s="3223"/>
      <c r="F53" s="3223"/>
      <c r="G53" s="3223"/>
      <c r="H53" s="3223"/>
      <c r="I53" s="3223"/>
      <c r="J53" s="3223"/>
      <c r="K53" s="3223"/>
    </row>
    <row r="54" spans="1:11" ht="15" customHeight="1">
      <c r="A54" s="700"/>
      <c r="B54" s="24"/>
      <c r="C54" s="24"/>
      <c r="D54" s="24"/>
      <c r="E54" s="24"/>
      <c r="F54" s="24"/>
      <c r="G54" s="24"/>
      <c r="H54" s="24"/>
      <c r="I54" s="24"/>
      <c r="J54" s="24"/>
      <c r="K54" s="24"/>
    </row>
    <row r="55" spans="1:11" ht="21" customHeight="1">
      <c r="A55" s="961" t="s">
        <v>2586</v>
      </c>
      <c r="B55" s="950" t="s">
        <v>2587</v>
      </c>
      <c r="C55" s="23"/>
      <c r="D55" s="24"/>
      <c r="E55" s="24"/>
      <c r="F55" s="24"/>
      <c r="G55" s="24"/>
      <c r="H55" s="24"/>
      <c r="I55" s="24"/>
      <c r="J55" s="24"/>
      <c r="K55" s="24"/>
    </row>
    <row r="56" spans="1:11" ht="18.75" customHeight="1">
      <c r="A56" s="24"/>
      <c r="B56" s="700" t="s">
        <v>501</v>
      </c>
      <c r="C56" s="3223" t="s">
        <v>4048</v>
      </c>
      <c r="D56" s="3223"/>
      <c r="E56" s="3223"/>
      <c r="F56" s="3223"/>
      <c r="G56" s="3223"/>
      <c r="H56" s="3223"/>
      <c r="I56" s="3223"/>
      <c r="J56" s="3223"/>
      <c r="K56" s="3223"/>
    </row>
    <row r="57" spans="1:11" ht="29.25" customHeight="1">
      <c r="A57" s="700"/>
      <c r="B57" s="700" t="s">
        <v>924</v>
      </c>
      <c r="C57" s="3223" t="s">
        <v>4049</v>
      </c>
      <c r="D57" s="3223"/>
      <c r="E57" s="3223"/>
      <c r="F57" s="3223"/>
      <c r="G57" s="3223"/>
      <c r="H57" s="3223"/>
      <c r="I57" s="3223"/>
      <c r="J57" s="3223"/>
      <c r="K57" s="3223"/>
    </row>
    <row r="58" spans="1:11" ht="31.5" customHeight="1">
      <c r="A58" s="24"/>
      <c r="B58" s="700" t="s">
        <v>774</v>
      </c>
      <c r="C58" s="3223" t="s">
        <v>4050</v>
      </c>
      <c r="D58" s="3223"/>
      <c r="E58" s="3223"/>
      <c r="F58" s="3223"/>
      <c r="G58" s="3223"/>
      <c r="H58" s="3223"/>
      <c r="I58" s="3223"/>
      <c r="J58" s="3223"/>
      <c r="K58" s="3223"/>
    </row>
    <row r="59" spans="1:11" ht="12.75" customHeight="1">
      <c r="A59" s="24"/>
      <c r="B59" s="700"/>
      <c r="C59" s="24"/>
      <c r="D59" s="965"/>
      <c r="E59" s="965"/>
      <c r="F59" s="965"/>
      <c r="G59" s="965"/>
      <c r="H59" s="965"/>
      <c r="I59" s="965"/>
      <c r="J59" s="965"/>
      <c r="K59" s="24"/>
    </row>
    <row r="60" spans="1:11" ht="13.8">
      <c r="A60" s="24"/>
      <c r="B60" s="700"/>
      <c r="C60" s="24"/>
      <c r="D60" s="24"/>
      <c r="E60" s="24"/>
      <c r="F60" s="24"/>
      <c r="G60" s="24"/>
      <c r="H60" s="24"/>
      <c r="I60" s="24"/>
      <c r="J60" s="24"/>
      <c r="K60" s="24"/>
    </row>
    <row r="61" spans="1:11" ht="18.75" customHeight="1">
      <c r="A61" s="961" t="s">
        <v>2588</v>
      </c>
      <c r="B61" s="950" t="s">
        <v>2589</v>
      </c>
      <c r="C61" s="24"/>
      <c r="D61" s="24"/>
      <c r="E61" s="24"/>
      <c r="F61" s="24"/>
      <c r="G61" s="24"/>
      <c r="H61" s="24"/>
      <c r="I61" s="24"/>
      <c r="J61" s="24"/>
      <c r="K61" s="24"/>
    </row>
    <row r="62" spans="1:11" ht="21" customHeight="1">
      <c r="A62" s="24"/>
      <c r="B62" s="700" t="s">
        <v>501</v>
      </c>
      <c r="C62" s="3223" t="s">
        <v>2592</v>
      </c>
      <c r="D62" s="3223"/>
      <c r="E62" s="3223"/>
      <c r="F62" s="3223"/>
      <c r="G62" s="3223"/>
      <c r="H62" s="3223"/>
      <c r="I62" s="3223"/>
      <c r="J62" s="3223"/>
      <c r="K62" s="3223"/>
    </row>
    <row r="63" spans="1:11" ht="13.8">
      <c r="A63" s="700"/>
      <c r="B63" s="24"/>
      <c r="C63" s="700" t="s">
        <v>2591</v>
      </c>
      <c r="D63" s="24"/>
      <c r="E63" s="24"/>
      <c r="F63" s="24"/>
      <c r="G63" s="24"/>
      <c r="H63" s="24"/>
      <c r="I63" s="24"/>
      <c r="J63" s="24"/>
      <c r="K63" s="24"/>
    </row>
    <row r="64" spans="1:11" ht="12.75" customHeight="1">
      <c r="A64" s="700"/>
      <c r="B64" s="24"/>
      <c r="C64" s="700" t="s">
        <v>2610</v>
      </c>
      <c r="D64" s="24"/>
      <c r="E64" s="24"/>
      <c r="F64" s="24"/>
      <c r="G64" s="24"/>
      <c r="H64" s="24"/>
      <c r="I64" s="24"/>
      <c r="J64" s="24"/>
      <c r="K64" s="24"/>
    </row>
    <row r="65" spans="1:11" ht="13.8">
      <c r="A65" s="700"/>
      <c r="B65" s="24"/>
      <c r="C65" s="700" t="s">
        <v>2611</v>
      </c>
      <c r="D65" s="24"/>
      <c r="E65" s="24"/>
      <c r="F65" s="24"/>
      <c r="G65" s="24"/>
      <c r="H65" s="24"/>
      <c r="I65" s="24"/>
      <c r="J65" s="24"/>
      <c r="K65" s="24"/>
    </row>
    <row r="66" spans="1:11" ht="13.8">
      <c r="A66" s="700"/>
      <c r="B66" s="24"/>
      <c r="C66" s="24"/>
      <c r="D66" s="24"/>
      <c r="E66" s="24"/>
      <c r="F66" s="24"/>
      <c r="G66" s="24"/>
      <c r="H66" s="24"/>
      <c r="I66" s="24"/>
      <c r="J66" s="24"/>
      <c r="K66" s="24"/>
    </row>
    <row r="67" spans="1:11" ht="35.25" customHeight="1">
      <c r="A67" s="24"/>
      <c r="B67" s="700" t="s">
        <v>924</v>
      </c>
      <c r="C67" s="4706" t="s">
        <v>2593</v>
      </c>
      <c r="D67" s="4706"/>
      <c r="E67" s="4706"/>
      <c r="F67" s="4706"/>
      <c r="G67" s="4706"/>
      <c r="H67" s="4706"/>
      <c r="I67" s="4706"/>
      <c r="J67" s="4706"/>
      <c r="K67" s="4706"/>
    </row>
    <row r="68" spans="1:11" ht="13.8">
      <c r="A68" s="24"/>
      <c r="B68" s="700"/>
      <c r="C68" s="700"/>
      <c r="D68" s="24"/>
      <c r="E68" s="24"/>
      <c r="F68" s="24"/>
      <c r="G68" s="24"/>
      <c r="H68" s="24"/>
      <c r="I68" s="24"/>
      <c r="J68" s="24"/>
      <c r="K68" s="24"/>
    </row>
    <row r="69" spans="1:11" ht="27" customHeight="1">
      <c r="A69" s="24"/>
      <c r="B69" s="700" t="s">
        <v>774</v>
      </c>
      <c r="C69" s="4706" t="s">
        <v>2594</v>
      </c>
      <c r="D69" s="4706"/>
      <c r="E69" s="4706"/>
      <c r="F69" s="4706"/>
      <c r="G69" s="4706"/>
      <c r="H69" s="4706"/>
      <c r="I69" s="4706"/>
      <c r="J69" s="4706"/>
      <c r="K69" s="4706"/>
    </row>
    <row r="70" spans="1:11" ht="13.8">
      <c r="A70" s="24"/>
      <c r="B70" s="700"/>
      <c r="C70" s="24"/>
      <c r="D70" s="24"/>
      <c r="E70" s="24"/>
      <c r="F70" s="24"/>
      <c r="G70" s="24"/>
      <c r="H70" s="24"/>
      <c r="I70" s="24"/>
      <c r="J70" s="24"/>
      <c r="K70" s="24"/>
    </row>
    <row r="71" spans="1:11" ht="41.25" customHeight="1">
      <c r="A71" s="24"/>
      <c r="B71" s="700"/>
      <c r="C71" s="4706" t="s">
        <v>2590</v>
      </c>
      <c r="D71" s="4706"/>
      <c r="E71" s="4706"/>
      <c r="F71" s="4706"/>
      <c r="G71" s="4706"/>
      <c r="H71" s="4706"/>
      <c r="I71" s="4706"/>
      <c r="J71" s="4706"/>
      <c r="K71" s="4706"/>
    </row>
    <row r="72" spans="1:11" ht="13.8">
      <c r="A72" s="700"/>
      <c r="B72" s="24"/>
      <c r="C72" s="24"/>
      <c r="D72" s="24"/>
      <c r="E72" s="24"/>
      <c r="F72" s="24"/>
      <c r="G72" s="24"/>
      <c r="H72" s="24"/>
      <c r="I72" s="24"/>
      <c r="J72" s="24"/>
      <c r="K72" s="24"/>
    </row>
    <row r="73" spans="1:11" ht="21" customHeight="1">
      <c r="A73" s="961" t="s">
        <v>2595</v>
      </c>
      <c r="B73" s="950" t="s">
        <v>2596</v>
      </c>
      <c r="C73" s="23"/>
      <c r="D73" s="24"/>
      <c r="E73" s="24"/>
      <c r="F73" s="24"/>
      <c r="G73" s="24"/>
      <c r="H73" s="24"/>
      <c r="I73" s="24"/>
      <c r="J73" s="24"/>
      <c r="K73" s="24"/>
    </row>
    <row r="74" spans="1:11" ht="34.5" customHeight="1">
      <c r="A74" s="24"/>
      <c r="B74" s="700" t="s">
        <v>2612</v>
      </c>
      <c r="C74" s="5381" t="s">
        <v>2613</v>
      </c>
      <c r="D74" s="5381"/>
      <c r="E74" s="5381"/>
      <c r="F74" s="5381"/>
      <c r="G74" s="5381"/>
      <c r="H74" s="5381"/>
      <c r="I74" s="5381"/>
      <c r="J74" s="5381"/>
      <c r="K74" s="5381"/>
    </row>
    <row r="75" spans="1:11" ht="19.5" customHeight="1">
      <c r="A75" s="24"/>
      <c r="B75" s="700" t="s">
        <v>2614</v>
      </c>
      <c r="C75" s="700" t="s">
        <v>2615</v>
      </c>
      <c r="D75" s="700"/>
      <c r="E75" s="700"/>
      <c r="F75" s="700"/>
      <c r="G75" s="700"/>
      <c r="H75" s="700"/>
      <c r="I75" s="700"/>
      <c r="J75" s="700"/>
      <c r="K75" s="700"/>
    </row>
    <row r="76" spans="1:11" ht="61.5" customHeight="1">
      <c r="A76" s="24"/>
      <c r="B76" s="700" t="s">
        <v>2616</v>
      </c>
      <c r="C76" s="4706" t="s">
        <v>2617</v>
      </c>
      <c r="D76" s="4706"/>
      <c r="E76" s="4706"/>
      <c r="F76" s="4706"/>
      <c r="G76" s="4706"/>
      <c r="H76" s="4706"/>
      <c r="I76" s="4706"/>
      <c r="J76" s="4706"/>
      <c r="K76" s="4706"/>
    </row>
    <row r="77" spans="1:11" ht="13.8">
      <c r="A77" s="24"/>
      <c r="B77" s="700"/>
      <c r="C77" s="24"/>
      <c r="D77" s="24"/>
      <c r="E77" s="24"/>
      <c r="F77" s="24"/>
      <c r="G77" s="24"/>
      <c r="H77" s="24"/>
      <c r="I77" s="24"/>
      <c r="J77" s="24"/>
      <c r="K77" s="24"/>
    </row>
    <row r="78" spans="1:11" ht="13.8">
      <c r="A78" s="700"/>
      <c r="B78" s="24"/>
      <c r="C78" s="24"/>
      <c r="D78" s="24"/>
      <c r="E78" s="24"/>
      <c r="F78" s="24"/>
      <c r="G78" s="24"/>
      <c r="H78" s="24"/>
      <c r="I78" s="24"/>
      <c r="J78" s="24"/>
      <c r="K78" s="24"/>
    </row>
    <row r="79" spans="1:11" ht="18.75" customHeight="1">
      <c r="A79" s="961" t="s">
        <v>2597</v>
      </c>
      <c r="B79" s="950" t="s">
        <v>2598</v>
      </c>
      <c r="C79" s="24"/>
      <c r="D79" s="24"/>
      <c r="E79" s="24"/>
      <c r="F79" s="24"/>
      <c r="G79" s="24"/>
      <c r="H79" s="24"/>
      <c r="I79" s="24"/>
      <c r="J79" s="24"/>
      <c r="K79" s="24"/>
    </row>
    <row r="80" spans="1:11" ht="20.25" customHeight="1">
      <c r="A80" s="24"/>
      <c r="B80" s="700" t="s">
        <v>2612</v>
      </c>
      <c r="C80" s="4059" t="s">
        <v>2618</v>
      </c>
      <c r="D80" s="4059"/>
      <c r="E80" s="4059"/>
      <c r="F80" s="4059"/>
      <c r="G80" s="4059"/>
      <c r="H80" s="4059"/>
      <c r="I80" s="4059"/>
      <c r="J80" s="4059"/>
      <c r="K80" s="4059"/>
    </row>
    <row r="81" spans="1:11" ht="35.25" customHeight="1">
      <c r="A81" s="24"/>
      <c r="B81" s="700" t="s">
        <v>2619</v>
      </c>
      <c r="C81" s="3223" t="s">
        <v>2620</v>
      </c>
      <c r="D81" s="3223"/>
      <c r="E81" s="3223"/>
      <c r="F81" s="3223"/>
      <c r="G81" s="3223"/>
      <c r="H81" s="3223"/>
      <c r="I81" s="3223"/>
      <c r="J81" s="3223"/>
      <c r="K81" s="3223"/>
    </row>
    <row r="82" spans="1:11" ht="13.8">
      <c r="A82" s="700"/>
      <c r="B82" s="24"/>
      <c r="C82" s="24"/>
      <c r="D82" s="24"/>
      <c r="E82" s="24"/>
      <c r="F82" s="24"/>
      <c r="G82" s="24"/>
      <c r="H82" s="24"/>
      <c r="I82" s="24"/>
      <c r="J82" s="24"/>
      <c r="K82" s="24"/>
    </row>
    <row r="83" spans="1:11" ht="21.75" customHeight="1">
      <c r="A83" s="961" t="s">
        <v>2599</v>
      </c>
      <c r="B83" s="950" t="s">
        <v>2600</v>
      </c>
      <c r="C83" s="24"/>
      <c r="D83" s="24"/>
      <c r="E83" s="24"/>
      <c r="F83" s="24"/>
      <c r="G83" s="24"/>
      <c r="H83" s="24"/>
      <c r="I83" s="24"/>
      <c r="J83" s="24"/>
      <c r="K83" s="24"/>
    </row>
    <row r="84" spans="1:11" ht="45.75" customHeight="1">
      <c r="A84" s="24"/>
      <c r="B84" s="5381" t="s">
        <v>2601</v>
      </c>
      <c r="C84" s="5381"/>
      <c r="D84" s="5381"/>
      <c r="E84" s="5381"/>
      <c r="F84" s="5381"/>
      <c r="G84" s="5381"/>
      <c r="H84" s="5381"/>
      <c r="I84" s="5381"/>
      <c r="J84" s="5381"/>
      <c r="K84" s="5381"/>
    </row>
    <row r="85" spans="1:11" ht="13.8">
      <c r="A85" s="700"/>
      <c r="B85" s="24"/>
      <c r="C85" s="24"/>
      <c r="D85" s="24"/>
      <c r="E85" s="24"/>
      <c r="F85" s="24"/>
      <c r="G85" s="24"/>
      <c r="H85" s="24"/>
      <c r="I85" s="24"/>
      <c r="J85" s="24"/>
      <c r="K85" s="24"/>
    </row>
    <row r="86" spans="1:11" ht="19.5" customHeight="1">
      <c r="A86" s="961" t="s">
        <v>2602</v>
      </c>
      <c r="B86" s="950" t="s">
        <v>2603</v>
      </c>
      <c r="C86" s="24"/>
      <c r="D86" s="24"/>
      <c r="E86" s="24"/>
      <c r="F86" s="24"/>
      <c r="G86" s="24"/>
      <c r="H86" s="24"/>
      <c r="I86" s="24"/>
      <c r="J86" s="24"/>
      <c r="K86" s="24"/>
    </row>
    <row r="87" spans="1:11" ht="44.25" customHeight="1">
      <c r="A87" s="24"/>
      <c r="B87" s="5381" t="s">
        <v>2604</v>
      </c>
      <c r="C87" s="5381"/>
      <c r="D87" s="5381"/>
      <c r="E87" s="5381"/>
      <c r="F87" s="5381"/>
      <c r="G87" s="5381"/>
      <c r="H87" s="5381"/>
      <c r="I87" s="5381"/>
      <c r="J87" s="5381"/>
      <c r="K87" s="5381"/>
    </row>
    <row r="88" spans="1:11" ht="13.8">
      <c r="A88" s="700"/>
      <c r="B88" s="24"/>
      <c r="C88" s="24"/>
      <c r="D88" s="24"/>
      <c r="E88" s="24"/>
      <c r="F88" s="24"/>
      <c r="G88" s="24"/>
      <c r="H88" s="24"/>
      <c r="I88" s="24"/>
      <c r="J88" s="24"/>
      <c r="K88" s="24"/>
    </row>
    <row r="89" spans="1:11" ht="21" customHeight="1">
      <c r="A89" s="961" t="s">
        <v>2605</v>
      </c>
      <c r="B89" s="950" t="s">
        <v>2606</v>
      </c>
      <c r="C89" s="24"/>
      <c r="D89" s="24"/>
      <c r="E89" s="24"/>
      <c r="F89" s="24"/>
      <c r="G89" s="24"/>
      <c r="H89" s="24"/>
      <c r="I89" s="24"/>
      <c r="J89" s="24"/>
      <c r="K89" s="24"/>
    </row>
    <row r="90" spans="1:11" ht="13.8">
      <c r="A90" s="24"/>
      <c r="B90" s="700" t="s">
        <v>2621</v>
      </c>
      <c r="C90" s="24" t="s">
        <v>2622</v>
      </c>
      <c r="D90" s="24"/>
      <c r="E90" s="24"/>
      <c r="F90" s="24"/>
      <c r="G90" s="24"/>
      <c r="H90" s="24"/>
      <c r="I90" s="24"/>
      <c r="J90" s="24"/>
      <c r="K90" s="24"/>
    </row>
    <row r="91" spans="1:11" ht="13.8">
      <c r="A91" s="24"/>
      <c r="B91" s="700"/>
      <c r="C91" s="24"/>
      <c r="D91" s="24"/>
      <c r="E91" s="24"/>
      <c r="F91" s="24"/>
      <c r="G91" s="24"/>
      <c r="H91" s="24"/>
      <c r="I91" s="24"/>
      <c r="J91" s="24"/>
      <c r="K91" s="24"/>
    </row>
    <row r="92" spans="1:11" ht="13.8">
      <c r="A92" s="24"/>
      <c r="B92" s="700" t="s">
        <v>2623</v>
      </c>
      <c r="C92" s="3223" t="s">
        <v>2624</v>
      </c>
      <c r="D92" s="3223"/>
      <c r="E92" s="3223"/>
      <c r="F92" s="3223"/>
      <c r="G92" s="3223"/>
      <c r="H92" s="3223"/>
      <c r="I92" s="3223"/>
      <c r="J92" s="3223"/>
      <c r="K92" s="3223"/>
    </row>
    <row r="93" spans="1:11" ht="13.8">
      <c r="A93" s="24"/>
      <c r="B93" s="700"/>
      <c r="C93" s="24"/>
      <c r="D93" s="24"/>
      <c r="E93" s="24"/>
      <c r="F93" s="24"/>
      <c r="G93" s="24"/>
      <c r="H93" s="24"/>
      <c r="I93" s="24"/>
      <c r="J93" s="24"/>
      <c r="K93" s="24"/>
    </row>
    <row r="94" spans="1:11" ht="18" customHeight="1">
      <c r="A94" s="24"/>
      <c r="B94" s="700" t="s">
        <v>2625</v>
      </c>
      <c r="C94" s="3223" t="s">
        <v>2626</v>
      </c>
      <c r="D94" s="3223"/>
      <c r="E94" s="3223"/>
      <c r="F94" s="3223"/>
      <c r="G94" s="3223"/>
      <c r="H94" s="3223"/>
      <c r="I94" s="3223"/>
      <c r="J94" s="3223"/>
      <c r="K94" s="3223"/>
    </row>
    <row r="95" spans="1:11" ht="18" customHeight="1">
      <c r="A95" s="24"/>
      <c r="B95" s="700"/>
      <c r="C95" s="955" t="s">
        <v>2789</v>
      </c>
      <c r="D95" s="3223" t="s">
        <v>2833</v>
      </c>
      <c r="E95" s="3223"/>
      <c r="F95" s="3223"/>
      <c r="G95" s="3223"/>
      <c r="H95" s="3223"/>
      <c r="I95" s="3223"/>
      <c r="J95" s="3223"/>
      <c r="K95" s="3223"/>
    </row>
    <row r="96" spans="1:11" ht="13.8">
      <c r="A96" s="24"/>
      <c r="B96" s="700"/>
      <c r="C96" s="955" t="s">
        <v>2830</v>
      </c>
      <c r="D96" s="3223" t="s">
        <v>2834</v>
      </c>
      <c r="E96" s="3223"/>
      <c r="F96" s="3223"/>
      <c r="G96" s="3223"/>
      <c r="H96" s="3223"/>
      <c r="I96" s="3223"/>
      <c r="J96" s="3223"/>
      <c r="K96" s="3223"/>
    </row>
    <row r="97" spans="1:11" ht="13.8">
      <c r="A97" s="24"/>
      <c r="B97" s="700"/>
      <c r="C97" s="24"/>
      <c r="D97" s="24"/>
      <c r="E97" s="24"/>
      <c r="F97" s="24"/>
      <c r="G97" s="24"/>
      <c r="H97" s="24"/>
      <c r="I97" s="24"/>
      <c r="J97" s="24"/>
      <c r="K97" s="24"/>
    </row>
    <row r="98" spans="1:11" ht="17.25" customHeight="1">
      <c r="A98" s="24"/>
      <c r="B98" s="700" t="s">
        <v>159</v>
      </c>
      <c r="C98" s="3223" t="s">
        <v>2607</v>
      </c>
      <c r="D98" s="3223"/>
      <c r="E98" s="3223"/>
      <c r="F98" s="3223"/>
      <c r="G98" s="3223"/>
      <c r="H98" s="3223"/>
      <c r="I98" s="3223"/>
      <c r="J98" s="3223"/>
      <c r="K98" s="3223"/>
    </row>
    <row r="99" spans="1:11" ht="36" customHeight="1">
      <c r="A99" s="24"/>
      <c r="B99" s="700"/>
      <c r="C99" s="955" t="s">
        <v>2789</v>
      </c>
      <c r="D99" s="3223" t="s">
        <v>2831</v>
      </c>
      <c r="E99" s="3223"/>
      <c r="F99" s="3223"/>
      <c r="G99" s="3223"/>
      <c r="H99" s="3223"/>
      <c r="I99" s="3223"/>
      <c r="J99" s="3223"/>
      <c r="K99" s="3223"/>
    </row>
    <row r="100" spans="1:11" ht="30" customHeight="1">
      <c r="A100" s="24"/>
      <c r="B100" s="700"/>
      <c r="C100" s="955" t="s">
        <v>2830</v>
      </c>
      <c r="D100" s="3223" t="s">
        <v>2832</v>
      </c>
      <c r="E100" s="3223"/>
      <c r="F100" s="3223"/>
      <c r="G100" s="3223"/>
      <c r="H100" s="3223"/>
      <c r="I100" s="3223"/>
      <c r="J100" s="3223"/>
      <c r="K100" s="3223"/>
    </row>
    <row r="101" spans="1:11" ht="13.8">
      <c r="A101" s="24"/>
      <c r="B101" s="700"/>
      <c r="C101" s="24"/>
      <c r="D101" s="24"/>
      <c r="E101" s="24"/>
      <c r="F101" s="24"/>
      <c r="G101" s="24"/>
      <c r="H101" s="24"/>
      <c r="I101" s="24"/>
      <c r="J101" s="24"/>
      <c r="K101" s="24"/>
    </row>
    <row r="102" spans="1:11" ht="13.8">
      <c r="A102" s="961" t="s">
        <v>2627</v>
      </c>
      <c r="B102" s="950" t="s">
        <v>2628</v>
      </c>
      <c r="C102" s="961"/>
      <c r="D102" s="961"/>
      <c r="E102" s="961"/>
      <c r="F102" s="961"/>
      <c r="G102" s="961"/>
      <c r="H102" s="961"/>
      <c r="I102" s="961"/>
      <c r="J102" s="961"/>
      <c r="K102" s="961"/>
    </row>
    <row r="103" spans="1:11" ht="6.75" customHeight="1">
      <c r="A103" s="24"/>
      <c r="B103" s="700"/>
      <c r="C103" s="24"/>
      <c r="D103" s="24"/>
      <c r="E103" s="24"/>
      <c r="F103" s="24"/>
      <c r="G103" s="24"/>
      <c r="H103" s="24"/>
      <c r="I103" s="24"/>
      <c r="J103" s="24"/>
      <c r="K103" s="24"/>
    </row>
    <row r="104" spans="1:11" ht="36" customHeight="1">
      <c r="A104" s="700"/>
      <c r="B104" s="700" t="s">
        <v>2783</v>
      </c>
      <c r="C104" s="3223" t="s">
        <v>2629</v>
      </c>
      <c r="D104" s="3223"/>
      <c r="E104" s="3223"/>
      <c r="F104" s="3223"/>
      <c r="G104" s="3223"/>
      <c r="H104" s="3223"/>
      <c r="I104" s="3223"/>
      <c r="J104" s="3223"/>
      <c r="K104" s="3223"/>
    </row>
    <row r="105" spans="1:11" ht="32.25" customHeight="1">
      <c r="A105" s="700"/>
      <c r="B105" s="700" t="s">
        <v>924</v>
      </c>
      <c r="C105" s="4706" t="s">
        <v>2630</v>
      </c>
      <c r="D105" s="4706"/>
      <c r="E105" s="4706"/>
      <c r="F105" s="4706"/>
      <c r="G105" s="4706"/>
      <c r="H105" s="4706"/>
      <c r="I105" s="4706"/>
      <c r="J105" s="4706"/>
      <c r="K105" s="4706"/>
    </row>
    <row r="106" spans="1:11" ht="21" customHeight="1">
      <c r="A106" s="700"/>
      <c r="B106" s="700" t="s">
        <v>2625</v>
      </c>
      <c r="C106" s="4706" t="s">
        <v>2631</v>
      </c>
      <c r="D106" s="4706"/>
      <c r="E106" s="4706"/>
      <c r="F106" s="4706"/>
      <c r="G106" s="4706"/>
      <c r="H106" s="4706"/>
      <c r="I106" s="4706"/>
      <c r="J106" s="4706"/>
      <c r="K106" s="4706"/>
    </row>
    <row r="107" spans="1:11" ht="22.5" customHeight="1">
      <c r="A107" s="700"/>
      <c r="B107" s="700" t="s">
        <v>159</v>
      </c>
      <c r="C107" s="5381" t="s">
        <v>2632</v>
      </c>
      <c r="D107" s="5381"/>
      <c r="E107" s="5381"/>
      <c r="F107" s="5381"/>
      <c r="G107" s="5381"/>
      <c r="H107" s="5381"/>
      <c r="I107" s="5381"/>
      <c r="J107" s="5381"/>
      <c r="K107" s="5381"/>
    </row>
    <row r="108" spans="1:11" ht="30" customHeight="1">
      <c r="A108" s="700"/>
      <c r="B108" s="700" t="s">
        <v>160</v>
      </c>
      <c r="C108" s="5381" t="s">
        <v>2633</v>
      </c>
      <c r="D108" s="5381"/>
      <c r="E108" s="5381"/>
      <c r="F108" s="5381"/>
      <c r="G108" s="5381"/>
      <c r="H108" s="5381"/>
      <c r="I108" s="5381"/>
      <c r="J108" s="5381"/>
      <c r="K108" s="5381"/>
    </row>
    <row r="109" spans="1:11" ht="32.4" customHeight="1">
      <c r="A109" s="700"/>
      <c r="B109" s="700" t="s">
        <v>1265</v>
      </c>
      <c r="C109" s="4706" t="s">
        <v>2634</v>
      </c>
      <c r="D109" s="4706"/>
      <c r="E109" s="4706"/>
      <c r="F109" s="4706"/>
      <c r="G109" s="4706"/>
      <c r="H109" s="4706"/>
      <c r="I109" s="4706"/>
      <c r="J109" s="4706"/>
      <c r="K109" s="4706"/>
    </row>
    <row r="110" spans="1:11" ht="17.399999999999999" customHeight="1">
      <c r="A110" s="700"/>
      <c r="B110" s="700" t="s">
        <v>1266</v>
      </c>
      <c r="C110" s="4706" t="s">
        <v>2635</v>
      </c>
      <c r="D110" s="4706"/>
      <c r="E110" s="4706"/>
      <c r="F110" s="4706"/>
      <c r="G110" s="4706"/>
      <c r="H110" s="4706"/>
      <c r="I110" s="4706"/>
      <c r="J110" s="4706"/>
      <c r="K110" s="4706"/>
    </row>
    <row r="111" spans="1:11" ht="40.950000000000003" customHeight="1">
      <c r="A111" s="700"/>
      <c r="B111" s="700" t="s">
        <v>1267</v>
      </c>
      <c r="C111" s="4706" t="s">
        <v>2636</v>
      </c>
      <c r="D111" s="4706"/>
      <c r="E111" s="4706"/>
      <c r="F111" s="4706"/>
      <c r="G111" s="4706"/>
      <c r="H111" s="4706"/>
      <c r="I111" s="4706"/>
      <c r="J111" s="4706"/>
      <c r="K111" s="4706"/>
    </row>
    <row r="112" spans="1:11" ht="18.75" customHeight="1">
      <c r="A112" s="700"/>
      <c r="B112" s="700"/>
      <c r="C112" s="955" t="s">
        <v>2789</v>
      </c>
      <c r="D112" s="700" t="s">
        <v>2828</v>
      </c>
      <c r="E112" s="24"/>
      <c r="F112" s="24"/>
      <c r="G112" s="24"/>
      <c r="H112" s="24"/>
      <c r="I112" s="24"/>
      <c r="J112" s="24"/>
      <c r="K112" s="24"/>
    </row>
    <row r="113" spans="1:11" ht="18" customHeight="1">
      <c r="A113" s="24"/>
      <c r="B113" s="700"/>
      <c r="C113" s="955" t="s">
        <v>2830</v>
      </c>
      <c r="D113" s="700" t="s">
        <v>2637</v>
      </c>
      <c r="E113" s="24"/>
      <c r="F113" s="24"/>
      <c r="G113" s="24"/>
      <c r="H113" s="24"/>
      <c r="I113" s="24"/>
      <c r="J113" s="24"/>
      <c r="K113" s="24"/>
    </row>
    <row r="114" spans="1:11" ht="6" customHeight="1">
      <c r="A114" s="24"/>
      <c r="B114" s="700"/>
      <c r="C114" s="952"/>
      <c r="D114" s="24"/>
      <c r="E114" s="24"/>
      <c r="F114" s="24"/>
      <c r="G114" s="24"/>
      <c r="H114" s="24"/>
      <c r="I114" s="24"/>
      <c r="J114" s="24"/>
      <c r="K114" s="24"/>
    </row>
    <row r="115" spans="1:11" ht="48" customHeight="1">
      <c r="A115" s="24"/>
      <c r="B115" s="700" t="s">
        <v>2784</v>
      </c>
      <c r="C115" s="4706" t="s">
        <v>2638</v>
      </c>
      <c r="D115" s="4706"/>
      <c r="E115" s="4706"/>
      <c r="F115" s="4706"/>
      <c r="G115" s="4706"/>
      <c r="H115" s="4706"/>
      <c r="I115" s="4706"/>
      <c r="J115" s="4706"/>
      <c r="K115" s="4706"/>
    </row>
    <row r="116" spans="1:11" ht="48" customHeight="1">
      <c r="A116" s="24"/>
      <c r="B116" s="700" t="s">
        <v>1268</v>
      </c>
      <c r="C116" s="4706" t="s">
        <v>2639</v>
      </c>
      <c r="D116" s="4706"/>
      <c r="E116" s="4706"/>
      <c r="F116" s="4706"/>
      <c r="G116" s="4706"/>
      <c r="H116" s="4706"/>
      <c r="I116" s="4706"/>
      <c r="J116" s="4706"/>
      <c r="K116" s="4706"/>
    </row>
    <row r="117" spans="1:11" ht="18" customHeight="1">
      <c r="A117" s="961" t="s">
        <v>2640</v>
      </c>
      <c r="B117" s="950" t="s">
        <v>2641</v>
      </c>
      <c r="C117" s="24"/>
      <c r="D117" s="24"/>
      <c r="E117" s="24"/>
      <c r="F117" s="24"/>
      <c r="G117" s="24"/>
      <c r="H117" s="24"/>
      <c r="I117" s="24"/>
      <c r="J117" s="24"/>
      <c r="K117" s="24"/>
    </row>
    <row r="118" spans="1:11" ht="13.8">
      <c r="A118" s="24"/>
      <c r="B118" s="953" t="s">
        <v>2783</v>
      </c>
      <c r="C118" s="3223" t="s">
        <v>2645</v>
      </c>
      <c r="D118" s="3223"/>
      <c r="E118" s="3223"/>
      <c r="F118" s="3223"/>
      <c r="G118" s="3223"/>
      <c r="H118" s="3223"/>
      <c r="I118" s="3223"/>
      <c r="J118" s="3223"/>
      <c r="K118" s="3223"/>
    </row>
    <row r="119" spans="1:11" ht="11.4" customHeight="1">
      <c r="A119" s="24"/>
      <c r="B119" s="953"/>
      <c r="C119" s="24"/>
      <c r="D119" s="24"/>
      <c r="E119" s="24"/>
      <c r="F119" s="24"/>
      <c r="G119" s="24"/>
      <c r="H119" s="24"/>
      <c r="I119" s="24"/>
      <c r="J119" s="24"/>
      <c r="K119" s="24"/>
    </row>
    <row r="120" spans="1:11" ht="13.8">
      <c r="A120" s="24"/>
      <c r="B120" s="953" t="s">
        <v>2785</v>
      </c>
      <c r="C120" s="24" t="s">
        <v>2646</v>
      </c>
      <c r="D120" s="24"/>
      <c r="E120" s="24"/>
      <c r="F120" s="24"/>
      <c r="G120" s="24"/>
      <c r="H120" s="24"/>
      <c r="I120" s="24"/>
      <c r="J120" s="24"/>
      <c r="K120" s="24"/>
    </row>
    <row r="121" spans="1:11" ht="11.4" customHeight="1">
      <c r="A121" s="24"/>
      <c r="B121" s="953"/>
      <c r="C121" s="24"/>
      <c r="D121" s="24"/>
      <c r="E121" s="24"/>
      <c r="F121" s="24"/>
      <c r="G121" s="24"/>
      <c r="H121" s="24"/>
      <c r="I121" s="24"/>
      <c r="J121" s="24"/>
      <c r="K121" s="24"/>
    </row>
    <row r="122" spans="1:11" ht="32.25" customHeight="1">
      <c r="A122" s="24"/>
      <c r="B122" s="953" t="s">
        <v>2786</v>
      </c>
      <c r="C122" s="4706" t="s">
        <v>2647</v>
      </c>
      <c r="D122" s="4706"/>
      <c r="E122" s="4706"/>
      <c r="F122" s="4706"/>
      <c r="G122" s="4706"/>
      <c r="H122" s="4706"/>
      <c r="I122" s="4706"/>
      <c r="J122" s="4706"/>
      <c r="K122" s="4706"/>
    </row>
    <row r="123" spans="1:11" ht="11.4" customHeight="1">
      <c r="A123" s="24"/>
      <c r="B123" s="953"/>
      <c r="C123" s="24"/>
      <c r="D123" s="24"/>
      <c r="E123" s="24"/>
      <c r="F123" s="24"/>
      <c r="G123" s="24"/>
      <c r="H123" s="24"/>
      <c r="I123" s="24"/>
      <c r="J123" s="24"/>
      <c r="K123" s="24"/>
    </row>
    <row r="124" spans="1:11" ht="59.25" customHeight="1">
      <c r="A124" s="24"/>
      <c r="B124" s="953" t="s">
        <v>2787</v>
      </c>
      <c r="C124" s="4706" t="s">
        <v>2648</v>
      </c>
      <c r="D124" s="4706"/>
      <c r="E124" s="4706"/>
      <c r="F124" s="4706"/>
      <c r="G124" s="4706"/>
      <c r="H124" s="4706"/>
      <c r="I124" s="4706"/>
      <c r="J124" s="4706"/>
      <c r="K124" s="4706"/>
    </row>
    <row r="125" spans="1:11" ht="11.4" customHeight="1">
      <c r="A125" s="24"/>
      <c r="B125" s="952"/>
      <c r="C125" s="24"/>
      <c r="D125" s="24"/>
      <c r="E125" s="24"/>
      <c r="F125" s="24"/>
      <c r="G125" s="24"/>
      <c r="H125" s="24"/>
      <c r="I125" s="24"/>
      <c r="J125" s="24"/>
      <c r="K125" s="24"/>
    </row>
    <row r="126" spans="1:11" ht="18" customHeight="1">
      <c r="A126" s="24"/>
      <c r="B126" s="953" t="s">
        <v>2788</v>
      </c>
      <c r="C126" s="700" t="s">
        <v>2649</v>
      </c>
      <c r="D126" s="24"/>
      <c r="E126" s="24"/>
      <c r="F126" s="24"/>
      <c r="G126" s="24"/>
      <c r="H126" s="24"/>
      <c r="I126" s="24"/>
      <c r="J126" s="24"/>
      <c r="K126" s="24"/>
    </row>
    <row r="127" spans="1:11" ht="18" customHeight="1">
      <c r="A127" s="24"/>
      <c r="B127" s="700"/>
      <c r="C127" s="955" t="s">
        <v>2789</v>
      </c>
      <c r="D127" s="4059" t="s">
        <v>2650</v>
      </c>
      <c r="E127" s="4059"/>
      <c r="F127" s="4059"/>
      <c r="G127" s="4059"/>
      <c r="H127" s="4059"/>
      <c r="I127" s="4059"/>
      <c r="J127" s="4059"/>
      <c r="K127" s="4059"/>
    </row>
    <row r="128" spans="1:11" ht="17.25" customHeight="1">
      <c r="A128" s="24"/>
      <c r="B128" s="700"/>
      <c r="C128" s="955" t="s">
        <v>2790</v>
      </c>
      <c r="D128" s="4059" t="s">
        <v>2651</v>
      </c>
      <c r="E128" s="4059"/>
      <c r="F128" s="4059"/>
      <c r="G128" s="4059"/>
      <c r="H128" s="4059"/>
      <c r="I128" s="4059"/>
      <c r="J128" s="4059"/>
      <c r="K128" s="4059"/>
    </row>
    <row r="129" spans="1:11" ht="33" customHeight="1">
      <c r="A129" s="24"/>
      <c r="B129" s="700"/>
      <c r="C129" s="954"/>
      <c r="D129" s="956" t="s">
        <v>2791</v>
      </c>
      <c r="E129" s="5391" t="s">
        <v>2652</v>
      </c>
      <c r="F129" s="5391"/>
      <c r="G129" s="5391"/>
      <c r="H129" s="5391"/>
      <c r="I129" s="5391"/>
      <c r="J129" s="5391"/>
      <c r="K129" s="5391"/>
    </row>
    <row r="130" spans="1:11" ht="19.5" customHeight="1">
      <c r="A130" s="24"/>
      <c r="B130" s="700"/>
      <c r="C130" s="954"/>
      <c r="D130" s="957" t="s">
        <v>2792</v>
      </c>
      <c r="E130" s="5390" t="s">
        <v>2654</v>
      </c>
      <c r="F130" s="5390"/>
      <c r="G130" s="5390"/>
      <c r="H130" s="5390"/>
      <c r="I130" s="5390"/>
      <c r="J130" s="5390"/>
      <c r="K130" s="5390"/>
    </row>
    <row r="131" spans="1:11" ht="45.75" customHeight="1">
      <c r="A131" s="24"/>
      <c r="B131" s="700"/>
      <c r="C131" s="955" t="s">
        <v>2793</v>
      </c>
      <c r="D131" s="5391" t="s">
        <v>2653</v>
      </c>
      <c r="E131" s="5391"/>
      <c r="F131" s="5391"/>
      <c r="G131" s="5391"/>
      <c r="H131" s="5391"/>
      <c r="I131" s="5391"/>
      <c r="J131" s="5391"/>
      <c r="K131" s="5391"/>
    </row>
    <row r="132" spans="1:11" ht="11.4" customHeight="1">
      <c r="A132" s="24"/>
      <c r="B132" s="700"/>
      <c r="C132" s="952"/>
      <c r="D132" s="24"/>
      <c r="E132" s="24"/>
      <c r="F132" s="24"/>
      <c r="G132" s="24"/>
      <c r="H132" s="24"/>
      <c r="I132" s="24"/>
      <c r="J132" s="24"/>
      <c r="K132" s="24"/>
    </row>
    <row r="133" spans="1:11" ht="46.5" customHeight="1">
      <c r="A133" s="24"/>
      <c r="B133" s="953" t="s">
        <v>2794</v>
      </c>
      <c r="C133" s="3223" t="s">
        <v>2829</v>
      </c>
      <c r="D133" s="3223"/>
      <c r="E133" s="3223"/>
      <c r="F133" s="3223"/>
      <c r="G133" s="3223"/>
      <c r="H133" s="3223"/>
      <c r="I133" s="3223"/>
      <c r="J133" s="3223"/>
      <c r="K133" s="3223"/>
    </row>
    <row r="134" spans="1:11" ht="13.8">
      <c r="A134" s="24"/>
      <c r="B134" s="953"/>
      <c r="C134" s="24"/>
      <c r="D134" s="24"/>
      <c r="E134" s="24"/>
      <c r="F134" s="24"/>
      <c r="G134" s="24"/>
      <c r="H134" s="24"/>
      <c r="I134" s="24"/>
      <c r="J134" s="24"/>
      <c r="K134" s="24"/>
    </row>
    <row r="135" spans="1:11" ht="44.25" customHeight="1">
      <c r="A135" s="24"/>
      <c r="B135" s="953" t="s">
        <v>2795</v>
      </c>
      <c r="C135" s="3223" t="s">
        <v>4051</v>
      </c>
      <c r="D135" s="3223"/>
      <c r="E135" s="3223"/>
      <c r="F135" s="3223"/>
      <c r="G135" s="3223"/>
      <c r="H135" s="3223"/>
      <c r="I135" s="3223"/>
      <c r="J135" s="3223"/>
      <c r="K135" s="3223"/>
    </row>
    <row r="136" spans="1:11" ht="11.4" customHeight="1">
      <c r="A136" s="952"/>
      <c r="B136" s="24"/>
      <c r="C136" s="24"/>
      <c r="D136" s="24"/>
      <c r="E136" s="24"/>
      <c r="F136" s="24"/>
      <c r="G136" s="24"/>
      <c r="H136" s="24"/>
      <c r="I136" s="24"/>
      <c r="J136" s="24"/>
      <c r="K136" s="24"/>
    </row>
    <row r="137" spans="1:11" ht="23.25" customHeight="1">
      <c r="A137" s="961" t="s">
        <v>2642</v>
      </c>
      <c r="B137" s="950" t="s">
        <v>2643</v>
      </c>
      <c r="C137" s="24"/>
      <c r="D137" s="24"/>
      <c r="E137" s="24"/>
      <c r="F137" s="24"/>
      <c r="G137" s="24"/>
      <c r="H137" s="24"/>
      <c r="I137" s="24"/>
      <c r="J137" s="24"/>
      <c r="K137" s="24"/>
    </row>
    <row r="138" spans="1:11" ht="30" customHeight="1">
      <c r="A138" s="24"/>
      <c r="B138" s="953" t="s">
        <v>501</v>
      </c>
      <c r="C138" s="4706" t="s">
        <v>2655</v>
      </c>
      <c r="D138" s="4706"/>
      <c r="E138" s="4706"/>
      <c r="F138" s="4706"/>
      <c r="G138" s="4706"/>
      <c r="H138" s="4706"/>
      <c r="I138" s="4706"/>
      <c r="J138" s="4706"/>
      <c r="K138" s="4706"/>
    </row>
    <row r="139" spans="1:11" ht="13.8">
      <c r="A139" s="24"/>
      <c r="B139" s="24"/>
      <c r="C139" s="24"/>
      <c r="D139" s="24"/>
      <c r="E139" s="24"/>
      <c r="F139" s="24"/>
      <c r="G139" s="24"/>
      <c r="H139" s="24"/>
      <c r="I139" s="24"/>
      <c r="J139" s="24"/>
      <c r="K139" s="24"/>
    </row>
    <row r="140" spans="1:11" ht="19.5" customHeight="1">
      <c r="A140" s="24"/>
      <c r="B140" s="700"/>
      <c r="C140" s="955" t="s">
        <v>2827</v>
      </c>
      <c r="D140" s="4059" t="s">
        <v>2644</v>
      </c>
      <c r="E140" s="4059"/>
      <c r="F140" s="4059"/>
      <c r="G140" s="4059"/>
      <c r="H140" s="4059"/>
      <c r="I140" s="4059"/>
      <c r="J140" s="4059"/>
      <c r="K140" s="4059"/>
    </row>
    <row r="141" spans="1:11" ht="22.5" customHeight="1">
      <c r="A141" s="24"/>
      <c r="B141" s="700"/>
      <c r="C141" s="955" t="s">
        <v>2790</v>
      </c>
      <c r="D141" s="4059" t="s">
        <v>2656</v>
      </c>
      <c r="E141" s="4059"/>
      <c r="F141" s="4059"/>
      <c r="G141" s="4059"/>
      <c r="H141" s="4059"/>
      <c r="I141" s="4059"/>
      <c r="J141" s="4059"/>
      <c r="K141" s="4059"/>
    </row>
    <row r="142" spans="1:11" ht="18" customHeight="1">
      <c r="A142" s="24"/>
      <c r="B142" s="700"/>
      <c r="C142" s="955" t="s">
        <v>2793</v>
      </c>
      <c r="D142" s="4059" t="s">
        <v>2657</v>
      </c>
      <c r="E142" s="4059"/>
      <c r="F142" s="4059"/>
      <c r="G142" s="4059"/>
      <c r="H142" s="4059"/>
      <c r="I142" s="4059"/>
      <c r="J142" s="4059"/>
      <c r="K142" s="4059"/>
    </row>
    <row r="143" spans="1:11" ht="19.5" customHeight="1">
      <c r="A143" s="24"/>
      <c r="B143" s="700"/>
      <c r="C143" s="24"/>
      <c r="D143" s="956" t="s">
        <v>2791</v>
      </c>
      <c r="E143" s="5390" t="s">
        <v>2658</v>
      </c>
      <c r="F143" s="5390"/>
      <c r="G143" s="5390"/>
      <c r="H143" s="5390"/>
      <c r="I143" s="5390"/>
      <c r="J143" s="5390"/>
      <c r="K143" s="5390"/>
    </row>
    <row r="144" spans="1:11" ht="31.5" customHeight="1">
      <c r="A144" s="24"/>
      <c r="B144" s="700"/>
      <c r="C144" s="24"/>
      <c r="D144" s="957" t="s">
        <v>2792</v>
      </c>
      <c r="E144" s="4706" t="s">
        <v>2659</v>
      </c>
      <c r="F144" s="4706"/>
      <c r="G144" s="4706"/>
      <c r="H144" s="4706"/>
      <c r="I144" s="4706"/>
      <c r="J144" s="4706"/>
      <c r="K144" s="4706"/>
    </row>
    <row r="145" spans="1:11" ht="13.8">
      <c r="A145" s="24"/>
      <c r="B145" s="700"/>
      <c r="C145" s="24"/>
      <c r="D145" s="24"/>
      <c r="E145" s="24"/>
      <c r="F145" s="24"/>
      <c r="G145" s="24"/>
      <c r="H145" s="24"/>
      <c r="I145" s="24"/>
      <c r="J145" s="24"/>
      <c r="K145" s="24"/>
    </row>
    <row r="146" spans="1:11" ht="19.5" customHeight="1">
      <c r="A146" s="961" t="s">
        <v>2660</v>
      </c>
      <c r="B146" s="950" t="s">
        <v>2661</v>
      </c>
      <c r="C146" s="24"/>
      <c r="D146" s="24"/>
      <c r="E146" s="24"/>
      <c r="F146" s="24"/>
      <c r="G146" s="24"/>
      <c r="H146" s="24"/>
      <c r="I146" s="24"/>
      <c r="J146" s="24"/>
      <c r="K146" s="24"/>
    </row>
    <row r="147" spans="1:11" ht="33" customHeight="1">
      <c r="A147" s="24"/>
      <c r="B147" s="953" t="s">
        <v>501</v>
      </c>
      <c r="C147" s="4706" t="s">
        <v>2724</v>
      </c>
      <c r="D147" s="4706"/>
      <c r="E147" s="4706"/>
      <c r="F147" s="4706"/>
      <c r="G147" s="4706"/>
      <c r="H147" s="4706"/>
      <c r="I147" s="4706"/>
      <c r="J147" s="4706"/>
      <c r="K147" s="4706"/>
    </row>
    <row r="148" spans="1:11" ht="21" customHeight="1">
      <c r="A148" s="24"/>
      <c r="B148" s="700"/>
      <c r="C148" s="954" t="s">
        <v>399</v>
      </c>
      <c r="D148" s="5382" t="s">
        <v>4052</v>
      </c>
      <c r="E148" s="5382"/>
      <c r="F148" s="5382"/>
      <c r="G148" s="5382"/>
      <c r="H148" s="5382"/>
      <c r="I148" s="5382"/>
      <c r="J148" s="5382"/>
      <c r="K148" s="5382"/>
    </row>
    <row r="149" spans="1:11" ht="20.25" customHeight="1">
      <c r="A149" s="24"/>
      <c r="B149" s="700"/>
      <c r="C149" s="954" t="s">
        <v>400</v>
      </c>
      <c r="D149" s="5382" t="s">
        <v>2725</v>
      </c>
      <c r="E149" s="5382"/>
      <c r="F149" s="5382"/>
      <c r="G149" s="5382"/>
      <c r="H149" s="5382"/>
      <c r="I149" s="5382"/>
      <c r="J149" s="5382"/>
      <c r="K149" s="5382"/>
    </row>
    <row r="150" spans="1:11" ht="28.5" customHeight="1">
      <c r="A150" s="24"/>
      <c r="B150" s="700"/>
      <c r="C150" s="955" t="s">
        <v>772</v>
      </c>
      <c r="D150" s="4707" t="s">
        <v>2726</v>
      </c>
      <c r="E150" s="4707"/>
      <c r="F150" s="4707"/>
      <c r="G150" s="4707"/>
      <c r="H150" s="4707"/>
      <c r="I150" s="4707"/>
      <c r="J150" s="4707"/>
      <c r="K150" s="4707"/>
    </row>
    <row r="151" spans="1:11" ht="20.25" customHeight="1">
      <c r="A151" s="24"/>
      <c r="B151" s="700"/>
      <c r="C151" s="955" t="s">
        <v>773</v>
      </c>
      <c r="D151" s="5382" t="s">
        <v>2727</v>
      </c>
      <c r="E151" s="5382"/>
      <c r="F151" s="5382"/>
      <c r="G151" s="5382"/>
      <c r="H151" s="5382"/>
      <c r="I151" s="5382"/>
      <c r="J151" s="5382"/>
      <c r="K151" s="5382"/>
    </row>
    <row r="152" spans="1:11" ht="20.25" customHeight="1">
      <c r="A152" s="24"/>
      <c r="B152" s="700"/>
      <c r="C152" s="955" t="s">
        <v>2796</v>
      </c>
      <c r="D152" s="5382" t="s">
        <v>4053</v>
      </c>
      <c r="E152" s="5382"/>
      <c r="F152" s="5382"/>
      <c r="G152" s="5382"/>
      <c r="H152" s="5382"/>
      <c r="I152" s="5382"/>
      <c r="J152" s="5382"/>
      <c r="K152" s="5382"/>
    </row>
    <row r="153" spans="1:11" ht="33.75" customHeight="1">
      <c r="A153" s="24"/>
      <c r="B153" s="953" t="s">
        <v>924</v>
      </c>
      <c r="C153" s="4706" t="s">
        <v>2728</v>
      </c>
      <c r="D153" s="4706"/>
      <c r="E153" s="4706"/>
      <c r="F153" s="4706"/>
      <c r="G153" s="4706"/>
      <c r="H153" s="4706"/>
      <c r="I153" s="4706"/>
      <c r="J153" s="4706"/>
      <c r="K153" s="4706"/>
    </row>
    <row r="154" spans="1:11" ht="34.5" customHeight="1">
      <c r="A154" s="24"/>
      <c r="B154" s="953" t="s">
        <v>2797</v>
      </c>
      <c r="C154" s="4706" t="s">
        <v>2729</v>
      </c>
      <c r="D154" s="4706"/>
      <c r="E154" s="4706"/>
      <c r="F154" s="4706"/>
      <c r="G154" s="4706"/>
      <c r="H154" s="4706"/>
      <c r="I154" s="4706"/>
      <c r="J154" s="4706"/>
      <c r="K154" s="4706"/>
    </row>
    <row r="155" spans="1:11" ht="30.75" customHeight="1">
      <c r="A155" s="24"/>
      <c r="B155" s="953" t="s">
        <v>2798</v>
      </c>
      <c r="C155" s="4706" t="s">
        <v>2730</v>
      </c>
      <c r="D155" s="4706"/>
      <c r="E155" s="4706"/>
      <c r="F155" s="4706"/>
      <c r="G155" s="4706"/>
      <c r="H155" s="4706"/>
      <c r="I155" s="4706"/>
      <c r="J155" s="4706"/>
      <c r="K155" s="4706"/>
    </row>
    <row r="156" spans="1:11" ht="13.8">
      <c r="A156" s="952"/>
      <c r="B156" s="24"/>
      <c r="C156" s="24"/>
      <c r="D156" s="24"/>
      <c r="E156" s="24"/>
      <c r="F156" s="24"/>
      <c r="G156" s="24"/>
      <c r="H156" s="24"/>
      <c r="I156" s="24"/>
      <c r="J156" s="24"/>
      <c r="K156" s="24"/>
    </row>
    <row r="157" spans="1:11" ht="19.5" customHeight="1">
      <c r="A157" s="961" t="s">
        <v>2662</v>
      </c>
      <c r="B157" s="950" t="s">
        <v>2663</v>
      </c>
      <c r="C157" s="24"/>
      <c r="D157" s="24"/>
      <c r="E157" s="24"/>
      <c r="F157" s="24"/>
      <c r="G157" s="24"/>
      <c r="H157" s="24"/>
      <c r="I157" s="24"/>
      <c r="J157" s="24"/>
      <c r="K157" s="24"/>
    </row>
    <row r="158" spans="1:11" ht="13.8">
      <c r="A158" s="24"/>
      <c r="B158" s="952" t="s">
        <v>501</v>
      </c>
      <c r="C158" s="3223" t="s">
        <v>2731</v>
      </c>
      <c r="D158" s="3223"/>
      <c r="E158" s="3223"/>
      <c r="F158" s="3223"/>
      <c r="G158" s="3223"/>
      <c r="H158" s="3223"/>
      <c r="I158" s="3223"/>
      <c r="J158" s="3223"/>
      <c r="K158" s="3223"/>
    </row>
    <row r="159" spans="1:11" ht="23.25" customHeight="1">
      <c r="A159" s="24"/>
      <c r="B159" s="700"/>
      <c r="C159" s="966" t="s">
        <v>2799</v>
      </c>
      <c r="D159" s="4707" t="s">
        <v>2732</v>
      </c>
      <c r="E159" s="4707"/>
      <c r="F159" s="4707"/>
      <c r="G159" s="4707"/>
      <c r="H159" s="4707"/>
      <c r="I159" s="4707"/>
      <c r="J159" s="4707"/>
      <c r="K159" s="4707"/>
    </row>
    <row r="160" spans="1:11" ht="30" customHeight="1">
      <c r="A160" s="24"/>
      <c r="B160" s="700"/>
      <c r="C160" s="966" t="s">
        <v>2800</v>
      </c>
      <c r="D160" s="4707" t="s">
        <v>2733</v>
      </c>
      <c r="E160" s="4707"/>
      <c r="F160" s="4707"/>
      <c r="G160" s="4707"/>
      <c r="H160" s="4707"/>
      <c r="I160" s="4707"/>
      <c r="J160" s="4707"/>
      <c r="K160" s="4707"/>
    </row>
    <row r="161" spans="1:11" ht="23.25" customHeight="1">
      <c r="A161" s="24"/>
      <c r="B161" s="700"/>
      <c r="C161" s="966" t="s">
        <v>2801</v>
      </c>
      <c r="D161" s="4707" t="s">
        <v>2734</v>
      </c>
      <c r="E161" s="4707"/>
      <c r="F161" s="4707"/>
      <c r="G161" s="4707"/>
      <c r="H161" s="4707"/>
      <c r="I161" s="4707"/>
      <c r="J161" s="4707"/>
      <c r="K161" s="4707"/>
    </row>
    <row r="162" spans="1:11" ht="23.25" customHeight="1">
      <c r="A162" s="24"/>
      <c r="B162" s="700"/>
      <c r="C162" s="966" t="s">
        <v>2802</v>
      </c>
      <c r="D162" s="4707" t="s">
        <v>2735</v>
      </c>
      <c r="E162" s="4707"/>
      <c r="F162" s="4707"/>
      <c r="G162" s="4707"/>
      <c r="H162" s="4707"/>
      <c r="I162" s="4707"/>
      <c r="J162" s="4707"/>
      <c r="K162" s="4707"/>
    </row>
    <row r="163" spans="1:11" ht="13.8">
      <c r="A163" s="24"/>
      <c r="B163" s="952"/>
      <c r="C163" s="24"/>
      <c r="D163" s="24"/>
      <c r="E163" s="24"/>
      <c r="F163" s="24"/>
      <c r="G163" s="24"/>
      <c r="H163" s="24"/>
      <c r="I163" s="24"/>
      <c r="J163" s="24"/>
      <c r="K163" s="24"/>
    </row>
    <row r="164" spans="1:11" ht="27.6">
      <c r="A164" s="24"/>
      <c r="B164" s="952" t="s">
        <v>2803</v>
      </c>
      <c r="C164" s="4706" t="s">
        <v>4054</v>
      </c>
      <c r="D164" s="4706"/>
      <c r="E164" s="4706"/>
      <c r="F164" s="4706"/>
      <c r="G164" s="4706"/>
      <c r="H164" s="4706"/>
      <c r="I164" s="4706"/>
      <c r="J164" s="4706"/>
      <c r="K164" s="4706"/>
    </row>
    <row r="165" spans="1:11" ht="13.8">
      <c r="A165" s="952"/>
      <c r="B165" s="24"/>
      <c r="C165" s="24"/>
      <c r="D165" s="24"/>
      <c r="E165" s="24"/>
      <c r="F165" s="24"/>
      <c r="G165" s="24"/>
      <c r="H165" s="24"/>
      <c r="I165" s="24"/>
      <c r="J165" s="24"/>
      <c r="K165" s="24"/>
    </row>
    <row r="166" spans="1:11" ht="21" customHeight="1">
      <c r="A166" s="961" t="s">
        <v>2664</v>
      </c>
      <c r="B166" s="950" t="s">
        <v>2665</v>
      </c>
      <c r="C166" s="24"/>
      <c r="D166" s="24"/>
      <c r="E166" s="24"/>
      <c r="F166" s="24"/>
      <c r="G166" s="24"/>
      <c r="H166" s="24"/>
      <c r="I166" s="24"/>
      <c r="J166" s="24"/>
      <c r="K166" s="24"/>
    </row>
    <row r="167" spans="1:11" ht="20.25" customHeight="1">
      <c r="A167" s="700"/>
      <c r="B167" s="953" t="s">
        <v>501</v>
      </c>
      <c r="C167" s="4706" t="s">
        <v>2736</v>
      </c>
      <c r="D167" s="4706"/>
      <c r="E167" s="4706"/>
      <c r="F167" s="4706"/>
      <c r="G167" s="4706"/>
      <c r="H167" s="4706"/>
      <c r="I167" s="4706"/>
      <c r="J167" s="4706"/>
      <c r="K167" s="4706"/>
    </row>
    <row r="168" spans="1:11" ht="60.75" customHeight="1">
      <c r="A168" s="700"/>
      <c r="B168" s="953" t="s">
        <v>924</v>
      </c>
      <c r="C168" s="4706" t="s">
        <v>2737</v>
      </c>
      <c r="D168" s="4706"/>
      <c r="E168" s="4706"/>
      <c r="F168" s="4706"/>
      <c r="G168" s="4706"/>
      <c r="H168" s="4706"/>
      <c r="I168" s="4706"/>
      <c r="J168" s="4706"/>
      <c r="K168" s="4706"/>
    </row>
    <row r="169" spans="1:11" ht="38.25" customHeight="1">
      <c r="A169" s="700"/>
      <c r="B169" s="953" t="s">
        <v>2797</v>
      </c>
      <c r="C169" s="4706" t="s">
        <v>2738</v>
      </c>
      <c r="D169" s="4706"/>
      <c r="E169" s="4706"/>
      <c r="F169" s="4706"/>
      <c r="G169" s="4706"/>
      <c r="H169" s="4706"/>
      <c r="I169" s="4706"/>
      <c r="J169" s="4706"/>
      <c r="K169" s="4706"/>
    </row>
    <row r="170" spans="1:11" ht="18.75" customHeight="1">
      <c r="A170" s="700"/>
      <c r="B170" s="953" t="s">
        <v>2798</v>
      </c>
      <c r="C170" s="4706" t="s">
        <v>2739</v>
      </c>
      <c r="D170" s="4706"/>
      <c r="E170" s="4706"/>
      <c r="F170" s="4706"/>
      <c r="G170" s="4706"/>
      <c r="H170" s="4706"/>
      <c r="I170" s="4706"/>
      <c r="J170" s="4706"/>
      <c r="K170" s="4706"/>
    </row>
    <row r="171" spans="1:11" ht="18.75" customHeight="1">
      <c r="A171" s="700"/>
      <c r="B171" s="700"/>
      <c r="C171" s="955" t="s">
        <v>2804</v>
      </c>
      <c r="D171" s="4706" t="s">
        <v>2740</v>
      </c>
      <c r="E171" s="4706"/>
      <c r="F171" s="4706"/>
      <c r="G171" s="4706"/>
      <c r="H171" s="4706"/>
      <c r="I171" s="4706"/>
      <c r="J171" s="4706"/>
      <c r="K171" s="4706"/>
    </row>
    <row r="172" spans="1:11" ht="27.75" customHeight="1">
      <c r="A172" s="700"/>
      <c r="B172" s="700"/>
      <c r="C172" s="955" t="s">
        <v>2790</v>
      </c>
      <c r="D172" s="4706" t="s">
        <v>2741</v>
      </c>
      <c r="E172" s="4706"/>
      <c r="F172" s="4706"/>
      <c r="G172" s="4706"/>
      <c r="H172" s="4706"/>
      <c r="I172" s="4706"/>
      <c r="J172" s="4706"/>
      <c r="K172" s="4706"/>
    </row>
    <row r="173" spans="1:11" ht="32.25" customHeight="1">
      <c r="A173" s="700"/>
      <c r="B173" s="953" t="s">
        <v>2788</v>
      </c>
      <c r="C173" s="4706" t="s">
        <v>2742</v>
      </c>
      <c r="D173" s="4706"/>
      <c r="E173" s="4706"/>
      <c r="F173" s="4706"/>
      <c r="G173" s="4706"/>
      <c r="H173" s="4706"/>
      <c r="I173" s="4706"/>
      <c r="J173" s="4706"/>
      <c r="K173" s="4706"/>
    </row>
    <row r="174" spans="1:11" ht="17.25" customHeight="1">
      <c r="A174" s="700"/>
      <c r="B174" s="953" t="s">
        <v>2805</v>
      </c>
      <c r="C174" s="4706" t="s">
        <v>2743</v>
      </c>
      <c r="D174" s="4706"/>
      <c r="E174" s="4706"/>
      <c r="F174" s="4706"/>
      <c r="G174" s="4706"/>
      <c r="H174" s="4706"/>
      <c r="I174" s="4706"/>
      <c r="J174" s="4706"/>
      <c r="K174" s="4706"/>
    </row>
    <row r="175" spans="1:11" ht="18.75" customHeight="1">
      <c r="A175" s="700"/>
      <c r="B175" s="700"/>
      <c r="C175" s="966" t="s">
        <v>2799</v>
      </c>
      <c r="D175" s="3354" t="s">
        <v>2744</v>
      </c>
      <c r="E175" s="3354"/>
      <c r="F175" s="3354"/>
      <c r="G175" s="3354"/>
      <c r="H175" s="3354"/>
      <c r="I175" s="3354"/>
      <c r="J175" s="3354"/>
      <c r="K175" s="3354"/>
    </row>
    <row r="176" spans="1:11" ht="18.75" customHeight="1">
      <c r="A176" s="700"/>
      <c r="B176" s="700"/>
      <c r="C176" s="966" t="s">
        <v>2800</v>
      </c>
      <c r="D176" s="3354" t="s">
        <v>2745</v>
      </c>
      <c r="E176" s="3354"/>
      <c r="F176" s="3354"/>
      <c r="G176" s="3354"/>
      <c r="H176" s="3354"/>
      <c r="I176" s="3354"/>
      <c r="J176" s="3354"/>
      <c r="K176" s="3354"/>
    </row>
    <row r="177" spans="1:11" ht="18.75" customHeight="1">
      <c r="A177" s="700"/>
      <c r="B177" s="700"/>
      <c r="C177" s="966" t="s">
        <v>2801</v>
      </c>
      <c r="D177" s="3354" t="s">
        <v>2746</v>
      </c>
      <c r="E177" s="3354"/>
      <c r="F177" s="3354"/>
      <c r="G177" s="3354"/>
      <c r="H177" s="3354"/>
      <c r="I177" s="3354"/>
      <c r="J177" s="3354"/>
      <c r="K177" s="3354"/>
    </row>
    <row r="178" spans="1:11" ht="21.75" customHeight="1">
      <c r="A178" s="700"/>
      <c r="B178" s="700"/>
      <c r="C178" s="966" t="s">
        <v>2802</v>
      </c>
      <c r="D178" s="3354" t="s">
        <v>2747</v>
      </c>
      <c r="E178" s="3354"/>
      <c r="F178" s="3354"/>
      <c r="G178" s="3354"/>
      <c r="H178" s="3354"/>
      <c r="I178" s="3354"/>
      <c r="J178" s="3354"/>
      <c r="K178" s="3354"/>
    </row>
    <row r="179" spans="1:11" ht="13.8">
      <c r="A179" s="700"/>
      <c r="B179" s="700"/>
      <c r="C179" s="966" t="s">
        <v>2806</v>
      </c>
      <c r="D179" s="3354" t="s">
        <v>2748</v>
      </c>
      <c r="E179" s="3354"/>
      <c r="F179" s="3354"/>
      <c r="G179" s="3354"/>
      <c r="H179" s="3354"/>
      <c r="I179" s="3354"/>
      <c r="J179" s="3354"/>
      <c r="K179" s="3354"/>
    </row>
    <row r="180" spans="1:11" ht="11.25" customHeight="1">
      <c r="A180" s="700"/>
      <c r="B180" s="953"/>
      <c r="C180" s="24"/>
      <c r="D180" s="24"/>
      <c r="E180" s="24"/>
      <c r="F180" s="24"/>
      <c r="G180" s="24"/>
      <c r="H180" s="24"/>
      <c r="I180" s="24"/>
      <c r="J180" s="24"/>
      <c r="K180" s="24"/>
    </row>
    <row r="181" spans="1:11" ht="35.25" customHeight="1">
      <c r="A181" s="700"/>
      <c r="B181" s="953" t="s">
        <v>2795</v>
      </c>
      <c r="C181" s="4706" t="s">
        <v>2749</v>
      </c>
      <c r="D181" s="4706"/>
      <c r="E181" s="4706"/>
      <c r="F181" s="4706"/>
      <c r="G181" s="4706"/>
      <c r="H181" s="4706"/>
      <c r="I181" s="4706"/>
      <c r="J181" s="4706"/>
      <c r="K181" s="4706"/>
    </row>
    <row r="182" spans="1:11" ht="27.75" customHeight="1">
      <c r="A182" s="24"/>
      <c r="B182" s="953" t="s">
        <v>2807</v>
      </c>
      <c r="C182" s="4706" t="s">
        <v>2750</v>
      </c>
      <c r="D182" s="4706"/>
      <c r="E182" s="4706"/>
      <c r="F182" s="4706"/>
      <c r="G182" s="4706"/>
      <c r="H182" s="4706"/>
      <c r="I182" s="4706"/>
      <c r="J182" s="4706"/>
      <c r="K182" s="4706"/>
    </row>
    <row r="183" spans="1:11" ht="13.8">
      <c r="A183" s="24"/>
      <c r="B183" s="952"/>
      <c r="C183" s="24"/>
      <c r="D183" s="24"/>
      <c r="E183" s="24"/>
      <c r="F183" s="24"/>
      <c r="G183" s="24"/>
      <c r="H183" s="24"/>
      <c r="I183" s="24"/>
      <c r="J183" s="24"/>
      <c r="K183" s="24"/>
    </row>
    <row r="184" spans="1:11" ht="18.75" customHeight="1">
      <c r="A184" s="961" t="s">
        <v>2666</v>
      </c>
      <c r="B184" s="950" t="s">
        <v>2667</v>
      </c>
      <c r="C184" s="24"/>
      <c r="D184" s="24"/>
      <c r="E184" s="24"/>
      <c r="F184" s="24"/>
      <c r="G184" s="24"/>
      <c r="H184" s="24"/>
      <c r="I184" s="24"/>
      <c r="J184" s="24"/>
      <c r="K184" s="24"/>
    </row>
    <row r="185" spans="1:11" ht="30.75" customHeight="1">
      <c r="A185" s="24"/>
      <c r="B185" s="953" t="s">
        <v>2783</v>
      </c>
      <c r="C185" s="4706" t="s">
        <v>2751</v>
      </c>
      <c r="D185" s="4706"/>
      <c r="E185" s="4706"/>
      <c r="F185" s="4706"/>
      <c r="G185" s="4706"/>
      <c r="H185" s="4706"/>
      <c r="I185" s="4706"/>
      <c r="J185" s="4706"/>
      <c r="K185" s="4706"/>
    </row>
    <row r="186" spans="1:11" ht="34.5" customHeight="1">
      <c r="A186" s="24"/>
      <c r="B186" s="953" t="s">
        <v>2785</v>
      </c>
      <c r="C186" s="4706" t="s">
        <v>2752</v>
      </c>
      <c r="D186" s="4706"/>
      <c r="E186" s="4706"/>
      <c r="F186" s="4706"/>
      <c r="G186" s="4706"/>
      <c r="H186" s="4706"/>
      <c r="I186" s="4706"/>
      <c r="J186" s="4706"/>
      <c r="K186" s="4706"/>
    </row>
    <row r="187" spans="1:11" ht="48" customHeight="1">
      <c r="A187" s="24"/>
      <c r="B187" s="953" t="s">
        <v>2786</v>
      </c>
      <c r="C187" s="4706" t="s">
        <v>2753</v>
      </c>
      <c r="D187" s="4706"/>
      <c r="E187" s="4706"/>
      <c r="F187" s="4706"/>
      <c r="G187" s="4706"/>
      <c r="H187" s="4706"/>
      <c r="I187" s="4706"/>
      <c r="J187" s="4706"/>
      <c r="K187" s="4706"/>
    </row>
    <row r="188" spans="1:11" ht="19.5" customHeight="1">
      <c r="A188" s="24"/>
      <c r="B188" s="953" t="s">
        <v>2787</v>
      </c>
      <c r="C188" s="4706" t="s">
        <v>2754</v>
      </c>
      <c r="D188" s="4706"/>
      <c r="E188" s="4706"/>
      <c r="F188" s="4706"/>
      <c r="G188" s="4706"/>
      <c r="H188" s="4706"/>
      <c r="I188" s="4706"/>
      <c r="J188" s="4706"/>
      <c r="K188" s="4706"/>
    </row>
    <row r="189" spans="1:11" ht="35.25" customHeight="1">
      <c r="A189" s="24"/>
      <c r="B189" s="700"/>
      <c r="C189" s="955" t="s">
        <v>2799</v>
      </c>
      <c r="D189" s="3223" t="s">
        <v>2755</v>
      </c>
      <c r="E189" s="3223"/>
      <c r="F189" s="3223"/>
      <c r="G189" s="3223"/>
      <c r="H189" s="3223"/>
      <c r="I189" s="3223"/>
      <c r="J189" s="3223"/>
      <c r="K189" s="3223"/>
    </row>
    <row r="190" spans="1:11" ht="33.75" customHeight="1">
      <c r="A190" s="24"/>
      <c r="B190" s="700"/>
      <c r="C190" s="955" t="s">
        <v>2800</v>
      </c>
      <c r="D190" s="3223" t="s">
        <v>2756</v>
      </c>
      <c r="E190" s="3223"/>
      <c r="F190" s="3223"/>
      <c r="G190" s="3223"/>
      <c r="H190" s="3223"/>
      <c r="I190" s="3223"/>
      <c r="J190" s="3223"/>
      <c r="K190" s="3223"/>
    </row>
    <row r="191" spans="1:11" ht="13.8">
      <c r="A191" s="24"/>
      <c r="B191" s="700"/>
      <c r="C191" s="955" t="s">
        <v>2801</v>
      </c>
      <c r="D191" s="3223" t="s">
        <v>2757</v>
      </c>
      <c r="E191" s="3223"/>
      <c r="F191" s="3223"/>
      <c r="G191" s="3223"/>
      <c r="H191" s="3223"/>
      <c r="I191" s="3223"/>
      <c r="J191" s="3223"/>
      <c r="K191" s="3223"/>
    </row>
    <row r="192" spans="1:11" ht="13.8">
      <c r="A192" s="951"/>
      <c r="B192" s="24"/>
      <c r="C192" s="24"/>
      <c r="D192" s="24"/>
      <c r="E192" s="24"/>
      <c r="F192" s="24"/>
      <c r="G192" s="24"/>
      <c r="H192" s="24"/>
      <c r="I192" s="24"/>
      <c r="J192" s="24"/>
      <c r="K192" s="24"/>
    </row>
    <row r="193" spans="1:11" ht="20.25" customHeight="1">
      <c r="A193" s="961" t="s">
        <v>2668</v>
      </c>
      <c r="B193" s="950" t="s">
        <v>2669</v>
      </c>
      <c r="C193" s="24"/>
      <c r="D193" s="24"/>
      <c r="E193" s="24"/>
      <c r="F193" s="24"/>
      <c r="G193" s="24"/>
      <c r="H193" s="24"/>
      <c r="I193" s="24"/>
      <c r="J193" s="24"/>
      <c r="K193" s="24"/>
    </row>
    <row r="194" spans="1:11" ht="50.25" customHeight="1">
      <c r="A194" s="700"/>
      <c r="B194" s="953" t="s">
        <v>501</v>
      </c>
      <c r="C194" s="4706" t="s">
        <v>2758</v>
      </c>
      <c r="D194" s="4706"/>
      <c r="E194" s="4706"/>
      <c r="F194" s="4706"/>
      <c r="G194" s="4706"/>
      <c r="H194" s="4706"/>
      <c r="I194" s="4706"/>
      <c r="J194" s="4706"/>
      <c r="K194" s="4706"/>
    </row>
    <row r="195" spans="1:11" ht="17.25" customHeight="1">
      <c r="A195" s="700"/>
      <c r="B195" s="953" t="s">
        <v>2808</v>
      </c>
      <c r="C195" s="4706" t="s">
        <v>2763</v>
      </c>
      <c r="D195" s="4706"/>
      <c r="E195" s="4706"/>
      <c r="F195" s="4706"/>
      <c r="G195" s="4706"/>
      <c r="H195" s="4706"/>
      <c r="I195" s="4706"/>
      <c r="J195" s="4706"/>
      <c r="K195" s="4706"/>
    </row>
    <row r="196" spans="1:11" ht="32.25" customHeight="1">
      <c r="A196" s="24"/>
      <c r="B196" s="700"/>
      <c r="C196" s="955" t="s">
        <v>2799</v>
      </c>
      <c r="D196" s="3223" t="s">
        <v>2759</v>
      </c>
      <c r="E196" s="3223"/>
      <c r="F196" s="3223"/>
      <c r="G196" s="3223"/>
      <c r="H196" s="3223"/>
      <c r="I196" s="3223"/>
      <c r="J196" s="3223"/>
      <c r="K196" s="3223"/>
    </row>
    <row r="197" spans="1:11" ht="23.25" customHeight="1">
      <c r="A197" s="24"/>
      <c r="B197" s="700"/>
      <c r="C197" s="955" t="s">
        <v>2800</v>
      </c>
      <c r="D197" s="3223" t="s">
        <v>2764</v>
      </c>
      <c r="E197" s="3223"/>
      <c r="F197" s="3223"/>
      <c r="G197" s="3223"/>
      <c r="H197" s="3223"/>
      <c r="I197" s="3223"/>
      <c r="J197" s="3223"/>
      <c r="K197" s="3223"/>
    </row>
    <row r="198" spans="1:11" ht="23.25" customHeight="1">
      <c r="A198" s="24"/>
      <c r="B198" s="700"/>
      <c r="C198" s="955" t="s">
        <v>2801</v>
      </c>
      <c r="D198" s="3223" t="s">
        <v>4055</v>
      </c>
      <c r="E198" s="3223"/>
      <c r="F198" s="3223"/>
      <c r="G198" s="3223"/>
      <c r="H198" s="3223"/>
      <c r="I198" s="3223"/>
      <c r="J198" s="3223"/>
      <c r="K198" s="3223"/>
    </row>
    <row r="199" spans="1:11" ht="23.25" customHeight="1">
      <c r="A199" s="24"/>
      <c r="B199" s="700"/>
      <c r="C199" s="955" t="s">
        <v>2802</v>
      </c>
      <c r="D199" s="3223" t="s">
        <v>2765</v>
      </c>
      <c r="E199" s="3223"/>
      <c r="F199" s="3223"/>
      <c r="G199" s="3223"/>
      <c r="H199" s="3223"/>
      <c r="I199" s="3223"/>
      <c r="J199" s="3223"/>
      <c r="K199" s="3223"/>
    </row>
    <row r="200" spans="1:11" ht="30" customHeight="1">
      <c r="A200" s="24"/>
      <c r="B200" s="700"/>
      <c r="C200" s="955" t="s">
        <v>2806</v>
      </c>
      <c r="D200" s="3223" t="s">
        <v>2760</v>
      </c>
      <c r="E200" s="3223"/>
      <c r="F200" s="3223"/>
      <c r="G200" s="3223"/>
      <c r="H200" s="3223"/>
      <c r="I200" s="3223"/>
      <c r="J200" s="3223"/>
      <c r="K200" s="3223"/>
    </row>
    <row r="201" spans="1:11" ht="13.8">
      <c r="A201" s="951"/>
      <c r="B201" s="24"/>
      <c r="C201" s="24"/>
      <c r="D201" s="24"/>
      <c r="E201" s="24"/>
      <c r="F201" s="24"/>
      <c r="G201" s="24"/>
      <c r="H201" s="24"/>
      <c r="I201" s="24"/>
      <c r="J201" s="24"/>
      <c r="K201" s="24"/>
    </row>
    <row r="202" spans="1:11" ht="18.75" customHeight="1">
      <c r="A202" s="961" t="s">
        <v>2670</v>
      </c>
      <c r="B202" s="950" t="s">
        <v>2671</v>
      </c>
      <c r="C202" s="24"/>
      <c r="D202" s="24"/>
      <c r="E202" s="24"/>
      <c r="F202" s="24"/>
      <c r="G202" s="24"/>
      <c r="H202" s="24"/>
      <c r="I202" s="24"/>
      <c r="J202" s="24"/>
      <c r="K202" s="24"/>
    </row>
    <row r="203" spans="1:11" ht="45.75" customHeight="1">
      <c r="A203" s="24"/>
      <c r="B203" s="953" t="s">
        <v>2809</v>
      </c>
      <c r="C203" s="4706" t="s">
        <v>4056</v>
      </c>
      <c r="D203" s="4706"/>
      <c r="E203" s="4706"/>
      <c r="F203" s="4706"/>
      <c r="G203" s="4706"/>
      <c r="H203" s="4706"/>
      <c r="I203" s="4706"/>
      <c r="J203" s="4706"/>
      <c r="K203" s="4706"/>
    </row>
    <row r="204" spans="1:11" ht="33" customHeight="1">
      <c r="A204" s="24"/>
      <c r="B204" s="953" t="s">
        <v>2810</v>
      </c>
      <c r="C204" s="4706" t="s">
        <v>2761</v>
      </c>
      <c r="D204" s="4706"/>
      <c r="E204" s="4706"/>
      <c r="F204" s="4706"/>
      <c r="G204" s="4706"/>
      <c r="H204" s="4706"/>
      <c r="I204" s="4706"/>
      <c r="J204" s="4706"/>
      <c r="K204" s="4706"/>
    </row>
    <row r="205" spans="1:11" ht="32.25" customHeight="1">
      <c r="A205" s="24"/>
      <c r="B205" s="953" t="s">
        <v>2797</v>
      </c>
      <c r="C205" s="4706" t="s">
        <v>2826</v>
      </c>
      <c r="D205" s="4706"/>
      <c r="E205" s="4706"/>
      <c r="F205" s="4706"/>
      <c r="G205" s="4706"/>
      <c r="H205" s="4706"/>
      <c r="I205" s="4706"/>
      <c r="J205" s="4706"/>
      <c r="K205" s="4706"/>
    </row>
    <row r="206" spans="1:11" ht="75" customHeight="1">
      <c r="A206" s="24"/>
      <c r="B206" s="953" t="s">
        <v>2811</v>
      </c>
      <c r="C206" s="4706" t="s">
        <v>2762</v>
      </c>
      <c r="D206" s="4706"/>
      <c r="E206" s="4706"/>
      <c r="F206" s="4706"/>
      <c r="G206" s="4706"/>
      <c r="H206" s="4706"/>
      <c r="I206" s="4706"/>
      <c r="J206" s="4706"/>
      <c r="K206" s="4706"/>
    </row>
    <row r="207" spans="1:11" ht="13.8">
      <c r="A207" s="951"/>
      <c r="B207" s="24"/>
      <c r="C207" s="24"/>
      <c r="D207" s="24"/>
      <c r="E207" s="24"/>
      <c r="F207" s="24"/>
      <c r="G207" s="24"/>
      <c r="H207" s="24"/>
      <c r="I207" s="24"/>
      <c r="J207" s="24"/>
      <c r="K207" s="24"/>
    </row>
    <row r="208" spans="1:11" ht="22.5" customHeight="1">
      <c r="A208" s="961" t="s">
        <v>2672</v>
      </c>
      <c r="B208" s="950" t="s">
        <v>2673</v>
      </c>
      <c r="C208" s="24"/>
      <c r="D208" s="24"/>
      <c r="E208" s="24"/>
      <c r="F208" s="24"/>
      <c r="G208" s="24"/>
      <c r="H208" s="24"/>
      <c r="I208" s="24"/>
      <c r="J208" s="24"/>
      <c r="K208" s="24"/>
    </row>
    <row r="209" spans="1:11" ht="33.75" customHeight="1">
      <c r="A209" s="24"/>
      <c r="B209" s="953" t="s">
        <v>501</v>
      </c>
      <c r="C209" s="4706" t="s">
        <v>2766</v>
      </c>
      <c r="D209" s="4706"/>
      <c r="E209" s="4706"/>
      <c r="F209" s="4706"/>
      <c r="G209" s="4706"/>
      <c r="H209" s="4706"/>
      <c r="I209" s="4706"/>
      <c r="J209" s="4706"/>
      <c r="K209" s="4706"/>
    </row>
    <row r="210" spans="1:11" ht="24" customHeight="1">
      <c r="A210" s="24"/>
      <c r="B210" s="953" t="s">
        <v>924</v>
      </c>
      <c r="C210" s="4706" t="s">
        <v>2767</v>
      </c>
      <c r="D210" s="4706"/>
      <c r="E210" s="4706"/>
      <c r="F210" s="4706"/>
      <c r="G210" s="4706"/>
      <c r="H210" s="4706"/>
      <c r="I210" s="4706"/>
      <c r="J210" s="4706"/>
      <c r="K210" s="4706"/>
    </row>
    <row r="211" spans="1:11" ht="48" customHeight="1">
      <c r="A211" s="24"/>
      <c r="B211" s="953" t="s">
        <v>1340</v>
      </c>
      <c r="C211" s="4706" t="s">
        <v>2768</v>
      </c>
      <c r="D211" s="4706"/>
      <c r="E211" s="4706"/>
      <c r="F211" s="4706"/>
      <c r="G211" s="4706"/>
      <c r="H211" s="4706"/>
      <c r="I211" s="4706"/>
      <c r="J211" s="4706"/>
      <c r="K211" s="4706"/>
    </row>
    <row r="212" spans="1:11" ht="58.2" customHeight="1">
      <c r="A212" s="24"/>
      <c r="B212" s="953" t="s">
        <v>2812</v>
      </c>
      <c r="C212" s="4706" t="s">
        <v>2769</v>
      </c>
      <c r="D212" s="4706"/>
      <c r="E212" s="4706"/>
      <c r="F212" s="4706"/>
      <c r="G212" s="4706"/>
      <c r="H212" s="4706"/>
      <c r="I212" s="4706"/>
      <c r="J212" s="4706"/>
      <c r="K212" s="4706"/>
    </row>
    <row r="213" spans="1:11" ht="45.75" customHeight="1">
      <c r="A213" s="24"/>
      <c r="B213" s="953" t="s">
        <v>2813</v>
      </c>
      <c r="C213" s="4706" t="s">
        <v>2770</v>
      </c>
      <c r="D213" s="4706"/>
      <c r="E213" s="4706"/>
      <c r="F213" s="4706"/>
      <c r="G213" s="4706"/>
      <c r="H213" s="4706"/>
      <c r="I213" s="4706"/>
      <c r="J213" s="4706"/>
      <c r="K213" s="4706"/>
    </row>
    <row r="214" spans="1:11" ht="13.8">
      <c r="A214" s="952"/>
      <c r="B214" s="24"/>
      <c r="C214" s="24"/>
      <c r="D214" s="24"/>
      <c r="E214" s="24"/>
      <c r="F214" s="24"/>
      <c r="G214" s="24"/>
      <c r="H214" s="24"/>
      <c r="I214" s="24"/>
      <c r="J214" s="24"/>
      <c r="K214" s="24"/>
    </row>
    <row r="215" spans="1:11" ht="20.25" customHeight="1">
      <c r="A215" s="961" t="s">
        <v>2674</v>
      </c>
      <c r="B215" s="950" t="s">
        <v>2675</v>
      </c>
      <c r="C215" s="24"/>
      <c r="D215" s="24"/>
      <c r="E215" s="24"/>
      <c r="F215" s="24"/>
      <c r="G215" s="24"/>
      <c r="H215" s="24"/>
      <c r="I215" s="24"/>
      <c r="J215" s="24"/>
      <c r="K215" s="24"/>
    </row>
    <row r="216" spans="1:11" ht="24" customHeight="1">
      <c r="A216" s="24"/>
      <c r="B216" s="953" t="s">
        <v>501</v>
      </c>
      <c r="C216" s="700" t="s">
        <v>2771</v>
      </c>
      <c r="D216" s="24"/>
      <c r="E216" s="24"/>
      <c r="F216" s="24"/>
      <c r="G216" s="24"/>
      <c r="H216" s="24"/>
      <c r="I216" s="24"/>
      <c r="J216" s="24"/>
      <c r="K216" s="24"/>
    </row>
    <row r="217" spans="1:11" ht="16.5" customHeight="1">
      <c r="A217" s="24"/>
      <c r="B217" s="700"/>
      <c r="C217" s="955" t="s">
        <v>2799</v>
      </c>
      <c r="D217" s="3223" t="s">
        <v>2772</v>
      </c>
      <c r="E217" s="3223"/>
      <c r="F217" s="3223"/>
      <c r="G217" s="3223"/>
      <c r="H217" s="3223"/>
      <c r="I217" s="3223"/>
      <c r="J217" s="3223"/>
      <c r="K217" s="3223"/>
    </row>
    <row r="218" spans="1:11" ht="16.5" customHeight="1">
      <c r="A218" s="24"/>
      <c r="B218" s="700"/>
      <c r="C218" s="955" t="s">
        <v>2800</v>
      </c>
      <c r="D218" s="3223" t="s">
        <v>2774</v>
      </c>
      <c r="E218" s="3223"/>
      <c r="F218" s="3223"/>
      <c r="G218" s="3223"/>
      <c r="H218" s="3223"/>
      <c r="I218" s="3223"/>
      <c r="J218" s="3223"/>
      <c r="K218" s="3223"/>
    </row>
    <row r="219" spans="1:11" ht="16.5" customHeight="1">
      <c r="A219" s="24"/>
      <c r="B219" s="700"/>
      <c r="C219" s="955" t="s">
        <v>2801</v>
      </c>
      <c r="D219" s="3223" t="s">
        <v>2775</v>
      </c>
      <c r="E219" s="3223"/>
      <c r="F219" s="3223"/>
      <c r="G219" s="3223"/>
      <c r="H219" s="3223"/>
      <c r="I219" s="3223"/>
      <c r="J219" s="3223"/>
      <c r="K219" s="3223"/>
    </row>
    <row r="220" spans="1:11" ht="16.5" customHeight="1">
      <c r="A220" s="24"/>
      <c r="B220" s="700"/>
      <c r="C220" s="955" t="s">
        <v>2802</v>
      </c>
      <c r="D220" s="3223" t="s">
        <v>2773</v>
      </c>
      <c r="E220" s="3223"/>
      <c r="F220" s="3223"/>
      <c r="G220" s="3223"/>
      <c r="H220" s="3223"/>
      <c r="I220" s="3223"/>
      <c r="J220" s="3223"/>
      <c r="K220" s="3223"/>
    </row>
    <row r="221" spans="1:11" ht="16.5" customHeight="1">
      <c r="A221" s="24"/>
      <c r="B221" s="700"/>
      <c r="C221" s="955" t="s">
        <v>2806</v>
      </c>
      <c r="D221" s="3223" t="s">
        <v>4057</v>
      </c>
      <c r="E221" s="3223"/>
      <c r="F221" s="3223"/>
      <c r="G221" s="3223"/>
      <c r="H221" s="3223"/>
      <c r="I221" s="3223"/>
      <c r="J221" s="3223"/>
      <c r="K221" s="3223"/>
    </row>
    <row r="222" spans="1:11" ht="16.5" customHeight="1">
      <c r="A222" s="24"/>
      <c r="B222" s="700"/>
      <c r="C222" s="955" t="s">
        <v>2814</v>
      </c>
      <c r="D222" s="3223" t="s">
        <v>4058</v>
      </c>
      <c r="E222" s="3223"/>
      <c r="F222" s="3223"/>
      <c r="G222" s="3223"/>
      <c r="H222" s="3223"/>
      <c r="I222" s="3223"/>
      <c r="J222" s="3223"/>
      <c r="K222" s="3223"/>
    </row>
    <row r="223" spans="1:11" ht="16.5" customHeight="1">
      <c r="A223" s="24"/>
      <c r="B223" s="700"/>
      <c r="C223" s="955" t="s">
        <v>2815</v>
      </c>
      <c r="D223" s="3223" t="s">
        <v>2776</v>
      </c>
      <c r="E223" s="3223"/>
      <c r="F223" s="3223"/>
      <c r="G223" s="3223"/>
      <c r="H223" s="3223"/>
      <c r="I223" s="3223"/>
      <c r="J223" s="3223"/>
      <c r="K223" s="3223"/>
    </row>
    <row r="224" spans="1:11" ht="8.4" customHeight="1">
      <c r="A224" s="952"/>
      <c r="B224" s="24"/>
      <c r="C224" s="24"/>
      <c r="D224" s="24"/>
      <c r="E224" s="24"/>
      <c r="F224" s="24"/>
      <c r="G224" s="24"/>
      <c r="H224" s="24"/>
      <c r="I224" s="24"/>
      <c r="J224" s="24"/>
      <c r="K224" s="24"/>
    </row>
    <row r="225" spans="1:11" ht="17.25" customHeight="1">
      <c r="A225" s="961" t="s">
        <v>2553</v>
      </c>
      <c r="B225" s="961" t="s">
        <v>2554</v>
      </c>
      <c r="C225" s="24"/>
      <c r="D225" s="24"/>
      <c r="E225" s="24"/>
      <c r="F225" s="24"/>
      <c r="G225" s="24"/>
      <c r="H225" s="24"/>
      <c r="I225" s="24"/>
      <c r="J225" s="24"/>
      <c r="K225" s="24"/>
    </row>
    <row r="226" spans="1:11" ht="48.6" customHeight="1">
      <c r="A226" s="24"/>
      <c r="B226" s="5381" t="s">
        <v>4059</v>
      </c>
      <c r="C226" s="5381"/>
      <c r="D226" s="5381"/>
      <c r="E226" s="5381"/>
      <c r="F226" s="5381"/>
      <c r="G226" s="5381"/>
      <c r="H226" s="5381"/>
      <c r="I226" s="5381"/>
      <c r="J226" s="5381"/>
      <c r="K226" s="5381"/>
    </row>
    <row r="227" spans="1:11" ht="60.75" customHeight="1">
      <c r="A227" s="24"/>
      <c r="B227" s="953" t="s">
        <v>501</v>
      </c>
      <c r="C227" s="4706" t="s">
        <v>4131</v>
      </c>
      <c r="D227" s="4706"/>
      <c r="E227" s="4706"/>
      <c r="F227" s="4706"/>
      <c r="G227" s="4706"/>
      <c r="H227" s="4706"/>
      <c r="I227" s="4706"/>
      <c r="J227" s="4706"/>
      <c r="K227" s="4706"/>
    </row>
    <row r="228" spans="1:11" ht="34.5" customHeight="1">
      <c r="A228" s="24"/>
      <c r="B228" s="953" t="s">
        <v>924</v>
      </c>
      <c r="C228" s="4706" t="s">
        <v>4060</v>
      </c>
      <c r="D228" s="4706"/>
      <c r="E228" s="4706"/>
      <c r="F228" s="4706"/>
      <c r="G228" s="4706"/>
      <c r="H228" s="4706"/>
      <c r="I228" s="4706"/>
      <c r="J228" s="4706"/>
      <c r="K228" s="4706"/>
    </row>
    <row r="229" spans="1:11" ht="34.5" customHeight="1">
      <c r="A229" s="24"/>
      <c r="B229" s="953" t="s">
        <v>774</v>
      </c>
      <c r="C229" s="4706" t="s">
        <v>4061</v>
      </c>
      <c r="D229" s="4706"/>
      <c r="E229" s="4706"/>
      <c r="F229" s="4706"/>
      <c r="G229" s="4706"/>
      <c r="H229" s="4706"/>
      <c r="I229" s="4706"/>
      <c r="J229" s="4706"/>
      <c r="K229" s="4706"/>
    </row>
    <row r="230" spans="1:11" ht="31.5" customHeight="1">
      <c r="A230" s="24"/>
      <c r="B230" s="953" t="s">
        <v>159</v>
      </c>
      <c r="C230" s="4706" t="s">
        <v>4062</v>
      </c>
      <c r="D230" s="4706"/>
      <c r="E230" s="4706"/>
      <c r="F230" s="4706"/>
      <c r="G230" s="4706"/>
      <c r="H230" s="4706"/>
      <c r="I230" s="4706"/>
      <c r="J230" s="4706"/>
      <c r="K230" s="4706"/>
    </row>
    <row r="231" spans="1:11" ht="42.75" customHeight="1">
      <c r="A231" s="24"/>
      <c r="B231" s="953" t="s">
        <v>160</v>
      </c>
      <c r="C231" s="4706" t="s">
        <v>4063</v>
      </c>
      <c r="D231" s="4706"/>
      <c r="E231" s="4706"/>
      <c r="F231" s="4706"/>
      <c r="G231" s="4706"/>
      <c r="H231" s="4706"/>
      <c r="I231" s="4706"/>
      <c r="J231" s="4706"/>
      <c r="K231" s="4706"/>
    </row>
    <row r="232" spans="1:11" ht="32.25" customHeight="1">
      <c r="A232" s="24"/>
      <c r="B232" s="953" t="s">
        <v>1265</v>
      </c>
      <c r="C232" s="4706" t="s">
        <v>4064</v>
      </c>
      <c r="D232" s="4706"/>
      <c r="E232" s="4706"/>
      <c r="F232" s="4706"/>
      <c r="G232" s="4706"/>
      <c r="H232" s="4706"/>
      <c r="I232" s="4706"/>
      <c r="J232" s="4706"/>
      <c r="K232" s="4706"/>
    </row>
    <row r="233" spans="1:11" ht="32.25" customHeight="1">
      <c r="A233" s="24"/>
      <c r="B233" s="953" t="s">
        <v>1266</v>
      </c>
      <c r="C233" s="4706" t="s">
        <v>2676</v>
      </c>
      <c r="D233" s="4706"/>
      <c r="E233" s="4706"/>
      <c r="F233" s="4706"/>
      <c r="G233" s="4706"/>
      <c r="H233" s="4706"/>
      <c r="I233" s="4706"/>
      <c r="J233" s="4706"/>
      <c r="K233" s="4706"/>
    </row>
    <row r="234" spans="1:11" ht="32.25" customHeight="1">
      <c r="A234" s="24"/>
      <c r="B234" s="953" t="s">
        <v>1267</v>
      </c>
      <c r="C234" s="4706" t="s">
        <v>4065</v>
      </c>
      <c r="D234" s="4706"/>
      <c r="E234" s="4706"/>
      <c r="F234" s="4706"/>
      <c r="G234" s="4706"/>
      <c r="H234" s="4706"/>
      <c r="I234" s="4706"/>
      <c r="J234" s="4706"/>
      <c r="K234" s="4706"/>
    </row>
    <row r="235" spans="1:11" ht="32.25" customHeight="1">
      <c r="A235" s="24"/>
      <c r="B235" s="953" t="s">
        <v>399</v>
      </c>
      <c r="C235" s="4706" t="s">
        <v>4066</v>
      </c>
      <c r="D235" s="4706"/>
      <c r="E235" s="4706"/>
      <c r="F235" s="4706"/>
      <c r="G235" s="4706"/>
      <c r="H235" s="4706"/>
      <c r="I235" s="4706"/>
      <c r="J235" s="4706"/>
      <c r="K235" s="4706"/>
    </row>
    <row r="236" spans="1:11" ht="32.25" customHeight="1">
      <c r="A236" s="24"/>
      <c r="B236" s="953" t="s">
        <v>1268</v>
      </c>
      <c r="C236" s="4706" t="s">
        <v>4067</v>
      </c>
      <c r="D236" s="4706"/>
      <c r="E236" s="4706"/>
      <c r="F236" s="4706"/>
      <c r="G236" s="4706"/>
      <c r="H236" s="4706"/>
      <c r="I236" s="4706"/>
      <c r="J236" s="4706"/>
      <c r="K236" s="4706"/>
    </row>
    <row r="237" spans="1:11" ht="10.199999999999999" customHeight="1">
      <c r="A237" s="952"/>
      <c r="B237" s="24"/>
      <c r="C237" s="24"/>
      <c r="D237" s="24"/>
      <c r="E237" s="24"/>
      <c r="F237" s="24"/>
      <c r="G237" s="24"/>
      <c r="H237" s="24"/>
      <c r="I237" s="24"/>
      <c r="J237" s="24"/>
      <c r="K237" s="24"/>
    </row>
    <row r="238" spans="1:11" ht="13.8">
      <c r="A238" s="961" t="s">
        <v>2555</v>
      </c>
      <c r="B238" s="961" t="s">
        <v>4068</v>
      </c>
      <c r="C238" s="24"/>
      <c r="D238" s="24"/>
      <c r="E238" s="24"/>
      <c r="F238" s="24"/>
      <c r="G238" s="24"/>
      <c r="H238" s="24"/>
      <c r="I238" s="24"/>
      <c r="J238" s="24"/>
      <c r="K238" s="24"/>
    </row>
    <row r="239" spans="1:11" ht="13.8">
      <c r="A239" s="952"/>
      <c r="B239" s="24"/>
      <c r="C239" s="24"/>
      <c r="D239" s="24"/>
      <c r="E239" s="24"/>
      <c r="F239" s="24"/>
      <c r="G239" s="24"/>
      <c r="H239" s="24"/>
      <c r="I239" s="24"/>
      <c r="J239" s="24"/>
      <c r="K239" s="24"/>
    </row>
    <row r="240" spans="1:11" ht="17.25" customHeight="1">
      <c r="A240" s="24"/>
      <c r="B240" s="5381" t="s">
        <v>2677</v>
      </c>
      <c r="C240" s="5381"/>
      <c r="D240" s="5381"/>
      <c r="E240" s="5381"/>
      <c r="F240" s="5381"/>
      <c r="G240" s="5381"/>
      <c r="H240" s="5381"/>
      <c r="I240" s="5381"/>
      <c r="J240" s="5381"/>
      <c r="K240" s="5381"/>
    </row>
    <row r="241" spans="1:11" ht="30" customHeight="1">
      <c r="A241" s="24"/>
      <c r="B241" s="953" t="s">
        <v>501</v>
      </c>
      <c r="C241" s="4706" t="s">
        <v>4069</v>
      </c>
      <c r="D241" s="4706"/>
      <c r="E241" s="4706"/>
      <c r="F241" s="4706"/>
      <c r="G241" s="4706"/>
      <c r="H241" s="4706"/>
      <c r="I241" s="4706"/>
      <c r="J241" s="4706"/>
      <c r="K241" s="4706"/>
    </row>
    <row r="242" spans="1:11" ht="30" customHeight="1">
      <c r="A242" s="24"/>
      <c r="B242" s="953" t="s">
        <v>924</v>
      </c>
      <c r="C242" s="4706" t="s">
        <v>4070</v>
      </c>
      <c r="D242" s="4706"/>
      <c r="E242" s="4706"/>
      <c r="F242" s="4706"/>
      <c r="G242" s="4706"/>
      <c r="H242" s="4706"/>
      <c r="I242" s="4706"/>
      <c r="J242" s="4706"/>
      <c r="K242" s="4706"/>
    </row>
    <row r="243" spans="1:11" ht="18" customHeight="1">
      <c r="A243" s="24"/>
      <c r="B243" s="953" t="s">
        <v>774</v>
      </c>
      <c r="C243" s="4706" t="s">
        <v>2678</v>
      </c>
      <c r="D243" s="4706"/>
      <c r="E243" s="4706"/>
      <c r="F243" s="4706"/>
      <c r="G243" s="4706"/>
      <c r="H243" s="4706"/>
      <c r="I243" s="4706"/>
      <c r="J243" s="4706"/>
      <c r="K243" s="4706"/>
    </row>
    <row r="244" spans="1:11" ht="17.399999999999999" customHeight="1">
      <c r="A244" s="24"/>
      <c r="B244" s="700"/>
      <c r="C244" s="955" t="s">
        <v>2799</v>
      </c>
      <c r="D244" s="700" t="s">
        <v>4071</v>
      </c>
      <c r="E244" s="24"/>
      <c r="F244" s="24"/>
      <c r="G244" s="24"/>
      <c r="H244" s="24"/>
      <c r="I244" s="24"/>
      <c r="J244" s="24"/>
      <c r="K244" s="24"/>
    </row>
    <row r="245" spans="1:11" ht="17.399999999999999" customHeight="1">
      <c r="A245" s="24"/>
      <c r="B245" s="700"/>
      <c r="C245" s="955" t="s">
        <v>2800</v>
      </c>
      <c r="D245" s="700" t="s">
        <v>4072</v>
      </c>
      <c r="E245" s="24"/>
      <c r="F245" s="24"/>
      <c r="G245" s="24"/>
      <c r="H245" s="24"/>
      <c r="I245" s="24"/>
      <c r="J245" s="24"/>
      <c r="K245" s="24"/>
    </row>
    <row r="246" spans="1:11" ht="17.399999999999999" customHeight="1">
      <c r="A246" s="24"/>
      <c r="B246" s="700"/>
      <c r="C246" s="955" t="s">
        <v>2801</v>
      </c>
      <c r="D246" s="700" t="s">
        <v>2777</v>
      </c>
      <c r="E246" s="24"/>
      <c r="F246" s="24"/>
      <c r="G246" s="24"/>
      <c r="H246" s="24"/>
      <c r="I246" s="24"/>
      <c r="J246" s="24"/>
      <c r="K246" s="24"/>
    </row>
    <row r="247" spans="1:11" ht="30.75" customHeight="1">
      <c r="A247" s="24"/>
      <c r="B247" s="953" t="s">
        <v>159</v>
      </c>
      <c r="C247" s="4421" t="s">
        <v>4073</v>
      </c>
      <c r="D247" s="4421"/>
      <c r="E247" s="4421"/>
      <c r="F247" s="4421"/>
      <c r="G247" s="4421"/>
      <c r="H247" s="4421"/>
      <c r="I247" s="4421"/>
      <c r="J247" s="4421"/>
      <c r="K247" s="4421"/>
    </row>
    <row r="248" spans="1:11" ht="30.75" customHeight="1">
      <c r="A248" s="24"/>
      <c r="B248" s="953" t="s">
        <v>160</v>
      </c>
      <c r="C248" s="4421" t="s">
        <v>4074</v>
      </c>
      <c r="D248" s="4421"/>
      <c r="E248" s="4421"/>
      <c r="F248" s="4421"/>
      <c r="G248" s="4421"/>
      <c r="H248" s="4421"/>
      <c r="I248" s="4421"/>
      <c r="J248" s="4421"/>
      <c r="K248" s="4421"/>
    </row>
    <row r="249" spans="1:11" ht="30.75" customHeight="1">
      <c r="A249" s="24"/>
      <c r="B249" s="953" t="s">
        <v>1265</v>
      </c>
      <c r="C249" s="4421" t="s">
        <v>4075</v>
      </c>
      <c r="D249" s="4421"/>
      <c r="E249" s="4421"/>
      <c r="F249" s="4421"/>
      <c r="G249" s="4421"/>
      <c r="H249" s="4421"/>
      <c r="I249" s="4421"/>
      <c r="J249" s="4421"/>
      <c r="K249" s="4421"/>
    </row>
    <row r="250" spans="1:11" ht="30.75" customHeight="1">
      <c r="A250" s="24"/>
      <c r="B250" s="953" t="s">
        <v>1266</v>
      </c>
      <c r="C250" s="4421" t="s">
        <v>4076</v>
      </c>
      <c r="D250" s="4421"/>
      <c r="E250" s="4421"/>
      <c r="F250" s="4421"/>
      <c r="G250" s="4421"/>
      <c r="H250" s="4421"/>
      <c r="I250" s="4421"/>
      <c r="J250" s="4421"/>
      <c r="K250" s="4421"/>
    </row>
    <row r="251" spans="1:11" ht="30.75" customHeight="1">
      <c r="A251" s="24"/>
      <c r="B251" s="953" t="s">
        <v>1267</v>
      </c>
      <c r="C251" s="4421" t="s">
        <v>4077</v>
      </c>
      <c r="D251" s="4421"/>
      <c r="E251" s="4421"/>
      <c r="F251" s="4421"/>
      <c r="G251" s="4421"/>
      <c r="H251" s="4421"/>
      <c r="I251" s="4421"/>
      <c r="J251" s="4421"/>
      <c r="K251" s="4421"/>
    </row>
    <row r="252" spans="1:11" ht="18" customHeight="1">
      <c r="A252" s="24"/>
      <c r="B252" s="953" t="s">
        <v>399</v>
      </c>
      <c r="C252" s="4059" t="s">
        <v>2679</v>
      </c>
      <c r="D252" s="4059"/>
      <c r="E252" s="4059"/>
      <c r="F252" s="5389" t="s">
        <v>2680</v>
      </c>
      <c r="G252" s="5389"/>
      <c r="H252" s="5389"/>
      <c r="I252" s="5389"/>
      <c r="J252" s="5389"/>
      <c r="K252" s="5389"/>
    </row>
    <row r="253" spans="1:11" ht="18" customHeight="1">
      <c r="A253" s="24"/>
      <c r="B253" s="24"/>
      <c r="C253" s="24"/>
      <c r="D253" s="24"/>
      <c r="E253" s="24"/>
      <c r="F253" s="5389" t="s">
        <v>2681</v>
      </c>
      <c r="G253" s="5389"/>
      <c r="H253" s="5389"/>
      <c r="I253" s="5389"/>
      <c r="J253" s="5389"/>
      <c r="K253" s="5389"/>
    </row>
    <row r="254" spans="1:11" ht="18" customHeight="1">
      <c r="A254" s="24"/>
      <c r="B254" s="24"/>
      <c r="C254" s="24"/>
      <c r="D254" s="24"/>
      <c r="E254" s="24"/>
      <c r="F254" s="5389" t="s">
        <v>2682</v>
      </c>
      <c r="G254" s="5389"/>
      <c r="H254" s="5389"/>
      <c r="I254" s="5389"/>
      <c r="J254" s="5389"/>
      <c r="K254" s="5389"/>
    </row>
    <row r="255" spans="1:11" ht="18" customHeight="1">
      <c r="A255" s="24"/>
      <c r="B255" s="24"/>
      <c r="C255" s="24"/>
      <c r="D255" s="24"/>
      <c r="E255" s="24"/>
      <c r="F255" s="5389" t="s">
        <v>2683</v>
      </c>
      <c r="G255" s="5389"/>
      <c r="H255" s="5389"/>
      <c r="I255" s="5389"/>
      <c r="J255" s="5389"/>
      <c r="K255" s="5389"/>
    </row>
    <row r="256" spans="1:11" ht="21.75" customHeight="1">
      <c r="A256" s="24"/>
      <c r="B256" s="24"/>
      <c r="C256" s="24"/>
      <c r="D256" s="24"/>
      <c r="E256" s="24"/>
      <c r="F256" s="5389" t="s">
        <v>2684</v>
      </c>
      <c r="G256" s="5389"/>
      <c r="H256" s="5389"/>
      <c r="I256" s="5389"/>
      <c r="J256" s="5389"/>
      <c r="K256" s="5389"/>
    </row>
    <row r="257" spans="1:11" ht="13.8">
      <c r="A257" s="24"/>
      <c r="B257" s="24"/>
      <c r="C257" s="5380" t="s">
        <v>4078</v>
      </c>
      <c r="D257" s="5380"/>
      <c r="E257" s="5380"/>
      <c r="F257" s="5380"/>
      <c r="G257" s="5380"/>
      <c r="H257" s="5380"/>
      <c r="I257" s="5380"/>
      <c r="J257" s="5380"/>
      <c r="K257" s="5380"/>
    </row>
    <row r="258" spans="1:11" ht="13.8">
      <c r="A258" s="951"/>
      <c r="B258" s="24"/>
      <c r="C258" s="24"/>
      <c r="D258" s="24"/>
      <c r="E258" s="24"/>
      <c r="F258" s="24"/>
      <c r="G258" s="24"/>
      <c r="H258" s="24"/>
      <c r="I258" s="24"/>
      <c r="J258" s="24"/>
      <c r="K258" s="24"/>
    </row>
    <row r="259" spans="1:11" ht="19.5" customHeight="1">
      <c r="A259" s="961" t="s">
        <v>2556</v>
      </c>
      <c r="B259" s="961" t="s">
        <v>4079</v>
      </c>
      <c r="C259" s="24"/>
      <c r="D259" s="24"/>
      <c r="E259" s="24"/>
      <c r="F259" s="24"/>
      <c r="G259" s="24"/>
      <c r="H259" s="24"/>
      <c r="I259" s="24"/>
      <c r="J259" s="24"/>
      <c r="K259" s="24"/>
    </row>
    <row r="260" spans="1:11" ht="18.75" customHeight="1">
      <c r="A260" s="24"/>
      <c r="B260" s="5381" t="s">
        <v>2685</v>
      </c>
      <c r="C260" s="5381"/>
      <c r="D260" s="5381"/>
      <c r="E260" s="5381"/>
      <c r="F260" s="5381"/>
      <c r="G260" s="5381"/>
      <c r="H260" s="5381"/>
      <c r="I260" s="5381"/>
      <c r="J260" s="5381"/>
      <c r="K260" s="5381"/>
    </row>
    <row r="261" spans="1:11" ht="18.75" customHeight="1">
      <c r="A261" s="24"/>
      <c r="B261" s="5381" t="s">
        <v>2825</v>
      </c>
      <c r="C261" s="5381"/>
      <c r="D261" s="5381"/>
      <c r="E261" s="5381"/>
      <c r="F261" s="5381"/>
      <c r="G261" s="5381"/>
      <c r="H261" s="5381"/>
      <c r="I261" s="5381"/>
      <c r="J261" s="5381"/>
      <c r="K261" s="5381"/>
    </row>
    <row r="262" spans="1:11" ht="18.75" customHeight="1">
      <c r="A262" s="24"/>
      <c r="B262" s="5381" t="s">
        <v>2824</v>
      </c>
      <c r="C262" s="5381"/>
      <c r="D262" s="5381"/>
      <c r="E262" s="5381"/>
      <c r="F262" s="5381"/>
      <c r="G262" s="5381"/>
      <c r="H262" s="5381"/>
      <c r="I262" s="5381"/>
      <c r="J262" s="5381"/>
      <c r="K262" s="5381"/>
    </row>
    <row r="263" spans="1:11" ht="21.75" customHeight="1">
      <c r="A263" s="24"/>
      <c r="B263" s="5381" t="s">
        <v>2823</v>
      </c>
      <c r="C263" s="5381"/>
      <c r="D263" s="5381"/>
      <c r="E263" s="5381"/>
      <c r="F263" s="5381"/>
      <c r="G263" s="5381"/>
      <c r="H263" s="5381"/>
      <c r="I263" s="5381"/>
      <c r="J263" s="5381"/>
      <c r="K263" s="5381"/>
    </row>
    <row r="264" spans="1:11" ht="20.25" customHeight="1">
      <c r="A264" s="24"/>
      <c r="B264" s="5381" t="s">
        <v>2686</v>
      </c>
      <c r="C264" s="5381"/>
      <c r="D264" s="5381"/>
      <c r="E264" s="5381"/>
      <c r="F264" s="5381"/>
      <c r="G264" s="5381"/>
      <c r="H264" s="5381"/>
      <c r="I264" s="5381"/>
      <c r="J264" s="5381"/>
      <c r="K264" s="5381"/>
    </row>
    <row r="265" spans="1:11" ht="18.75" customHeight="1">
      <c r="A265" s="24"/>
      <c r="B265" s="5381" t="s">
        <v>4080</v>
      </c>
      <c r="C265" s="5381"/>
      <c r="D265" s="5381"/>
      <c r="E265" s="5381"/>
      <c r="F265" s="5381"/>
      <c r="G265" s="5381"/>
      <c r="H265" s="5381"/>
      <c r="I265" s="5381"/>
      <c r="J265" s="5381"/>
      <c r="K265" s="5381"/>
    </row>
    <row r="266" spans="1:11" ht="56.25" customHeight="1">
      <c r="A266" s="24"/>
      <c r="B266" s="4706" t="s">
        <v>4081</v>
      </c>
      <c r="C266" s="5381"/>
      <c r="D266" s="5381"/>
      <c r="E266" s="5381"/>
      <c r="F266" s="5381"/>
      <c r="G266" s="5381"/>
      <c r="H266" s="5381"/>
      <c r="I266" s="5381"/>
      <c r="J266" s="5381"/>
      <c r="K266" s="5381"/>
    </row>
    <row r="267" spans="1:11" ht="18" customHeight="1">
      <c r="A267" s="24"/>
      <c r="B267" s="953" t="s">
        <v>501</v>
      </c>
      <c r="C267" s="4706" t="s">
        <v>2687</v>
      </c>
      <c r="D267" s="4706"/>
      <c r="E267" s="4706"/>
      <c r="F267" s="4706"/>
      <c r="G267" s="4706"/>
      <c r="H267" s="4706"/>
      <c r="I267" s="4706"/>
      <c r="J267" s="4706"/>
      <c r="K267" s="4706"/>
    </row>
    <row r="268" spans="1:11" ht="111" customHeight="1">
      <c r="A268" s="24"/>
      <c r="B268" s="700"/>
      <c r="C268" s="5381" t="s">
        <v>4082</v>
      </c>
      <c r="D268" s="5381"/>
      <c r="E268" s="5381"/>
      <c r="F268" s="5381"/>
      <c r="G268" s="5381"/>
      <c r="H268" s="5381"/>
      <c r="I268" s="5381"/>
      <c r="J268" s="5381"/>
      <c r="K268" s="5381"/>
    </row>
    <row r="269" spans="1:11" ht="18" customHeight="1">
      <c r="A269" s="24"/>
      <c r="B269" s="953" t="s">
        <v>924</v>
      </c>
      <c r="C269" s="5381" t="s">
        <v>2688</v>
      </c>
      <c r="D269" s="5381"/>
      <c r="E269" s="5381"/>
      <c r="F269" s="5381"/>
      <c r="G269" s="5381"/>
      <c r="H269" s="5381"/>
      <c r="I269" s="5381"/>
      <c r="J269" s="5381"/>
      <c r="K269" s="5381"/>
    </row>
    <row r="270" spans="1:11" ht="61.5" customHeight="1">
      <c r="A270" s="24"/>
      <c r="B270" s="700"/>
      <c r="C270" s="5381" t="s">
        <v>4132</v>
      </c>
      <c r="D270" s="5381"/>
      <c r="E270" s="5381"/>
      <c r="F270" s="5381"/>
      <c r="G270" s="5381"/>
      <c r="H270" s="5381"/>
      <c r="I270" s="5381"/>
      <c r="J270" s="5381"/>
      <c r="K270" s="5381"/>
    </row>
    <row r="271" spans="1:11" ht="13.8">
      <c r="A271" s="24"/>
      <c r="B271" s="953" t="s">
        <v>774</v>
      </c>
      <c r="C271" s="5381" t="s">
        <v>2689</v>
      </c>
      <c r="D271" s="5381"/>
      <c r="E271" s="5381"/>
      <c r="F271" s="5381"/>
      <c r="G271" s="5381"/>
      <c r="H271" s="5381"/>
      <c r="I271" s="5381"/>
      <c r="J271" s="5381"/>
      <c r="K271" s="5381"/>
    </row>
    <row r="272" spans="1:11" ht="54.75" customHeight="1">
      <c r="A272" s="24"/>
      <c r="B272" s="24"/>
      <c r="C272" s="5381" t="s">
        <v>4083</v>
      </c>
      <c r="D272" s="5381"/>
      <c r="E272" s="5381"/>
      <c r="F272" s="5381"/>
      <c r="G272" s="5381"/>
      <c r="H272" s="5381"/>
      <c r="I272" s="5381"/>
      <c r="J272" s="5381"/>
      <c r="K272" s="5381"/>
    </row>
    <row r="273" spans="1:11" ht="120.75" customHeight="1">
      <c r="A273" s="24"/>
      <c r="B273" s="24"/>
      <c r="C273" s="5381" t="s">
        <v>4084</v>
      </c>
      <c r="D273" s="5381"/>
      <c r="E273" s="5381"/>
      <c r="F273" s="5381"/>
      <c r="G273" s="5381"/>
      <c r="H273" s="5381"/>
      <c r="I273" s="5381"/>
      <c r="J273" s="5381"/>
      <c r="K273" s="5381"/>
    </row>
    <row r="274" spans="1:11" ht="13.8">
      <c r="A274" s="952"/>
      <c r="B274" s="24"/>
      <c r="C274" s="24"/>
      <c r="D274" s="24"/>
      <c r="E274" s="24"/>
      <c r="F274" s="24"/>
      <c r="G274" s="24"/>
      <c r="H274" s="24"/>
      <c r="I274" s="24"/>
      <c r="J274" s="24"/>
      <c r="K274" s="24"/>
    </row>
    <row r="275" spans="1:11" ht="13.8">
      <c r="A275" s="961" t="s">
        <v>2558</v>
      </c>
      <c r="B275" s="961" t="s">
        <v>4085</v>
      </c>
      <c r="C275" s="24"/>
      <c r="D275" s="24"/>
      <c r="E275" s="24"/>
      <c r="F275" s="24"/>
      <c r="G275" s="24"/>
      <c r="H275" s="24"/>
      <c r="I275" s="24"/>
      <c r="J275" s="24"/>
      <c r="K275" s="24"/>
    </row>
    <row r="276" spans="1:11" ht="13.8">
      <c r="A276" s="952"/>
      <c r="B276" s="24"/>
      <c r="C276" s="24"/>
      <c r="D276" s="24"/>
      <c r="E276" s="24"/>
      <c r="F276" s="24"/>
      <c r="G276" s="24"/>
      <c r="H276" s="24"/>
      <c r="I276" s="24"/>
      <c r="J276" s="24"/>
      <c r="K276" s="24"/>
    </row>
    <row r="277" spans="1:11" ht="13.8">
      <c r="A277" s="961" t="s">
        <v>2690</v>
      </c>
      <c r="B277" s="950" t="s">
        <v>1637</v>
      </c>
      <c r="C277" s="24"/>
      <c r="D277" s="24"/>
      <c r="E277" s="24"/>
      <c r="F277" s="24"/>
      <c r="G277" s="24"/>
      <c r="H277" s="24"/>
      <c r="I277" s="24"/>
      <c r="J277" s="24"/>
      <c r="K277" s="24"/>
    </row>
    <row r="278" spans="1:11" ht="13.8">
      <c r="A278" s="24"/>
      <c r="B278" s="24"/>
      <c r="C278" s="24"/>
      <c r="D278" s="24"/>
      <c r="E278" s="24"/>
      <c r="F278" s="24"/>
      <c r="G278" s="24"/>
      <c r="H278" s="24"/>
      <c r="I278" s="24"/>
      <c r="J278" s="24"/>
      <c r="K278" s="24"/>
    </row>
    <row r="279" spans="1:11" ht="34.5" customHeight="1">
      <c r="A279" s="24"/>
      <c r="B279" s="5381" t="s">
        <v>4086</v>
      </c>
      <c r="C279" s="5381"/>
      <c r="D279" s="5381"/>
      <c r="E279" s="5381"/>
      <c r="F279" s="5381"/>
      <c r="G279" s="5381"/>
      <c r="H279" s="5381"/>
      <c r="I279" s="5381"/>
      <c r="J279" s="5381"/>
      <c r="K279" s="5381"/>
    </row>
    <row r="280" spans="1:11" ht="20.25" customHeight="1">
      <c r="A280" s="24"/>
      <c r="B280" s="5381" t="s">
        <v>4087</v>
      </c>
      <c r="C280" s="5381"/>
      <c r="D280" s="5381"/>
      <c r="E280" s="5381"/>
      <c r="F280" s="5381"/>
      <c r="G280" s="5381"/>
      <c r="H280" s="5381"/>
      <c r="I280" s="5381"/>
      <c r="J280" s="5381"/>
      <c r="K280" s="5381"/>
    </row>
    <row r="281" spans="1:11" ht="46.5" customHeight="1">
      <c r="A281" s="24"/>
      <c r="B281" s="4706" t="s">
        <v>2821</v>
      </c>
      <c r="C281" s="5381"/>
      <c r="D281" s="5381"/>
      <c r="E281" s="5381"/>
      <c r="F281" s="5381"/>
      <c r="G281" s="5381"/>
      <c r="H281" s="5381"/>
      <c r="I281" s="5381"/>
      <c r="J281" s="5381"/>
      <c r="K281" s="5381"/>
    </row>
    <row r="282" spans="1:11" ht="34.5" customHeight="1">
      <c r="A282" s="24"/>
      <c r="B282" s="4706" t="s">
        <v>2822</v>
      </c>
      <c r="C282" s="5381"/>
      <c r="D282" s="5381"/>
      <c r="E282" s="5381"/>
      <c r="F282" s="5381"/>
      <c r="G282" s="5381"/>
      <c r="H282" s="5381"/>
      <c r="I282" s="5381"/>
      <c r="J282" s="5381"/>
      <c r="K282" s="5381"/>
    </row>
    <row r="283" spans="1:11" ht="13.8">
      <c r="A283" s="952"/>
      <c r="B283" s="24"/>
      <c r="C283" s="24"/>
      <c r="D283" s="24"/>
      <c r="E283" s="24"/>
      <c r="F283" s="24"/>
      <c r="G283" s="24"/>
      <c r="H283" s="24"/>
      <c r="I283" s="24"/>
      <c r="J283" s="24"/>
      <c r="K283" s="24"/>
    </row>
    <row r="284" spans="1:11" ht="13.8">
      <c r="A284" s="961" t="s">
        <v>2691</v>
      </c>
      <c r="B284" s="950" t="s">
        <v>4085</v>
      </c>
      <c r="C284" s="24"/>
      <c r="D284" s="24"/>
      <c r="E284" s="24"/>
      <c r="F284" s="24"/>
      <c r="G284" s="24"/>
      <c r="H284" s="24"/>
      <c r="I284" s="24"/>
      <c r="J284" s="24"/>
      <c r="K284" s="24"/>
    </row>
    <row r="285" spans="1:11" ht="13.8">
      <c r="A285" s="952"/>
      <c r="B285" s="24"/>
      <c r="C285" s="24"/>
      <c r="D285" s="24"/>
      <c r="E285" s="24"/>
      <c r="F285" s="24"/>
      <c r="G285" s="24"/>
      <c r="H285" s="24"/>
      <c r="I285" s="24"/>
      <c r="J285" s="24"/>
      <c r="K285" s="24"/>
    </row>
    <row r="286" spans="1:11" ht="73.5" customHeight="1">
      <c r="A286" s="24"/>
      <c r="B286" s="953" t="s">
        <v>2783</v>
      </c>
      <c r="C286" s="5381" t="s">
        <v>4088</v>
      </c>
      <c r="D286" s="5381"/>
      <c r="E286" s="5381"/>
      <c r="F286" s="5381"/>
      <c r="G286" s="5381"/>
      <c r="H286" s="5381"/>
      <c r="I286" s="5381"/>
      <c r="J286" s="5381"/>
      <c r="K286" s="5381"/>
    </row>
    <row r="287" spans="1:11" ht="45" customHeight="1">
      <c r="A287" s="24"/>
      <c r="B287" s="953" t="s">
        <v>2785</v>
      </c>
      <c r="C287" s="5381" t="s">
        <v>2778</v>
      </c>
      <c r="D287" s="5381"/>
      <c r="E287" s="5381"/>
      <c r="F287" s="5381"/>
      <c r="G287" s="5381"/>
      <c r="H287" s="5381"/>
      <c r="I287" s="5381"/>
      <c r="J287" s="5381"/>
      <c r="K287" s="5381"/>
    </row>
    <row r="288" spans="1:11" ht="71.25" customHeight="1">
      <c r="A288" s="24"/>
      <c r="B288" s="953" t="s">
        <v>2816</v>
      </c>
      <c r="C288" s="5381" t="s">
        <v>2893</v>
      </c>
      <c r="D288" s="5381"/>
      <c r="E288" s="5381"/>
      <c r="F288" s="5381"/>
      <c r="G288" s="5381"/>
      <c r="H288" s="5381"/>
      <c r="I288" s="5381"/>
      <c r="J288" s="5381"/>
      <c r="K288" s="5381"/>
    </row>
    <row r="289" spans="1:11" ht="63" customHeight="1">
      <c r="A289" s="24"/>
      <c r="B289" s="953" t="s">
        <v>2787</v>
      </c>
      <c r="C289" s="5381" t="s">
        <v>2779</v>
      </c>
      <c r="D289" s="5381"/>
      <c r="E289" s="5381"/>
      <c r="F289" s="5381"/>
      <c r="G289" s="5381"/>
      <c r="H289" s="5381"/>
      <c r="I289" s="5381"/>
      <c r="J289" s="5381"/>
      <c r="K289" s="5381"/>
    </row>
    <row r="290" spans="1:11" ht="21" customHeight="1">
      <c r="A290" s="24"/>
      <c r="B290" s="953" t="s">
        <v>160</v>
      </c>
      <c r="C290" s="5381" t="s">
        <v>2692</v>
      </c>
      <c r="D290" s="5381"/>
      <c r="E290" s="5381"/>
      <c r="F290" s="5381"/>
      <c r="G290" s="5381"/>
      <c r="H290" s="5381"/>
      <c r="I290" s="5381"/>
      <c r="J290" s="5381"/>
      <c r="K290" s="5381"/>
    </row>
    <row r="291" spans="1:11" ht="15.75" customHeight="1">
      <c r="A291" s="24"/>
      <c r="B291" s="24"/>
      <c r="C291" s="5380" t="str">
        <f>+"·         "&amp;+'Master Data'!E569*100&amp;"% youth from 18 to 35 years of age; "</f>
        <v xml:space="preserve">·         55% youth from 18 to 35 years of age; </v>
      </c>
      <c r="D291" s="5380"/>
      <c r="E291" s="5380"/>
      <c r="F291" s="5380"/>
      <c r="G291" s="5380"/>
      <c r="H291" s="5380"/>
      <c r="I291" s="5380"/>
      <c r="J291" s="5380"/>
      <c r="K291" s="5380"/>
    </row>
    <row r="292" spans="1:11" ht="15.75" customHeight="1">
      <c r="A292" s="24"/>
      <c r="B292" s="24"/>
      <c r="C292" s="5380" t="str">
        <f>+"·         "&amp;+'Master Data'!E568*100&amp;"% women;"</f>
        <v>·         55% women;</v>
      </c>
      <c r="D292" s="5380"/>
      <c r="E292" s="5380"/>
      <c r="F292" s="5380"/>
      <c r="G292" s="5380"/>
      <c r="H292" s="5380"/>
      <c r="I292" s="5380"/>
      <c r="J292" s="5380"/>
      <c r="K292" s="5380"/>
    </row>
    <row r="293" spans="1:11" ht="15.75" customHeight="1">
      <c r="A293" s="24"/>
      <c r="B293" s="24"/>
      <c r="C293" s="5380" t="str">
        <f>+"·         "&amp;+'Master Data'!E570*100&amp;"% disabled."</f>
        <v>·         2% disabled.</v>
      </c>
      <c r="D293" s="5380"/>
      <c r="E293" s="5380"/>
      <c r="F293" s="5380"/>
      <c r="G293" s="5380"/>
      <c r="H293" s="5380"/>
      <c r="I293" s="5380"/>
      <c r="J293" s="5380"/>
      <c r="K293" s="5380"/>
    </row>
    <row r="294" spans="1:11" ht="13.8">
      <c r="A294" s="952"/>
      <c r="B294" s="24"/>
      <c r="C294" s="24"/>
      <c r="D294" s="24"/>
      <c r="E294" s="24"/>
      <c r="F294" s="24"/>
      <c r="G294" s="24"/>
      <c r="H294" s="24"/>
      <c r="I294" s="24"/>
      <c r="J294" s="24"/>
      <c r="K294" s="24"/>
    </row>
    <row r="295" spans="1:11" ht="13.8">
      <c r="A295" s="961" t="s">
        <v>2559</v>
      </c>
      <c r="B295" s="961" t="s">
        <v>2560</v>
      </c>
      <c r="C295" s="24"/>
      <c r="D295" s="24"/>
      <c r="E295" s="24"/>
      <c r="F295" s="24"/>
      <c r="G295" s="24"/>
      <c r="H295" s="24"/>
      <c r="I295" s="24"/>
      <c r="J295" s="24"/>
      <c r="K295" s="24"/>
    </row>
    <row r="296" spans="1:11" ht="13.8">
      <c r="A296" s="952"/>
      <c r="B296" s="24"/>
      <c r="C296" s="24"/>
      <c r="D296" s="24"/>
      <c r="E296" s="24"/>
      <c r="F296" s="24"/>
      <c r="G296" s="24"/>
      <c r="H296" s="24"/>
      <c r="I296" s="24"/>
      <c r="J296" s="24"/>
      <c r="K296" s="24"/>
    </row>
    <row r="297" spans="1:11" ht="62.25" customHeight="1">
      <c r="A297" s="24"/>
      <c r="B297" s="5381" t="s">
        <v>4133</v>
      </c>
      <c r="C297" s="5381"/>
      <c r="D297" s="5381"/>
      <c r="E297" s="5381"/>
      <c r="F297" s="5381"/>
      <c r="G297" s="5381"/>
      <c r="H297" s="5381"/>
      <c r="I297" s="5381"/>
      <c r="J297" s="5381"/>
      <c r="K297" s="5381"/>
    </row>
    <row r="298" spans="1:11" ht="5.25" customHeight="1">
      <c r="A298" s="24"/>
      <c r="B298" s="24"/>
      <c r="C298" s="24"/>
      <c r="D298" s="24"/>
      <c r="E298" s="24"/>
      <c r="F298" s="24"/>
      <c r="G298" s="24"/>
      <c r="H298" s="24"/>
      <c r="I298" s="24"/>
      <c r="J298" s="24"/>
      <c r="K298" s="24"/>
    </row>
    <row r="299" spans="1:11" ht="13.8">
      <c r="A299" s="961" t="s">
        <v>2561</v>
      </c>
      <c r="B299" s="961" t="s">
        <v>2562</v>
      </c>
      <c r="C299" s="24"/>
      <c r="D299" s="24"/>
      <c r="E299" s="24"/>
      <c r="F299" s="24"/>
      <c r="G299" s="24"/>
      <c r="H299" s="24"/>
      <c r="I299" s="24"/>
      <c r="J299" s="24"/>
      <c r="K299" s="24"/>
    </row>
    <row r="300" spans="1:11" ht="13.8">
      <c r="A300" s="24"/>
      <c r="B300" s="24"/>
      <c r="C300" s="24"/>
      <c r="D300" s="24"/>
      <c r="E300" s="24"/>
      <c r="F300" s="24"/>
      <c r="G300" s="24"/>
      <c r="H300" s="24"/>
      <c r="I300" s="24"/>
      <c r="J300" s="24"/>
      <c r="K300" s="24"/>
    </row>
    <row r="301" spans="1:11" ht="60" customHeight="1">
      <c r="A301" s="24"/>
      <c r="B301" s="5381" t="s">
        <v>4089</v>
      </c>
      <c r="C301" s="5381"/>
      <c r="D301" s="5381"/>
      <c r="E301" s="5381"/>
      <c r="F301" s="5381"/>
      <c r="G301" s="5381"/>
      <c r="H301" s="5381"/>
      <c r="I301" s="5381"/>
      <c r="J301" s="5381"/>
      <c r="K301" s="5381"/>
    </row>
    <row r="302" spans="1:11" ht="13.8">
      <c r="A302" s="951"/>
      <c r="B302" s="24"/>
      <c r="C302" s="24"/>
      <c r="D302" s="24"/>
      <c r="E302" s="24"/>
      <c r="F302" s="24"/>
      <c r="G302" s="24"/>
      <c r="H302" s="24"/>
      <c r="I302" s="24"/>
      <c r="J302" s="24"/>
      <c r="K302" s="24"/>
    </row>
    <row r="303" spans="1:11" ht="13.8">
      <c r="A303" s="961" t="s">
        <v>2563</v>
      </c>
      <c r="B303" s="961" t="s">
        <v>2564</v>
      </c>
      <c r="C303" s="24"/>
      <c r="D303" s="24"/>
      <c r="E303" s="24"/>
      <c r="F303" s="24"/>
      <c r="G303" s="24"/>
      <c r="H303" s="24"/>
      <c r="I303" s="24"/>
      <c r="J303" s="24"/>
      <c r="K303" s="24"/>
    </row>
    <row r="304" spans="1:11" ht="13.8">
      <c r="A304" s="951"/>
      <c r="B304" s="24"/>
      <c r="C304" s="24"/>
      <c r="D304" s="24"/>
      <c r="E304" s="24"/>
      <c r="F304" s="24"/>
      <c r="G304" s="24"/>
      <c r="H304" s="24"/>
      <c r="I304" s="24"/>
      <c r="J304" s="24"/>
      <c r="K304" s="24"/>
    </row>
    <row r="305" spans="1:11" ht="40.5" customHeight="1">
      <c r="A305" s="24"/>
      <c r="B305" s="5383" t="str">
        <f>+"The number of EPWP beneficiary specified for this contract that will receive life skills training is "&amp;+'Master Data'!G548&amp;" and technical training is "&amp;+'Master Data'!G549&amp;""</f>
        <v>The number of EPWP beneficiary specified for this contract that will receive life skills training is 50 and technical training is 50</v>
      </c>
      <c r="C305" s="5383"/>
      <c r="D305" s="5383"/>
      <c r="E305" s="5383"/>
      <c r="F305" s="5383"/>
      <c r="G305" s="5383"/>
      <c r="H305" s="5383"/>
      <c r="I305" s="5383"/>
      <c r="J305" s="5383"/>
      <c r="K305" s="5383"/>
    </row>
    <row r="306" spans="1:11" ht="13.8">
      <c r="A306" s="952"/>
      <c r="B306" s="24"/>
      <c r="C306" s="24"/>
      <c r="D306" s="24"/>
      <c r="E306" s="24"/>
      <c r="F306" s="24"/>
      <c r="G306" s="24"/>
      <c r="H306" s="24"/>
      <c r="I306" s="24"/>
      <c r="J306" s="24"/>
      <c r="K306" s="24"/>
    </row>
    <row r="307" spans="1:11" ht="13.8">
      <c r="A307" s="961" t="s">
        <v>2693</v>
      </c>
      <c r="B307" s="950" t="s">
        <v>4090</v>
      </c>
      <c r="C307" s="24"/>
      <c r="D307" s="24"/>
      <c r="E307" s="24"/>
      <c r="F307" s="24"/>
      <c r="G307" s="24"/>
      <c r="H307" s="24"/>
      <c r="I307" s="24"/>
      <c r="J307" s="24"/>
      <c r="K307" s="24"/>
    </row>
    <row r="308" spans="1:11" ht="22.5" customHeight="1">
      <c r="A308" s="24"/>
      <c r="B308" s="5388" t="str">
        <f>+"(TARGET:- "&amp;+'Master Data'!E547&amp;" EPWP BENEFICIARY)"</f>
        <v>(TARGET:- 50 EPWP BENEFICIARY)</v>
      </c>
      <c r="C308" s="5388"/>
      <c r="D308" s="5388"/>
      <c r="E308" s="5388"/>
      <c r="F308" s="5388"/>
      <c r="G308" s="5388"/>
      <c r="H308" s="5388"/>
      <c r="I308" s="5388"/>
      <c r="J308" s="5388"/>
      <c r="K308" s="5388"/>
    </row>
    <row r="309" spans="1:11" ht="13.8">
      <c r="A309" s="952"/>
      <c r="B309" s="24"/>
      <c r="C309" s="24"/>
      <c r="D309" s="24"/>
      <c r="E309" s="24"/>
      <c r="F309" s="24"/>
      <c r="G309" s="24"/>
      <c r="H309" s="24"/>
      <c r="I309" s="24"/>
      <c r="J309" s="24"/>
      <c r="K309" s="24"/>
    </row>
    <row r="310" spans="1:11" ht="33.75" customHeight="1">
      <c r="A310" s="961" t="s">
        <v>2694</v>
      </c>
      <c r="B310" s="5386" t="str">
        <f>+"Skills development and Technical training for EPWP beneficiary for an average of "&amp;+'Master Data'!F551&amp;" days ……(Prov.Sum)…………..…..Unit:  R/EPWP beneficiary"</f>
        <v>Skills development and Technical training for EPWP beneficiary for an average of 10 days ……(Prov.Sum)…………..…..Unit:  R/EPWP beneficiary</v>
      </c>
      <c r="C310" s="5386"/>
      <c r="D310" s="5386"/>
      <c r="E310" s="5386"/>
      <c r="F310" s="5386"/>
      <c r="G310" s="5386"/>
      <c r="H310" s="5386"/>
      <c r="I310" s="5386"/>
      <c r="J310" s="5386"/>
      <c r="K310" s="5386"/>
    </row>
    <row r="311" spans="1:11" ht="39" customHeight="1">
      <c r="A311" s="24"/>
      <c r="B311" s="4233" t="s">
        <v>2695</v>
      </c>
      <c r="C311" s="4233"/>
      <c r="D311" s="4233"/>
      <c r="E311" s="4233"/>
      <c r="F311" s="4233"/>
      <c r="G311" s="4233"/>
      <c r="H311" s="4233"/>
      <c r="I311" s="4233"/>
      <c r="J311" s="4233"/>
      <c r="K311" s="4233"/>
    </row>
    <row r="312" spans="1:11" ht="13.8">
      <c r="A312" s="951"/>
      <c r="B312" s="24"/>
      <c r="C312" s="24"/>
      <c r="D312" s="24"/>
      <c r="E312" s="24"/>
      <c r="F312" s="24"/>
      <c r="G312" s="24"/>
      <c r="H312" s="24"/>
      <c r="I312" s="24"/>
      <c r="J312" s="24"/>
      <c r="K312" s="24"/>
    </row>
    <row r="313" spans="1:11" ht="36" customHeight="1">
      <c r="A313" s="961" t="s">
        <v>2696</v>
      </c>
      <c r="B313" s="5386" t="s">
        <v>4091</v>
      </c>
      <c r="C313" s="5386"/>
      <c r="D313" s="5386"/>
      <c r="E313" s="5386"/>
      <c r="F313" s="5386"/>
      <c r="G313" s="5386"/>
      <c r="H313" s="5386"/>
      <c r="I313" s="5386"/>
      <c r="J313" s="5386"/>
      <c r="K313" s="5386"/>
    </row>
    <row r="314" spans="1:11" ht="13.8">
      <c r="A314" s="952" t="s">
        <v>2697</v>
      </c>
      <c r="B314" s="4229" t="str">
        <f>+"LESS R "&amp;+'Master Data'!E550&amp;" per EPWP beneficiary"</f>
        <v>LESS R 2000 per EPWP beneficiary</v>
      </c>
      <c r="C314" s="4229"/>
      <c r="D314" s="4229"/>
      <c r="E314" s="4229"/>
      <c r="F314" s="4229"/>
      <c r="G314" s="4229"/>
      <c r="H314" s="4229"/>
      <c r="I314" s="4229"/>
      <c r="J314" s="4229"/>
      <c r="K314" s="4229"/>
    </row>
    <row r="315" spans="1:11" ht="13.8">
      <c r="A315" s="951"/>
      <c r="B315" s="24"/>
      <c r="C315" s="24"/>
      <c r="D315" s="24"/>
      <c r="E315" s="24"/>
      <c r="F315" s="24"/>
      <c r="G315" s="24"/>
      <c r="H315" s="24"/>
      <c r="I315" s="24"/>
      <c r="J315" s="24"/>
      <c r="K315" s="24"/>
    </row>
    <row r="316" spans="1:11" ht="13.8">
      <c r="A316" s="961" t="s">
        <v>2698</v>
      </c>
      <c r="B316" s="5387" t="s">
        <v>2699</v>
      </c>
      <c r="C316" s="5387"/>
      <c r="D316" s="5387"/>
      <c r="E316" s="5387"/>
      <c r="F316" s="5387"/>
      <c r="G316" s="5387"/>
      <c r="H316" s="5387"/>
      <c r="I316" s="5387"/>
      <c r="J316" s="5387"/>
      <c r="K316" s="5387"/>
    </row>
    <row r="317" spans="1:11" ht="13.8">
      <c r="A317" s="952"/>
      <c r="B317" s="24"/>
      <c r="C317" s="24"/>
      <c r="D317" s="24"/>
      <c r="E317" s="24"/>
      <c r="F317" s="24"/>
      <c r="G317" s="24"/>
      <c r="H317" s="24"/>
      <c r="I317" s="24"/>
      <c r="J317" s="24"/>
      <c r="K317" s="24"/>
    </row>
    <row r="318" spans="1:11" ht="18" customHeight="1">
      <c r="A318" s="961" t="s">
        <v>2700</v>
      </c>
      <c r="B318" s="4056" t="s">
        <v>2701</v>
      </c>
      <c r="C318" s="4056"/>
      <c r="D318" s="4056"/>
      <c r="E318" s="4056"/>
      <c r="F318" s="4056"/>
      <c r="G318" s="4056"/>
      <c r="H318" s="4056"/>
      <c r="I318" s="4056"/>
      <c r="J318" s="4056"/>
      <c r="K318" s="4056"/>
    </row>
    <row r="319" spans="1:11" s="85" customFormat="1" ht="30.75" customHeight="1">
      <c r="A319" s="962"/>
      <c r="B319" s="960" t="s">
        <v>2780</v>
      </c>
      <c r="C319" s="5382" t="s">
        <v>4093</v>
      </c>
      <c r="D319" s="5382"/>
      <c r="E319" s="5382"/>
      <c r="F319" s="5382"/>
      <c r="G319" s="5382"/>
      <c r="H319" s="5382"/>
      <c r="I319" s="5382"/>
      <c r="J319" s="5382"/>
      <c r="K319" s="5382"/>
    </row>
    <row r="320" spans="1:11" s="85" customFormat="1" ht="32.25" customHeight="1">
      <c r="A320" s="962"/>
      <c r="B320" s="960" t="s">
        <v>2781</v>
      </c>
      <c r="C320" s="5382" t="s">
        <v>4092</v>
      </c>
      <c r="D320" s="5382"/>
      <c r="E320" s="5382"/>
      <c r="F320" s="5382"/>
      <c r="G320" s="5382"/>
      <c r="H320" s="5382"/>
      <c r="I320" s="5382"/>
      <c r="J320" s="5382"/>
      <c r="K320" s="5382"/>
    </row>
    <row r="321" spans="1:11" s="85" customFormat="1" ht="21" customHeight="1">
      <c r="A321" s="962"/>
      <c r="B321" s="960" t="s">
        <v>2782</v>
      </c>
      <c r="C321" s="5382" t="s">
        <v>2820</v>
      </c>
      <c r="D321" s="5382"/>
      <c r="E321" s="5382"/>
      <c r="F321" s="5382"/>
      <c r="G321" s="5382"/>
      <c r="H321" s="5382"/>
      <c r="I321" s="5382"/>
      <c r="J321" s="5382"/>
      <c r="K321" s="5382"/>
    </row>
    <row r="322" spans="1:11" ht="18" customHeight="1">
      <c r="A322" s="961" t="s">
        <v>2702</v>
      </c>
      <c r="B322" s="961" t="s">
        <v>2703</v>
      </c>
      <c r="C322" s="24"/>
      <c r="D322" s="24"/>
      <c r="E322" s="24"/>
      <c r="F322" s="24"/>
      <c r="G322" s="24"/>
      <c r="H322" s="24"/>
      <c r="I322" s="24"/>
      <c r="J322" s="24"/>
      <c r="K322" s="24"/>
    </row>
    <row r="323" spans="1:11" s="85" customFormat="1" ht="28.5" customHeight="1">
      <c r="A323" s="962"/>
      <c r="B323" s="960" t="s">
        <v>2780</v>
      </c>
      <c r="C323" s="5382" t="s">
        <v>4094</v>
      </c>
      <c r="D323" s="5382"/>
      <c r="E323" s="5382"/>
      <c r="F323" s="5382"/>
      <c r="G323" s="5382"/>
      <c r="H323" s="5382"/>
      <c r="I323" s="5382"/>
      <c r="J323" s="5382"/>
      <c r="K323" s="5382"/>
    </row>
    <row r="324" spans="1:11" s="85" customFormat="1" ht="26.25" customHeight="1">
      <c r="A324" s="962"/>
      <c r="B324" s="960" t="s">
        <v>2781</v>
      </c>
      <c r="C324" s="5382" t="s">
        <v>4095</v>
      </c>
      <c r="D324" s="5382"/>
      <c r="E324" s="5382"/>
      <c r="F324" s="5382"/>
      <c r="G324" s="5382"/>
      <c r="H324" s="5382"/>
      <c r="I324" s="5382"/>
      <c r="J324" s="5382"/>
      <c r="K324" s="5382"/>
    </row>
    <row r="325" spans="1:11" s="85" customFormat="1" ht="20.25" customHeight="1">
      <c r="A325" s="962"/>
      <c r="B325" s="960" t="s">
        <v>2782</v>
      </c>
      <c r="C325" s="5382" t="s">
        <v>2819</v>
      </c>
      <c r="D325" s="5382"/>
      <c r="E325" s="5382"/>
      <c r="F325" s="5382"/>
      <c r="G325" s="5382"/>
      <c r="H325" s="5382"/>
      <c r="I325" s="5382"/>
      <c r="J325" s="5382"/>
      <c r="K325" s="5382"/>
    </row>
    <row r="326" spans="1:11" ht="13.8">
      <c r="A326" s="952"/>
      <c r="B326" s="24"/>
      <c r="C326" s="24"/>
      <c r="D326" s="24"/>
      <c r="E326" s="24"/>
      <c r="F326" s="24"/>
      <c r="G326" s="24"/>
      <c r="H326" s="24"/>
      <c r="I326" s="24"/>
      <c r="J326" s="24"/>
      <c r="K326" s="24"/>
    </row>
    <row r="327" spans="1:11" ht="63" customHeight="1">
      <c r="A327" s="24"/>
      <c r="B327" s="5381" t="s">
        <v>4096</v>
      </c>
      <c r="C327" s="5381"/>
      <c r="D327" s="5381"/>
      <c r="E327" s="5381"/>
      <c r="F327" s="5381"/>
      <c r="G327" s="5381"/>
      <c r="H327" s="5381"/>
      <c r="I327" s="5381"/>
      <c r="J327" s="5381"/>
      <c r="K327" s="5381"/>
    </row>
    <row r="328" spans="1:11" ht="69.75" customHeight="1">
      <c r="A328" s="24"/>
      <c r="B328" s="5381" t="s">
        <v>4097</v>
      </c>
      <c r="C328" s="5381"/>
      <c r="D328" s="5381"/>
      <c r="E328" s="5381"/>
      <c r="F328" s="5381"/>
      <c r="G328" s="5381"/>
      <c r="H328" s="5381"/>
      <c r="I328" s="5381"/>
      <c r="J328" s="5381"/>
      <c r="K328" s="5381"/>
    </row>
    <row r="329" spans="1:11" ht="58.5" customHeight="1">
      <c r="A329" s="24"/>
      <c r="B329" s="5381" t="s">
        <v>2704</v>
      </c>
      <c r="C329" s="5381"/>
      <c r="D329" s="5381"/>
      <c r="E329" s="5381"/>
      <c r="F329" s="5381"/>
      <c r="G329" s="5381"/>
      <c r="H329" s="5381"/>
      <c r="I329" s="5381"/>
      <c r="J329" s="5381"/>
      <c r="K329" s="5381"/>
    </row>
    <row r="330" spans="1:11" ht="13.8">
      <c r="A330" s="961" t="s">
        <v>2705</v>
      </c>
      <c r="B330" s="950" t="s">
        <v>2706</v>
      </c>
      <c r="C330" s="24"/>
      <c r="D330" s="24"/>
      <c r="E330" s="24"/>
      <c r="F330" s="24"/>
      <c r="G330" s="24"/>
      <c r="H330" s="24"/>
      <c r="I330" s="24"/>
      <c r="J330" s="24"/>
      <c r="K330" s="24"/>
    </row>
    <row r="331" spans="1:11" ht="13.8">
      <c r="A331" s="952"/>
      <c r="B331" s="24"/>
      <c r="C331" s="24"/>
      <c r="D331" s="24"/>
      <c r="E331" s="24"/>
      <c r="F331" s="24"/>
      <c r="G331" s="24"/>
      <c r="H331" s="24"/>
      <c r="I331" s="24"/>
      <c r="J331" s="24"/>
      <c r="K331" s="24"/>
    </row>
    <row r="332" spans="1:11" ht="13.8">
      <c r="A332" s="961" t="s">
        <v>2707</v>
      </c>
      <c r="B332" s="5381" t="s">
        <v>2818</v>
      </c>
      <c r="C332" s="5381"/>
      <c r="D332" s="5381"/>
      <c r="E332" s="5381"/>
      <c r="F332" s="5381"/>
      <c r="G332" s="5381"/>
      <c r="H332" s="5381"/>
      <c r="I332" s="5381"/>
      <c r="J332" s="5381"/>
      <c r="K332" s="5381"/>
    </row>
    <row r="333" spans="1:11" ht="6.75" customHeight="1">
      <c r="A333" s="952"/>
      <c r="B333" s="24"/>
      <c r="C333" s="24"/>
      <c r="D333" s="24"/>
      <c r="E333" s="24"/>
      <c r="F333" s="24"/>
      <c r="G333" s="24"/>
      <c r="H333" s="24"/>
      <c r="I333" s="24"/>
      <c r="J333" s="24"/>
      <c r="K333" s="24"/>
    </row>
    <row r="334" spans="1:11" ht="34.5" customHeight="1">
      <c r="A334" s="961" t="s">
        <v>2708</v>
      </c>
      <c r="B334" s="5381" t="s">
        <v>4098</v>
      </c>
      <c r="C334" s="5381"/>
      <c r="D334" s="5381"/>
      <c r="E334" s="5381"/>
      <c r="F334" s="5381"/>
      <c r="G334" s="5381"/>
      <c r="H334" s="5381"/>
      <c r="I334" s="5381"/>
      <c r="J334" s="5381"/>
      <c r="K334" s="5381"/>
    </row>
    <row r="335" spans="1:11" ht="13.8">
      <c r="A335" s="952"/>
      <c r="B335" s="24"/>
      <c r="C335" s="24"/>
      <c r="D335" s="24"/>
      <c r="E335" s="24"/>
      <c r="F335" s="24"/>
      <c r="G335" s="24"/>
      <c r="H335" s="24"/>
      <c r="I335" s="24"/>
      <c r="J335" s="24"/>
      <c r="K335" s="24"/>
    </row>
    <row r="336" spans="1:11" ht="33.75" customHeight="1">
      <c r="A336" s="24"/>
      <c r="B336" s="5381" t="s">
        <v>4099</v>
      </c>
      <c r="C336" s="5381"/>
      <c r="D336" s="5381"/>
      <c r="E336" s="5381"/>
      <c r="F336" s="5381"/>
      <c r="G336" s="5381"/>
      <c r="H336" s="5381"/>
      <c r="I336" s="5381"/>
      <c r="J336" s="5381"/>
      <c r="K336" s="5381"/>
    </row>
    <row r="337" spans="1:11" ht="32.25" customHeight="1">
      <c r="A337" s="24"/>
      <c r="B337" s="5381" t="s">
        <v>2709</v>
      </c>
      <c r="C337" s="5381"/>
      <c r="D337" s="5381"/>
      <c r="E337" s="5381"/>
      <c r="F337" s="5381"/>
      <c r="G337" s="5381"/>
      <c r="H337" s="5381"/>
      <c r="I337" s="5381"/>
      <c r="J337" s="5381"/>
      <c r="K337" s="5381"/>
    </row>
    <row r="338" spans="1:11" ht="13.8">
      <c r="A338" s="952"/>
      <c r="B338" s="24"/>
      <c r="C338" s="24"/>
      <c r="D338" s="24"/>
      <c r="E338" s="24"/>
      <c r="F338" s="24"/>
      <c r="G338" s="24"/>
      <c r="H338" s="24"/>
      <c r="I338" s="24"/>
      <c r="J338" s="24"/>
      <c r="K338" s="24"/>
    </row>
    <row r="339" spans="1:11" ht="13.8">
      <c r="A339" s="961" t="s">
        <v>2710</v>
      </c>
      <c r="B339" s="950" t="s">
        <v>4100</v>
      </c>
      <c r="C339" s="24"/>
      <c r="D339" s="24"/>
      <c r="E339" s="24"/>
      <c r="F339" s="24"/>
      <c r="G339" s="24"/>
      <c r="H339" s="24"/>
      <c r="I339" s="24"/>
      <c r="J339" s="24"/>
      <c r="K339" s="24"/>
    </row>
    <row r="340" spans="1:11" ht="6" customHeight="1">
      <c r="A340" s="952"/>
      <c r="B340" s="24"/>
      <c r="C340" s="24"/>
      <c r="D340" s="24"/>
      <c r="E340" s="24"/>
      <c r="F340" s="24"/>
      <c r="G340" s="24"/>
      <c r="H340" s="24"/>
      <c r="I340" s="24"/>
      <c r="J340" s="24"/>
      <c r="K340" s="24"/>
    </row>
    <row r="341" spans="1:11" ht="27.75" customHeight="1">
      <c r="A341" s="961" t="s">
        <v>2711</v>
      </c>
      <c r="B341" s="5381" t="s">
        <v>4101</v>
      </c>
      <c r="C341" s="5381"/>
      <c r="D341" s="5381"/>
      <c r="E341" s="5381"/>
      <c r="F341" s="5381"/>
      <c r="G341" s="5381"/>
      <c r="H341" s="5381"/>
      <c r="I341" s="5381"/>
      <c r="J341" s="5381"/>
      <c r="K341" s="5381"/>
    </row>
    <row r="342" spans="1:11" ht="29.25" customHeight="1">
      <c r="A342" s="961" t="s">
        <v>4157</v>
      </c>
      <c r="B342" s="5381" t="s">
        <v>4101</v>
      </c>
      <c r="C342" s="5381"/>
      <c r="D342" s="5381"/>
      <c r="E342" s="5381"/>
      <c r="F342" s="5381"/>
      <c r="G342" s="5381"/>
      <c r="H342" s="5381"/>
      <c r="I342" s="5381"/>
      <c r="J342" s="5381"/>
      <c r="K342" s="5381"/>
    </row>
    <row r="343" spans="1:11" ht="79.5" customHeight="1">
      <c r="A343" s="24"/>
      <c r="B343" s="5381" t="s">
        <v>4102</v>
      </c>
      <c r="C343" s="5381"/>
      <c r="D343" s="5381"/>
      <c r="E343" s="5381"/>
      <c r="F343" s="5381"/>
      <c r="G343" s="5381"/>
      <c r="H343" s="5381"/>
      <c r="I343" s="5381"/>
      <c r="J343" s="5381"/>
      <c r="K343" s="5381"/>
    </row>
    <row r="344" spans="1:11" ht="13.8">
      <c r="A344" s="952"/>
      <c r="B344" s="24"/>
      <c r="C344" s="24"/>
      <c r="D344" s="24"/>
      <c r="E344" s="24"/>
      <c r="F344" s="24"/>
      <c r="G344" s="24"/>
      <c r="H344" s="24"/>
      <c r="I344" s="24"/>
      <c r="J344" s="24"/>
      <c r="K344" s="24"/>
    </row>
    <row r="345" spans="1:11" ht="13.8">
      <c r="A345" s="961" t="s">
        <v>2712</v>
      </c>
      <c r="B345" s="950" t="s">
        <v>4103</v>
      </c>
      <c r="C345" s="24"/>
      <c r="D345" s="24"/>
      <c r="E345" s="24"/>
      <c r="F345" s="24"/>
      <c r="G345" s="24"/>
      <c r="H345" s="24"/>
      <c r="I345" s="24"/>
      <c r="J345" s="24"/>
      <c r="K345" s="24"/>
    </row>
    <row r="346" spans="1:11" ht="6" customHeight="1">
      <c r="A346" s="952"/>
      <c r="B346" s="24"/>
      <c r="C346" s="24"/>
      <c r="D346" s="24"/>
      <c r="E346" s="24"/>
      <c r="F346" s="24"/>
      <c r="G346" s="24"/>
      <c r="H346" s="24"/>
      <c r="I346" s="24"/>
      <c r="J346" s="24"/>
      <c r="K346" s="24"/>
    </row>
    <row r="347" spans="1:11" ht="34.5" customHeight="1">
      <c r="A347" s="961" t="s">
        <v>2713</v>
      </c>
      <c r="B347" s="5381" t="s">
        <v>4104</v>
      </c>
      <c r="C347" s="5381"/>
      <c r="D347" s="5381"/>
      <c r="E347" s="5381"/>
      <c r="F347" s="5381"/>
      <c r="G347" s="5381"/>
      <c r="H347" s="5381"/>
      <c r="I347" s="5381"/>
      <c r="J347" s="5381"/>
      <c r="K347" s="5381"/>
    </row>
    <row r="348" spans="1:11" ht="47.25" customHeight="1">
      <c r="A348" s="961"/>
      <c r="B348" s="5381" t="s">
        <v>4105</v>
      </c>
      <c r="C348" s="5381"/>
      <c r="D348" s="5381"/>
      <c r="E348" s="5381"/>
      <c r="F348" s="5381"/>
      <c r="G348" s="5381"/>
      <c r="H348" s="5381"/>
      <c r="I348" s="5381"/>
      <c r="J348" s="5381"/>
      <c r="K348" s="5381"/>
    </row>
    <row r="349" spans="1:11" ht="13.8">
      <c r="A349" s="952"/>
      <c r="B349" s="24"/>
      <c r="C349" s="24"/>
      <c r="D349" s="24"/>
      <c r="E349" s="24"/>
      <c r="F349" s="24"/>
      <c r="G349" s="24"/>
      <c r="H349" s="24"/>
      <c r="I349" s="24"/>
      <c r="J349" s="24"/>
      <c r="K349" s="24"/>
    </row>
    <row r="350" spans="1:11" ht="14.25" customHeight="1">
      <c r="A350" s="961" t="s">
        <v>2714</v>
      </c>
      <c r="B350" s="5381" t="s">
        <v>2817</v>
      </c>
      <c r="C350" s="5381"/>
      <c r="D350" s="5381"/>
      <c r="E350" s="5381"/>
      <c r="F350" s="5381"/>
      <c r="G350" s="5381"/>
      <c r="H350" s="5381"/>
      <c r="I350" s="5381"/>
      <c r="J350" s="5381"/>
      <c r="K350" s="5381"/>
    </row>
    <row r="351" spans="1:11" ht="6.75" customHeight="1">
      <c r="A351" s="952"/>
      <c r="B351" s="24"/>
      <c r="C351" s="24"/>
      <c r="D351" s="24"/>
      <c r="E351" s="24"/>
      <c r="F351" s="24"/>
      <c r="G351" s="24"/>
      <c r="H351" s="24"/>
      <c r="I351" s="24"/>
      <c r="J351" s="24"/>
      <c r="K351" s="24"/>
    </row>
    <row r="352" spans="1:11" ht="92.25" customHeight="1">
      <c r="A352" s="24"/>
      <c r="B352" s="5381" t="s">
        <v>2715</v>
      </c>
      <c r="C352" s="5381"/>
      <c r="D352" s="5381"/>
      <c r="E352" s="5381"/>
      <c r="F352" s="5381"/>
      <c r="G352" s="5381"/>
      <c r="H352" s="5381"/>
      <c r="I352" s="5381"/>
      <c r="J352" s="5381"/>
      <c r="K352" s="5381"/>
    </row>
    <row r="353" spans="1:11" ht="13.8">
      <c r="A353" s="951"/>
      <c r="B353" s="24"/>
      <c r="C353" s="24"/>
      <c r="D353" s="24"/>
      <c r="E353" s="24"/>
      <c r="F353" s="24"/>
      <c r="G353" s="24"/>
      <c r="H353" s="24"/>
      <c r="I353" s="24"/>
      <c r="J353" s="24"/>
      <c r="K353" s="24"/>
    </row>
    <row r="354" spans="1:11" ht="13.8">
      <c r="A354" s="961" t="s">
        <v>2716</v>
      </c>
      <c r="B354" s="950" t="s">
        <v>4106</v>
      </c>
      <c r="C354" s="24"/>
      <c r="D354" s="24"/>
      <c r="E354" s="24"/>
      <c r="F354" s="24"/>
      <c r="G354" s="24"/>
      <c r="H354" s="24"/>
      <c r="I354" s="24"/>
      <c r="J354" s="24"/>
      <c r="K354" s="24"/>
    </row>
    <row r="355" spans="1:11" ht="6.75" customHeight="1">
      <c r="A355" s="952"/>
      <c r="B355" s="24"/>
      <c r="C355" s="24"/>
      <c r="D355" s="24"/>
      <c r="E355" s="24"/>
      <c r="F355" s="24"/>
      <c r="G355" s="24"/>
      <c r="H355" s="24"/>
      <c r="I355" s="24"/>
      <c r="J355" s="24"/>
      <c r="K355" s="24"/>
    </row>
    <row r="356" spans="1:11" ht="84.75" customHeight="1">
      <c r="A356" s="961" t="s">
        <v>2717</v>
      </c>
      <c r="B356" s="5386" t="s">
        <v>4107</v>
      </c>
      <c r="C356" s="5386"/>
      <c r="D356" s="5386"/>
      <c r="E356" s="5386"/>
      <c r="F356" s="5386"/>
      <c r="G356" s="5386"/>
      <c r="H356" s="5386"/>
      <c r="I356" s="5386"/>
      <c r="J356" s="5386"/>
      <c r="K356" s="5386"/>
    </row>
    <row r="357" spans="1:11" ht="13.8">
      <c r="A357" s="961" t="s">
        <v>2718</v>
      </c>
      <c r="B357" s="5381" t="s">
        <v>2817</v>
      </c>
      <c r="C357" s="5381"/>
      <c r="D357" s="5381"/>
      <c r="E357" s="5381"/>
      <c r="F357" s="5381"/>
      <c r="G357" s="5381"/>
      <c r="H357" s="5381"/>
      <c r="I357" s="5381"/>
      <c r="J357" s="5381"/>
      <c r="K357" s="5381"/>
    </row>
    <row r="358" spans="1:11" ht="13.8">
      <c r="A358" s="952"/>
      <c r="B358" s="24"/>
      <c r="C358" s="24"/>
      <c r="D358" s="24"/>
      <c r="E358" s="24"/>
      <c r="F358" s="24"/>
      <c r="G358" s="24"/>
      <c r="H358" s="24"/>
      <c r="I358" s="24"/>
      <c r="J358" s="24"/>
      <c r="K358" s="24"/>
    </row>
    <row r="359" spans="1:11" ht="13.8">
      <c r="A359" s="961" t="s">
        <v>2719</v>
      </c>
      <c r="B359" s="950" t="s">
        <v>4108</v>
      </c>
      <c r="C359" s="24"/>
      <c r="D359" s="24"/>
      <c r="E359" s="24"/>
      <c r="F359" s="24"/>
      <c r="G359" s="24"/>
      <c r="H359" s="24"/>
      <c r="I359" s="24"/>
      <c r="J359" s="24"/>
      <c r="K359" s="24"/>
    </row>
    <row r="360" spans="1:11" ht="7.5" customHeight="1">
      <c r="A360" s="951"/>
      <c r="B360" s="24"/>
      <c r="C360" s="24"/>
      <c r="D360" s="24"/>
      <c r="E360" s="24"/>
      <c r="F360" s="24"/>
      <c r="G360" s="24"/>
      <c r="H360" s="24"/>
      <c r="I360" s="24"/>
      <c r="J360" s="24"/>
      <c r="K360" s="24"/>
    </row>
    <row r="361" spans="1:11" ht="48.75" customHeight="1">
      <c r="A361" s="961" t="s">
        <v>2720</v>
      </c>
      <c r="B361" s="5383" t="s">
        <v>4134</v>
      </c>
      <c r="C361" s="5383"/>
      <c r="D361" s="5383"/>
      <c r="E361" s="5383"/>
      <c r="F361" s="5383"/>
      <c r="G361" s="5383"/>
      <c r="H361" s="5383"/>
      <c r="I361" s="5383"/>
      <c r="J361" s="5383"/>
      <c r="K361" s="5383"/>
    </row>
    <row r="362" spans="1:11" ht="48.75" customHeight="1">
      <c r="A362" s="24"/>
      <c r="B362" s="5381" t="s">
        <v>4109</v>
      </c>
      <c r="C362" s="5381"/>
      <c r="D362" s="5381"/>
      <c r="E362" s="5381"/>
      <c r="F362" s="5381"/>
      <c r="G362" s="5381"/>
      <c r="H362" s="5381"/>
      <c r="I362" s="5381"/>
      <c r="J362" s="5381"/>
      <c r="K362" s="5381"/>
    </row>
    <row r="363" spans="1:11" ht="7.5" customHeight="1">
      <c r="A363" s="959"/>
      <c r="B363" s="24"/>
      <c r="C363" s="24"/>
      <c r="D363" s="24"/>
      <c r="E363" s="24"/>
      <c r="F363" s="24"/>
      <c r="G363" s="24"/>
      <c r="H363" s="24"/>
      <c r="I363" s="24"/>
      <c r="J363" s="24"/>
      <c r="K363" s="24"/>
    </row>
    <row r="364" spans="1:11" ht="19.5" customHeight="1">
      <c r="A364" s="961" t="s">
        <v>2721</v>
      </c>
      <c r="B364" s="5383" t="s">
        <v>2835</v>
      </c>
      <c r="C364" s="5383"/>
      <c r="D364" s="5383"/>
      <c r="E364" s="5383"/>
      <c r="F364" s="5383"/>
      <c r="G364" s="5383"/>
      <c r="H364" s="5383"/>
      <c r="I364" s="5383"/>
      <c r="J364" s="5383"/>
      <c r="K364" s="5383"/>
    </row>
    <row r="365" spans="1:11" ht="5.25" customHeight="1">
      <c r="A365" s="952"/>
      <c r="B365" s="24"/>
      <c r="C365" s="24"/>
      <c r="D365" s="24"/>
      <c r="E365" s="24"/>
      <c r="F365" s="24"/>
      <c r="G365" s="24"/>
      <c r="H365" s="24"/>
      <c r="I365" s="24"/>
      <c r="J365" s="24"/>
      <c r="K365" s="24"/>
    </row>
    <row r="366" spans="1:11" ht="28.5" customHeight="1">
      <c r="A366" s="24"/>
      <c r="B366" s="5381" t="s">
        <v>2722</v>
      </c>
      <c r="C366" s="5381"/>
      <c r="D366" s="5381"/>
      <c r="E366" s="5381"/>
      <c r="F366" s="5381"/>
      <c r="G366" s="5381"/>
      <c r="H366" s="5381"/>
      <c r="I366" s="5381"/>
      <c r="J366" s="5381"/>
      <c r="K366" s="5381"/>
    </row>
    <row r="367" spans="1:11" ht="21" customHeight="1">
      <c r="A367" s="5384"/>
      <c r="B367" s="5384"/>
      <c r="C367" s="5384"/>
      <c r="D367" s="5384"/>
      <c r="E367" s="5384"/>
      <c r="F367" s="5384"/>
      <c r="G367" s="5384"/>
      <c r="H367" s="5384"/>
      <c r="I367" s="5384"/>
      <c r="J367" s="5384"/>
      <c r="K367" s="5384"/>
    </row>
    <row r="368" spans="1:11" ht="13.8">
      <c r="A368" s="5385"/>
      <c r="B368" s="5385"/>
      <c r="C368" s="5385"/>
      <c r="D368" s="5385"/>
      <c r="E368" s="5385"/>
      <c r="F368" s="5385"/>
      <c r="G368" s="5385"/>
      <c r="H368" s="5385"/>
      <c r="I368" s="5385"/>
      <c r="J368" s="5385"/>
      <c r="K368" s="5385"/>
    </row>
    <row r="369" spans="1:11" ht="13.8">
      <c r="A369" s="952"/>
      <c r="B369" s="24"/>
      <c r="C369" s="24"/>
      <c r="D369" s="24"/>
      <c r="E369" s="24"/>
      <c r="F369" s="24"/>
      <c r="G369" s="24"/>
      <c r="H369" s="24"/>
      <c r="I369" s="24"/>
      <c r="J369" s="24"/>
      <c r="K369" s="24"/>
    </row>
    <row r="370" spans="1:11" ht="13.8">
      <c r="A370" s="961"/>
      <c r="B370" s="961"/>
      <c r="C370" s="24"/>
      <c r="D370" s="24"/>
      <c r="E370" s="24"/>
      <c r="F370" s="24"/>
      <c r="G370" s="24"/>
      <c r="H370" s="24"/>
      <c r="I370" s="24"/>
      <c r="J370" s="24"/>
      <c r="K370" s="24"/>
    </row>
    <row r="371" spans="1:11" ht="13.8">
      <c r="A371" s="952"/>
      <c r="B371" s="24"/>
      <c r="C371" s="24"/>
      <c r="D371" s="24"/>
      <c r="E371" s="24"/>
      <c r="F371" s="24"/>
      <c r="G371" s="24"/>
      <c r="H371" s="24"/>
      <c r="I371" s="24"/>
      <c r="J371" s="24"/>
      <c r="K371" s="24"/>
    </row>
    <row r="372" spans="1:11" ht="13.8">
      <c r="A372" s="952"/>
      <c r="B372" s="24"/>
      <c r="C372" s="24"/>
      <c r="D372" s="24"/>
      <c r="E372" s="24"/>
      <c r="F372" s="24"/>
      <c r="G372" s="24"/>
      <c r="H372" s="24"/>
      <c r="I372" s="24"/>
      <c r="J372" s="24"/>
      <c r="K372" s="24"/>
    </row>
    <row r="373" spans="1:11" ht="13.8">
      <c r="A373" s="952"/>
      <c r="B373" s="24"/>
      <c r="C373" s="24"/>
      <c r="D373" s="24"/>
      <c r="E373" s="24"/>
      <c r="F373" s="24"/>
      <c r="G373" s="24"/>
      <c r="H373" s="24"/>
      <c r="I373" s="24"/>
      <c r="J373" s="24"/>
      <c r="K373" s="24"/>
    </row>
    <row r="374" spans="1:11" ht="13.8">
      <c r="A374" s="952"/>
      <c r="B374" s="24"/>
      <c r="C374" s="24"/>
      <c r="D374" s="24"/>
      <c r="E374" s="24"/>
      <c r="F374" s="24"/>
      <c r="G374" s="24"/>
      <c r="H374" s="24"/>
      <c r="I374" s="24"/>
      <c r="J374" s="24"/>
      <c r="K374" s="24"/>
    </row>
    <row r="375" spans="1:11" ht="13.8">
      <c r="A375" s="952"/>
      <c r="B375" s="24"/>
      <c r="C375" s="24"/>
      <c r="D375" s="24"/>
      <c r="E375" s="24"/>
      <c r="F375" s="24"/>
      <c r="G375" s="24"/>
      <c r="H375" s="24"/>
      <c r="I375" s="24"/>
      <c r="J375" s="24"/>
      <c r="K375" s="24"/>
    </row>
    <row r="376" spans="1:11" ht="13.8">
      <c r="A376" s="952"/>
      <c r="B376" s="24"/>
      <c r="C376" s="24"/>
      <c r="D376" s="24"/>
      <c r="E376" s="24"/>
      <c r="F376" s="24"/>
      <c r="G376" s="24"/>
      <c r="H376" s="24"/>
      <c r="I376" s="24"/>
      <c r="J376" s="24"/>
      <c r="K376" s="24"/>
    </row>
    <row r="377" spans="1:11" ht="13.8">
      <c r="A377" s="952"/>
      <c r="B377" s="24"/>
      <c r="C377" s="24"/>
      <c r="D377" s="24"/>
      <c r="E377" s="24"/>
      <c r="F377" s="24"/>
      <c r="G377" s="24"/>
      <c r="H377" s="24"/>
      <c r="I377" s="24"/>
      <c r="J377" s="24"/>
      <c r="K377" s="24"/>
    </row>
    <row r="378" spans="1:11" ht="13.8">
      <c r="A378" s="952"/>
      <c r="B378" s="24"/>
      <c r="C378" s="24"/>
      <c r="D378" s="24"/>
      <c r="E378" s="24"/>
      <c r="F378" s="24"/>
      <c r="G378" s="24"/>
      <c r="H378" s="24"/>
      <c r="I378" s="24"/>
      <c r="J378" s="24"/>
      <c r="K378" s="24"/>
    </row>
    <row r="379" spans="1:11" ht="17.25" customHeight="1">
      <c r="A379" s="961"/>
      <c r="B379" s="961"/>
      <c r="C379" s="24"/>
      <c r="D379" s="24"/>
      <c r="E379" s="24"/>
      <c r="F379" s="24"/>
      <c r="G379" s="24"/>
      <c r="H379" s="24"/>
      <c r="I379" s="24"/>
      <c r="J379" s="24"/>
      <c r="K379" s="24"/>
    </row>
    <row r="380" spans="1:11" ht="17.25" customHeight="1">
      <c r="A380" s="952"/>
      <c r="B380" s="24"/>
      <c r="C380" s="24"/>
      <c r="D380" s="24"/>
      <c r="E380" s="24"/>
      <c r="F380" s="24"/>
      <c r="G380" s="24"/>
      <c r="H380" s="24"/>
      <c r="I380" s="24"/>
      <c r="J380" s="24"/>
      <c r="K380" s="24"/>
    </row>
    <row r="381" spans="1:11" ht="17.25" customHeight="1">
      <c r="A381" s="952"/>
      <c r="B381" s="24"/>
      <c r="C381" s="24"/>
      <c r="D381" s="24"/>
      <c r="E381" s="24"/>
      <c r="F381" s="24"/>
      <c r="G381" s="24"/>
      <c r="H381" s="24"/>
      <c r="I381" s="24"/>
      <c r="J381" s="24"/>
      <c r="K381" s="24"/>
    </row>
    <row r="382" spans="1:11" ht="17.25" customHeight="1">
      <c r="A382" s="952"/>
      <c r="B382" s="24"/>
      <c r="C382" s="24"/>
      <c r="D382" s="24"/>
      <c r="E382" s="24"/>
      <c r="F382" s="24"/>
      <c r="G382" s="24"/>
      <c r="H382" s="24"/>
      <c r="I382" s="24"/>
      <c r="J382" s="24"/>
      <c r="K382" s="24"/>
    </row>
    <row r="383" spans="1:11" ht="13.8">
      <c r="A383" s="952"/>
      <c r="B383" s="24"/>
      <c r="C383" s="24"/>
      <c r="D383" s="24"/>
      <c r="E383" s="24"/>
      <c r="F383" s="24"/>
      <c r="G383" s="24"/>
      <c r="H383" s="24"/>
      <c r="I383" s="24"/>
      <c r="J383" s="24"/>
      <c r="K383" s="24"/>
    </row>
    <row r="384" spans="1:11" ht="33.75" customHeight="1">
      <c r="A384" s="955"/>
      <c r="B384" s="5381"/>
      <c r="C384" s="5381"/>
      <c r="D384" s="5381"/>
      <c r="E384" s="5381"/>
      <c r="F384" s="5381"/>
      <c r="G384" s="5381"/>
      <c r="H384" s="5381"/>
      <c r="I384" s="5381"/>
      <c r="J384" s="5381"/>
      <c r="K384" s="5381"/>
    </row>
    <row r="385" spans="1:11" ht="33" customHeight="1">
      <c r="A385" s="955"/>
      <c r="B385" s="5381"/>
      <c r="C385" s="5381"/>
      <c r="D385" s="5381"/>
      <c r="E385" s="5381"/>
      <c r="F385" s="5381"/>
      <c r="G385" s="5381"/>
      <c r="H385" s="5381"/>
      <c r="I385" s="5381"/>
      <c r="J385" s="5381"/>
      <c r="K385" s="5381"/>
    </row>
    <row r="386" spans="1:11" ht="18.75" customHeight="1">
      <c r="A386" s="955"/>
      <c r="B386" s="5381"/>
      <c r="C386" s="5381"/>
      <c r="D386" s="5381"/>
      <c r="E386" s="5381"/>
      <c r="F386" s="5381"/>
      <c r="G386" s="5381"/>
      <c r="H386" s="5381"/>
      <c r="I386" s="5381"/>
      <c r="J386" s="5381"/>
      <c r="K386" s="5381"/>
    </row>
    <row r="387" spans="1:11" ht="18.75" customHeight="1">
      <c r="A387" s="955"/>
      <c r="B387" s="5381"/>
      <c r="C387" s="5381"/>
      <c r="D387" s="5381"/>
      <c r="E387" s="5381"/>
      <c r="F387" s="5381"/>
      <c r="G387" s="5381"/>
      <c r="H387" s="5381"/>
      <c r="I387" s="5381"/>
      <c r="J387" s="5381"/>
      <c r="K387" s="5381"/>
    </row>
    <row r="388" spans="1:11" ht="20.25" customHeight="1">
      <c r="A388" s="24"/>
      <c r="B388" s="5381"/>
      <c r="C388" s="5381"/>
      <c r="D388" s="5381"/>
      <c r="E388" s="5381"/>
      <c r="F388" s="5381"/>
      <c r="G388" s="5381"/>
      <c r="H388" s="5381"/>
      <c r="I388" s="5381"/>
      <c r="J388" s="5381"/>
      <c r="K388" s="5381"/>
    </row>
    <row r="389" spans="1:11" ht="45.75" customHeight="1">
      <c r="A389" s="955"/>
      <c r="B389" s="5381"/>
      <c r="C389" s="5381"/>
      <c r="D389" s="5381"/>
      <c r="E389" s="5381"/>
      <c r="F389" s="5381"/>
      <c r="G389" s="5381"/>
      <c r="H389" s="5381"/>
      <c r="I389" s="5381"/>
      <c r="J389" s="5381"/>
      <c r="K389" s="5381"/>
    </row>
    <row r="390" spans="1:11" s="169" customFormat="1" ht="21" customHeight="1">
      <c r="A390" s="1752"/>
      <c r="B390" s="1752"/>
      <c r="C390" s="1752"/>
      <c r="D390" s="1752"/>
      <c r="E390" s="1752"/>
      <c r="F390" s="1752"/>
      <c r="G390" s="1752"/>
      <c r="H390" s="1752"/>
      <c r="I390" s="1752"/>
      <c r="J390" s="1752"/>
      <c r="K390" s="1752"/>
    </row>
    <row r="391" spans="1:11" s="169" customFormat="1" ht="21" customHeight="1">
      <c r="A391" s="1752"/>
      <c r="B391" s="1752"/>
      <c r="C391" s="1752"/>
      <c r="D391" s="1752"/>
      <c r="E391" s="1752"/>
      <c r="F391" s="1752"/>
      <c r="G391" s="1752"/>
      <c r="H391" s="1752"/>
      <c r="I391" s="1752"/>
      <c r="J391" s="1752"/>
      <c r="K391" s="1752"/>
    </row>
    <row r="392" spans="1:11" s="169" customFormat="1" ht="21" customHeight="1">
      <c r="A392" s="1752"/>
      <c r="B392" s="1752"/>
      <c r="C392" s="1752"/>
      <c r="D392" s="1752"/>
      <c r="E392" s="1752"/>
      <c r="F392" s="1752"/>
      <c r="G392" s="1752"/>
      <c r="H392" s="1752"/>
      <c r="I392" s="1752"/>
      <c r="J392" s="1752"/>
      <c r="K392" s="1752"/>
    </row>
    <row r="393" spans="1:11" ht="13.8">
      <c r="A393" s="952"/>
      <c r="B393" s="24"/>
      <c r="C393" s="24"/>
      <c r="D393" s="24"/>
      <c r="E393" s="24"/>
      <c r="F393" s="24"/>
      <c r="G393" s="24"/>
      <c r="H393" s="24"/>
      <c r="I393" s="24"/>
      <c r="J393" s="24"/>
      <c r="K393" s="24"/>
    </row>
    <row r="394" spans="1:11" ht="13.8">
      <c r="A394" s="955"/>
      <c r="B394" s="5381"/>
      <c r="C394" s="5381"/>
      <c r="D394" s="5381"/>
      <c r="E394" s="5381"/>
      <c r="F394" s="5381"/>
      <c r="G394" s="5381"/>
      <c r="H394" s="5381"/>
      <c r="I394" s="5381"/>
      <c r="J394" s="5381"/>
      <c r="K394" s="5381"/>
    </row>
    <row r="395" spans="1:11" ht="20.25" customHeight="1">
      <c r="A395" s="24"/>
      <c r="B395" s="5382"/>
      <c r="C395" s="5382"/>
      <c r="D395" s="5382"/>
      <c r="E395" s="5382"/>
      <c r="F395" s="5382"/>
      <c r="G395" s="5382"/>
      <c r="H395" s="5382"/>
      <c r="I395" s="5382"/>
      <c r="J395" s="5382"/>
      <c r="K395" s="5382"/>
    </row>
    <row r="396" spans="1:11" ht="13.8">
      <c r="A396" s="955"/>
      <c r="B396" s="5381"/>
      <c r="C396" s="5381"/>
      <c r="D396" s="5381"/>
      <c r="E396" s="5381"/>
      <c r="F396" s="5381"/>
      <c r="G396" s="5381"/>
      <c r="H396" s="5381"/>
      <c r="I396" s="5381"/>
      <c r="J396" s="5381"/>
      <c r="K396" s="5381"/>
    </row>
    <row r="397" spans="1:11" ht="13.8">
      <c r="A397" s="952"/>
      <c r="B397" s="24"/>
      <c r="C397" s="24"/>
      <c r="D397" s="24"/>
      <c r="E397" s="24"/>
      <c r="F397" s="24"/>
      <c r="G397" s="24"/>
      <c r="H397" s="24"/>
      <c r="I397" s="24"/>
      <c r="J397" s="24"/>
      <c r="K397" s="24"/>
    </row>
    <row r="398" spans="1:11" ht="18.75" customHeight="1">
      <c r="A398" s="955"/>
      <c r="B398" s="5381"/>
      <c r="C398" s="5381"/>
      <c r="D398" s="5381"/>
      <c r="E398" s="5381"/>
      <c r="F398" s="5381"/>
      <c r="G398" s="5381"/>
      <c r="H398" s="5381"/>
      <c r="I398" s="5381"/>
      <c r="J398" s="5381"/>
      <c r="K398" s="5381"/>
    </row>
    <row r="399" spans="1:11" ht="19.5" customHeight="1">
      <c r="A399" s="24"/>
      <c r="B399" s="5381"/>
      <c r="C399" s="5381"/>
      <c r="D399" s="5381"/>
      <c r="E399" s="5381"/>
      <c r="F399" s="5381"/>
      <c r="G399" s="5381"/>
      <c r="H399" s="5381"/>
      <c r="I399" s="5381"/>
      <c r="J399" s="5381"/>
      <c r="K399" s="5381"/>
    </row>
    <row r="400" spans="1:11" ht="13.8">
      <c r="A400" s="952"/>
      <c r="B400" s="24"/>
      <c r="C400" s="24"/>
      <c r="D400" s="24"/>
      <c r="E400" s="24"/>
      <c r="F400" s="24"/>
      <c r="G400" s="24"/>
      <c r="H400" s="24"/>
      <c r="I400" s="24"/>
      <c r="J400" s="24"/>
      <c r="K400" s="24"/>
    </row>
    <row r="401" spans="1:11" ht="18.75" customHeight="1">
      <c r="A401" s="955"/>
      <c r="B401" s="5381"/>
      <c r="C401" s="5381"/>
      <c r="D401" s="5381"/>
      <c r="E401" s="5381"/>
      <c r="F401" s="5381"/>
      <c r="G401" s="5381"/>
      <c r="H401" s="5381"/>
      <c r="I401" s="5381"/>
      <c r="J401" s="5381"/>
      <c r="K401" s="5381"/>
    </row>
    <row r="402" spans="1:11" ht="19.5" customHeight="1">
      <c r="A402" s="24"/>
      <c r="B402" s="5381"/>
      <c r="C402" s="5381"/>
      <c r="D402" s="5381"/>
      <c r="E402" s="5381"/>
      <c r="F402" s="5381"/>
      <c r="G402" s="5381"/>
      <c r="H402" s="5381"/>
      <c r="I402" s="5381"/>
      <c r="J402" s="5381"/>
      <c r="K402" s="5381"/>
    </row>
    <row r="403" spans="1:11" ht="20.25" customHeight="1">
      <c r="A403" s="24"/>
      <c r="B403" s="5381"/>
      <c r="C403" s="5381"/>
      <c r="D403" s="5381"/>
      <c r="E403" s="5381"/>
      <c r="F403" s="5381"/>
      <c r="G403" s="5381"/>
      <c r="H403" s="5381"/>
      <c r="I403" s="5381"/>
      <c r="J403" s="5381"/>
      <c r="K403" s="5381"/>
    </row>
    <row r="404" spans="1:11" ht="27.75" customHeight="1">
      <c r="A404" s="24"/>
      <c r="B404" s="5381"/>
      <c r="C404" s="5381"/>
      <c r="D404" s="5381"/>
      <c r="E404" s="5381"/>
      <c r="F404" s="5381"/>
      <c r="G404" s="5381"/>
      <c r="H404" s="5381"/>
      <c r="I404" s="5381"/>
      <c r="J404" s="5381"/>
      <c r="K404" s="5381"/>
    </row>
    <row r="405" spans="1:11" ht="13.8">
      <c r="A405" s="952"/>
      <c r="B405" s="24"/>
      <c r="C405" s="24"/>
      <c r="D405" s="24"/>
      <c r="E405" s="24"/>
      <c r="F405" s="24"/>
      <c r="G405" s="24"/>
      <c r="H405" s="24"/>
      <c r="I405" s="24"/>
      <c r="J405" s="24"/>
      <c r="K405" s="24"/>
    </row>
    <row r="406" spans="1:11" ht="13.8">
      <c r="A406" s="952"/>
      <c r="B406" s="24"/>
      <c r="C406" s="24"/>
      <c r="D406" s="24"/>
      <c r="E406" s="24"/>
      <c r="F406" s="24"/>
      <c r="G406" s="24"/>
      <c r="H406" s="24"/>
      <c r="I406" s="24"/>
      <c r="J406" s="24"/>
      <c r="K406" s="24"/>
    </row>
    <row r="407" spans="1:11" ht="33.75" customHeight="1">
      <c r="A407" s="24"/>
      <c r="B407" s="5381"/>
      <c r="C407" s="5381"/>
      <c r="D407" s="5381"/>
      <c r="E407" s="5381"/>
      <c r="F407" s="5381"/>
      <c r="G407" s="5381"/>
      <c r="H407" s="5381"/>
      <c r="I407" s="5381"/>
      <c r="J407" s="5381"/>
      <c r="K407" s="5381"/>
    </row>
    <row r="408" spans="1:11" ht="13.8">
      <c r="A408" s="952"/>
      <c r="B408" s="24"/>
      <c r="C408" s="24"/>
      <c r="D408" s="24"/>
      <c r="E408" s="24"/>
      <c r="F408" s="24"/>
      <c r="G408" s="24"/>
      <c r="H408" s="24"/>
      <c r="I408" s="24"/>
      <c r="J408" s="24"/>
      <c r="K408" s="24"/>
    </row>
    <row r="409" spans="1:11" ht="13.8">
      <c r="A409" s="24"/>
      <c r="B409" s="4059"/>
      <c r="C409" s="4059"/>
      <c r="D409" s="5380"/>
      <c r="E409" s="5380"/>
      <c r="F409" s="5380"/>
      <c r="G409" s="5380"/>
      <c r="H409" s="5380"/>
      <c r="I409" s="5380"/>
      <c r="J409" s="5380"/>
      <c r="K409" s="5380"/>
    </row>
    <row r="410" spans="1:11" ht="13.8">
      <c r="A410" s="952"/>
      <c r="B410" s="24"/>
      <c r="C410" s="24"/>
      <c r="D410" s="24"/>
      <c r="E410" s="24"/>
      <c r="F410" s="24"/>
      <c r="G410" s="24"/>
      <c r="H410" s="24"/>
      <c r="I410" s="24"/>
      <c r="J410" s="24"/>
      <c r="K410" s="24"/>
    </row>
    <row r="411" spans="1:11" ht="13.8">
      <c r="A411" s="24"/>
      <c r="B411" s="4059"/>
      <c r="C411" s="4059"/>
      <c r="D411" s="5380"/>
      <c r="E411" s="5380"/>
      <c r="F411" s="5380"/>
      <c r="G411" s="5380"/>
      <c r="H411" s="5380"/>
      <c r="I411" s="5380"/>
      <c r="J411" s="5380"/>
      <c r="K411" s="5380"/>
    </row>
    <row r="412" spans="1:11" ht="13.8">
      <c r="A412" s="952"/>
      <c r="B412" s="24"/>
      <c r="C412" s="24"/>
      <c r="D412" s="24"/>
      <c r="E412" s="24"/>
      <c r="F412" s="24"/>
      <c r="G412" s="24"/>
      <c r="H412" s="24"/>
      <c r="I412" s="24"/>
      <c r="J412" s="24"/>
      <c r="K412" s="24"/>
    </row>
    <row r="413" spans="1:11" ht="13.8">
      <c r="A413" s="24"/>
      <c r="B413" s="4059"/>
      <c r="C413" s="4059"/>
      <c r="D413" s="5380"/>
      <c r="E413" s="5380"/>
      <c r="F413" s="5380"/>
      <c r="G413" s="5380"/>
      <c r="H413" s="5380"/>
      <c r="I413" s="5380"/>
      <c r="J413" s="5380"/>
      <c r="K413" s="5380"/>
    </row>
    <row r="414" spans="1:11" ht="13.8">
      <c r="A414" s="952"/>
      <c r="B414"/>
    </row>
    <row r="415" spans="1:11" ht="13.8">
      <c r="A415" s="952"/>
      <c r="B415"/>
    </row>
  </sheetData>
  <mergeCells count="245">
    <mergeCell ref="B4:K4"/>
    <mergeCell ref="B22:K22"/>
    <mergeCell ref="B23:K23"/>
    <mergeCell ref="D27:K27"/>
    <mergeCell ref="D30:K30"/>
    <mergeCell ref="D28:K28"/>
    <mergeCell ref="D29:K29"/>
    <mergeCell ref="C47:K47"/>
    <mergeCell ref="C48:K48"/>
    <mergeCell ref="E33:K33"/>
    <mergeCell ref="E34:K34"/>
    <mergeCell ref="E35:K35"/>
    <mergeCell ref="B39:K39"/>
    <mergeCell ref="B87:K87"/>
    <mergeCell ref="C104:K104"/>
    <mergeCell ref="C92:K92"/>
    <mergeCell ref="C74:K74"/>
    <mergeCell ref="C76:K76"/>
    <mergeCell ref="C81:K81"/>
    <mergeCell ref="C80:K80"/>
    <mergeCell ref="B84:K84"/>
    <mergeCell ref="C44:K44"/>
    <mergeCell ref="C45:K45"/>
    <mergeCell ref="C46:K46"/>
    <mergeCell ref="C49:K49"/>
    <mergeCell ref="C50:K50"/>
    <mergeCell ref="C51:K51"/>
    <mergeCell ref="C52:K52"/>
    <mergeCell ref="C53:K53"/>
    <mergeCell ref="C71:K71"/>
    <mergeCell ref="C56:K56"/>
    <mergeCell ref="C57:K57"/>
    <mergeCell ref="C58:K58"/>
    <mergeCell ref="C62:K62"/>
    <mergeCell ref="C67:K67"/>
    <mergeCell ref="C69:K69"/>
    <mergeCell ref="C115:K115"/>
    <mergeCell ref="C116:K116"/>
    <mergeCell ref="C106:K106"/>
    <mergeCell ref="C98:K98"/>
    <mergeCell ref="C94:K94"/>
    <mergeCell ref="C108:K108"/>
    <mergeCell ref="C105:K105"/>
    <mergeCell ref="C107:K107"/>
    <mergeCell ref="C109:K109"/>
    <mergeCell ref="C110:K110"/>
    <mergeCell ref="C111:K111"/>
    <mergeCell ref="C138:K138"/>
    <mergeCell ref="D140:K140"/>
    <mergeCell ref="D141:K141"/>
    <mergeCell ref="D142:K142"/>
    <mergeCell ref="C118:K118"/>
    <mergeCell ref="C124:K124"/>
    <mergeCell ref="C122:K122"/>
    <mergeCell ref="C133:K133"/>
    <mergeCell ref="C135:K135"/>
    <mergeCell ref="E129:K129"/>
    <mergeCell ref="E130:K130"/>
    <mergeCell ref="D127:K127"/>
    <mergeCell ref="D128:K128"/>
    <mergeCell ref="D131:K131"/>
    <mergeCell ref="C155:K155"/>
    <mergeCell ref="D152:K152"/>
    <mergeCell ref="D148:K148"/>
    <mergeCell ref="D149:K149"/>
    <mergeCell ref="D150:K150"/>
    <mergeCell ref="D151:K151"/>
    <mergeCell ref="E143:K143"/>
    <mergeCell ref="E144:K144"/>
    <mergeCell ref="C147:K147"/>
    <mergeCell ref="C153:K153"/>
    <mergeCell ref="C154:K154"/>
    <mergeCell ref="C158:K158"/>
    <mergeCell ref="C164:K164"/>
    <mergeCell ref="C167:K167"/>
    <mergeCell ref="C168:K168"/>
    <mergeCell ref="C169:K169"/>
    <mergeCell ref="D159:K159"/>
    <mergeCell ref="D160:K160"/>
    <mergeCell ref="D161:K161"/>
    <mergeCell ref="D162:K162"/>
    <mergeCell ref="C170:K170"/>
    <mergeCell ref="C173:K173"/>
    <mergeCell ref="C174:K174"/>
    <mergeCell ref="C181:K181"/>
    <mergeCell ref="C182:K182"/>
    <mergeCell ref="D171:K171"/>
    <mergeCell ref="D172:K172"/>
    <mergeCell ref="D175:K175"/>
    <mergeCell ref="D176:K176"/>
    <mergeCell ref="D177:K177"/>
    <mergeCell ref="D178:K178"/>
    <mergeCell ref="D179:K179"/>
    <mergeCell ref="D190:K190"/>
    <mergeCell ref="D191:K191"/>
    <mergeCell ref="C194:K194"/>
    <mergeCell ref="C195:K195"/>
    <mergeCell ref="C203:K203"/>
    <mergeCell ref="C185:K185"/>
    <mergeCell ref="C186:K186"/>
    <mergeCell ref="C187:K187"/>
    <mergeCell ref="C188:K188"/>
    <mergeCell ref="D189:K189"/>
    <mergeCell ref="C210:K210"/>
    <mergeCell ref="C211:K211"/>
    <mergeCell ref="C212:K212"/>
    <mergeCell ref="C213:K213"/>
    <mergeCell ref="C204:K204"/>
    <mergeCell ref="C205:K205"/>
    <mergeCell ref="C206:K206"/>
    <mergeCell ref="D196:K196"/>
    <mergeCell ref="D197:K197"/>
    <mergeCell ref="D198:K198"/>
    <mergeCell ref="D199:K199"/>
    <mergeCell ref="D200:K200"/>
    <mergeCell ref="C209:K209"/>
    <mergeCell ref="D222:K222"/>
    <mergeCell ref="D223:K223"/>
    <mergeCell ref="B226:K226"/>
    <mergeCell ref="C227:K227"/>
    <mergeCell ref="C228:K228"/>
    <mergeCell ref="D217:K217"/>
    <mergeCell ref="D218:K218"/>
    <mergeCell ref="D219:K219"/>
    <mergeCell ref="D220:K220"/>
    <mergeCell ref="D221:K221"/>
    <mergeCell ref="C234:K234"/>
    <mergeCell ref="C235:K235"/>
    <mergeCell ref="C236:K236"/>
    <mergeCell ref="B240:K240"/>
    <mergeCell ref="C241:K241"/>
    <mergeCell ref="C229:K229"/>
    <mergeCell ref="C230:K230"/>
    <mergeCell ref="C231:K231"/>
    <mergeCell ref="C232:K232"/>
    <mergeCell ref="C233:K233"/>
    <mergeCell ref="C250:K250"/>
    <mergeCell ref="C251:K251"/>
    <mergeCell ref="C252:E252"/>
    <mergeCell ref="F252:K252"/>
    <mergeCell ref="F253:K253"/>
    <mergeCell ref="C242:K242"/>
    <mergeCell ref="C243:K243"/>
    <mergeCell ref="C247:K247"/>
    <mergeCell ref="C248:K248"/>
    <mergeCell ref="C249:K249"/>
    <mergeCell ref="B261:K261"/>
    <mergeCell ref="B262:K262"/>
    <mergeCell ref="B263:K263"/>
    <mergeCell ref="B264:K264"/>
    <mergeCell ref="B265:K265"/>
    <mergeCell ref="F254:K254"/>
    <mergeCell ref="F255:K255"/>
    <mergeCell ref="F256:K256"/>
    <mergeCell ref="C257:K257"/>
    <mergeCell ref="B260:K260"/>
    <mergeCell ref="C271:K271"/>
    <mergeCell ref="C272:K272"/>
    <mergeCell ref="C273:K273"/>
    <mergeCell ref="B279:K279"/>
    <mergeCell ref="B280:K280"/>
    <mergeCell ref="B266:K266"/>
    <mergeCell ref="C267:K267"/>
    <mergeCell ref="C268:K268"/>
    <mergeCell ref="C269:K269"/>
    <mergeCell ref="C270:K270"/>
    <mergeCell ref="C289:K289"/>
    <mergeCell ref="C290:K290"/>
    <mergeCell ref="C291:K291"/>
    <mergeCell ref="C292:K292"/>
    <mergeCell ref="C293:K293"/>
    <mergeCell ref="B281:K281"/>
    <mergeCell ref="B282:K282"/>
    <mergeCell ref="C286:K286"/>
    <mergeCell ref="C287:K287"/>
    <mergeCell ref="C288:K288"/>
    <mergeCell ref="B311:K311"/>
    <mergeCell ref="B313:K313"/>
    <mergeCell ref="B314:K314"/>
    <mergeCell ref="B316:K316"/>
    <mergeCell ref="B318:K318"/>
    <mergeCell ref="B297:K297"/>
    <mergeCell ref="B301:K301"/>
    <mergeCell ref="B305:K305"/>
    <mergeCell ref="B308:K308"/>
    <mergeCell ref="B310:K310"/>
    <mergeCell ref="C325:K325"/>
    <mergeCell ref="B327:K327"/>
    <mergeCell ref="B328:K328"/>
    <mergeCell ref="B329:K329"/>
    <mergeCell ref="B332:K332"/>
    <mergeCell ref="C319:K319"/>
    <mergeCell ref="C320:K320"/>
    <mergeCell ref="C321:K321"/>
    <mergeCell ref="C323:K323"/>
    <mergeCell ref="C324:K324"/>
    <mergeCell ref="B352:K352"/>
    <mergeCell ref="B357:K357"/>
    <mergeCell ref="B356:K356"/>
    <mergeCell ref="B361:K361"/>
    <mergeCell ref="B348:K348"/>
    <mergeCell ref="B347:K347"/>
    <mergeCell ref="B350:K350"/>
    <mergeCell ref="B334:K334"/>
    <mergeCell ref="B336:K336"/>
    <mergeCell ref="B337:K337"/>
    <mergeCell ref="B341:K341"/>
    <mergeCell ref="B343:K343"/>
    <mergeCell ref="B342:K342"/>
    <mergeCell ref="B398:K398"/>
    <mergeCell ref="B401:K401"/>
    <mergeCell ref="B384:K384"/>
    <mergeCell ref="B385:K385"/>
    <mergeCell ref="B386:K386"/>
    <mergeCell ref="B387:K387"/>
    <mergeCell ref="B388:K388"/>
    <mergeCell ref="B362:K362"/>
    <mergeCell ref="B364:K364"/>
    <mergeCell ref="B366:K366"/>
    <mergeCell ref="A367:K367"/>
    <mergeCell ref="A368:K368"/>
    <mergeCell ref="A2:K2"/>
    <mergeCell ref="O6:Q7"/>
    <mergeCell ref="B411:C411"/>
    <mergeCell ref="B413:C413"/>
    <mergeCell ref="D99:K99"/>
    <mergeCell ref="D100:K100"/>
    <mergeCell ref="D95:K95"/>
    <mergeCell ref="D96:K96"/>
    <mergeCell ref="I411:K411"/>
    <mergeCell ref="I413:K413"/>
    <mergeCell ref="D409:H409"/>
    <mergeCell ref="D411:H411"/>
    <mergeCell ref="D413:H413"/>
    <mergeCell ref="B403:K403"/>
    <mergeCell ref="B404:K404"/>
    <mergeCell ref="B407:K407"/>
    <mergeCell ref="B409:C409"/>
    <mergeCell ref="I409:K409"/>
    <mergeCell ref="B389:K389"/>
    <mergeCell ref="B394:K394"/>
    <mergeCell ref="B395:K395"/>
    <mergeCell ref="B399:K399"/>
    <mergeCell ref="B402:K402"/>
    <mergeCell ref="B396:K396"/>
  </mergeCells>
  <pageMargins left="0.51181102362204722" right="0.23622047244094491" top="0.74803149606299213" bottom="0.23622047244094491" header="0.27559055118110237" footer="0.15748031496062992"/>
  <pageSetup paperSize="9" scale="83" fitToHeight="1000" orientation="portrait" r:id="rId1"/>
  <headerFooter alignWithMargins="0">
    <oddHeader xml:space="preserve">&amp;RKZN Department of Public Works
Effective Date: 1 MAY 2025
Revision 12
</oddHeader>
    <oddFooter>Page &amp;P of &amp;N</oddFooter>
  </headerFooter>
  <rowBreaks count="10" manualBreakCount="10">
    <brk id="30" max="11" man="1"/>
    <brk id="68" max="11" man="1"/>
    <brk id="107" max="11" man="1"/>
    <brk id="141" max="11" man="1"/>
    <brk id="177" max="11" man="1"/>
    <brk id="207" max="11" man="1"/>
    <brk id="237" max="11" man="1"/>
    <brk id="270" max="11" man="1"/>
    <brk id="298" max="11" man="1"/>
    <brk id="329"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326081" r:id="rId4" name="Button 1">
              <controlPr defaultSize="0" print="0" autoFill="0" autoPict="0" macro="[0]!ToMainMenu">
                <anchor>
                  <from>
                    <xdr:col>14</xdr:col>
                    <xdr:colOff>83820</xdr:colOff>
                    <xdr:row>3</xdr:row>
                    <xdr:rowOff>251460</xdr:rowOff>
                  </from>
                  <to>
                    <xdr:col>16</xdr:col>
                    <xdr:colOff>198120</xdr:colOff>
                    <xdr:row>3</xdr:row>
                    <xdr:rowOff>525780</xdr:rowOff>
                  </to>
                </anchor>
              </controlPr>
            </control>
          </mc:Choice>
        </mc:AlternateContent>
        <mc:AlternateContent xmlns:mc="http://schemas.openxmlformats.org/markup-compatibility/2006">
          <mc:Choice Requires="x14">
            <control shapeId="1326082" r:id="rId5" name="Button 2">
              <controlPr defaultSize="0" print="0" autoFill="0" autoPict="0" macro="[0]!Printsheet">
                <anchor>
                  <from>
                    <xdr:col>14</xdr:col>
                    <xdr:colOff>106680</xdr:colOff>
                    <xdr:row>6</xdr:row>
                    <xdr:rowOff>182880</xdr:rowOff>
                  </from>
                  <to>
                    <xdr:col>16</xdr:col>
                    <xdr:colOff>220980</xdr:colOff>
                    <xdr:row>8</xdr:row>
                    <xdr:rowOff>38100</xdr:rowOff>
                  </to>
                </anchor>
              </controlPr>
            </control>
          </mc:Choice>
        </mc:AlternateContent>
        <mc:AlternateContent xmlns:mc="http://schemas.openxmlformats.org/markup-compatibility/2006">
          <mc:Choice Requires="x14">
            <control shapeId="1326083" r:id="rId6" name="Button 3">
              <controlPr defaultSize="0" print="0" autoFill="0" autoPict="0" macro="[0]!PrintPreview">
                <anchor>
                  <from>
                    <xdr:col>14</xdr:col>
                    <xdr:colOff>83820</xdr:colOff>
                    <xdr:row>3</xdr:row>
                    <xdr:rowOff>556260</xdr:rowOff>
                  </from>
                  <to>
                    <xdr:col>16</xdr:col>
                    <xdr:colOff>198120</xdr:colOff>
                    <xdr:row>5</xdr:row>
                    <xdr:rowOff>0</xdr:rowOff>
                  </to>
                </anchor>
              </controlPr>
            </control>
          </mc:Choice>
        </mc:AlternateContent>
        <mc:AlternateContent xmlns:mc="http://schemas.openxmlformats.org/markup-compatibility/2006">
          <mc:Choice Requires="x14">
            <control shapeId="1326084" r:id="rId7" name="Button 4">
              <controlPr defaultSize="0" print="0" autoFill="0" autoPict="0" macro="[0]!ToDataEntry">
                <anchor>
                  <from>
                    <xdr:col>14</xdr:col>
                    <xdr:colOff>106680</xdr:colOff>
                    <xdr:row>8</xdr:row>
                    <xdr:rowOff>68580</xdr:rowOff>
                  </from>
                  <to>
                    <xdr:col>16</xdr:col>
                    <xdr:colOff>220980</xdr:colOff>
                    <xdr:row>9</xdr:row>
                    <xdr:rowOff>137160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tabColor rgb="FFC00000"/>
  </sheetPr>
  <dimension ref="A1:G133"/>
  <sheetViews>
    <sheetView showGridLines="0" zoomScaleNormal="100" workbookViewId="0">
      <selection activeCell="V14" sqref="V14"/>
    </sheetView>
  </sheetViews>
  <sheetFormatPr defaultColWidth="8.88671875" defaultRowHeight="14.4"/>
  <cols>
    <col min="1" max="1" width="6.6640625" style="971" customWidth="1"/>
    <col min="2" max="2" width="5.33203125" style="971" customWidth="1"/>
    <col min="3" max="3" width="60.44140625" style="971" customWidth="1"/>
    <col min="4" max="4" width="8.109375" style="971" customWidth="1"/>
    <col min="5" max="5" width="10.44140625" style="971" customWidth="1"/>
    <col min="6" max="6" width="8.88671875" style="971"/>
    <col min="7" max="7" width="14.33203125" style="971" customWidth="1"/>
    <col min="8" max="16384" width="8.88671875" style="971"/>
  </cols>
  <sheetData>
    <row r="1" spans="1:7">
      <c r="A1" s="971" t="s">
        <v>580</v>
      </c>
    </row>
    <row r="2" spans="1:7" ht="30.75" customHeight="1">
      <c r="A2" s="972" t="s">
        <v>2842</v>
      </c>
      <c r="B2" s="973" t="s">
        <v>2843</v>
      </c>
      <c r="C2" s="974" t="s">
        <v>956</v>
      </c>
      <c r="D2" s="975" t="s">
        <v>339</v>
      </c>
      <c r="E2" s="976" t="s">
        <v>340</v>
      </c>
      <c r="F2" s="977" t="s">
        <v>341</v>
      </c>
      <c r="G2" s="978" t="s">
        <v>342</v>
      </c>
    </row>
    <row r="3" spans="1:7">
      <c r="A3" s="979">
        <v>1</v>
      </c>
      <c r="B3" s="980"/>
      <c r="C3" s="970" t="str">
        <f>+"BILL NO "&amp;+'Master Data'!F546&amp;" "</f>
        <v xml:space="preserve">BILL NO 2 </v>
      </c>
      <c r="D3" s="981"/>
      <c r="E3" s="982"/>
      <c r="F3" s="983"/>
      <c r="G3" s="984"/>
    </row>
    <row r="4" spans="1:7">
      <c r="A4" s="979"/>
      <c r="B4" s="980"/>
      <c r="D4" s="981"/>
      <c r="E4" s="982"/>
      <c r="F4" s="983"/>
      <c r="G4" s="984"/>
    </row>
    <row r="5" spans="1:7">
      <c r="A5" s="979">
        <v>1</v>
      </c>
      <c r="B5" s="980"/>
      <c r="C5" s="5394" t="str">
        <f>+'Master Data'!D545</f>
        <v xml:space="preserve">EMPLOYMENT AND TRAINING OF LABOUR ON THE EPWP BENEFICIARY INFRASTRUCTURE PROJECTS </v>
      </c>
      <c r="D5" s="981"/>
      <c r="E5" s="982"/>
      <c r="F5" s="983"/>
      <c r="G5" s="984"/>
    </row>
    <row r="6" spans="1:7">
      <c r="A6" s="979"/>
      <c r="B6" s="980"/>
      <c r="C6" s="5394"/>
      <c r="D6" s="981"/>
      <c r="E6" s="982"/>
      <c r="F6" s="983"/>
      <c r="G6" s="984"/>
    </row>
    <row r="7" spans="1:7">
      <c r="A7" s="979"/>
      <c r="B7" s="980"/>
      <c r="D7" s="981"/>
      <c r="E7" s="982"/>
      <c r="F7" s="983"/>
      <c r="G7" s="984"/>
    </row>
    <row r="8" spans="1:7">
      <c r="A8" s="979">
        <v>1</v>
      </c>
      <c r="B8" s="980"/>
      <c r="C8" s="970" t="s">
        <v>2844</v>
      </c>
      <c r="D8" s="981"/>
      <c r="E8" s="982"/>
      <c r="F8" s="983"/>
      <c r="G8" s="984"/>
    </row>
    <row r="9" spans="1:7">
      <c r="A9" s="979"/>
      <c r="B9" s="980"/>
      <c r="D9" s="981"/>
      <c r="E9" s="982"/>
      <c r="F9" s="983"/>
      <c r="G9" s="984"/>
    </row>
    <row r="10" spans="1:7">
      <c r="A10" s="979">
        <v>1</v>
      </c>
      <c r="B10" s="980"/>
      <c r="C10" s="971" t="s">
        <v>2845</v>
      </c>
      <c r="D10" s="981"/>
      <c r="E10" s="982"/>
      <c r="F10" s="983"/>
      <c r="G10" s="984"/>
    </row>
    <row r="11" spans="1:7">
      <c r="A11" s="979"/>
      <c r="B11" s="980"/>
      <c r="C11" s="971" t="s">
        <v>2846</v>
      </c>
      <c r="D11" s="981"/>
      <c r="E11" s="982"/>
      <c r="F11" s="983"/>
      <c r="G11" s="984"/>
    </row>
    <row r="12" spans="1:7">
      <c r="A12" s="979"/>
      <c r="B12" s="980"/>
      <c r="C12" s="2274" t="s">
        <v>4158</v>
      </c>
      <c r="D12" s="981"/>
      <c r="E12" s="982"/>
      <c r="F12" s="983"/>
      <c r="G12" s="984"/>
    </row>
    <row r="13" spans="1:7">
      <c r="A13" s="979"/>
      <c r="B13" s="980"/>
      <c r="C13" s="2274" t="s">
        <v>4159</v>
      </c>
      <c r="D13" s="981"/>
      <c r="E13" s="982"/>
      <c r="F13" s="983"/>
      <c r="G13" s="984"/>
    </row>
    <row r="14" spans="1:7">
      <c r="A14" s="979"/>
      <c r="B14" s="980"/>
      <c r="C14" s="971" t="s">
        <v>2847</v>
      </c>
      <c r="D14" s="981"/>
      <c r="E14" s="982"/>
      <c r="F14" s="983"/>
      <c r="G14" s="984"/>
    </row>
    <row r="15" spans="1:7">
      <c r="A15" s="979"/>
      <c r="B15" s="980"/>
      <c r="D15" s="981"/>
      <c r="E15" s="982"/>
      <c r="F15" s="983"/>
      <c r="G15" s="984"/>
    </row>
    <row r="16" spans="1:7">
      <c r="A16" s="979">
        <v>1</v>
      </c>
      <c r="B16" s="980"/>
      <c r="C16" s="970" t="s">
        <v>4079</v>
      </c>
      <c r="D16" s="981"/>
      <c r="E16" s="982"/>
      <c r="F16" s="983"/>
      <c r="G16" s="984"/>
    </row>
    <row r="17" spans="1:7">
      <c r="A17" s="979"/>
      <c r="B17" s="980"/>
      <c r="D17" s="981"/>
      <c r="E17" s="982"/>
      <c r="F17" s="983"/>
      <c r="G17" s="984"/>
    </row>
    <row r="18" spans="1:7">
      <c r="A18" s="979">
        <v>1</v>
      </c>
      <c r="B18" s="980"/>
      <c r="C18" s="1421" t="str">
        <f>+"(TARGET: "&amp;+'Master Data'!E547&amp;" EPWP BENEFICIARY)"</f>
        <v>(TARGET: 50 EPWP BENEFICIARY)</v>
      </c>
      <c r="D18" s="981"/>
      <c r="E18" s="982"/>
      <c r="F18" s="983"/>
      <c r="G18" s="984"/>
    </row>
    <row r="19" spans="1:7">
      <c r="A19" s="979"/>
      <c r="B19" s="980"/>
      <c r="D19" s="981"/>
      <c r="E19" s="982"/>
      <c r="F19" s="983"/>
      <c r="G19" s="984"/>
    </row>
    <row r="20" spans="1:7">
      <c r="A20" s="979">
        <v>1</v>
      </c>
      <c r="B20" s="980"/>
      <c r="C20" s="971" t="s">
        <v>2848</v>
      </c>
      <c r="D20" s="981"/>
      <c r="E20" s="982"/>
      <c r="F20" s="983"/>
      <c r="G20" s="984"/>
    </row>
    <row r="21" spans="1:7">
      <c r="A21" s="979"/>
      <c r="B21" s="980"/>
      <c r="D21" s="981"/>
      <c r="E21" s="982"/>
      <c r="F21" s="983"/>
      <c r="G21" s="984"/>
    </row>
    <row r="22" spans="1:7">
      <c r="A22" s="979">
        <v>1</v>
      </c>
      <c r="B22" s="980">
        <v>1</v>
      </c>
      <c r="C22" s="2274" t="s">
        <v>4160</v>
      </c>
      <c r="D22" s="981" t="s">
        <v>396</v>
      </c>
      <c r="E22" s="982">
        <v>1</v>
      </c>
      <c r="F22" s="983"/>
      <c r="G22" s="984"/>
    </row>
    <row r="23" spans="1:7">
      <c r="A23" s="979"/>
      <c r="B23" s="980"/>
      <c r="C23" s="1421" t="str">
        <f>+"for an average of "&amp;+'Master Data'!F551&amp;" days (ref. SL11.01.01)"</f>
        <v>for an average of 10 days (ref. SL11.01.01)</v>
      </c>
      <c r="D23" s="981"/>
      <c r="E23" s="982"/>
      <c r="F23" s="983"/>
      <c r="G23" s="984"/>
    </row>
    <row r="24" spans="1:7">
      <c r="A24" s="979"/>
      <c r="B24" s="980"/>
      <c r="D24" s="981"/>
      <c r="E24" s="982"/>
      <c r="F24" s="983"/>
      <c r="G24" s="984"/>
    </row>
    <row r="25" spans="1:7">
      <c r="A25" s="979">
        <v>1</v>
      </c>
      <c r="B25" s="980">
        <v>2</v>
      </c>
      <c r="C25" s="971" t="s">
        <v>2849</v>
      </c>
      <c r="D25" s="981" t="s">
        <v>2850</v>
      </c>
      <c r="E25" s="1422">
        <f>+'Master Data'!E550</f>
        <v>2000</v>
      </c>
      <c r="F25" s="983"/>
      <c r="G25" s="984"/>
    </row>
    <row r="26" spans="1:7">
      <c r="A26" s="979"/>
      <c r="B26" s="980"/>
      <c r="D26" s="981"/>
      <c r="E26" s="982"/>
      <c r="F26" s="983"/>
      <c r="G26" s="984"/>
    </row>
    <row r="27" spans="1:7">
      <c r="A27" s="979"/>
      <c r="B27" s="980"/>
      <c r="C27" s="971" t="s">
        <v>580</v>
      </c>
      <c r="D27" s="981"/>
      <c r="E27" s="982"/>
      <c r="F27" s="983"/>
      <c r="G27" s="984"/>
    </row>
    <row r="28" spans="1:7">
      <c r="A28" s="979"/>
      <c r="B28" s="980"/>
      <c r="D28" s="981"/>
      <c r="E28" s="982"/>
      <c r="F28" s="983"/>
      <c r="G28" s="984"/>
    </row>
    <row r="29" spans="1:7">
      <c r="A29" s="979">
        <v>1</v>
      </c>
      <c r="B29" s="980"/>
      <c r="C29" s="970" t="s">
        <v>2851</v>
      </c>
      <c r="D29" s="981"/>
      <c r="E29" s="982"/>
      <c r="F29" s="983"/>
      <c r="G29" s="984"/>
    </row>
    <row r="30" spans="1:7">
      <c r="A30" s="979"/>
      <c r="B30" s="980"/>
      <c r="C30" s="970" t="s">
        <v>2852</v>
      </c>
      <c r="D30" s="981"/>
      <c r="E30" s="982"/>
      <c r="F30" s="983"/>
      <c r="G30" s="984"/>
    </row>
    <row r="31" spans="1:7">
      <c r="A31" s="979"/>
      <c r="B31" s="980"/>
      <c r="D31" s="981"/>
      <c r="E31" s="982"/>
      <c r="F31" s="983"/>
      <c r="G31" s="984"/>
    </row>
    <row r="32" spans="1:7">
      <c r="A32" s="979">
        <v>1</v>
      </c>
      <c r="B32" s="980"/>
      <c r="C32" s="1421" t="str">
        <f>+"Life skills training for "&amp;+'Master Data'!E553&amp;" days (ref. SL 11.02.01)"</f>
        <v>Life skills training for 26 days (ref. SL 11.02.01)</v>
      </c>
      <c r="D32" s="1423"/>
      <c r="E32" s="1424"/>
      <c r="F32" s="983"/>
      <c r="G32" s="984"/>
    </row>
    <row r="33" spans="1:7">
      <c r="A33" s="979"/>
      <c r="B33" s="980"/>
      <c r="C33" s="1421"/>
      <c r="D33" s="1423"/>
      <c r="E33" s="1424"/>
      <c r="F33" s="983"/>
      <c r="G33" s="984"/>
    </row>
    <row r="34" spans="1:7">
      <c r="A34" s="979">
        <v>1</v>
      </c>
      <c r="B34" s="980">
        <v>3</v>
      </c>
      <c r="C34" s="1421" t="str">
        <f>+"Travelling (based on "&amp;+'Master Data'!E554&amp;"km/EPWP beneficiary)"</f>
        <v>Travelling (based on 50km/EPWP beneficiary)</v>
      </c>
      <c r="D34" s="1423" t="s">
        <v>2853</v>
      </c>
      <c r="E34" s="1424">
        <f>+'Master Data'!E554*'Master Data'!E547</f>
        <v>2500</v>
      </c>
      <c r="F34" s="983"/>
      <c r="G34" s="984"/>
    </row>
    <row r="35" spans="1:7">
      <c r="A35" s="979"/>
      <c r="B35" s="980"/>
      <c r="D35" s="981"/>
      <c r="E35" s="982"/>
      <c r="F35" s="983"/>
      <c r="G35" s="984"/>
    </row>
    <row r="36" spans="1:7">
      <c r="A36" s="979"/>
      <c r="B36" s="980"/>
      <c r="C36" s="971" t="s">
        <v>580</v>
      </c>
      <c r="D36" s="981"/>
      <c r="E36" s="982"/>
      <c r="F36" s="983"/>
      <c r="G36" s="984"/>
    </row>
    <row r="37" spans="1:7">
      <c r="A37" s="979"/>
      <c r="B37" s="980"/>
      <c r="D37" s="981"/>
      <c r="E37" s="982"/>
      <c r="F37" s="983"/>
      <c r="G37" s="984"/>
    </row>
    <row r="38" spans="1:7">
      <c r="A38" s="979">
        <v>1</v>
      </c>
      <c r="B38" s="980">
        <v>4</v>
      </c>
      <c r="C38" s="971" t="s">
        <v>2854</v>
      </c>
      <c r="D38" s="981" t="s">
        <v>543</v>
      </c>
      <c r="E38" s="982" t="s">
        <v>580</v>
      </c>
      <c r="F38" s="983"/>
      <c r="G38" s="984"/>
    </row>
    <row r="39" spans="1:7">
      <c r="A39" s="979"/>
      <c r="B39" s="980"/>
      <c r="D39" s="981"/>
      <c r="E39" s="982"/>
      <c r="F39" s="983"/>
      <c r="G39" s="984"/>
    </row>
    <row r="40" spans="1:7">
      <c r="A40" s="979"/>
      <c r="B40" s="980"/>
      <c r="C40" s="971" t="s">
        <v>580</v>
      </c>
      <c r="D40" s="981"/>
      <c r="E40" s="982"/>
      <c r="F40" s="983"/>
      <c r="G40" s="984"/>
    </row>
    <row r="41" spans="1:7">
      <c r="A41" s="979"/>
      <c r="B41" s="980"/>
      <c r="D41" s="981"/>
      <c r="E41" s="982"/>
      <c r="F41" s="983"/>
      <c r="G41" s="984"/>
    </row>
    <row r="42" spans="1:7">
      <c r="A42" s="979">
        <v>1</v>
      </c>
      <c r="B42" s="980"/>
      <c r="C42" s="970" t="s">
        <v>4161</v>
      </c>
      <c r="D42" s="981"/>
      <c r="E42" s="982"/>
      <c r="F42" s="983"/>
      <c r="G42" s="984"/>
    </row>
    <row r="43" spans="1:7">
      <c r="A43" s="979"/>
      <c r="B43" s="980"/>
      <c r="D43" s="981"/>
      <c r="E43" s="982"/>
      <c r="F43" s="983"/>
      <c r="G43" s="984"/>
    </row>
    <row r="44" spans="1:7">
      <c r="A44" s="979">
        <v>1</v>
      </c>
      <c r="B44" s="980">
        <v>5</v>
      </c>
      <c r="C44" s="1421" t="str">
        <f>+"Employment of EPWP beneficiary ("&amp;+'Master Data'!E558&amp;" youth) ["&amp;+'Master Data'!H558&amp;"]"</f>
        <v>Employment of EPWP beneficiary (30 youth) [New Office Block]</v>
      </c>
      <c r="D44" s="981" t="s">
        <v>396</v>
      </c>
      <c r="E44" s="982">
        <v>1</v>
      </c>
      <c r="F44" s="983"/>
      <c r="G44" s="984"/>
    </row>
    <row r="45" spans="1:7">
      <c r="A45" s="979"/>
      <c r="B45" s="980"/>
      <c r="C45" s="1421"/>
      <c r="D45" s="981"/>
      <c r="E45" s="982"/>
      <c r="F45" s="983"/>
      <c r="G45" s="984"/>
    </row>
    <row r="46" spans="1:7">
      <c r="A46" s="979"/>
      <c r="B46" s="980"/>
      <c r="C46" s="1421" t="s">
        <v>580</v>
      </c>
      <c r="D46" s="981"/>
      <c r="E46" s="982"/>
      <c r="F46" s="983"/>
      <c r="G46" s="984"/>
    </row>
    <row r="47" spans="1:7">
      <c r="A47" s="979"/>
      <c r="B47" s="980"/>
      <c r="C47" s="1421"/>
      <c r="D47" s="981"/>
      <c r="E47" s="982"/>
      <c r="F47" s="983"/>
      <c r="G47" s="984"/>
    </row>
    <row r="48" spans="1:7">
      <c r="A48" s="979">
        <v>1</v>
      </c>
      <c r="B48" s="980"/>
      <c r="C48" s="2274" t="s">
        <v>4162</v>
      </c>
      <c r="D48" s="981"/>
      <c r="E48" s="982"/>
      <c r="F48" s="983"/>
      <c r="G48" s="984"/>
    </row>
    <row r="49" spans="1:7">
      <c r="A49" s="979"/>
      <c r="B49" s="980"/>
      <c r="C49" s="1421" t="str">
        <f>+"at the statutory labour rates of R "&amp;+'Master Data'!E556&amp;"/day multiplied by the"</f>
        <v>at the statutory labour rates of R 100/day multiplied by the</v>
      </c>
      <c r="D49" s="981"/>
      <c r="E49" s="982"/>
      <c r="F49" s="983"/>
      <c r="G49" s="984"/>
    </row>
    <row r="50" spans="1:7">
      <c r="A50" s="979"/>
      <c r="B50" s="980"/>
      <c r="C50" s="1421" t="s">
        <v>2855</v>
      </c>
      <c r="D50" s="981"/>
      <c r="E50" s="982"/>
      <c r="F50" s="983"/>
      <c r="G50" s="984"/>
    </row>
    <row r="51" spans="1:7">
      <c r="A51" s="979"/>
      <c r="B51" s="980"/>
      <c r="C51" s="1421" t="s">
        <v>2856</v>
      </c>
      <c r="D51" s="981"/>
      <c r="E51" s="982"/>
      <c r="F51" s="983"/>
      <c r="G51" s="984"/>
    </row>
    <row r="52" spans="1:7">
      <c r="A52" s="979"/>
      <c r="B52" s="980"/>
      <c r="C52" s="2274" t="s">
        <v>4163</v>
      </c>
      <c r="D52" s="981"/>
      <c r="E52" s="982"/>
      <c r="F52" s="983"/>
      <c r="G52" s="984"/>
    </row>
    <row r="53" spans="1:7">
      <c r="A53" s="979"/>
      <c r="B53" s="980"/>
      <c r="C53" s="1421" t="s">
        <v>2857</v>
      </c>
      <c r="D53" s="981"/>
      <c r="E53" s="982"/>
      <c r="F53" s="983"/>
      <c r="G53" s="984"/>
    </row>
    <row r="54" spans="1:7">
      <c r="A54" s="979"/>
      <c r="B54" s="980"/>
      <c r="C54" s="1421" t="str">
        <f>+"This item is based on "&amp;+'Master Data'!E557&amp;" months appointment for EPWP beneficiary"</f>
        <v>This item is based on 6 months appointment for EPWP beneficiary</v>
      </c>
      <c r="D54" s="981"/>
      <c r="E54" s="982"/>
      <c r="F54" s="983"/>
      <c r="G54" s="984"/>
    </row>
    <row r="55" spans="1:7">
      <c r="A55" s="979"/>
      <c r="B55" s="980"/>
      <c r="C55" s="1421"/>
      <c r="D55" s="981"/>
      <c r="E55" s="982"/>
      <c r="F55" s="983"/>
      <c r="G55" s="984"/>
    </row>
    <row r="56" spans="1:7">
      <c r="A56" s="979"/>
      <c r="B56" s="980"/>
      <c r="C56" s="1421" t="s">
        <v>580</v>
      </c>
      <c r="D56" s="981"/>
      <c r="E56" s="982"/>
      <c r="F56" s="983"/>
      <c r="G56" s="984"/>
    </row>
    <row r="57" spans="1:7">
      <c r="A57" s="979"/>
      <c r="B57" s="980"/>
      <c r="C57" s="1421"/>
      <c r="D57" s="981"/>
      <c r="E57" s="982"/>
      <c r="F57" s="983"/>
      <c r="G57" s="984"/>
    </row>
    <row r="58" spans="1:7">
      <c r="A58" s="979">
        <v>1</v>
      </c>
      <c r="B58" s="980">
        <v>6</v>
      </c>
      <c r="C58" s="1421" t="str">
        <f>+"Employment of EPWP beneficiary("&amp;+'Master Data'!E559&amp;" youth) ["&amp;+'Master Data'!H559&amp;"]"</f>
        <v>Employment of EPWP beneficiary(40 youth) [Parking garage]</v>
      </c>
      <c r="D58" s="981" t="s">
        <v>396</v>
      </c>
      <c r="E58" s="982">
        <v>1</v>
      </c>
      <c r="F58" s="983"/>
      <c r="G58" s="984"/>
    </row>
    <row r="59" spans="1:7" ht="14.4" customHeight="1">
      <c r="A59" s="1893"/>
      <c r="B59" s="5395" t="s">
        <v>3968</v>
      </c>
      <c r="C59" s="5396"/>
      <c r="D59" s="1894"/>
      <c r="E59" s="1893"/>
      <c r="F59" s="1895"/>
      <c r="G59" s="1896"/>
    </row>
    <row r="60" spans="1:7">
      <c r="A60" s="1893"/>
      <c r="B60" s="1897"/>
      <c r="C60" s="409"/>
      <c r="D60" s="1898" t="s">
        <v>339</v>
      </c>
      <c r="E60" s="1898" t="s">
        <v>340</v>
      </c>
      <c r="F60" s="1899" t="s">
        <v>341</v>
      </c>
      <c r="G60" s="1900" t="s">
        <v>342</v>
      </c>
    </row>
    <row r="61" spans="1:7">
      <c r="A61" s="979"/>
      <c r="B61" s="980"/>
      <c r="D61" s="981"/>
      <c r="E61" s="982"/>
      <c r="F61" s="983"/>
      <c r="G61" s="984"/>
    </row>
    <row r="62" spans="1:7">
      <c r="A62" s="979">
        <v>2</v>
      </c>
      <c r="B62" s="980"/>
      <c r="C62" s="2274" t="s">
        <v>4162</v>
      </c>
      <c r="D62" s="981"/>
      <c r="E62" s="982"/>
      <c r="F62" s="983"/>
      <c r="G62" s="984"/>
    </row>
    <row r="63" spans="1:7">
      <c r="A63" s="979"/>
      <c r="B63" s="980"/>
      <c r="C63" s="1421" t="str">
        <f>+"at the statutory labour rates of R "&amp;+'Master Data'!E561&amp;"/day multiplied by the"</f>
        <v>at the statutory labour rates of R 110/day multiplied by the</v>
      </c>
      <c r="D63" s="981"/>
      <c r="E63" s="982"/>
      <c r="F63" s="983"/>
      <c r="G63" s="984"/>
    </row>
    <row r="64" spans="1:7">
      <c r="A64" s="979"/>
      <c r="B64" s="980"/>
      <c r="C64" s="1421" t="s">
        <v>2855</v>
      </c>
      <c r="D64" s="981"/>
      <c r="E64" s="982"/>
      <c r="F64" s="983"/>
      <c r="G64" s="984"/>
    </row>
    <row r="65" spans="1:7">
      <c r="A65" s="979"/>
      <c r="B65" s="980"/>
      <c r="C65" s="1421" t="s">
        <v>2856</v>
      </c>
      <c r="D65" s="981"/>
      <c r="E65" s="982"/>
      <c r="F65" s="983"/>
      <c r="G65" s="984"/>
    </row>
    <row r="66" spans="1:7">
      <c r="A66" s="979"/>
      <c r="B66" s="980"/>
      <c r="C66" s="2274" t="s">
        <v>4163</v>
      </c>
      <c r="D66" s="981"/>
      <c r="E66" s="982"/>
      <c r="F66" s="983"/>
      <c r="G66" s="984"/>
    </row>
    <row r="67" spans="1:7">
      <c r="A67" s="979"/>
      <c r="B67" s="980"/>
      <c r="C67" s="1421" t="s">
        <v>2857</v>
      </c>
      <c r="D67" s="981"/>
      <c r="E67" s="982"/>
      <c r="F67" s="983"/>
      <c r="G67" s="984"/>
    </row>
    <row r="68" spans="1:7">
      <c r="A68" s="979"/>
      <c r="B68" s="980"/>
      <c r="C68" s="1421" t="str">
        <f>+"This item is based on "&amp;+'Master Data'!E562&amp;" months appointment for EPWP beneficiary"</f>
        <v>This item is based on 12 months appointment for EPWP beneficiary</v>
      </c>
      <c r="D68" s="981"/>
      <c r="E68" s="982"/>
      <c r="F68" s="983"/>
      <c r="G68" s="984"/>
    </row>
    <row r="69" spans="1:7">
      <c r="A69" s="979"/>
      <c r="B69" s="980"/>
      <c r="C69" s="1421"/>
      <c r="D69" s="981"/>
      <c r="E69" s="982"/>
      <c r="F69" s="983"/>
      <c r="G69" s="984"/>
    </row>
    <row r="70" spans="1:7">
      <c r="A70" s="979"/>
      <c r="B70" s="980"/>
      <c r="C70" s="1421" t="s">
        <v>580</v>
      </c>
      <c r="D70" s="981"/>
      <c r="E70" s="982"/>
      <c r="F70" s="983"/>
      <c r="G70" s="984"/>
    </row>
    <row r="71" spans="1:7">
      <c r="A71" s="979"/>
      <c r="B71" s="980"/>
      <c r="C71" s="1421"/>
      <c r="D71" s="981"/>
      <c r="E71" s="982"/>
      <c r="F71" s="983"/>
      <c r="G71" s="984"/>
    </row>
    <row r="72" spans="1:7">
      <c r="A72" s="979">
        <v>2</v>
      </c>
      <c r="B72" s="980">
        <v>7</v>
      </c>
      <c r="C72" s="5393" t="str">
        <f>+"Employment of EPWP beneficiary ("&amp;+'Master Data'!E560&amp;" youth) ["&amp;+'Master Data'!H560&amp;"]"</f>
        <v>Employment of EPWP beneficiary (30 youth) [Conference Centre &amp; Canteen]</v>
      </c>
      <c r="D72" s="981" t="s">
        <v>396</v>
      </c>
      <c r="E72" s="982">
        <v>1</v>
      </c>
      <c r="F72" s="983"/>
      <c r="G72" s="984"/>
    </row>
    <row r="73" spans="1:7">
      <c r="A73" s="979"/>
      <c r="B73" s="980"/>
      <c r="C73" s="5393"/>
      <c r="D73" s="981"/>
      <c r="E73" s="982"/>
      <c r="F73" s="983"/>
      <c r="G73" s="984"/>
    </row>
    <row r="74" spans="1:7">
      <c r="A74" s="979"/>
      <c r="B74" s="980"/>
      <c r="C74" s="1421"/>
      <c r="D74" s="981"/>
      <c r="E74" s="982"/>
      <c r="F74" s="983"/>
      <c r="G74" s="984"/>
    </row>
    <row r="75" spans="1:7">
      <c r="A75" s="979"/>
      <c r="B75" s="980"/>
      <c r="C75" s="1421" t="s">
        <v>580</v>
      </c>
      <c r="D75" s="981"/>
      <c r="E75" s="982"/>
      <c r="F75" s="983"/>
      <c r="G75" s="984"/>
    </row>
    <row r="76" spans="1:7">
      <c r="A76" s="979"/>
      <c r="B76" s="980"/>
      <c r="C76" s="1421"/>
      <c r="D76" s="981"/>
      <c r="E76" s="982"/>
      <c r="F76" s="983"/>
      <c r="G76" s="984"/>
    </row>
    <row r="77" spans="1:7">
      <c r="A77" s="979">
        <v>2</v>
      </c>
      <c r="B77" s="980"/>
      <c r="C77" s="2274" t="s">
        <v>4162</v>
      </c>
      <c r="D77" s="981"/>
      <c r="E77" s="982"/>
      <c r="F77" s="983"/>
      <c r="G77" s="984"/>
    </row>
    <row r="78" spans="1:7">
      <c r="A78" s="979"/>
      <c r="B78" s="980"/>
      <c r="C78" s="1421" t="str">
        <f>+"at the statutory labour rates of R "&amp;+'Master Data'!E563&amp;"/day multiplied by the"</f>
        <v>at the statutory labour rates of R 120/day multiplied by the</v>
      </c>
      <c r="D78" s="981"/>
      <c r="E78" s="982"/>
      <c r="F78" s="983"/>
      <c r="G78" s="984"/>
    </row>
    <row r="79" spans="1:7">
      <c r="A79" s="979"/>
      <c r="B79" s="980"/>
      <c r="C79" s="1421" t="s">
        <v>2855</v>
      </c>
      <c r="D79" s="981"/>
      <c r="E79" s="982"/>
      <c r="F79" s="983"/>
      <c r="G79" s="984"/>
    </row>
    <row r="80" spans="1:7">
      <c r="A80" s="979"/>
      <c r="B80" s="980"/>
      <c r="C80" s="1421" t="s">
        <v>2856</v>
      </c>
      <c r="D80" s="981"/>
      <c r="E80" s="982"/>
      <c r="F80" s="983"/>
      <c r="G80" s="984"/>
    </row>
    <row r="81" spans="1:7">
      <c r="A81" s="979"/>
      <c r="B81" s="980"/>
      <c r="C81" s="2274" t="s">
        <v>4163</v>
      </c>
      <c r="D81" s="981"/>
      <c r="E81" s="982"/>
      <c r="F81" s="983"/>
      <c r="G81" s="984"/>
    </row>
    <row r="82" spans="1:7">
      <c r="A82" s="979"/>
      <c r="B82" s="980"/>
      <c r="C82" s="1421" t="s">
        <v>2857</v>
      </c>
      <c r="D82" s="981"/>
      <c r="E82" s="982"/>
      <c r="F82" s="983"/>
      <c r="G82" s="984"/>
    </row>
    <row r="83" spans="1:7">
      <c r="A83" s="979"/>
      <c r="B83" s="980"/>
      <c r="C83" s="1421" t="str">
        <f>+"This item is based on "&amp;+'Master Data'!E564&amp;" months appointment for EPWP beneficiary"</f>
        <v>This item is based on 12 months appointment for EPWP beneficiary</v>
      </c>
      <c r="D83" s="981"/>
      <c r="E83" s="982"/>
      <c r="F83" s="983"/>
      <c r="G83" s="984"/>
    </row>
    <row r="84" spans="1:7">
      <c r="A84" s="979"/>
      <c r="B84" s="980"/>
      <c r="C84" s="1421"/>
      <c r="D84" s="981"/>
      <c r="E84" s="982"/>
      <c r="F84" s="983"/>
      <c r="G84" s="984"/>
    </row>
    <row r="85" spans="1:7">
      <c r="A85" s="979"/>
      <c r="B85" s="980"/>
      <c r="C85" s="1421" t="s">
        <v>580</v>
      </c>
      <c r="D85" s="981"/>
      <c r="E85" s="982"/>
      <c r="F85" s="983"/>
      <c r="G85" s="984"/>
    </row>
    <row r="86" spans="1:7">
      <c r="A86" s="979"/>
      <c r="B86" s="980"/>
      <c r="D86" s="981"/>
      <c r="E86" s="982"/>
      <c r="F86" s="983"/>
      <c r="G86" s="984"/>
    </row>
    <row r="87" spans="1:7">
      <c r="A87" s="979">
        <v>2</v>
      </c>
      <c r="B87" s="980"/>
      <c r="C87" s="970" t="s">
        <v>2858</v>
      </c>
      <c r="D87" s="981"/>
      <c r="E87" s="982"/>
      <c r="F87" s="983"/>
      <c r="G87" s="984"/>
    </row>
    <row r="88" spans="1:7">
      <c r="A88" s="979"/>
      <c r="B88" s="980"/>
      <c r="C88" s="970" t="s">
        <v>2859</v>
      </c>
      <c r="D88" s="981"/>
      <c r="E88" s="982"/>
      <c r="F88" s="983"/>
      <c r="G88" s="984"/>
    </row>
    <row r="89" spans="1:7">
      <c r="A89" s="979"/>
      <c r="B89" s="980"/>
      <c r="D89" s="981"/>
      <c r="E89" s="982"/>
      <c r="F89" s="983"/>
      <c r="G89" s="984"/>
    </row>
    <row r="90" spans="1:7">
      <c r="A90" s="979">
        <v>2</v>
      </c>
      <c r="B90" s="980">
        <v>8</v>
      </c>
      <c r="C90" s="2274" t="s">
        <v>4164</v>
      </c>
      <c r="D90" s="981" t="s">
        <v>396</v>
      </c>
      <c r="E90" s="982">
        <v>1</v>
      </c>
      <c r="F90" s="983"/>
      <c r="G90" s="984"/>
    </row>
    <row r="91" spans="1:7">
      <c r="A91" s="979"/>
      <c r="B91" s="980"/>
      <c r="C91" s="1421" t="str">
        <f>+"11.05.01) for "&amp;+'Master Data'!E565&amp;" workers"</f>
        <v>11.05.01) for 100 workers</v>
      </c>
      <c r="D91" s="981"/>
      <c r="E91" s="982"/>
      <c r="F91" s="983"/>
      <c r="G91" s="984"/>
    </row>
    <row r="92" spans="1:7">
      <c r="A92" s="979"/>
      <c r="B92" s="980"/>
      <c r="C92" s="1421"/>
      <c r="D92" s="981"/>
      <c r="E92" s="982"/>
      <c r="F92" s="983"/>
      <c r="G92" s="984"/>
    </row>
    <row r="93" spans="1:7">
      <c r="A93" s="979"/>
      <c r="B93" s="980"/>
      <c r="C93" s="1421" t="s">
        <v>580</v>
      </c>
      <c r="D93" s="981"/>
      <c r="E93" s="982"/>
      <c r="F93" s="983"/>
      <c r="G93" s="984"/>
    </row>
    <row r="94" spans="1:7">
      <c r="A94" s="979"/>
      <c r="B94" s="980"/>
      <c r="C94" s="1421"/>
      <c r="D94" s="981"/>
      <c r="E94" s="982"/>
      <c r="F94" s="983"/>
      <c r="G94" s="984"/>
    </row>
    <row r="95" spans="1:7">
      <c r="A95" s="979">
        <v>2</v>
      </c>
      <c r="B95" s="980">
        <v>9</v>
      </c>
      <c r="C95" s="1421" t="s">
        <v>2860</v>
      </c>
      <c r="D95" s="981" t="s">
        <v>543</v>
      </c>
      <c r="E95" s="982">
        <v>7.5</v>
      </c>
      <c r="F95" s="983"/>
      <c r="G95" s="984"/>
    </row>
    <row r="96" spans="1:7">
      <c r="A96" s="979"/>
      <c r="B96" s="980"/>
      <c r="C96" s="1421"/>
      <c r="D96" s="981"/>
      <c r="E96" s="982"/>
      <c r="F96" s="983"/>
      <c r="G96" s="984"/>
    </row>
    <row r="97" spans="1:7">
      <c r="A97" s="979"/>
      <c r="B97" s="980"/>
      <c r="C97" s="1421" t="s">
        <v>580</v>
      </c>
      <c r="D97" s="981"/>
      <c r="E97" s="982"/>
      <c r="F97" s="983"/>
      <c r="G97" s="984"/>
    </row>
    <row r="98" spans="1:7">
      <c r="A98" s="979"/>
      <c r="B98" s="980"/>
      <c r="C98" s="1421"/>
      <c r="D98" s="981"/>
      <c r="E98" s="982"/>
      <c r="F98" s="983"/>
      <c r="G98" s="984"/>
    </row>
    <row r="99" spans="1:7">
      <c r="A99" s="979">
        <v>2</v>
      </c>
      <c r="B99" s="980"/>
      <c r="C99" s="970" t="s">
        <v>4166</v>
      </c>
      <c r="D99" s="981"/>
      <c r="E99" s="982"/>
      <c r="F99" s="983"/>
      <c r="G99" s="984"/>
    </row>
    <row r="100" spans="1:7">
      <c r="A100" s="979"/>
      <c r="B100" s="980"/>
      <c r="C100" s="970" t="s">
        <v>4167</v>
      </c>
      <c r="D100" s="981"/>
      <c r="E100" s="982"/>
      <c r="F100" s="983"/>
      <c r="G100" s="984"/>
    </row>
    <row r="101" spans="1:7">
      <c r="A101" s="979"/>
      <c r="B101" s="980"/>
      <c r="C101" s="1421"/>
      <c r="D101" s="981"/>
      <c r="E101" s="982"/>
      <c r="F101" s="983"/>
      <c r="G101" s="984"/>
    </row>
    <row r="102" spans="1:7">
      <c r="A102" s="979">
        <v>2</v>
      </c>
      <c r="B102" s="980">
        <v>10</v>
      </c>
      <c r="C102" s="2274" t="s">
        <v>4165</v>
      </c>
      <c r="D102" s="981" t="s">
        <v>396</v>
      </c>
      <c r="E102" s="982">
        <v>1</v>
      </c>
      <c r="F102" s="983"/>
      <c r="G102" s="984"/>
    </row>
    <row r="103" spans="1:7">
      <c r="A103" s="979"/>
      <c r="B103" s="980"/>
      <c r="C103" s="1421" t="s">
        <v>2861</v>
      </c>
      <c r="D103" s="981"/>
      <c r="E103" s="982"/>
      <c r="F103" s="983"/>
      <c r="G103" s="984"/>
    </row>
    <row r="104" spans="1:7">
      <c r="A104" s="979"/>
      <c r="B104" s="980"/>
      <c r="C104" s="1421" t="str">
        <f>+"respective trades (ref. SL 11.06.01) for "&amp;+'Master Data'!E566&amp;" workers"</f>
        <v>respective trades (ref. SL 11.06.01) for 100 workers</v>
      </c>
      <c r="D104" s="981"/>
      <c r="E104" s="982"/>
      <c r="F104" s="983"/>
      <c r="G104" s="984"/>
    </row>
    <row r="105" spans="1:7">
      <c r="A105" s="979"/>
      <c r="B105" s="980"/>
      <c r="D105" s="981"/>
      <c r="E105" s="982"/>
      <c r="F105" s="983"/>
      <c r="G105" s="984"/>
    </row>
    <row r="106" spans="1:7">
      <c r="A106" s="979"/>
      <c r="B106" s="980"/>
      <c r="C106" s="971" t="s">
        <v>580</v>
      </c>
      <c r="D106" s="981"/>
      <c r="E106" s="982"/>
      <c r="F106" s="983"/>
      <c r="G106" s="984"/>
    </row>
    <row r="107" spans="1:7">
      <c r="A107" s="979"/>
      <c r="B107" s="980"/>
      <c r="D107" s="981"/>
      <c r="E107" s="982"/>
      <c r="F107" s="983"/>
      <c r="G107" s="984"/>
    </row>
    <row r="108" spans="1:7">
      <c r="A108" s="979">
        <v>2</v>
      </c>
      <c r="B108" s="980">
        <v>11</v>
      </c>
      <c r="C108" s="971" t="s">
        <v>2862</v>
      </c>
      <c r="D108" s="981" t="s">
        <v>543</v>
      </c>
      <c r="E108" s="982">
        <v>7.5</v>
      </c>
      <c r="F108" s="983"/>
      <c r="G108" s="984"/>
    </row>
    <row r="109" spans="1:7">
      <c r="A109" s="979"/>
      <c r="B109" s="980"/>
      <c r="D109" s="981"/>
      <c r="E109" s="982"/>
      <c r="F109" s="983"/>
      <c r="G109" s="984"/>
    </row>
    <row r="110" spans="1:7">
      <c r="A110" s="979"/>
      <c r="B110" s="980"/>
      <c r="C110" s="971" t="s">
        <v>580</v>
      </c>
      <c r="D110" s="981"/>
      <c r="E110" s="982"/>
      <c r="F110" s="983"/>
      <c r="G110" s="984"/>
    </row>
    <row r="111" spans="1:7">
      <c r="A111" s="979"/>
      <c r="B111" s="980"/>
      <c r="D111" s="981"/>
      <c r="E111" s="982"/>
      <c r="F111" s="983"/>
      <c r="G111" s="984"/>
    </row>
    <row r="112" spans="1:7">
      <c r="A112" s="979">
        <v>2</v>
      </c>
      <c r="B112" s="980"/>
      <c r="C112" s="970" t="s">
        <v>2863</v>
      </c>
      <c r="D112" s="981"/>
      <c r="E112" s="982"/>
      <c r="F112" s="983"/>
      <c r="G112" s="984"/>
    </row>
    <row r="113" spans="1:7">
      <c r="A113" s="979"/>
      <c r="B113" s="980"/>
      <c r="D113" s="981"/>
      <c r="E113" s="982"/>
      <c r="F113" s="983"/>
      <c r="G113" s="984"/>
    </row>
    <row r="114" spans="1:7">
      <c r="A114" s="979">
        <v>2</v>
      </c>
      <c r="B114" s="980">
        <v>12</v>
      </c>
      <c r="C114" s="2274" t="s">
        <v>4168</v>
      </c>
      <c r="D114" s="981" t="s">
        <v>396</v>
      </c>
      <c r="E114" s="982">
        <v>1</v>
      </c>
      <c r="F114" s="983"/>
      <c r="G114" s="984"/>
    </row>
    <row r="115" spans="1:7">
      <c r="A115" s="979"/>
      <c r="B115" s="980"/>
      <c r="C115" s="971" t="s">
        <v>2864</v>
      </c>
      <c r="D115" s="981"/>
      <c r="E115" s="982"/>
      <c r="F115" s="983"/>
      <c r="G115" s="984"/>
    </row>
    <row r="116" spans="1:7">
      <c r="A116" s="979"/>
      <c r="B116" s="980"/>
      <c r="D116" s="981"/>
      <c r="E116" s="982"/>
      <c r="F116" s="983"/>
      <c r="G116" s="984"/>
    </row>
    <row r="117" spans="1:7">
      <c r="A117" s="979"/>
      <c r="B117" s="980"/>
      <c r="C117" s="971" t="s">
        <v>580</v>
      </c>
      <c r="D117" s="981"/>
      <c r="E117" s="982"/>
      <c r="F117" s="983"/>
      <c r="G117" s="984"/>
    </row>
    <row r="118" spans="1:7">
      <c r="A118" s="979"/>
      <c r="B118" s="980"/>
      <c r="D118" s="981"/>
      <c r="E118" s="982"/>
      <c r="F118" s="983"/>
      <c r="G118" s="984"/>
    </row>
    <row r="119" spans="1:7">
      <c r="A119" s="979">
        <v>2</v>
      </c>
      <c r="B119" s="980">
        <v>13</v>
      </c>
      <c r="C119" s="1843" t="s">
        <v>3776</v>
      </c>
      <c r="D119" s="981" t="s">
        <v>2865</v>
      </c>
      <c r="E119" s="1424">
        <f>+'Master Data'!E567</f>
        <v>30</v>
      </c>
      <c r="F119" s="983"/>
      <c r="G119" s="984"/>
    </row>
    <row r="120" spans="1:7">
      <c r="A120" s="979"/>
      <c r="B120" s="980"/>
      <c r="D120" s="981"/>
      <c r="E120" s="982"/>
      <c r="F120" s="983"/>
      <c r="G120" s="984"/>
    </row>
    <row r="121" spans="1:7">
      <c r="A121" s="979"/>
      <c r="B121" s="980"/>
      <c r="C121" s="971" t="s">
        <v>580</v>
      </c>
      <c r="D121" s="981"/>
      <c r="E121" s="982"/>
      <c r="F121" s="983"/>
      <c r="G121" s="984"/>
    </row>
    <row r="122" spans="1:7">
      <c r="A122" s="979"/>
      <c r="B122" s="980"/>
      <c r="D122" s="981"/>
      <c r="E122" s="982"/>
      <c r="F122" s="983"/>
      <c r="G122" s="984"/>
    </row>
    <row r="123" spans="1:7">
      <c r="A123" s="979">
        <v>2</v>
      </c>
      <c r="B123" s="980">
        <v>14</v>
      </c>
      <c r="C123" s="971" t="s">
        <v>2866</v>
      </c>
      <c r="D123" s="981" t="s">
        <v>543</v>
      </c>
      <c r="E123" s="982">
        <v>7.5</v>
      </c>
      <c r="F123" s="983"/>
      <c r="G123" s="984"/>
    </row>
    <row r="124" spans="1:7">
      <c r="A124" s="1893"/>
      <c r="B124" s="5397" t="s">
        <v>3969</v>
      </c>
      <c r="C124" s="5398"/>
      <c r="D124" s="5398"/>
      <c r="E124" s="5398"/>
      <c r="F124" s="5399"/>
      <c r="G124" s="1896"/>
    </row>
    <row r="125" spans="1:7">
      <c r="A125" s="985"/>
      <c r="B125" s="985"/>
      <c r="C125" s="971" t="s">
        <v>580</v>
      </c>
    </row>
    <row r="126" spans="1:7">
      <c r="A126" s="985"/>
      <c r="B126" s="985"/>
    </row>
    <row r="127" spans="1:7">
      <c r="A127" s="985"/>
      <c r="B127" s="985"/>
    </row>
    <row r="128" spans="1:7">
      <c r="A128" s="985"/>
      <c r="B128" s="985"/>
    </row>
    <row r="129" spans="1:2">
      <c r="A129" s="985"/>
      <c r="B129" s="985"/>
    </row>
    <row r="130" spans="1:2">
      <c r="A130" s="985"/>
      <c r="B130" s="985"/>
    </row>
    <row r="131" spans="1:2">
      <c r="A131" s="985"/>
      <c r="B131" s="985"/>
    </row>
    <row r="132" spans="1:2">
      <c r="A132" s="985"/>
      <c r="B132" s="985"/>
    </row>
    <row r="133" spans="1:2">
      <c r="A133" s="985"/>
      <c r="B133" s="985"/>
    </row>
  </sheetData>
  <mergeCells count="4">
    <mergeCell ref="C72:C73"/>
    <mergeCell ref="C5:C6"/>
    <mergeCell ref="B59:C59"/>
    <mergeCell ref="B124:F124"/>
  </mergeCells>
  <pageMargins left="0.51181102362204722" right="0.23622047244094491" top="0.74803149606299213" bottom="0.23622047244094491" header="0.27559055118110237" footer="0.15748031496062992"/>
  <pageSetup paperSize="9" scale="83" orientation="portrait" r:id="rId1"/>
  <headerFooter alignWithMargins="0">
    <oddHeader xml:space="preserve">&amp;RKZN Department of Public Works
Effective Date: 1 MAY 2025
Revision 12
</oddHeader>
    <oddFooter>Page &amp;P of &amp;N</oddFooter>
  </headerFooter>
  <rowBreaks count="1" manualBreakCount="1">
    <brk id="5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418241" r:id="rId4" name="Button 1">
              <controlPr defaultSize="0" print="0" autoFill="0" autoPict="0" macro="[0]!ToMainMenu">
                <anchor>
                  <from>
                    <xdr:col>7</xdr:col>
                    <xdr:colOff>495300</xdr:colOff>
                    <xdr:row>0</xdr:row>
                    <xdr:rowOff>160020</xdr:rowOff>
                  </from>
                  <to>
                    <xdr:col>10</xdr:col>
                    <xdr:colOff>60960</xdr:colOff>
                    <xdr:row>1</xdr:row>
                    <xdr:rowOff>251460</xdr:rowOff>
                  </to>
                </anchor>
              </controlPr>
            </control>
          </mc:Choice>
        </mc:AlternateContent>
        <mc:AlternateContent xmlns:mc="http://schemas.openxmlformats.org/markup-compatibility/2006">
          <mc:Choice Requires="x14">
            <control shapeId="1418242" r:id="rId5" name="Button 2">
              <controlPr defaultSize="0" print="0" autoFill="0" autoPict="0" macro="[0]!Printsheet">
                <anchor>
                  <from>
                    <xdr:col>7</xdr:col>
                    <xdr:colOff>495300</xdr:colOff>
                    <xdr:row>5</xdr:row>
                    <xdr:rowOff>60960</xdr:rowOff>
                  </from>
                  <to>
                    <xdr:col>10</xdr:col>
                    <xdr:colOff>60960</xdr:colOff>
                    <xdr:row>6</xdr:row>
                    <xdr:rowOff>144780</xdr:rowOff>
                  </to>
                </anchor>
              </controlPr>
            </control>
          </mc:Choice>
        </mc:AlternateContent>
        <mc:AlternateContent xmlns:mc="http://schemas.openxmlformats.org/markup-compatibility/2006">
          <mc:Choice Requires="x14">
            <control shapeId="1418243" r:id="rId6" name="Button 3">
              <controlPr defaultSize="0" print="0" autoFill="0" autoPict="0" macro="[0]!PrintPreview">
                <anchor>
                  <from>
                    <xdr:col>7</xdr:col>
                    <xdr:colOff>495300</xdr:colOff>
                    <xdr:row>1</xdr:row>
                    <xdr:rowOff>274320</xdr:rowOff>
                  </from>
                  <to>
                    <xdr:col>10</xdr:col>
                    <xdr:colOff>60960</xdr:colOff>
                    <xdr:row>2</xdr:row>
                    <xdr:rowOff>160020</xdr:rowOff>
                  </to>
                </anchor>
              </controlPr>
            </control>
          </mc:Choice>
        </mc:AlternateContent>
        <mc:AlternateContent xmlns:mc="http://schemas.openxmlformats.org/markup-compatibility/2006">
          <mc:Choice Requires="x14">
            <control shapeId="1418244" r:id="rId7" name="Button 4">
              <controlPr defaultSize="0" print="0" autoFill="0" autoPict="0" macro="[0]!ToDataEntry">
                <anchor>
                  <from>
                    <xdr:col>7</xdr:col>
                    <xdr:colOff>495300</xdr:colOff>
                    <xdr:row>6</xdr:row>
                    <xdr:rowOff>175260</xdr:rowOff>
                  </from>
                  <to>
                    <xdr:col>10</xdr:col>
                    <xdr:colOff>60960</xdr:colOff>
                    <xdr:row>8</xdr:row>
                    <xdr:rowOff>68580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tabColor rgb="FFC00000"/>
  </sheetPr>
  <dimension ref="B2:Z157"/>
  <sheetViews>
    <sheetView showGridLines="0" showRowColHeaders="0" zoomScaleNormal="100" zoomScaleSheetLayoutView="90" workbookViewId="0">
      <selection activeCell="V14" sqref="V14"/>
    </sheetView>
  </sheetViews>
  <sheetFormatPr defaultRowHeight="13.2"/>
  <cols>
    <col min="1" max="3" width="5.109375" customWidth="1"/>
    <col min="4" max="4" width="8" customWidth="1"/>
    <col min="7" max="7" width="11.6640625" customWidth="1"/>
    <col min="8" max="8" width="9.88671875" customWidth="1"/>
    <col min="9" max="9" width="7.88671875" customWidth="1"/>
    <col min="10" max="10" width="8.44140625" customWidth="1"/>
    <col min="11" max="11" width="8" customWidth="1"/>
    <col min="12" max="12" width="7.44140625" customWidth="1"/>
  </cols>
  <sheetData>
    <row r="2" spans="2:26" ht="58.2" customHeight="1">
      <c r="B2" s="5450" t="s">
        <v>2955</v>
      </c>
      <c r="C2" s="5450"/>
      <c r="D2" s="5450"/>
      <c r="E2" s="5450"/>
      <c r="F2" s="5450"/>
      <c r="G2" s="5450"/>
      <c r="H2" s="5450"/>
      <c r="I2" s="5450"/>
      <c r="J2" s="5450"/>
      <c r="K2" s="5450"/>
      <c r="L2" s="5450"/>
    </row>
    <row r="3" spans="2:26" ht="58.2" customHeight="1">
      <c r="B3" s="3841" t="s">
        <v>415</v>
      </c>
      <c r="C3" s="3841"/>
      <c r="D3" s="3841"/>
      <c r="E3" s="4141" t="str">
        <f>+'Master Data'!$E$18</f>
        <v>KZN Public Works: 191 Prince Alfred Street</v>
      </c>
      <c r="F3" s="5207"/>
      <c r="G3" s="5207"/>
      <c r="H3" s="5207"/>
      <c r="I3" s="5207"/>
      <c r="J3" s="5207"/>
      <c r="K3" s="5207"/>
      <c r="L3" s="5207"/>
    </row>
    <row r="4" spans="2:26" ht="27" customHeight="1">
      <c r="B4" s="5452" t="s">
        <v>4004</v>
      </c>
      <c r="C4" s="5452"/>
      <c r="D4" s="5452"/>
      <c r="E4" s="5451" t="str">
        <f>+'Master Data'!G13</f>
        <v>012345</v>
      </c>
      <c r="F4" s="5451"/>
      <c r="G4" s="5451"/>
      <c r="H4" s="5452" t="s">
        <v>2956</v>
      </c>
      <c r="I4" s="5452"/>
      <c r="J4" s="5453" t="str">
        <f>+'Master Data'!G15</f>
        <v>N/A</v>
      </c>
      <c r="K4" s="5454"/>
      <c r="L4" s="5455"/>
    </row>
    <row r="6" spans="2:26">
      <c r="B6" s="990" t="s">
        <v>2957</v>
      </c>
      <c r="C6" s="990"/>
      <c r="E6" s="987"/>
      <c r="F6" s="987"/>
      <c r="G6" s="987"/>
      <c r="H6" s="987"/>
      <c r="I6" s="987"/>
      <c r="J6" s="987"/>
      <c r="K6" s="987"/>
      <c r="L6" s="987"/>
    </row>
    <row r="7" spans="2:26">
      <c r="B7" s="991"/>
      <c r="C7" s="991"/>
      <c r="D7" s="991"/>
      <c r="E7" s="991"/>
      <c r="F7" s="991"/>
      <c r="G7" s="991"/>
      <c r="H7" s="991"/>
      <c r="I7" s="991"/>
      <c r="J7" s="991"/>
      <c r="K7" s="991"/>
      <c r="L7" s="991"/>
    </row>
    <row r="8" spans="2:26" ht="66" customHeight="1">
      <c r="B8" s="1006" t="s">
        <v>789</v>
      </c>
      <c r="C8" s="5429" t="s">
        <v>3097</v>
      </c>
      <c r="D8" s="5429"/>
      <c r="E8" s="5429"/>
      <c r="F8" s="5429"/>
      <c r="G8" s="5429"/>
      <c r="H8" s="5429"/>
      <c r="I8" s="5429"/>
      <c r="J8" s="5429"/>
      <c r="K8" s="5429"/>
      <c r="L8" s="5429"/>
    </row>
    <row r="9" spans="2:26" ht="51" customHeight="1">
      <c r="B9" s="1006" t="s">
        <v>784</v>
      </c>
      <c r="C9" s="5429" t="s">
        <v>2958</v>
      </c>
      <c r="D9" s="5429"/>
      <c r="E9" s="5429"/>
      <c r="F9" s="5429"/>
      <c r="G9" s="5429"/>
      <c r="H9" s="5429"/>
      <c r="I9" s="5429"/>
      <c r="J9" s="5429"/>
      <c r="K9" s="5429"/>
      <c r="L9" s="5429"/>
    </row>
    <row r="10" spans="2:26">
      <c r="B10" s="1010"/>
      <c r="C10" s="992"/>
      <c r="D10" s="991"/>
      <c r="E10" s="991"/>
      <c r="F10" s="991"/>
      <c r="G10" s="991"/>
      <c r="H10" s="991"/>
      <c r="I10" s="991"/>
      <c r="J10" s="991"/>
      <c r="K10" s="991"/>
      <c r="L10" s="991"/>
    </row>
    <row r="11" spans="2:26" ht="13.2" customHeight="1">
      <c r="B11" s="5400" t="s">
        <v>2959</v>
      </c>
      <c r="C11" s="5400"/>
      <c r="D11" s="5400"/>
      <c r="E11" s="5400"/>
      <c r="F11" s="5400"/>
      <c r="G11" s="5400"/>
      <c r="H11" s="5400"/>
      <c r="I11" s="5400"/>
      <c r="J11" s="5400"/>
      <c r="K11" s="5400"/>
      <c r="L11" s="5400"/>
    </row>
    <row r="12" spans="2:26" ht="13.2" customHeight="1">
      <c r="B12" s="5400" t="s">
        <v>2960</v>
      </c>
      <c r="C12" s="5400"/>
      <c r="D12" s="5400"/>
      <c r="E12" s="5400"/>
      <c r="F12" s="5400"/>
      <c r="G12" s="5400"/>
      <c r="H12" s="5400"/>
      <c r="I12" s="5400"/>
      <c r="J12" s="5400"/>
      <c r="K12" s="5400"/>
      <c r="L12" s="5400"/>
    </row>
    <row r="13" spans="2:26" ht="13.2" customHeight="1">
      <c r="B13" s="5477" t="str">
        <f>+'Master Data'!D529</f>
        <v>The employer’s objectives are to deliver public infrastructure using labour-intensive methods in accordance with EPWP Guidelines.</v>
      </c>
      <c r="C13" s="5477"/>
      <c r="D13" s="5477"/>
      <c r="E13" s="5477"/>
      <c r="F13" s="5477"/>
      <c r="G13" s="5477"/>
      <c r="H13" s="5477"/>
      <c r="I13" s="5477"/>
      <c r="J13" s="5477"/>
      <c r="K13" s="5477"/>
      <c r="L13" s="5477"/>
      <c r="O13" s="1028" t="s">
        <v>580</v>
      </c>
      <c r="P13" s="1028"/>
      <c r="Q13" s="1028"/>
      <c r="R13" s="1028"/>
      <c r="S13" s="1028"/>
      <c r="T13" s="1028"/>
      <c r="U13" s="1028"/>
      <c r="V13" s="1028"/>
      <c r="W13" s="1028"/>
      <c r="X13" s="1028"/>
      <c r="Y13" s="1028"/>
    </row>
    <row r="14" spans="2:26" ht="17.25" customHeight="1">
      <c r="B14" s="5477"/>
      <c r="C14" s="5477"/>
      <c r="D14" s="5477"/>
      <c r="E14" s="5477"/>
      <c r="F14" s="5477"/>
      <c r="G14" s="5477"/>
      <c r="H14" s="5477"/>
      <c r="I14" s="5477"/>
      <c r="J14" s="5477"/>
      <c r="K14" s="5477"/>
      <c r="L14" s="5477"/>
      <c r="O14" s="1028"/>
      <c r="P14" s="1028"/>
      <c r="Q14" s="1028"/>
      <c r="R14" s="1028"/>
      <c r="S14" s="1028"/>
      <c r="T14" s="1028"/>
      <c r="U14" s="1028"/>
      <c r="V14" s="1028"/>
      <c r="W14" s="1028"/>
      <c r="X14" s="1028"/>
      <c r="Y14" s="1028"/>
    </row>
    <row r="15" spans="2:26" ht="13.2" customHeight="1">
      <c r="B15" s="5478" t="s">
        <v>2961</v>
      </c>
      <c r="C15" s="5478"/>
      <c r="D15" s="5478"/>
      <c r="E15" s="5478"/>
      <c r="F15" s="5478"/>
      <c r="G15" s="5478"/>
      <c r="H15" s="5478"/>
      <c r="I15" s="5478"/>
      <c r="J15" s="5478"/>
      <c r="K15" s="5478"/>
      <c r="L15" s="5478"/>
    </row>
    <row r="16" spans="2:26" ht="42" customHeight="1">
      <c r="B16" s="5477" t="str">
        <f>+'Master Data'!D531</f>
        <v>Labour-intensive works comprise the activities described in the Labour-Intensive Specification. Labour-intensive works shall be constructed/maintained using local workers who are temporarily employed in terms of the scope of work.</v>
      </c>
      <c r="C16" s="5477"/>
      <c r="D16" s="5477"/>
      <c r="E16" s="5477"/>
      <c r="F16" s="5477"/>
      <c r="G16" s="5477"/>
      <c r="H16" s="5477"/>
      <c r="I16" s="5477"/>
      <c r="J16" s="5477"/>
      <c r="K16" s="5477"/>
      <c r="L16" s="5477"/>
      <c r="P16" s="1028" t="s">
        <v>580</v>
      </c>
      <c r="Q16" s="1028"/>
      <c r="R16" s="1028"/>
      <c r="S16" s="1028"/>
      <c r="T16" s="1028"/>
      <c r="U16" s="1028"/>
      <c r="V16" s="1028"/>
      <c r="W16" s="1028"/>
      <c r="X16" s="1028"/>
      <c r="Y16" s="1028"/>
      <c r="Z16" s="1028"/>
    </row>
    <row r="17" spans="2:12" ht="12" customHeight="1">
      <c r="B17" s="1414"/>
      <c r="C17" s="1415"/>
      <c r="D17" s="1416"/>
      <c r="E17" s="1416"/>
      <c r="F17" s="1416"/>
      <c r="G17" s="1416"/>
      <c r="H17" s="1416"/>
      <c r="I17" s="1416"/>
      <c r="J17" s="1416"/>
      <c r="K17" s="1416"/>
      <c r="L17" s="1416"/>
    </row>
    <row r="18" spans="2:12" ht="13.2" customHeight="1">
      <c r="B18" s="5476" t="s">
        <v>2962</v>
      </c>
      <c r="C18" s="5476"/>
      <c r="D18" s="5476"/>
      <c r="E18" s="5476"/>
      <c r="F18" s="5476"/>
      <c r="G18" s="5476"/>
      <c r="H18" s="5476"/>
      <c r="I18" s="5476"/>
      <c r="J18" s="5476"/>
      <c r="K18" s="5476"/>
      <c r="L18" s="5476"/>
    </row>
    <row r="19" spans="2:12" ht="78.75" customHeight="1">
      <c r="B19" s="5477" t="str">
        <f>+'Master Data'!D533</f>
        <v xml:space="preserve">Contractors shall only engage supervisory and management staff in labour-intensive works that have completed the skills programme including Foremen/ Supervisors at NQF level 4 “National Certificate: Supervision of Civil Engineering Construction Processes” and Site Agent/ Manager at NQF level 5  "Manage Labour-Intensive Construction Processes" or equivalent QCTO qualifications (See Appendix C). at NQF outlined in Table 1. (See GUIDELINES FOR THE IMPLEMENTATION OF LABOUR-INTENSIVE INFRASTRUCTURE PROJECTS UNDER THE EXPANDED PUBLIC WORKS PROGRAMME (EPWP) -THIRD EDITION 2015)
</v>
      </c>
      <c r="C19" s="5477"/>
      <c r="D19" s="5477"/>
      <c r="E19" s="5477"/>
      <c r="F19" s="5477"/>
      <c r="G19" s="5477"/>
      <c r="H19" s="5477"/>
      <c r="I19" s="5477"/>
      <c r="J19" s="5477"/>
      <c r="K19" s="5477"/>
      <c r="L19" s="5477"/>
    </row>
    <row r="20" spans="2:12" ht="59.4" customHeight="1">
      <c r="B20" s="5477" t="str">
        <f>+'Master Data'!D534</f>
        <v>Emerging contractors shall have personally completed, or be registered on a skills programme for the NQF level 2 unit standard. All other site supervisory staff in the employ of emerging contractors must have completed, or be registered on a skills programme for the NQF level 2 unit standards or NQF level 4 unit standards. Table 1: Skills programme for supervisory and management staff.</v>
      </c>
      <c r="C20" s="5477"/>
      <c r="D20" s="5477"/>
      <c r="E20" s="5477"/>
      <c r="F20" s="5477"/>
      <c r="G20" s="5477"/>
      <c r="H20" s="5477"/>
      <c r="I20" s="5477"/>
      <c r="J20" s="5477"/>
      <c r="K20" s="5477"/>
      <c r="L20" s="5477"/>
    </row>
    <row r="21" spans="2:12">
      <c r="B21" s="1010"/>
      <c r="C21" s="992"/>
      <c r="D21" s="5429"/>
      <c r="E21" s="5429"/>
      <c r="F21" s="5429"/>
      <c r="G21" s="5429"/>
      <c r="H21" s="5429"/>
      <c r="I21" s="5429"/>
      <c r="J21" s="5429"/>
      <c r="K21" s="5429"/>
      <c r="L21" s="5429"/>
    </row>
    <row r="22" spans="2:12">
      <c r="B22" s="1010"/>
      <c r="C22" s="992"/>
      <c r="D22" s="5480" t="s">
        <v>2963</v>
      </c>
      <c r="E22" s="5480"/>
      <c r="F22" s="5480"/>
      <c r="G22" s="5480"/>
      <c r="H22" s="5480"/>
      <c r="I22" s="5480"/>
      <c r="J22" s="5480"/>
      <c r="K22" s="5480"/>
      <c r="L22" s="5480"/>
    </row>
    <row r="23" spans="2:12" ht="24">
      <c r="B23" s="5460" t="s">
        <v>2964</v>
      </c>
      <c r="C23" s="5461"/>
      <c r="D23" s="5461"/>
      <c r="E23" s="1406" t="s">
        <v>2965</v>
      </c>
      <c r="F23" s="5460" t="s">
        <v>2966</v>
      </c>
      <c r="G23" s="5461"/>
      <c r="H23" s="5462"/>
      <c r="I23" s="5460" t="s">
        <v>2967</v>
      </c>
      <c r="J23" s="5461"/>
      <c r="K23" s="5461"/>
      <c r="L23" s="5462"/>
    </row>
    <row r="24" spans="2:12" ht="13.2" customHeight="1">
      <c r="B24" s="5438" t="s">
        <v>2968</v>
      </c>
      <c r="C24" s="5439"/>
      <c r="D24" s="5439"/>
      <c r="E24" s="1407">
        <v>2</v>
      </c>
      <c r="F24" s="5438" t="s">
        <v>2969</v>
      </c>
      <c r="G24" s="5439"/>
      <c r="H24" s="5447"/>
      <c r="I24" s="5465" t="s">
        <v>2970</v>
      </c>
      <c r="J24" s="5465"/>
      <c r="K24" s="5465"/>
      <c r="L24" s="5465"/>
    </row>
    <row r="25" spans="2:12">
      <c r="B25" s="5440"/>
      <c r="C25" s="5441"/>
      <c r="D25" s="5441"/>
      <c r="E25" s="1019"/>
      <c r="F25" s="5440"/>
      <c r="G25" s="5441"/>
      <c r="H25" s="5449"/>
      <c r="I25" s="5465"/>
      <c r="J25" s="5465"/>
      <c r="K25" s="5465"/>
      <c r="L25" s="5465"/>
    </row>
    <row r="26" spans="2:12">
      <c r="B26" s="1015"/>
      <c r="C26" s="1016"/>
      <c r="D26" s="1016"/>
      <c r="E26" s="1020"/>
      <c r="F26" s="5442"/>
      <c r="G26" s="5443"/>
      <c r="H26" s="5448"/>
      <c r="I26" s="5479"/>
      <c r="J26" s="5479"/>
      <c r="K26" s="5479"/>
      <c r="L26" s="5479"/>
    </row>
    <row r="27" spans="2:12" ht="13.2" customHeight="1">
      <c r="B27" s="1015"/>
      <c r="C27" s="1016"/>
      <c r="D27" s="1016"/>
      <c r="E27" s="1020"/>
      <c r="F27" s="5404" t="s">
        <v>3777</v>
      </c>
      <c r="G27" s="5405"/>
      <c r="H27" s="5405"/>
      <c r="I27" s="5434"/>
      <c r="J27" s="5435"/>
      <c r="K27" s="5435"/>
      <c r="L27" s="5436"/>
    </row>
    <row r="28" spans="2:12">
      <c r="B28" s="1015"/>
      <c r="C28" s="1016"/>
      <c r="D28" s="1016"/>
      <c r="E28" s="1020"/>
      <c r="F28" s="5406"/>
      <c r="G28" s="5407"/>
      <c r="H28" s="5407"/>
      <c r="I28" s="5425"/>
      <c r="J28" s="5426"/>
      <c r="K28" s="5426"/>
      <c r="L28" s="5427"/>
    </row>
    <row r="29" spans="2:12">
      <c r="B29" s="1015"/>
      <c r="C29" s="1016"/>
      <c r="D29" s="1016"/>
      <c r="E29" s="1020"/>
      <c r="F29" s="5408"/>
      <c r="G29" s="5409"/>
      <c r="H29" s="5409"/>
      <c r="I29" s="5425"/>
      <c r="J29" s="5426"/>
      <c r="K29" s="5426"/>
      <c r="L29" s="5427"/>
    </row>
    <row r="30" spans="2:12" ht="13.2" customHeight="1">
      <c r="B30" s="1015"/>
      <c r="C30" s="1016"/>
      <c r="D30" s="1016"/>
      <c r="E30" s="1020"/>
      <c r="F30" s="5404" t="s">
        <v>2971</v>
      </c>
      <c r="G30" s="5405"/>
      <c r="H30" s="5405"/>
      <c r="I30" s="5428"/>
      <c r="J30" s="5429"/>
      <c r="K30" s="5429"/>
      <c r="L30" s="5430"/>
    </row>
    <row r="31" spans="2:12">
      <c r="B31" s="1015"/>
      <c r="C31" s="1016"/>
      <c r="D31" s="1016"/>
      <c r="E31" s="1020"/>
      <c r="F31" s="5406"/>
      <c r="G31" s="5407"/>
      <c r="H31" s="5407"/>
      <c r="I31" s="5401" t="s">
        <v>2972</v>
      </c>
      <c r="J31" s="5402"/>
      <c r="K31" s="5402"/>
      <c r="L31" s="5403"/>
    </row>
    <row r="32" spans="2:12">
      <c r="B32" s="1017"/>
      <c r="C32" s="1018"/>
      <c r="D32" s="1018"/>
      <c r="E32" s="1021"/>
      <c r="F32" s="5408"/>
      <c r="G32" s="5409"/>
      <c r="H32" s="5409"/>
      <c r="I32" s="5431"/>
      <c r="J32" s="5432"/>
      <c r="K32" s="5432"/>
      <c r="L32" s="5433"/>
    </row>
    <row r="33" spans="2:12" ht="13.2" customHeight="1">
      <c r="B33" s="1418"/>
      <c r="C33" s="1419"/>
      <c r="D33" s="1419"/>
      <c r="E33" s="1420"/>
      <c r="F33" s="5404" t="s">
        <v>2973</v>
      </c>
      <c r="G33" s="5405"/>
      <c r="H33" s="5405"/>
      <c r="I33" s="5434"/>
      <c r="J33" s="5435"/>
      <c r="K33" s="5435"/>
      <c r="L33" s="5436"/>
    </row>
    <row r="34" spans="2:12">
      <c r="B34" s="1015"/>
      <c r="C34" s="1016"/>
      <c r="D34" s="1016"/>
      <c r="E34" s="1020"/>
      <c r="F34" s="5406"/>
      <c r="G34" s="5407"/>
      <c r="H34" s="5407"/>
      <c r="I34" s="5425"/>
      <c r="J34" s="5426"/>
      <c r="K34" s="5426"/>
      <c r="L34" s="5427"/>
    </row>
    <row r="35" spans="2:12">
      <c r="B35" s="1017"/>
      <c r="C35" s="1018"/>
      <c r="D35" s="1018"/>
      <c r="E35" s="1021"/>
      <c r="F35" s="5408"/>
      <c r="G35" s="5409"/>
      <c r="H35" s="5409"/>
      <c r="I35" s="5431"/>
      <c r="J35" s="5432"/>
      <c r="K35" s="5432"/>
      <c r="L35" s="5433"/>
    </row>
    <row r="36" spans="2:12" ht="24">
      <c r="B36" s="5460" t="s">
        <v>2964</v>
      </c>
      <c r="C36" s="5461"/>
      <c r="D36" s="5461"/>
      <c r="E36" s="1022" t="s">
        <v>2965</v>
      </c>
      <c r="F36" s="5467" t="s">
        <v>2966</v>
      </c>
      <c r="G36" s="5468"/>
      <c r="H36" s="5469"/>
      <c r="I36" s="5460" t="s">
        <v>2967</v>
      </c>
      <c r="J36" s="5461"/>
      <c r="K36" s="5461"/>
      <c r="L36" s="5462"/>
    </row>
    <row r="37" spans="2:12" ht="13.2" customHeight="1">
      <c r="B37" s="5438" t="s">
        <v>2974</v>
      </c>
      <c r="C37" s="5439"/>
      <c r="D37" s="5439"/>
      <c r="E37" s="1407">
        <v>4</v>
      </c>
      <c r="F37" s="5404" t="s">
        <v>2975</v>
      </c>
      <c r="G37" s="5405"/>
      <c r="H37" s="5410"/>
      <c r="I37" s="5413" t="s">
        <v>2970</v>
      </c>
      <c r="J37" s="5414"/>
      <c r="K37" s="5414"/>
      <c r="L37" s="5415"/>
    </row>
    <row r="38" spans="2:12">
      <c r="B38" s="1005"/>
      <c r="C38" s="994"/>
      <c r="D38" s="994"/>
      <c r="E38" s="1408"/>
      <c r="F38" s="5406"/>
      <c r="G38" s="5407"/>
      <c r="H38" s="5411"/>
      <c r="I38" s="5416"/>
      <c r="J38" s="5417"/>
      <c r="K38" s="5417"/>
      <c r="L38" s="5418"/>
    </row>
    <row r="39" spans="2:12">
      <c r="B39" s="1005"/>
      <c r="C39" s="994"/>
      <c r="D39" s="994"/>
      <c r="E39" s="1408"/>
      <c r="F39" s="5408"/>
      <c r="G39" s="5409"/>
      <c r="H39" s="5412"/>
      <c r="I39" s="5416"/>
      <c r="J39" s="5417"/>
      <c r="K39" s="5417"/>
      <c r="L39" s="5418"/>
    </row>
    <row r="40" spans="2:12" ht="13.2" customHeight="1">
      <c r="B40" s="1011"/>
      <c r="C40" s="992"/>
      <c r="D40" s="1405"/>
      <c r="E40" s="1023"/>
      <c r="F40" s="5404" t="s">
        <v>3777</v>
      </c>
      <c r="G40" s="5405"/>
      <c r="H40" s="5405"/>
      <c r="I40" s="5419" t="s">
        <v>2972</v>
      </c>
      <c r="J40" s="5420"/>
      <c r="K40" s="5420"/>
      <c r="L40" s="5421"/>
    </row>
    <row r="41" spans="2:12" ht="13.2" customHeight="1">
      <c r="B41" s="1015"/>
      <c r="C41" s="1016"/>
      <c r="D41" s="1016"/>
      <c r="E41" s="1020"/>
      <c r="F41" s="5406"/>
      <c r="G41" s="5407"/>
      <c r="H41" s="5407"/>
      <c r="I41" s="5401"/>
      <c r="J41" s="5402"/>
      <c r="K41" s="5402"/>
      <c r="L41" s="5403"/>
    </row>
    <row r="42" spans="2:12">
      <c r="B42" s="1015"/>
      <c r="C42" s="1016"/>
      <c r="D42" s="1016"/>
      <c r="E42" s="1020"/>
      <c r="F42" s="5408"/>
      <c r="G42" s="5409"/>
      <c r="H42" s="5409"/>
      <c r="I42" s="5401"/>
      <c r="J42" s="5402"/>
      <c r="K42" s="5402"/>
      <c r="L42" s="5403"/>
    </row>
    <row r="43" spans="2:12" ht="13.2" customHeight="1">
      <c r="B43" s="1015"/>
      <c r="C43" s="1016"/>
      <c r="D43" s="1016"/>
      <c r="E43" s="1020"/>
      <c r="F43" s="5438" t="s">
        <v>2976</v>
      </c>
      <c r="G43" s="5439"/>
      <c r="H43" s="5439"/>
      <c r="I43" s="5401"/>
      <c r="J43" s="5402"/>
      <c r="K43" s="5402"/>
      <c r="L43" s="5403"/>
    </row>
    <row r="44" spans="2:12">
      <c r="B44" s="1015"/>
      <c r="C44" s="1016"/>
      <c r="D44" s="1016"/>
      <c r="E44" s="1020"/>
      <c r="F44" s="5440"/>
      <c r="G44" s="5441"/>
      <c r="H44" s="5441"/>
      <c r="I44" s="5401"/>
      <c r="J44" s="5402"/>
      <c r="K44" s="5402"/>
      <c r="L44" s="5403"/>
    </row>
    <row r="45" spans="2:12">
      <c r="B45" s="1015"/>
      <c r="C45" s="1016"/>
      <c r="D45" s="1016"/>
      <c r="E45" s="1020"/>
      <c r="F45" s="5442"/>
      <c r="G45" s="5443"/>
      <c r="H45" s="5443"/>
      <c r="I45" s="5401"/>
      <c r="J45" s="5402"/>
      <c r="K45" s="5402"/>
      <c r="L45" s="5403"/>
    </row>
    <row r="46" spans="2:12" ht="13.2" customHeight="1">
      <c r="B46" s="1015"/>
      <c r="C46" s="1016"/>
      <c r="D46" s="1016"/>
      <c r="E46" s="1020"/>
      <c r="F46" s="5438" t="s">
        <v>2973</v>
      </c>
      <c r="G46" s="5439"/>
      <c r="H46" s="5439"/>
      <c r="I46" s="5401"/>
      <c r="J46" s="5402"/>
      <c r="K46" s="5402"/>
      <c r="L46" s="5403"/>
    </row>
    <row r="47" spans="2:12">
      <c r="B47" s="1015"/>
      <c r="C47" s="1016"/>
      <c r="D47" s="1016"/>
      <c r="E47" s="1020"/>
      <c r="F47" s="5440"/>
      <c r="G47" s="5441"/>
      <c r="H47" s="5441"/>
      <c r="I47" s="5401"/>
      <c r="J47" s="5402"/>
      <c r="K47" s="5402"/>
      <c r="L47" s="5403"/>
    </row>
    <row r="48" spans="2:12">
      <c r="B48" s="1017"/>
      <c r="C48" s="1018"/>
      <c r="D48" s="1018"/>
      <c r="E48" s="1021"/>
      <c r="F48" s="5442"/>
      <c r="G48" s="5443"/>
      <c r="H48" s="5443"/>
      <c r="I48" s="5422"/>
      <c r="J48" s="5423"/>
      <c r="K48" s="5423"/>
      <c r="L48" s="5424"/>
    </row>
    <row r="49" spans="2:12" ht="13.2" customHeight="1">
      <c r="B49" s="5438" t="s">
        <v>3778</v>
      </c>
      <c r="C49" s="5439"/>
      <c r="D49" s="5439"/>
      <c r="E49" s="5444">
        <v>5</v>
      </c>
      <c r="F49" s="5438" t="s">
        <v>2977</v>
      </c>
      <c r="G49" s="5439"/>
      <c r="H49" s="5447"/>
      <c r="I49" s="5438" t="s">
        <v>2978</v>
      </c>
      <c r="J49" s="5439"/>
      <c r="K49" s="5439"/>
      <c r="L49" s="5447"/>
    </row>
    <row r="50" spans="2:12">
      <c r="B50" s="5440"/>
      <c r="C50" s="5441"/>
      <c r="D50" s="5441"/>
      <c r="E50" s="5445"/>
      <c r="F50" s="5440"/>
      <c r="G50" s="5441"/>
      <c r="H50" s="5449"/>
      <c r="I50" s="5440"/>
      <c r="J50" s="5441"/>
      <c r="K50" s="5441"/>
      <c r="L50" s="5449"/>
    </row>
    <row r="51" spans="2:12">
      <c r="B51" s="5440"/>
      <c r="C51" s="5441"/>
      <c r="D51" s="5441"/>
      <c r="E51" s="5445"/>
      <c r="F51" s="5440"/>
      <c r="G51" s="5441"/>
      <c r="H51" s="5449"/>
      <c r="I51" s="5440"/>
      <c r="J51" s="5441"/>
      <c r="K51" s="5441"/>
      <c r="L51" s="5449"/>
    </row>
    <row r="52" spans="2:12">
      <c r="B52" s="5440"/>
      <c r="C52" s="5441"/>
      <c r="D52" s="5441"/>
      <c r="E52" s="5445"/>
      <c r="F52" s="5440"/>
      <c r="G52" s="5441"/>
      <c r="H52" s="5449"/>
      <c r="I52" s="5440"/>
      <c r="J52" s="5441"/>
      <c r="K52" s="5441"/>
      <c r="L52" s="5449"/>
    </row>
    <row r="53" spans="2:12">
      <c r="B53" s="5442"/>
      <c r="C53" s="5443"/>
      <c r="D53" s="5443"/>
      <c r="E53" s="5446"/>
      <c r="F53" s="5442"/>
      <c r="G53" s="5443"/>
      <c r="H53" s="5448"/>
      <c r="I53" s="5442"/>
      <c r="J53" s="5443"/>
      <c r="K53" s="5443"/>
      <c r="L53" s="5448"/>
    </row>
    <row r="54" spans="2:12" ht="13.2" customHeight="1">
      <c r="B54" s="5438" t="s">
        <v>3098</v>
      </c>
      <c r="C54" s="5439"/>
      <c r="D54" s="5439"/>
      <c r="E54" s="5439"/>
      <c r="F54" s="5439"/>
      <c r="G54" s="5439"/>
      <c r="H54" s="5439"/>
      <c r="I54" s="5439"/>
      <c r="J54" s="5439"/>
      <c r="K54" s="5439"/>
      <c r="L54" s="5447"/>
    </row>
    <row r="55" spans="2:12">
      <c r="B55" s="5442"/>
      <c r="C55" s="5443"/>
      <c r="D55" s="5443"/>
      <c r="E55" s="5443"/>
      <c r="F55" s="5443"/>
      <c r="G55" s="5443"/>
      <c r="H55" s="5443"/>
      <c r="I55" s="5443"/>
      <c r="J55" s="5443"/>
      <c r="K55" s="5443"/>
      <c r="L55" s="5448"/>
    </row>
    <row r="56" spans="2:12">
      <c r="B56" s="1010"/>
      <c r="C56" s="992"/>
      <c r="D56" s="5437"/>
      <c r="E56" s="5437"/>
      <c r="F56" s="5437"/>
      <c r="G56" s="5437"/>
      <c r="H56" s="5437"/>
      <c r="I56" s="5437"/>
      <c r="J56" s="5437"/>
      <c r="K56" s="5437"/>
      <c r="L56" s="5437"/>
    </row>
    <row r="57" spans="2:12">
      <c r="B57" s="5400" t="s">
        <v>2979</v>
      </c>
      <c r="C57" s="5400"/>
      <c r="D57" s="5400"/>
      <c r="E57" s="5400"/>
      <c r="F57" s="5400"/>
      <c r="G57" s="5400"/>
      <c r="H57" s="5400"/>
      <c r="I57" s="5400"/>
      <c r="J57" s="5400"/>
      <c r="K57" s="5400"/>
      <c r="L57" s="5400"/>
    </row>
    <row r="58" spans="2:12">
      <c r="B58" s="1010"/>
      <c r="C58" s="992"/>
      <c r="D58" s="5429"/>
      <c r="E58" s="5429"/>
      <c r="F58" s="5429"/>
      <c r="G58" s="5429"/>
      <c r="H58" s="993"/>
      <c r="I58" s="993"/>
      <c r="J58" s="993"/>
      <c r="K58" s="993"/>
      <c r="L58" s="993"/>
    </row>
    <row r="59" spans="2:12" ht="13.2" customHeight="1">
      <c r="B59" s="1006" t="s">
        <v>988</v>
      </c>
      <c r="C59" s="5441" t="s">
        <v>2980</v>
      </c>
      <c r="D59" s="5441"/>
      <c r="E59" s="5441"/>
      <c r="F59" s="5441"/>
      <c r="G59" s="5441"/>
      <c r="H59" s="5441"/>
      <c r="I59" s="5441"/>
      <c r="J59" s="5441"/>
      <c r="K59" s="5441"/>
      <c r="L59" s="5441"/>
    </row>
    <row r="60" spans="2:12" ht="33.6" customHeight="1">
      <c r="B60" s="1006" t="s">
        <v>2981</v>
      </c>
      <c r="C60" s="5429" t="s">
        <v>2982</v>
      </c>
      <c r="D60" s="5429"/>
      <c r="E60" s="5429"/>
      <c r="F60" s="5429"/>
      <c r="G60" s="5429"/>
      <c r="H60" s="5429"/>
      <c r="I60" s="5429"/>
      <c r="J60" s="5429"/>
      <c r="K60" s="5429"/>
      <c r="L60" s="5429"/>
    </row>
    <row r="61" spans="2:12" ht="26.4" customHeight="1">
      <c r="B61" s="1006" t="s">
        <v>989</v>
      </c>
      <c r="C61" s="5407" t="s">
        <v>3779</v>
      </c>
      <c r="D61" s="5407"/>
      <c r="E61" s="5407"/>
      <c r="F61" s="5407"/>
      <c r="G61" s="5407"/>
      <c r="H61" s="5407"/>
      <c r="I61" s="5407"/>
      <c r="J61" s="5407"/>
      <c r="K61" s="5407"/>
      <c r="L61" s="5407"/>
    </row>
    <row r="62" spans="2:12" ht="15" customHeight="1">
      <c r="B62" s="1006" t="s">
        <v>2983</v>
      </c>
      <c r="C62" s="5441" t="s">
        <v>2984</v>
      </c>
      <c r="D62" s="5441"/>
      <c r="E62" s="5441"/>
      <c r="F62" s="5441"/>
      <c r="G62" s="5441"/>
      <c r="H62" s="5441"/>
      <c r="I62" s="5441"/>
      <c r="J62" s="5441"/>
      <c r="K62" s="5441"/>
      <c r="L62" s="5441"/>
    </row>
    <row r="63" spans="2:12" ht="13.2" customHeight="1">
      <c r="B63" s="1006"/>
      <c r="C63" s="989" t="str">
        <f>+'Master Data'!C536</f>
        <v xml:space="preserve">a) </v>
      </c>
      <c r="D63" s="5441" t="str">
        <f>+'Master Data'!D536:G536</f>
        <v>the average worker completes 5 tasks per week in 40 hours or less; and</v>
      </c>
      <c r="E63" s="5441"/>
      <c r="F63" s="5441"/>
      <c r="G63" s="5441"/>
      <c r="H63" s="5441"/>
      <c r="I63" s="5441"/>
      <c r="J63" s="5441"/>
      <c r="K63" s="5441"/>
      <c r="L63" s="5441"/>
    </row>
    <row r="64" spans="2:12" ht="13.2" customHeight="1">
      <c r="B64" s="1006"/>
      <c r="C64" s="989" t="str">
        <f>+'Master Data'!C537</f>
        <v>b)</v>
      </c>
      <c r="D64" s="5441" t="str">
        <f>+'Master Data'!D537:G537</f>
        <v>the weakest worker completes 5 tasks per week in 55 hours or less.</v>
      </c>
      <c r="E64" s="5441"/>
      <c r="F64" s="5441"/>
      <c r="G64" s="5441"/>
      <c r="H64" s="5441"/>
      <c r="I64" s="5441"/>
      <c r="J64" s="5441"/>
      <c r="K64" s="5441"/>
      <c r="L64" s="5441"/>
    </row>
    <row r="65" spans="2:12" ht="28.2" customHeight="1">
      <c r="B65" s="1006" t="s">
        <v>2986</v>
      </c>
      <c r="C65" s="5429" t="s">
        <v>2987</v>
      </c>
      <c r="D65" s="5429"/>
      <c r="E65" s="5429"/>
      <c r="F65" s="5429"/>
      <c r="G65" s="5429"/>
      <c r="H65" s="5429"/>
      <c r="I65" s="5429"/>
      <c r="J65" s="5429"/>
      <c r="K65" s="5429"/>
      <c r="L65" s="5429"/>
    </row>
    <row r="66" spans="2:12" ht="15" customHeight="1">
      <c r="B66" s="1006" t="s">
        <v>2988</v>
      </c>
      <c r="C66" s="5441" t="s">
        <v>2989</v>
      </c>
      <c r="D66" s="5441"/>
      <c r="E66" s="5441"/>
      <c r="F66" s="5441"/>
      <c r="G66" s="5441"/>
      <c r="H66" s="5441"/>
      <c r="I66" s="5441"/>
      <c r="J66" s="5441"/>
      <c r="K66" s="5441"/>
      <c r="L66" s="5441"/>
    </row>
    <row r="67" spans="2:12" ht="13.2" customHeight="1">
      <c r="B67" s="1006"/>
      <c r="C67" s="994" t="s">
        <v>654</v>
      </c>
      <c r="D67" s="5441" t="s">
        <v>2990</v>
      </c>
      <c r="E67" s="5441"/>
      <c r="F67" s="5441"/>
      <c r="G67" s="5441"/>
      <c r="H67" s="5441"/>
      <c r="I67" s="5441"/>
      <c r="J67" s="5441"/>
      <c r="K67" s="5441"/>
      <c r="L67" s="5441"/>
    </row>
    <row r="68" spans="2:12" ht="13.2" customHeight="1">
      <c r="B68" s="1006"/>
      <c r="C68" s="994" t="s">
        <v>644</v>
      </c>
      <c r="D68" s="5441" t="s">
        <v>2991</v>
      </c>
      <c r="E68" s="5441"/>
      <c r="F68" s="5441"/>
      <c r="G68" s="5441"/>
      <c r="H68" s="5441"/>
      <c r="I68" s="5441"/>
      <c r="J68" s="5441"/>
      <c r="K68" s="5441"/>
      <c r="L68" s="5441"/>
    </row>
    <row r="69" spans="2:12" ht="13.2" customHeight="1">
      <c r="B69" s="1007"/>
      <c r="C69" s="994" t="s">
        <v>646</v>
      </c>
      <c r="D69" s="5441" t="s">
        <v>2992</v>
      </c>
      <c r="E69" s="5441"/>
      <c r="F69" s="5441"/>
      <c r="G69" s="5441"/>
      <c r="H69" s="5441"/>
      <c r="I69" s="5441"/>
      <c r="J69" s="5441"/>
      <c r="K69" s="5441"/>
      <c r="L69" s="5441"/>
    </row>
    <row r="70" spans="2:12" ht="15.75" customHeight="1">
      <c r="B70" s="1007"/>
      <c r="C70" s="995" t="s">
        <v>750</v>
      </c>
      <c r="D70" s="5441" t="s">
        <v>2993</v>
      </c>
      <c r="E70" s="5441"/>
      <c r="F70" s="5441"/>
      <c r="G70" s="5441"/>
      <c r="H70" s="5441"/>
      <c r="I70" s="5441"/>
      <c r="J70" s="5441"/>
      <c r="K70" s="5441"/>
      <c r="L70" s="5441"/>
    </row>
    <row r="71" spans="2:12" ht="24" customHeight="1">
      <c r="B71" s="1006" t="s">
        <v>2994</v>
      </c>
      <c r="C71" s="5441" t="s">
        <v>2995</v>
      </c>
      <c r="D71" s="5441"/>
      <c r="E71" s="5441"/>
      <c r="F71" s="5441"/>
      <c r="G71" s="5441"/>
      <c r="H71" s="5441"/>
      <c r="I71" s="5441"/>
      <c r="J71" s="5441"/>
      <c r="K71" s="5441"/>
      <c r="L71" s="5441"/>
    </row>
    <row r="72" spans="2:12">
      <c r="B72" s="1006"/>
      <c r="C72" s="994" t="s">
        <v>654</v>
      </c>
      <c r="D72" s="1417" t="str">
        <f>+""&amp;+('Master Data'!E568)*100&amp;"% women;"</f>
        <v>55% women;</v>
      </c>
      <c r="E72" s="989"/>
      <c r="F72" s="989"/>
      <c r="G72" s="1004"/>
      <c r="H72" s="1004"/>
      <c r="I72" s="1004"/>
      <c r="J72" s="1004"/>
      <c r="K72" s="1004"/>
      <c r="L72" s="17"/>
    </row>
    <row r="73" spans="2:12">
      <c r="B73" s="1006"/>
      <c r="C73" s="994" t="s">
        <v>623</v>
      </c>
      <c r="D73" s="1417" t="str">
        <f>+""&amp;(+'Master Data'!E569)*100&amp;"% youth who are between the ages of 18 and 35; and"</f>
        <v>55% youth who are between the ages of 18 and 35; and</v>
      </c>
      <c r="E73" s="989"/>
      <c r="F73" s="989"/>
      <c r="G73" s="1004"/>
      <c r="H73" s="1004"/>
      <c r="I73" s="1004"/>
      <c r="J73" s="1004"/>
      <c r="K73" s="1004"/>
      <c r="L73" s="17"/>
    </row>
    <row r="74" spans="2:12" ht="15" customHeight="1">
      <c r="B74" s="1006"/>
      <c r="C74" s="995" t="s">
        <v>625</v>
      </c>
      <c r="D74" s="1417" t="str">
        <f>+""&amp;(+'Master Data'!E570)*100&amp;"% on persons with disabilities."</f>
        <v>2% on persons with disabilities.</v>
      </c>
      <c r="E74" s="989"/>
      <c r="F74" s="989"/>
      <c r="G74" s="1004"/>
      <c r="H74" s="1004"/>
      <c r="I74" s="1004"/>
      <c r="J74" s="1004"/>
      <c r="K74" s="1004"/>
      <c r="L74" s="17"/>
    </row>
    <row r="75" spans="2:12" ht="15" customHeight="1">
      <c r="B75" s="1006" t="s">
        <v>2996</v>
      </c>
      <c r="C75" s="5441" t="s">
        <v>2997</v>
      </c>
      <c r="D75" s="5441"/>
      <c r="E75" s="5441"/>
      <c r="F75" s="5441"/>
      <c r="G75" s="5441"/>
      <c r="H75" s="5441"/>
      <c r="I75" s="5441"/>
      <c r="J75" s="5441"/>
      <c r="K75" s="5441"/>
      <c r="L75" s="5441"/>
    </row>
    <row r="76" spans="2:12">
      <c r="B76" s="1009"/>
      <c r="C76" s="995" t="s">
        <v>2998</v>
      </c>
      <c r="D76" s="989" t="s">
        <v>589</v>
      </c>
      <c r="E76" s="17"/>
      <c r="F76" s="989"/>
      <c r="G76" s="989"/>
      <c r="H76" s="1004"/>
      <c r="I76" s="1004"/>
      <c r="J76" s="1004"/>
      <c r="K76" s="1004"/>
      <c r="L76" s="1004"/>
    </row>
    <row r="77" spans="2:12" ht="14.25" customHeight="1">
      <c r="B77" s="1009"/>
      <c r="C77" s="988"/>
      <c r="D77" s="5441" t="s">
        <v>2999</v>
      </c>
      <c r="E77" s="5441"/>
      <c r="F77" s="5441"/>
      <c r="G77" s="5441"/>
      <c r="H77" s="5441"/>
      <c r="I77" s="5441"/>
      <c r="J77" s="5441"/>
      <c r="K77" s="5441"/>
      <c r="L77" s="5441"/>
    </row>
    <row r="78" spans="2:12">
      <c r="B78" s="1009"/>
      <c r="C78" s="995" t="s">
        <v>3000</v>
      </c>
      <c r="D78" s="988" t="s">
        <v>3001</v>
      </c>
      <c r="E78" s="17"/>
      <c r="F78" s="988"/>
      <c r="G78" s="988"/>
      <c r="H78" s="996"/>
      <c r="I78" s="996"/>
      <c r="J78" s="996"/>
      <c r="K78" s="996"/>
      <c r="L78" s="996"/>
    </row>
    <row r="79" spans="2:12" ht="39" customHeight="1">
      <c r="B79" s="1009"/>
      <c r="C79" s="988"/>
      <c r="D79" s="995" t="s">
        <v>3002</v>
      </c>
      <c r="E79" s="5470" t="s">
        <v>3003</v>
      </c>
      <c r="F79" s="5470"/>
      <c r="G79" s="5470"/>
      <c r="H79" s="5470"/>
      <c r="I79" s="5470"/>
      <c r="J79" s="5470"/>
      <c r="K79" s="5470"/>
      <c r="L79" s="5470"/>
    </row>
    <row r="80" spans="2:12" ht="43.2" customHeight="1">
      <c r="B80" s="1009"/>
      <c r="C80" s="988"/>
      <c r="D80" s="995" t="s">
        <v>3004</v>
      </c>
      <c r="E80" s="5470" t="s">
        <v>3005</v>
      </c>
      <c r="F80" s="5470"/>
      <c r="G80" s="5470"/>
      <c r="H80" s="5470"/>
      <c r="I80" s="5470"/>
      <c r="J80" s="5470"/>
      <c r="K80" s="5470"/>
      <c r="L80" s="5470"/>
    </row>
    <row r="81" spans="2:12">
      <c r="B81" s="1009"/>
      <c r="C81" s="995" t="s">
        <v>3006</v>
      </c>
      <c r="D81" s="5483" t="s">
        <v>3009</v>
      </c>
      <c r="E81" s="5483"/>
      <c r="F81" s="5483"/>
      <c r="G81" s="5483"/>
      <c r="H81" s="5483"/>
      <c r="I81" s="5483"/>
      <c r="J81" s="5483"/>
      <c r="K81" s="5483"/>
      <c r="L81" s="5483"/>
    </row>
    <row r="82" spans="2:12" ht="27.6" customHeight="1">
      <c r="B82" s="1009"/>
      <c r="C82" s="988"/>
      <c r="D82" s="17"/>
      <c r="E82" s="5429" t="s">
        <v>3007</v>
      </c>
      <c r="F82" s="5429"/>
      <c r="G82" s="5429"/>
      <c r="H82" s="5429"/>
      <c r="I82" s="5429"/>
      <c r="J82" s="5429"/>
      <c r="K82" s="5429"/>
      <c r="L82" s="5429"/>
    </row>
    <row r="83" spans="2:12" ht="13.2" customHeight="1">
      <c r="B83" s="1009"/>
      <c r="C83" s="988" t="s">
        <v>3008</v>
      </c>
      <c r="D83" s="5484" t="s">
        <v>3009</v>
      </c>
      <c r="E83" s="5484"/>
      <c r="F83" s="5484"/>
      <c r="G83" s="5484"/>
      <c r="H83" s="5484"/>
      <c r="I83" s="5484"/>
      <c r="J83" s="5484"/>
      <c r="K83" s="5484"/>
      <c r="L83" s="5484"/>
    </row>
    <row r="84" spans="2:12" ht="30" customHeight="1">
      <c r="B84" s="1009"/>
      <c r="C84" s="988"/>
      <c r="D84" s="17"/>
      <c r="E84" s="5429" t="s">
        <v>3007</v>
      </c>
      <c r="F84" s="5429"/>
      <c r="G84" s="5429"/>
      <c r="H84" s="5429"/>
      <c r="I84" s="5429"/>
      <c r="J84" s="5429"/>
      <c r="K84" s="5429"/>
      <c r="L84" s="5429"/>
    </row>
    <row r="85" spans="2:12">
      <c r="B85" s="1009"/>
      <c r="C85" s="997" t="s">
        <v>3010</v>
      </c>
      <c r="D85" s="5483" t="s">
        <v>3011</v>
      </c>
      <c r="E85" s="5483"/>
      <c r="F85" s="5483"/>
      <c r="G85" s="5483"/>
      <c r="H85" s="5483"/>
      <c r="I85" s="5483"/>
      <c r="J85" s="5483"/>
      <c r="K85" s="5483"/>
      <c r="L85" s="5483"/>
    </row>
    <row r="86" spans="2:12">
      <c r="B86" s="1009"/>
      <c r="C86" s="1007"/>
      <c r="D86" s="998" t="s">
        <v>3012</v>
      </c>
      <c r="E86" s="5483" t="s">
        <v>3013</v>
      </c>
      <c r="F86" s="5483"/>
      <c r="G86" s="5483"/>
      <c r="H86" s="5483"/>
      <c r="I86" s="5483"/>
      <c r="J86" s="5483"/>
      <c r="K86" s="5483"/>
      <c r="L86" s="5483"/>
    </row>
    <row r="87" spans="2:12" ht="27.6" customHeight="1">
      <c r="B87" s="1009"/>
      <c r="C87" s="1007"/>
      <c r="D87" s="988"/>
      <c r="E87" s="5429" t="s">
        <v>3014</v>
      </c>
      <c r="F87" s="5429"/>
      <c r="G87" s="5429"/>
      <c r="H87" s="5429"/>
      <c r="I87" s="5429"/>
      <c r="J87" s="5429"/>
      <c r="K87" s="5429"/>
      <c r="L87" s="5429"/>
    </row>
    <row r="88" spans="2:12" ht="39" customHeight="1">
      <c r="B88" s="1009"/>
      <c r="C88" s="1007"/>
      <c r="D88" s="994" t="s">
        <v>3015</v>
      </c>
      <c r="E88" s="5485" t="s">
        <v>3016</v>
      </c>
      <c r="F88" s="5485"/>
      <c r="G88" s="5485"/>
      <c r="H88" s="5485"/>
      <c r="I88" s="5485"/>
      <c r="J88" s="5485"/>
      <c r="K88" s="5485"/>
      <c r="L88" s="5485"/>
    </row>
    <row r="89" spans="2:12" ht="13.5" customHeight="1">
      <c r="B89" s="1008" t="s">
        <v>3017</v>
      </c>
      <c r="C89" s="5441" t="s">
        <v>3018</v>
      </c>
      <c r="D89" s="5441"/>
      <c r="E89" s="5441"/>
      <c r="F89" s="5441"/>
      <c r="G89" s="5441"/>
      <c r="H89" s="5441"/>
      <c r="I89" s="5441"/>
      <c r="J89" s="5441"/>
      <c r="K89" s="5441"/>
      <c r="L89" s="5441"/>
    </row>
    <row r="90" spans="2:12" ht="44.25" customHeight="1">
      <c r="B90" s="1009"/>
      <c r="C90" s="994" t="s">
        <v>3019</v>
      </c>
      <c r="D90" s="5477" t="str">
        <f>+'Master Data'!D539</f>
        <v>The contractor shall provide all the necessary on-the-job training to targeted labour to enable such labour to master the basic work techniques required to undertake the work in accordance with the requirements of the contract in a manner that does not compromise worker health and safety.</v>
      </c>
      <c r="E90" s="5477"/>
      <c r="F90" s="5477"/>
      <c r="G90" s="5477"/>
      <c r="H90" s="5477"/>
      <c r="I90" s="5477"/>
      <c r="J90" s="5477"/>
      <c r="K90" s="5477"/>
      <c r="L90" s="5477"/>
    </row>
    <row r="91" spans="2:12" ht="89.25" customHeight="1">
      <c r="B91" s="1009"/>
      <c r="C91" s="994" t="s">
        <v>3021</v>
      </c>
      <c r="D91" s="5477" t="str">
        <f>+'Master Data'!D540</f>
        <v>The cost of the formal training of targeted labour, will be funded by the local office of the Department of Labour. This training will take place as close to the project site as practically possible. The contractor must access this training by informing the relevant regional office of the Department of Labour in writing, within 14 days of being awarded the contract, of the likely number of persons that will undergo training and when such training is required. The Employer and the Department of Public Works (Fax: 012 3258625/ EPWP Unit, Private Bag X65, Pretoria 0001) must be furnished with a copy of this request.</v>
      </c>
      <c r="E91" s="5477"/>
      <c r="F91" s="5477"/>
      <c r="G91" s="5477"/>
      <c r="H91" s="5477"/>
      <c r="I91" s="5477"/>
      <c r="J91" s="5477"/>
      <c r="K91" s="5477"/>
      <c r="L91" s="5477"/>
    </row>
    <row r="92" spans="2:12" ht="43.2" customHeight="1">
      <c r="B92" s="1009"/>
      <c r="C92" s="994" t="s">
        <v>1868</v>
      </c>
      <c r="D92" s="5477" t="str">
        <f>+'Master Data'!D541</f>
        <v>The contractor shall do nothing to dissuade targeted labour from participating in training programmes and shall take all reasonable steps to ensure that each beneficiary is provided with two days of formal training for every 22 days worked.</v>
      </c>
      <c r="E92" s="5477"/>
      <c r="F92" s="5477"/>
      <c r="G92" s="5477"/>
      <c r="H92" s="5477"/>
      <c r="I92" s="5477"/>
      <c r="J92" s="5477"/>
      <c r="K92" s="5477"/>
      <c r="L92" s="5477"/>
    </row>
    <row r="93" spans="2:12" ht="33.6" customHeight="1">
      <c r="B93" s="1009"/>
      <c r="C93" s="994" t="s">
        <v>3023</v>
      </c>
      <c r="D93" s="5477" t="str">
        <f>+'Master Data'!D542</f>
        <v>An allowance equal to 100% of the task rate or daily rate shall be paid by the contractor to workers who attend formal training, in terms of the above.</v>
      </c>
      <c r="E93" s="5477"/>
      <c r="F93" s="5477"/>
      <c r="G93" s="5477"/>
      <c r="H93" s="5477"/>
      <c r="I93" s="5477"/>
      <c r="J93" s="5477"/>
      <c r="K93" s="5477"/>
      <c r="L93" s="5477"/>
    </row>
    <row r="94" spans="2:12" ht="33.6" customHeight="1">
      <c r="B94" s="1009"/>
      <c r="C94" s="994" t="s">
        <v>3024</v>
      </c>
      <c r="D94" s="5477" t="str">
        <f>+'Master Data'!D543</f>
        <v>Proof of compliance with the above requirements must be provided by the Contractor to the Employer prior to submission of the final payment certificate.</v>
      </c>
      <c r="E94" s="5477"/>
      <c r="F94" s="5477"/>
      <c r="G94" s="5477"/>
      <c r="H94" s="5477"/>
      <c r="I94" s="5477"/>
      <c r="J94" s="5477"/>
      <c r="K94" s="5477"/>
      <c r="L94" s="5477"/>
    </row>
    <row r="95" spans="2:12" ht="5.4" customHeight="1">
      <c r="B95" s="1009"/>
      <c r="C95" s="1007"/>
      <c r="D95" s="999"/>
      <c r="E95" s="988"/>
      <c r="F95" s="988"/>
      <c r="G95" s="988"/>
      <c r="H95" s="996"/>
      <c r="I95" s="996"/>
      <c r="J95" s="996"/>
      <c r="K95" s="996"/>
      <c r="L95" s="996"/>
    </row>
    <row r="96" spans="2:12" ht="16.5" customHeight="1">
      <c r="B96" s="5466" t="s">
        <v>3025</v>
      </c>
      <c r="C96" s="5466"/>
      <c r="D96" s="5466"/>
      <c r="E96" s="5466"/>
      <c r="F96" s="5466"/>
      <c r="G96" s="5466"/>
      <c r="H96" s="5466"/>
      <c r="I96" s="5466"/>
      <c r="J96" s="5466"/>
      <c r="K96" s="5466"/>
      <c r="L96" s="5466"/>
    </row>
    <row r="97" spans="2:12" ht="13.2" customHeight="1">
      <c r="B97" s="1003" t="s">
        <v>481</v>
      </c>
      <c r="C97" s="5400" t="s">
        <v>1116</v>
      </c>
      <c r="D97" s="5400"/>
      <c r="E97" s="5400"/>
      <c r="F97" s="5400"/>
      <c r="G97" s="5400"/>
      <c r="H97" s="5400"/>
      <c r="I97" s="5400"/>
      <c r="J97" s="5400"/>
      <c r="K97" s="5400"/>
      <c r="L97" s="5400"/>
    </row>
    <row r="98" spans="2:12" ht="29.4" customHeight="1">
      <c r="B98" s="1003"/>
      <c r="C98" s="5429" t="s">
        <v>3026</v>
      </c>
      <c r="D98" s="5429"/>
      <c r="E98" s="5429"/>
      <c r="F98" s="5429"/>
      <c r="G98" s="5429"/>
      <c r="H98" s="5429"/>
      <c r="I98" s="5429"/>
      <c r="J98" s="5429"/>
      <c r="K98" s="5429"/>
      <c r="L98" s="5429"/>
    </row>
    <row r="99" spans="2:12">
      <c r="B99" s="1003"/>
      <c r="C99" s="1012" t="s">
        <v>654</v>
      </c>
      <c r="D99" s="5484" t="s">
        <v>3086</v>
      </c>
      <c r="E99" s="5484"/>
      <c r="F99" s="5484"/>
      <c r="G99" s="5484"/>
      <c r="H99" s="5484"/>
      <c r="I99" s="5484"/>
      <c r="J99" s="5484"/>
      <c r="K99" s="5484"/>
      <c r="L99" s="5484"/>
    </row>
    <row r="100" spans="2:12">
      <c r="B100" s="1003"/>
      <c r="C100" s="1012" t="s">
        <v>644</v>
      </c>
      <c r="D100" s="5487" t="s">
        <v>3780</v>
      </c>
      <c r="E100" s="5487"/>
      <c r="F100" s="5487"/>
      <c r="G100" s="5487"/>
      <c r="H100" s="5487"/>
      <c r="I100" s="5487"/>
      <c r="J100" s="5487"/>
      <c r="K100" s="5487"/>
      <c r="L100" s="5487"/>
    </row>
    <row r="101" spans="2:12" ht="21.75" customHeight="1">
      <c r="B101" s="1003"/>
      <c r="C101" s="1013" t="s">
        <v>646</v>
      </c>
      <c r="D101" s="5441" t="s">
        <v>3087</v>
      </c>
      <c r="E101" s="5441"/>
      <c r="F101" s="5441"/>
      <c r="G101" s="5441"/>
      <c r="H101" s="5441"/>
      <c r="I101" s="5441"/>
      <c r="J101" s="5441"/>
      <c r="K101" s="5441"/>
      <c r="L101" s="5441"/>
    </row>
    <row r="102" spans="2:12" ht="13.2" customHeight="1">
      <c r="B102" s="1003" t="s">
        <v>994</v>
      </c>
      <c r="C102" s="5466" t="s">
        <v>3027</v>
      </c>
      <c r="D102" s="5466"/>
      <c r="E102" s="5466"/>
      <c r="F102" s="5466"/>
      <c r="G102" s="5466"/>
      <c r="H102" s="5466"/>
      <c r="I102" s="5466"/>
      <c r="J102" s="5466"/>
      <c r="K102" s="5466"/>
      <c r="L102" s="5466"/>
    </row>
    <row r="103" spans="2:12" ht="30.75" customHeight="1">
      <c r="B103" s="1003"/>
      <c r="C103" s="5429" t="s">
        <v>3028</v>
      </c>
      <c r="D103" s="5429"/>
      <c r="E103" s="5429"/>
      <c r="F103" s="5429"/>
      <c r="G103" s="5429"/>
      <c r="H103" s="5429"/>
      <c r="I103" s="5429"/>
      <c r="J103" s="5429"/>
      <c r="K103" s="5429"/>
      <c r="L103" s="5429"/>
    </row>
    <row r="104" spans="2:12" ht="13.2" customHeight="1">
      <c r="B104" s="1003" t="s">
        <v>1004</v>
      </c>
      <c r="C104" s="5466" t="s">
        <v>3029</v>
      </c>
      <c r="D104" s="5466"/>
      <c r="E104" s="5466"/>
      <c r="F104" s="5466"/>
      <c r="G104" s="5466"/>
      <c r="H104" s="5466"/>
      <c r="I104" s="5466"/>
      <c r="J104" s="5466"/>
      <c r="K104" s="5466"/>
      <c r="L104" s="5466"/>
    </row>
    <row r="105" spans="2:12" ht="13.2" customHeight="1">
      <c r="B105" s="1003"/>
      <c r="C105" s="5417" t="s">
        <v>3030</v>
      </c>
      <c r="D105" s="5417"/>
      <c r="E105" s="5417"/>
      <c r="F105" s="5417"/>
      <c r="G105" s="5417"/>
      <c r="H105" s="5417"/>
      <c r="I105" s="5417"/>
      <c r="J105" s="5417"/>
      <c r="K105" s="5417"/>
      <c r="L105" s="5417"/>
    </row>
    <row r="106" spans="2:12" ht="14.25" customHeight="1">
      <c r="B106" s="1003"/>
      <c r="C106" s="1003" t="s">
        <v>654</v>
      </c>
      <c r="D106" s="5472" t="s">
        <v>3088</v>
      </c>
      <c r="E106" s="5472"/>
      <c r="F106" s="5472"/>
      <c r="G106" s="5472"/>
      <c r="H106" s="5472"/>
      <c r="I106" s="5472"/>
      <c r="J106" s="5472"/>
      <c r="K106" s="5472"/>
      <c r="L106" s="5472"/>
    </row>
    <row r="107" spans="2:12" ht="31.95" customHeight="1">
      <c r="B107" s="1003"/>
      <c r="C107" s="1013" t="s">
        <v>1188</v>
      </c>
      <c r="D107" s="5429" t="s">
        <v>3089</v>
      </c>
      <c r="E107" s="5429"/>
      <c r="F107" s="5429"/>
      <c r="G107" s="5429"/>
      <c r="H107" s="5429"/>
      <c r="I107" s="5429"/>
      <c r="J107" s="5429"/>
      <c r="K107" s="5429"/>
      <c r="L107" s="5429"/>
    </row>
    <row r="108" spans="2:12" ht="37.950000000000003" customHeight="1">
      <c r="B108" s="1003"/>
      <c r="C108" s="1013" t="s">
        <v>1189</v>
      </c>
      <c r="D108" s="5429" t="s">
        <v>3090</v>
      </c>
      <c r="E108" s="5429"/>
      <c r="F108" s="5429"/>
      <c r="G108" s="5429"/>
      <c r="H108" s="5429"/>
      <c r="I108" s="5429"/>
      <c r="J108" s="5429"/>
      <c r="K108" s="5429"/>
      <c r="L108" s="5429"/>
    </row>
    <row r="109" spans="2:12">
      <c r="B109" s="1003"/>
      <c r="C109" s="1003" t="s">
        <v>644</v>
      </c>
      <c r="D109" s="5471" t="s">
        <v>3091</v>
      </c>
      <c r="E109" s="5471"/>
      <c r="F109" s="5471"/>
      <c r="G109" s="5471"/>
      <c r="H109" s="5471"/>
      <c r="I109" s="5471"/>
      <c r="J109" s="5471"/>
      <c r="K109" s="5471"/>
      <c r="L109" s="5471"/>
    </row>
    <row r="110" spans="2:12" ht="28.95" customHeight="1">
      <c r="B110" s="1004"/>
      <c r="C110" s="1013" t="s">
        <v>1188</v>
      </c>
      <c r="D110" s="5429" t="s">
        <v>3092</v>
      </c>
      <c r="E110" s="5429"/>
      <c r="F110" s="5429"/>
      <c r="G110" s="5429"/>
      <c r="H110" s="5429"/>
      <c r="I110" s="5429"/>
      <c r="J110" s="5429"/>
      <c r="K110" s="5429"/>
      <c r="L110" s="5429"/>
    </row>
    <row r="111" spans="2:12" ht="39.75" customHeight="1">
      <c r="B111" s="1004"/>
      <c r="C111" s="1013" t="s">
        <v>1189</v>
      </c>
      <c r="D111" s="5429" t="s">
        <v>3093</v>
      </c>
      <c r="E111" s="5429"/>
      <c r="F111" s="5429"/>
      <c r="G111" s="5429"/>
      <c r="H111" s="5429"/>
      <c r="I111" s="5429"/>
      <c r="J111" s="5429"/>
      <c r="K111" s="5429"/>
      <c r="L111" s="5429"/>
    </row>
    <row r="112" spans="2:12" ht="30" customHeight="1">
      <c r="B112" s="112"/>
      <c r="C112" s="1003" t="s">
        <v>2943</v>
      </c>
      <c r="E112" s="5429" t="s">
        <v>3031</v>
      </c>
      <c r="F112" s="5429"/>
      <c r="G112" s="5429"/>
      <c r="H112" s="5429"/>
      <c r="I112" s="5429"/>
      <c r="J112" s="5429"/>
      <c r="K112" s="5429"/>
      <c r="L112" s="5429"/>
    </row>
    <row r="113" spans="2:12" ht="51.6" customHeight="1">
      <c r="B113" s="1004"/>
      <c r="C113" s="1004"/>
      <c r="E113" s="5429" t="s">
        <v>3781</v>
      </c>
      <c r="F113" s="5429"/>
      <c r="G113" s="5429"/>
      <c r="H113" s="5429"/>
      <c r="I113" s="5429"/>
      <c r="J113" s="5429"/>
      <c r="K113" s="5429"/>
      <c r="L113" s="5429"/>
    </row>
    <row r="114" spans="2:12" ht="6" customHeight="1">
      <c r="B114" s="991"/>
      <c r="C114" s="991"/>
      <c r="D114" s="5459"/>
      <c r="E114" s="5459"/>
      <c r="F114" s="5459"/>
      <c r="G114" s="5459"/>
      <c r="H114" s="5459"/>
      <c r="I114" s="5459"/>
      <c r="J114" s="5459"/>
      <c r="K114" s="5459"/>
      <c r="L114" s="5459"/>
    </row>
    <row r="115" spans="2:12" ht="13.2" customHeight="1">
      <c r="B115" s="5460" t="s">
        <v>3115</v>
      </c>
      <c r="C115" s="5461"/>
      <c r="D115" s="5461"/>
      <c r="E115" s="5461"/>
      <c r="F115" s="5461"/>
      <c r="G115" s="5461"/>
      <c r="H115" s="5461"/>
      <c r="I115" s="5461"/>
      <c r="J115" s="5461"/>
      <c r="K115" s="5461"/>
      <c r="L115" s="5462"/>
    </row>
    <row r="116" spans="2:12" ht="6.6" customHeight="1">
      <c r="B116" s="996"/>
      <c r="C116" s="996"/>
      <c r="D116" s="986"/>
      <c r="E116" s="986"/>
      <c r="F116" s="986"/>
      <c r="G116" s="986"/>
      <c r="H116" s="986"/>
      <c r="I116" s="986"/>
      <c r="J116" s="986"/>
      <c r="K116" s="986"/>
      <c r="L116" s="986"/>
    </row>
    <row r="117" spans="2:12" ht="13.2" customHeight="1">
      <c r="B117" s="5463" t="s">
        <v>3032</v>
      </c>
      <c r="C117" s="5463"/>
      <c r="D117" s="5463"/>
      <c r="E117" s="5463"/>
      <c r="F117" s="5463"/>
      <c r="G117" s="5463"/>
      <c r="H117" s="5463" t="s">
        <v>3033</v>
      </c>
      <c r="I117" s="5463"/>
      <c r="J117" s="5463"/>
      <c r="K117" s="5463"/>
      <c r="L117" s="5463"/>
    </row>
    <row r="118" spans="2:12" ht="13.2" customHeight="1">
      <c r="B118" s="5464" t="s">
        <v>3034</v>
      </c>
      <c r="C118" s="5400"/>
      <c r="D118" s="5400"/>
      <c r="E118" s="1014"/>
      <c r="F118" s="5460" t="s">
        <v>956</v>
      </c>
      <c r="G118" s="5462"/>
      <c r="H118" s="5473" t="s">
        <v>3034</v>
      </c>
      <c r="I118" s="5474"/>
      <c r="J118" s="5473" t="s">
        <v>956</v>
      </c>
      <c r="K118" s="5475"/>
      <c r="L118" s="5474"/>
    </row>
    <row r="119" spans="2:12" ht="42.6" customHeight="1">
      <c r="B119" s="5465" t="s">
        <v>3035</v>
      </c>
      <c r="C119" s="5465"/>
      <c r="D119" s="5465"/>
      <c r="E119" s="5465"/>
      <c r="F119" s="5456" t="s">
        <v>3036</v>
      </c>
      <c r="G119" s="5458"/>
      <c r="H119" s="5456" t="s">
        <v>3037</v>
      </c>
      <c r="I119" s="5458"/>
      <c r="J119" s="5456" t="s">
        <v>3038</v>
      </c>
      <c r="K119" s="5457"/>
      <c r="L119" s="5458"/>
    </row>
    <row r="120" spans="2:12" ht="73.2" customHeight="1">
      <c r="B120" s="5465" t="s">
        <v>3039</v>
      </c>
      <c r="C120" s="5465"/>
      <c r="D120" s="5465"/>
      <c r="E120" s="5465"/>
      <c r="F120" s="5456" t="s">
        <v>3040</v>
      </c>
      <c r="G120" s="5458"/>
      <c r="H120" s="5456" t="s">
        <v>3041</v>
      </c>
      <c r="I120" s="5458"/>
      <c r="J120" s="5456" t="s">
        <v>3042</v>
      </c>
      <c r="K120" s="5457"/>
      <c r="L120" s="5458"/>
    </row>
    <row r="121" spans="2:12" ht="96.75" customHeight="1">
      <c r="B121" s="5465" t="s">
        <v>3043</v>
      </c>
      <c r="C121" s="5465"/>
      <c r="D121" s="5465"/>
      <c r="E121" s="5465"/>
      <c r="F121" s="5456" t="s">
        <v>3044</v>
      </c>
      <c r="G121" s="5458"/>
      <c r="H121" s="5456" t="s">
        <v>3045</v>
      </c>
      <c r="I121" s="5458"/>
      <c r="J121" s="5456" t="s">
        <v>3046</v>
      </c>
      <c r="K121" s="5457"/>
      <c r="L121" s="5458"/>
    </row>
    <row r="122" spans="2:12" ht="81.599999999999994" customHeight="1">
      <c r="B122" s="5465" t="s">
        <v>3047</v>
      </c>
      <c r="C122" s="5465"/>
      <c r="D122" s="5465"/>
      <c r="E122" s="5465"/>
      <c r="F122" s="5481" t="s">
        <v>3048</v>
      </c>
      <c r="G122" s="5482"/>
      <c r="H122" s="5481" t="s">
        <v>3049</v>
      </c>
      <c r="I122" s="5482"/>
      <c r="J122" s="5481" t="s">
        <v>3050</v>
      </c>
      <c r="K122" s="5486"/>
      <c r="L122" s="5482"/>
    </row>
    <row r="123" spans="2:12" ht="63.6" customHeight="1">
      <c r="B123" s="5465" t="s">
        <v>3051</v>
      </c>
      <c r="C123" s="5465"/>
      <c r="D123" s="5465"/>
      <c r="E123" s="5465"/>
      <c r="F123" s="5481" t="s">
        <v>3052</v>
      </c>
      <c r="G123" s="5482"/>
      <c r="H123" s="5481" t="s">
        <v>3053</v>
      </c>
      <c r="I123" s="5482"/>
      <c r="J123" s="5481" t="s">
        <v>3054</v>
      </c>
      <c r="K123" s="5486"/>
      <c r="L123" s="5482"/>
    </row>
    <row r="124" spans="2:12">
      <c r="B124" s="1000"/>
      <c r="C124" s="1000"/>
      <c r="D124" s="987"/>
      <c r="E124" s="987"/>
      <c r="F124" s="1001"/>
      <c r="G124" s="987"/>
      <c r="H124" s="1001"/>
      <c r="I124" s="987"/>
      <c r="J124" s="987"/>
      <c r="K124" s="987"/>
      <c r="L124" s="987"/>
    </row>
    <row r="125" spans="2:12" ht="13.2" customHeight="1">
      <c r="B125" s="1003" t="s">
        <v>1007</v>
      </c>
      <c r="C125" s="5400" t="s">
        <v>3055</v>
      </c>
      <c r="D125" s="5400"/>
      <c r="E125" s="5400"/>
      <c r="F125" s="5400"/>
      <c r="G125" s="5400"/>
      <c r="H125" s="5400"/>
      <c r="I125" s="5400"/>
      <c r="J125" s="5400"/>
      <c r="K125" s="5400"/>
      <c r="L125" s="5400"/>
    </row>
    <row r="126" spans="2:12" ht="27" customHeight="1">
      <c r="B126" s="1003"/>
      <c r="C126" s="5429" t="s">
        <v>3056</v>
      </c>
      <c r="D126" s="5429"/>
      <c r="E126" s="5429"/>
      <c r="F126" s="5429"/>
      <c r="G126" s="5429"/>
      <c r="H126" s="5429"/>
      <c r="I126" s="5429"/>
      <c r="J126" s="5429"/>
      <c r="K126" s="5429"/>
      <c r="L126" s="5429"/>
    </row>
    <row r="127" spans="2:12" ht="13.2" customHeight="1">
      <c r="B127" s="1003" t="s">
        <v>1013</v>
      </c>
      <c r="C127" s="5400" t="s">
        <v>3057</v>
      </c>
      <c r="D127" s="5400"/>
      <c r="E127" s="5400"/>
      <c r="F127" s="5400"/>
      <c r="G127" s="5400"/>
      <c r="H127" s="5400"/>
      <c r="I127" s="5400"/>
      <c r="J127" s="5400"/>
      <c r="K127" s="5400"/>
      <c r="L127" s="5400"/>
    </row>
    <row r="128" spans="2:12" ht="36.75" customHeight="1">
      <c r="B128" s="1003"/>
      <c r="C128" s="5429" t="s">
        <v>3058</v>
      </c>
      <c r="D128" s="5429"/>
      <c r="E128" s="5429"/>
      <c r="F128" s="5429"/>
      <c r="G128" s="5429"/>
      <c r="H128" s="5429"/>
      <c r="I128" s="5429"/>
      <c r="J128" s="5429"/>
      <c r="K128" s="5429"/>
      <c r="L128" s="5429"/>
    </row>
    <row r="129" spans="2:12" ht="13.2" customHeight="1">
      <c r="B129" s="1003"/>
      <c r="C129" s="989" t="s">
        <v>654</v>
      </c>
      <c r="D129" s="5441" t="s">
        <v>3094</v>
      </c>
      <c r="E129" s="5441"/>
      <c r="F129" s="5441"/>
      <c r="G129" s="5441"/>
      <c r="H129" s="5441"/>
      <c r="I129" s="5441"/>
      <c r="J129" s="5441"/>
      <c r="K129" s="5441"/>
      <c r="L129" s="5441"/>
    </row>
    <row r="130" spans="2:12" ht="40.950000000000003" customHeight="1">
      <c r="B130" s="1003"/>
      <c r="C130" s="989" t="s">
        <v>644</v>
      </c>
      <c r="D130" s="5429" t="s">
        <v>3095</v>
      </c>
      <c r="E130" s="5429"/>
      <c r="F130" s="5429"/>
      <c r="G130" s="5429"/>
      <c r="H130" s="5429"/>
      <c r="I130" s="5429"/>
      <c r="J130" s="5429"/>
      <c r="K130" s="5429"/>
      <c r="L130" s="5429"/>
    </row>
    <row r="131" spans="2:12" ht="30.75" customHeight="1">
      <c r="B131" s="1003"/>
      <c r="C131" s="989" t="s">
        <v>646</v>
      </c>
      <c r="D131" s="5429" t="s">
        <v>3096</v>
      </c>
      <c r="E131" s="5429"/>
      <c r="F131" s="5429"/>
      <c r="G131" s="5429"/>
      <c r="H131" s="5429"/>
      <c r="I131" s="5429"/>
      <c r="J131" s="5429"/>
      <c r="K131" s="5429"/>
      <c r="L131" s="5429"/>
    </row>
    <row r="132" spans="2:12" ht="13.2" customHeight="1">
      <c r="B132" s="1003" t="s">
        <v>2168</v>
      </c>
      <c r="C132" s="5400" t="s">
        <v>3059</v>
      </c>
      <c r="D132" s="5400"/>
      <c r="E132" s="5400"/>
      <c r="F132" s="5400"/>
      <c r="G132" s="5400"/>
      <c r="H132" s="5400"/>
      <c r="I132" s="5400"/>
      <c r="J132" s="5400"/>
      <c r="K132" s="5400"/>
      <c r="L132" s="5400"/>
    </row>
    <row r="133" spans="2:12" ht="28.2" customHeight="1">
      <c r="B133" s="1003"/>
      <c r="C133" s="5429" t="s">
        <v>3060</v>
      </c>
      <c r="D133" s="5429"/>
      <c r="E133" s="5429"/>
      <c r="F133" s="5429"/>
      <c r="G133" s="5429"/>
      <c r="H133" s="5429"/>
      <c r="I133" s="5429"/>
      <c r="J133" s="5429"/>
      <c r="K133" s="5429"/>
      <c r="L133" s="5429"/>
    </row>
    <row r="134" spans="2:12" ht="30.6" customHeight="1">
      <c r="B134" s="1003"/>
      <c r="C134" s="5429" t="s">
        <v>3061</v>
      </c>
      <c r="D134" s="5429"/>
      <c r="E134" s="5429"/>
      <c r="F134" s="5429"/>
      <c r="G134" s="5429"/>
      <c r="H134" s="5429"/>
      <c r="I134" s="5429"/>
      <c r="J134" s="5429"/>
      <c r="K134" s="5429"/>
      <c r="L134" s="5429"/>
    </row>
    <row r="135" spans="2:12" ht="13.2" customHeight="1">
      <c r="B135" s="1003" t="s">
        <v>2155</v>
      </c>
      <c r="C135" s="5400" t="s">
        <v>3062</v>
      </c>
      <c r="D135" s="5400"/>
      <c r="E135" s="5400"/>
      <c r="F135" s="5400"/>
      <c r="G135" s="5400"/>
      <c r="H135" s="5400"/>
      <c r="I135" s="5400"/>
      <c r="J135" s="5400"/>
      <c r="K135" s="5400"/>
      <c r="L135" s="5400"/>
    </row>
    <row r="136" spans="2:12" ht="13.2" customHeight="1">
      <c r="B136" s="1003"/>
      <c r="C136" s="5441" t="s">
        <v>3063</v>
      </c>
      <c r="D136" s="5441"/>
      <c r="E136" s="5441"/>
      <c r="F136" s="5441"/>
      <c r="G136" s="5441"/>
      <c r="H136" s="5441"/>
      <c r="I136" s="5441"/>
      <c r="J136" s="5441"/>
      <c r="K136" s="5441"/>
      <c r="L136" s="5441"/>
    </row>
    <row r="137" spans="2:12">
      <c r="B137" s="1003" t="s">
        <v>2154</v>
      </c>
      <c r="C137" s="5400" t="s">
        <v>3064</v>
      </c>
      <c r="D137" s="5400"/>
      <c r="E137" s="5400"/>
      <c r="F137" s="5400"/>
      <c r="G137" s="5400"/>
      <c r="H137" s="5400"/>
      <c r="I137" s="5400"/>
      <c r="J137" s="5400"/>
      <c r="K137" s="5400"/>
      <c r="L137" s="5400"/>
    </row>
    <row r="138" spans="2:12" ht="13.2" customHeight="1">
      <c r="B138" s="1003"/>
      <c r="C138" s="5441" t="s">
        <v>3065</v>
      </c>
      <c r="D138" s="5441"/>
      <c r="E138" s="5441"/>
      <c r="F138" s="5441"/>
      <c r="G138" s="5441"/>
      <c r="H138" s="5441"/>
      <c r="I138" s="5441"/>
      <c r="J138" s="5441"/>
      <c r="K138" s="5441"/>
      <c r="L138" s="5441"/>
    </row>
    <row r="139" spans="2:12">
      <c r="B139" s="1003" t="s">
        <v>2153</v>
      </c>
      <c r="C139" s="5400" t="s">
        <v>3066</v>
      </c>
      <c r="D139" s="5400"/>
      <c r="E139" s="5400"/>
      <c r="F139" s="5400"/>
      <c r="G139" s="5400"/>
      <c r="H139" s="5400"/>
      <c r="I139" s="5400"/>
      <c r="J139" s="5400"/>
      <c r="K139" s="5400"/>
      <c r="L139" s="5400"/>
    </row>
    <row r="140" spans="2:12" ht="15.75" customHeight="1">
      <c r="B140" s="1003"/>
      <c r="C140" s="5441" t="s">
        <v>3067</v>
      </c>
      <c r="D140" s="5441"/>
      <c r="E140" s="5441"/>
      <c r="F140" s="5441"/>
      <c r="G140" s="5441"/>
      <c r="H140" s="5441"/>
      <c r="I140" s="5441"/>
      <c r="J140" s="5441"/>
      <c r="K140" s="5441"/>
      <c r="L140" s="5441"/>
    </row>
    <row r="141" spans="2:12">
      <c r="B141" s="1003" t="s">
        <v>2152</v>
      </c>
      <c r="C141" s="5400" t="s">
        <v>3068</v>
      </c>
      <c r="D141" s="5400"/>
      <c r="E141" s="5400"/>
      <c r="F141" s="5400"/>
      <c r="G141" s="5400"/>
      <c r="H141" s="5400"/>
      <c r="I141" s="5400"/>
      <c r="J141" s="5400"/>
      <c r="K141" s="5400"/>
      <c r="L141" s="5400"/>
    </row>
    <row r="142" spans="2:12" ht="28.5" customHeight="1">
      <c r="B142" s="1003"/>
      <c r="C142" s="5429" t="s">
        <v>3069</v>
      </c>
      <c r="D142" s="5429"/>
      <c r="E142" s="5429"/>
      <c r="F142" s="5429"/>
      <c r="G142" s="5429"/>
      <c r="H142" s="5429"/>
      <c r="I142" s="5429"/>
      <c r="J142" s="5429"/>
      <c r="K142" s="5429"/>
      <c r="L142" s="5429"/>
    </row>
    <row r="143" spans="2:12" ht="13.2" customHeight="1">
      <c r="B143" s="1003" t="s">
        <v>2146</v>
      </c>
      <c r="C143" s="5400" t="s">
        <v>3070</v>
      </c>
      <c r="D143" s="5400"/>
      <c r="E143" s="5400"/>
      <c r="F143" s="5400"/>
      <c r="G143" s="5400"/>
      <c r="H143" s="5400"/>
      <c r="I143" s="5400"/>
      <c r="J143" s="5400"/>
      <c r="K143" s="5400"/>
      <c r="L143" s="5400"/>
    </row>
    <row r="144" spans="2:12" ht="18" customHeight="1">
      <c r="B144" s="1003"/>
      <c r="C144" s="5429" t="s">
        <v>3071</v>
      </c>
      <c r="D144" s="5429"/>
      <c r="E144" s="5429"/>
      <c r="F144" s="5429"/>
      <c r="G144" s="5429"/>
      <c r="H144" s="5429"/>
      <c r="I144" s="5429"/>
      <c r="J144" s="5429"/>
      <c r="K144" s="5429"/>
      <c r="L144" s="5429"/>
    </row>
    <row r="145" spans="2:12" ht="13.2" customHeight="1">
      <c r="B145" s="1003" t="s">
        <v>2140</v>
      </c>
      <c r="C145" s="5400" t="s">
        <v>3072</v>
      </c>
      <c r="D145" s="5400"/>
      <c r="E145" s="5400"/>
      <c r="F145" s="5400"/>
      <c r="G145" s="5400"/>
      <c r="H145" s="5400"/>
      <c r="I145" s="5400"/>
      <c r="J145" s="5400"/>
      <c r="K145" s="5400"/>
      <c r="L145" s="5400"/>
    </row>
    <row r="146" spans="2:12" ht="14.25" customHeight="1">
      <c r="B146" s="1003"/>
      <c r="C146" s="5441" t="s">
        <v>3073</v>
      </c>
      <c r="D146" s="5441"/>
      <c r="E146" s="5441"/>
      <c r="F146" s="5441"/>
      <c r="G146" s="5441"/>
      <c r="H146" s="5441"/>
      <c r="I146" s="5441"/>
      <c r="J146" s="5441"/>
      <c r="K146" s="5441"/>
      <c r="L146" s="5441"/>
    </row>
    <row r="147" spans="2:12" ht="13.2" customHeight="1">
      <c r="B147" s="1003" t="s">
        <v>2137</v>
      </c>
      <c r="C147" s="5400" t="s">
        <v>3074</v>
      </c>
      <c r="D147" s="5400"/>
      <c r="E147" s="5400"/>
      <c r="F147" s="5400"/>
      <c r="G147" s="5400"/>
      <c r="H147" s="5400"/>
      <c r="I147" s="5400"/>
      <c r="J147" s="5400"/>
      <c r="K147" s="5400"/>
      <c r="L147" s="5400"/>
    </row>
    <row r="148" spans="2:12" ht="13.2" customHeight="1">
      <c r="B148" s="1003"/>
      <c r="C148" s="5441" t="s">
        <v>3075</v>
      </c>
      <c r="D148" s="5441"/>
      <c r="E148" s="5441"/>
      <c r="F148" s="5441"/>
      <c r="G148" s="5441"/>
      <c r="H148" s="5441"/>
      <c r="I148" s="5441"/>
      <c r="J148" s="5441"/>
      <c r="K148" s="5441"/>
      <c r="L148" s="5441"/>
    </row>
    <row r="149" spans="2:12" ht="13.2" customHeight="1">
      <c r="B149" s="1003" t="s">
        <v>2135</v>
      </c>
      <c r="C149" s="5400" t="s">
        <v>3076</v>
      </c>
      <c r="D149" s="5400"/>
      <c r="E149" s="5400"/>
      <c r="F149" s="5400"/>
      <c r="G149" s="5400"/>
      <c r="H149" s="5400"/>
      <c r="I149" s="5400"/>
      <c r="J149" s="5400"/>
      <c r="K149" s="5400"/>
      <c r="L149" s="5400"/>
    </row>
    <row r="150" spans="2:12" ht="14.25" customHeight="1">
      <c r="B150" s="1003"/>
      <c r="C150" s="5441" t="s">
        <v>3077</v>
      </c>
      <c r="D150" s="5441"/>
      <c r="E150" s="5441"/>
      <c r="F150" s="5441"/>
      <c r="G150" s="5441"/>
      <c r="H150" s="5441"/>
      <c r="I150" s="5441"/>
      <c r="J150" s="5441"/>
      <c r="K150" s="5441"/>
      <c r="L150" s="5441"/>
    </row>
    <row r="151" spans="2:12" ht="13.2" customHeight="1">
      <c r="B151" s="1003" t="s">
        <v>3078</v>
      </c>
      <c r="C151" s="5400" t="s">
        <v>3079</v>
      </c>
      <c r="D151" s="5400"/>
      <c r="E151" s="5400"/>
      <c r="F151" s="5400"/>
      <c r="G151" s="5400"/>
      <c r="H151" s="5400"/>
      <c r="I151" s="5400"/>
      <c r="J151" s="5400"/>
      <c r="K151" s="5400"/>
      <c r="L151" s="5400"/>
    </row>
    <row r="152" spans="2:12" ht="30" customHeight="1">
      <c r="B152" s="1003"/>
      <c r="C152" s="5429" t="s">
        <v>3080</v>
      </c>
      <c r="D152" s="5429"/>
      <c r="E152" s="5429"/>
      <c r="F152" s="5429"/>
      <c r="G152" s="5429"/>
      <c r="H152" s="5429"/>
      <c r="I152" s="5429"/>
      <c r="J152" s="5429"/>
      <c r="K152" s="5429"/>
      <c r="L152" s="5429"/>
    </row>
    <row r="153" spans="2:12" ht="30" customHeight="1">
      <c r="B153" s="1003"/>
      <c r="C153" s="5429" t="s">
        <v>3081</v>
      </c>
      <c r="D153" s="5429"/>
      <c r="E153" s="5429"/>
      <c r="F153" s="5429"/>
      <c r="G153" s="5429"/>
      <c r="H153" s="5429"/>
      <c r="I153" s="5429"/>
      <c r="J153" s="5429"/>
      <c r="K153" s="5429"/>
      <c r="L153" s="5429"/>
    </row>
    <row r="154" spans="2:12" ht="13.2" customHeight="1">
      <c r="B154" s="1003"/>
      <c r="C154" s="5441" t="s">
        <v>3082</v>
      </c>
      <c r="D154" s="5441"/>
      <c r="E154" s="5441"/>
      <c r="F154" s="5441"/>
      <c r="G154" s="5441"/>
      <c r="H154" s="5441"/>
      <c r="I154" s="5441"/>
      <c r="J154" s="5441"/>
      <c r="K154" s="5441"/>
      <c r="L154" s="5441"/>
    </row>
    <row r="155" spans="2:12" ht="13.2" customHeight="1">
      <c r="B155" s="1003" t="s">
        <v>3083</v>
      </c>
      <c r="C155" s="5400" t="s">
        <v>3084</v>
      </c>
      <c r="D155" s="5400"/>
      <c r="E155" s="5400"/>
      <c r="F155" s="5400"/>
      <c r="G155" s="5400"/>
      <c r="H155" s="5400"/>
      <c r="I155" s="5400"/>
      <c r="J155" s="5400"/>
      <c r="K155" s="5400"/>
      <c r="L155" s="5400"/>
    </row>
    <row r="156" spans="2:12" ht="59.4" customHeight="1">
      <c r="B156" s="1003"/>
      <c r="C156" s="5429" t="s">
        <v>3085</v>
      </c>
      <c r="D156" s="5429"/>
      <c r="E156" s="5429"/>
      <c r="F156" s="5429"/>
      <c r="G156" s="5429"/>
      <c r="H156" s="5429"/>
      <c r="I156" s="5429"/>
      <c r="J156" s="5429"/>
      <c r="K156" s="5429"/>
      <c r="L156" s="5429"/>
    </row>
    <row r="157" spans="2:12">
      <c r="B157" s="991"/>
      <c r="C157" s="1002"/>
      <c r="D157" s="991"/>
      <c r="E157" s="991"/>
      <c r="F157" s="991"/>
      <c r="G157" s="991"/>
      <c r="H157" s="991"/>
      <c r="I157" s="991"/>
      <c r="J157" s="991"/>
      <c r="K157" s="991"/>
      <c r="L157" s="991"/>
    </row>
  </sheetData>
  <mergeCells count="164">
    <mergeCell ref="C140:L140"/>
    <mergeCell ref="J123:L123"/>
    <mergeCell ref="F120:G120"/>
    <mergeCell ref="H120:I120"/>
    <mergeCell ref="D99:L99"/>
    <mergeCell ref="D100:L100"/>
    <mergeCell ref="C156:L156"/>
    <mergeCell ref="C71:L71"/>
    <mergeCell ref="D129:L129"/>
    <mergeCell ref="D130:L130"/>
    <mergeCell ref="D131:L131"/>
    <mergeCell ref="D92:L92"/>
    <mergeCell ref="D93:L93"/>
    <mergeCell ref="D94:L94"/>
    <mergeCell ref="C97:L97"/>
    <mergeCell ref="C98:L98"/>
    <mergeCell ref="C102:L102"/>
    <mergeCell ref="C103:L103"/>
    <mergeCell ref="C104:L104"/>
    <mergeCell ref="C105:L105"/>
    <mergeCell ref="F122:G122"/>
    <mergeCell ref="H122:I122"/>
    <mergeCell ref="J122:L122"/>
    <mergeCell ref="C137:L137"/>
    <mergeCell ref="C8:L8"/>
    <mergeCell ref="C9:L9"/>
    <mergeCell ref="C143:L143"/>
    <mergeCell ref="C145:L145"/>
    <mergeCell ref="C147:L147"/>
    <mergeCell ref="C149:L149"/>
    <mergeCell ref="C151:L151"/>
    <mergeCell ref="C155:L155"/>
    <mergeCell ref="C144:L144"/>
    <mergeCell ref="C146:L146"/>
    <mergeCell ref="C148:L148"/>
    <mergeCell ref="C150:L150"/>
    <mergeCell ref="C152:L152"/>
    <mergeCell ref="C153:L153"/>
    <mergeCell ref="C154:L154"/>
    <mergeCell ref="C141:L141"/>
    <mergeCell ref="C126:L126"/>
    <mergeCell ref="E87:L87"/>
    <mergeCell ref="E88:L88"/>
    <mergeCell ref="C89:L89"/>
    <mergeCell ref="D90:L90"/>
    <mergeCell ref="D91:L91"/>
    <mergeCell ref="C142:L142"/>
    <mergeCell ref="C128:L128"/>
    <mergeCell ref="F123:G123"/>
    <mergeCell ref="H123:I123"/>
    <mergeCell ref="F119:G119"/>
    <mergeCell ref="H119:I119"/>
    <mergeCell ref="C133:L133"/>
    <mergeCell ref="C134:L134"/>
    <mergeCell ref="C136:L136"/>
    <mergeCell ref="I28:L28"/>
    <mergeCell ref="F46:H48"/>
    <mergeCell ref="F43:H45"/>
    <mergeCell ref="D81:L81"/>
    <mergeCell ref="D83:L83"/>
    <mergeCell ref="D85:L85"/>
    <mergeCell ref="E86:L86"/>
    <mergeCell ref="E82:L82"/>
    <mergeCell ref="C59:L59"/>
    <mergeCell ref="C60:L60"/>
    <mergeCell ref="C61:L61"/>
    <mergeCell ref="C62:L62"/>
    <mergeCell ref="D63:L63"/>
    <mergeCell ref="D64:L64"/>
    <mergeCell ref="D67:L67"/>
    <mergeCell ref="C66:L66"/>
    <mergeCell ref="D77:L77"/>
    <mergeCell ref="I35:L35"/>
    <mergeCell ref="B11:L11"/>
    <mergeCell ref="B18:L18"/>
    <mergeCell ref="B12:L12"/>
    <mergeCell ref="B13:L14"/>
    <mergeCell ref="B15:L15"/>
    <mergeCell ref="B16:L16"/>
    <mergeCell ref="B19:L19"/>
    <mergeCell ref="B20:L20"/>
    <mergeCell ref="B24:D25"/>
    <mergeCell ref="F24:H26"/>
    <mergeCell ref="I24:L26"/>
    <mergeCell ref="D22:L22"/>
    <mergeCell ref="B23:D23"/>
    <mergeCell ref="D21:L21"/>
    <mergeCell ref="I23:L23"/>
    <mergeCell ref="F23:H23"/>
    <mergeCell ref="F30:H32"/>
    <mergeCell ref="F27:H29"/>
    <mergeCell ref="I27:L27"/>
    <mergeCell ref="C139:L139"/>
    <mergeCell ref="J120:L120"/>
    <mergeCell ref="F121:G121"/>
    <mergeCell ref="H121:I121"/>
    <mergeCell ref="J121:L121"/>
    <mergeCell ref="D101:L101"/>
    <mergeCell ref="E112:L112"/>
    <mergeCell ref="E113:L113"/>
    <mergeCell ref="B120:E120"/>
    <mergeCell ref="B121:E121"/>
    <mergeCell ref="B122:E122"/>
    <mergeCell ref="B123:E123"/>
    <mergeCell ref="D108:L108"/>
    <mergeCell ref="D109:L109"/>
    <mergeCell ref="D110:L110"/>
    <mergeCell ref="D106:L106"/>
    <mergeCell ref="D107:L107"/>
    <mergeCell ref="D111:L111"/>
    <mergeCell ref="F118:G118"/>
    <mergeCell ref="H118:I118"/>
    <mergeCell ref="J118:L118"/>
    <mergeCell ref="C138:L138"/>
    <mergeCell ref="C132:L132"/>
    <mergeCell ref="C135:L135"/>
    <mergeCell ref="B3:D3"/>
    <mergeCell ref="E3:L3"/>
    <mergeCell ref="B2:L2"/>
    <mergeCell ref="E4:G4"/>
    <mergeCell ref="B4:D4"/>
    <mergeCell ref="H4:I4"/>
    <mergeCell ref="J4:L4"/>
    <mergeCell ref="C125:L125"/>
    <mergeCell ref="J119:L119"/>
    <mergeCell ref="D114:L114"/>
    <mergeCell ref="B115:L115"/>
    <mergeCell ref="B117:G117"/>
    <mergeCell ref="H117:L117"/>
    <mergeCell ref="B118:D118"/>
    <mergeCell ref="B119:E119"/>
    <mergeCell ref="B96:L96"/>
    <mergeCell ref="B36:D36"/>
    <mergeCell ref="F36:H36"/>
    <mergeCell ref="I36:L36"/>
    <mergeCell ref="E84:L84"/>
    <mergeCell ref="D58:G58"/>
    <mergeCell ref="E80:L80"/>
    <mergeCell ref="C75:L75"/>
    <mergeCell ref="E79:L79"/>
    <mergeCell ref="C127:L127"/>
    <mergeCell ref="I31:L31"/>
    <mergeCell ref="F40:H42"/>
    <mergeCell ref="F37:H39"/>
    <mergeCell ref="I37:L39"/>
    <mergeCell ref="I40:L48"/>
    <mergeCell ref="I29:L29"/>
    <mergeCell ref="I30:L30"/>
    <mergeCell ref="I32:L32"/>
    <mergeCell ref="I33:L33"/>
    <mergeCell ref="I34:L34"/>
    <mergeCell ref="D56:L56"/>
    <mergeCell ref="B49:D53"/>
    <mergeCell ref="E49:E53"/>
    <mergeCell ref="B54:L55"/>
    <mergeCell ref="F49:H53"/>
    <mergeCell ref="B57:L57"/>
    <mergeCell ref="B37:D37"/>
    <mergeCell ref="I49:L53"/>
    <mergeCell ref="F33:H35"/>
    <mergeCell ref="D68:L68"/>
    <mergeCell ref="D69:L69"/>
    <mergeCell ref="D70:L70"/>
    <mergeCell ref="C65:L65"/>
  </mergeCells>
  <pageMargins left="0.51181102362204722" right="0.23622047244094491" top="0.74803149606299213" bottom="0.23622047244094491" header="0.27559055118110237" footer="0.15748031496062992"/>
  <pageSetup paperSize="9" scale="83" fitToHeight="100" orientation="portrait" r:id="rId1"/>
  <headerFooter alignWithMargins="0">
    <oddHeader xml:space="preserve">&amp;RKZN Department of Public Works
Effective Date: 1 MAY 2025
Revision 12
</oddHeader>
    <oddFooter>Page &amp;P of &amp;N</oddFooter>
  </headerFooter>
  <rowBreaks count="2" manualBreakCount="2">
    <brk id="32" min="1" max="11" man="1"/>
    <brk id="80" min="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419265" r:id="rId4" name="Button 1">
              <controlPr defaultSize="0" print="0" autoFill="0" autoPict="0" macro="[0]!ToMainMenu">
                <anchor>
                  <from>
                    <xdr:col>13</xdr:col>
                    <xdr:colOff>7620</xdr:colOff>
                    <xdr:row>0</xdr:row>
                    <xdr:rowOff>106680</xdr:rowOff>
                  </from>
                  <to>
                    <xdr:col>15</xdr:col>
                    <xdr:colOff>121920</xdr:colOff>
                    <xdr:row>1</xdr:row>
                    <xdr:rowOff>220980</xdr:rowOff>
                  </to>
                </anchor>
              </controlPr>
            </control>
          </mc:Choice>
        </mc:AlternateContent>
        <mc:AlternateContent xmlns:mc="http://schemas.openxmlformats.org/markup-compatibility/2006">
          <mc:Choice Requires="x14">
            <control shapeId="1419266" r:id="rId5" name="Button 2">
              <controlPr defaultSize="0" print="0" autoFill="0" autoPict="0" macro="[0]!Printsheet">
                <anchor>
                  <from>
                    <xdr:col>13</xdr:col>
                    <xdr:colOff>7620</xdr:colOff>
                    <xdr:row>2</xdr:row>
                    <xdr:rowOff>259080</xdr:rowOff>
                  </from>
                  <to>
                    <xdr:col>15</xdr:col>
                    <xdr:colOff>121920</xdr:colOff>
                    <xdr:row>2</xdr:row>
                    <xdr:rowOff>502920</xdr:rowOff>
                  </to>
                </anchor>
              </controlPr>
            </control>
          </mc:Choice>
        </mc:AlternateContent>
        <mc:AlternateContent xmlns:mc="http://schemas.openxmlformats.org/markup-compatibility/2006">
          <mc:Choice Requires="x14">
            <control shapeId="1419267" r:id="rId6" name="Button 3">
              <controlPr defaultSize="0" print="0" autoFill="0" autoPict="0" macro="[0]!PrintPreview">
                <anchor>
                  <from>
                    <xdr:col>13</xdr:col>
                    <xdr:colOff>7620</xdr:colOff>
                    <xdr:row>1</xdr:row>
                    <xdr:rowOff>251460</xdr:rowOff>
                  </from>
                  <to>
                    <xdr:col>15</xdr:col>
                    <xdr:colOff>121920</xdr:colOff>
                    <xdr:row>1</xdr:row>
                    <xdr:rowOff>495300</xdr:rowOff>
                  </to>
                </anchor>
              </controlPr>
            </control>
          </mc:Choice>
        </mc:AlternateContent>
        <mc:AlternateContent xmlns:mc="http://schemas.openxmlformats.org/markup-compatibility/2006">
          <mc:Choice Requires="x14">
            <control shapeId="1419268" r:id="rId7" name="Button 4">
              <controlPr defaultSize="0" print="0" autoFill="0" autoPict="0" macro="[0]!ToDataEntry">
                <anchor>
                  <from>
                    <xdr:col>13</xdr:col>
                    <xdr:colOff>7620</xdr:colOff>
                    <xdr:row>2</xdr:row>
                    <xdr:rowOff>533400</xdr:rowOff>
                  </from>
                  <to>
                    <xdr:col>15</xdr:col>
                    <xdr:colOff>121920</xdr:colOff>
                    <xdr:row>3</xdr:row>
                    <xdr:rowOff>190500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116</vt:i4>
      </vt:variant>
      <vt:variant>
        <vt:lpstr>Named Ranges</vt:lpstr>
      </vt:variant>
      <vt:variant>
        <vt:i4>196</vt:i4>
      </vt:variant>
    </vt:vector>
  </HeadingPairs>
  <TitlesOfParts>
    <vt:vector size="312" baseType="lpstr">
      <vt:lpstr>Notes</vt:lpstr>
      <vt:lpstr>Menu</vt:lpstr>
      <vt:lpstr>Advert</vt:lpstr>
      <vt:lpstr>Master Data</vt:lpstr>
      <vt:lpstr>BUILD Sheet</vt:lpstr>
      <vt:lpstr>Go To</vt:lpstr>
      <vt:lpstr>EPWP Con&amp;Spec</vt:lpstr>
      <vt:lpstr>Datafordrops</vt:lpstr>
      <vt:lpstr>ClassDropdown</vt:lpstr>
      <vt:lpstr>ClassList</vt:lpstr>
      <vt:lpstr>GoTo</vt:lpstr>
      <vt:lpstr>GB Rating</vt:lpstr>
      <vt:lpstr>Tender Fee</vt:lpstr>
      <vt:lpstr>Cover Page-Section 1 of 2</vt:lpstr>
      <vt:lpstr>Cover Page 2</vt:lpstr>
      <vt:lpstr>Table of Contents</vt:lpstr>
      <vt:lpstr>TheTender-fly</vt:lpstr>
      <vt:lpstr>T1_TheTender Procedure-fly</vt:lpstr>
      <vt:lpstr>T1.1_Notice &amp; Inv to tender-fly</vt:lpstr>
      <vt:lpstr>T1.1_Tender Notice &amp; Invitation</vt:lpstr>
      <vt:lpstr>T1.2_PA04.1</vt:lpstr>
      <vt:lpstr>1.2_Tender Data-fly</vt:lpstr>
      <vt:lpstr>T1.2_Tender Data</vt:lpstr>
      <vt:lpstr>T1.3_Annexure F-fly</vt:lpstr>
      <vt:lpstr>T1.3_Conditions of Tender</vt:lpstr>
      <vt:lpstr>T2_Returnable Docs-fly</vt:lpstr>
      <vt:lpstr>T2.1_Returnable Docs</vt:lpstr>
      <vt:lpstr>T2.2_Authority to Sign</vt:lpstr>
      <vt:lpstr>T2.3_Consortia or JV to Sign</vt:lpstr>
      <vt:lpstr>T2.4_Resolutio Consortia JV</vt:lpstr>
      <vt:lpstr>T2.5_JV Declaration</vt:lpstr>
      <vt:lpstr>T2.6_Proposed Subcontractors</vt:lpstr>
      <vt:lpstr>T2.7_ Capacity of Tenderer</vt:lpstr>
      <vt:lpstr>T2.8_Financial Standing</vt:lpstr>
      <vt:lpstr>Goals for T2.9</vt:lpstr>
      <vt:lpstr> Goals and Docs for T1.1</vt:lpstr>
      <vt:lpstr>T2.9_Preference Points Claim</vt:lpstr>
      <vt:lpstr>T2.10_Site Inspection Cert</vt:lpstr>
      <vt:lpstr>T2.11_Bidder's Disclosure(SBD4)</vt:lpstr>
      <vt:lpstr>T2.12_Adenda of Tender Docs</vt:lpstr>
      <vt:lpstr>T2.13_Particulars of Elec Cont</vt:lpstr>
      <vt:lpstr>T2.14_Imported Material</vt:lpstr>
      <vt:lpstr>T2.15a_AFS</vt:lpstr>
      <vt:lpstr>T2.16_Equipment Schedules</vt:lpstr>
      <vt:lpstr>T2.17_SHE Declaration</vt:lpstr>
      <vt:lpstr>T2.18_Comp Enterprise Question</vt:lpstr>
      <vt:lpstr>T2.19_TCS</vt:lpstr>
      <vt:lpstr>T2.20_Good Standing with Comsnr</vt:lpstr>
      <vt:lpstr>T2.21_Offer and Acceptance</vt:lpstr>
      <vt:lpstr>T2.21a_Confirmation of Receipt</vt:lpstr>
      <vt:lpstr>T2.22_Final BOQ</vt:lpstr>
      <vt:lpstr>T2.23_PROOF OF MUN R&amp;T</vt:lpstr>
      <vt:lpstr>T2.24_PROOF OF UIF</vt:lpstr>
      <vt:lpstr>T2.25_NIPD</vt:lpstr>
      <vt:lpstr>T2.26_CSD</vt:lpstr>
      <vt:lpstr>T2.27_CIDB Reg Number</vt:lpstr>
      <vt:lpstr>T2.28_Deposit paid</vt:lpstr>
      <vt:lpstr>T2.29_Contract Forms-Part 1</vt:lpstr>
      <vt:lpstr>T2.30_Contract Forms-Part 2</vt:lpstr>
      <vt:lpstr>T2.31 OHSE Plan Structure</vt:lpstr>
      <vt:lpstr>T2.32 OHSE Client Requirements</vt:lpstr>
      <vt:lpstr>T2.33_Basline Rsk Ass</vt:lpstr>
      <vt:lpstr>T2.34_Functionality Criteria</vt:lpstr>
      <vt:lpstr>T2.35_ SBD 1</vt:lpstr>
      <vt:lpstr>T2.36_CIBD B U I L D  </vt:lpstr>
      <vt:lpstr>Cover Page- Section 2 of 2</vt:lpstr>
      <vt:lpstr>The Contract - Fly</vt:lpstr>
      <vt:lpstr>C1_Agrment &amp; Contract Data-fly</vt:lpstr>
      <vt:lpstr>Form offer &amp; Accpt - fly</vt:lpstr>
      <vt:lpstr>C1.1_Offer &amp; Acceptance </vt:lpstr>
      <vt:lpstr>C1.2_Contract Data-fly</vt:lpstr>
      <vt:lpstr>C1.2_Contract Data</vt:lpstr>
      <vt:lpstr>C1.3_Form of Guarantee-fly</vt:lpstr>
      <vt:lpstr>C1.3_Performance Guarantee</vt:lpstr>
      <vt:lpstr>C2_Pricing Data-fly</vt:lpstr>
      <vt:lpstr>C2.1 Pricing Instructions</vt:lpstr>
      <vt:lpstr>C2.2_Prelim Fly</vt:lpstr>
      <vt:lpstr>C2.2_Notes to QS Prelims &amp; Gen</vt:lpstr>
      <vt:lpstr>C2.3_BOQ - Fly</vt:lpstr>
      <vt:lpstr>C.3_Scope of Work - Fly</vt:lpstr>
      <vt:lpstr>C3.1_Scope of Works</vt:lpstr>
      <vt:lpstr>C3.2_Spec for HIV</vt:lpstr>
      <vt:lpstr>C3.3_HIV Compliance Report</vt:lpstr>
      <vt:lpstr>C4_Site Info - Fly</vt:lpstr>
      <vt:lpstr>C4.1_Site Information</vt:lpstr>
      <vt:lpstr>C5_List of Dwg - fly</vt:lpstr>
      <vt:lpstr>C5.1_List of Drawings</vt:lpstr>
      <vt:lpstr>Annexures - fly</vt:lpstr>
      <vt:lpstr>PMB</vt:lpstr>
      <vt:lpstr>ULUNDI</vt:lpstr>
      <vt:lpstr>LSMITH</vt:lpstr>
      <vt:lpstr>DURBAN</vt:lpstr>
      <vt:lpstr>Joint Venture Agreement</vt:lpstr>
      <vt:lpstr>OHS Spec</vt:lpstr>
      <vt:lpstr>OHS Bill</vt:lpstr>
      <vt:lpstr>WaverofLien</vt:lpstr>
      <vt:lpstr>EPWP</vt:lpstr>
      <vt:lpstr>EPWP BQ</vt:lpstr>
      <vt:lpstr>EPWPScope</vt:lpstr>
      <vt:lpstr>EPWP EmpCont</vt:lpstr>
      <vt:lpstr>Att Reg</vt:lpstr>
      <vt:lpstr>Registration and Business Form</vt:lpstr>
      <vt:lpstr>Beneficiary Monthly captureform</vt:lpstr>
      <vt:lpstr>Worker Monthly Payment upload</vt:lpstr>
      <vt:lpstr>Worker Monthly Training form</vt:lpstr>
      <vt:lpstr>Location</vt:lpstr>
      <vt:lpstr>B U I L D Data Sheet</vt:lpstr>
      <vt:lpstr>ED101P</vt:lpstr>
      <vt:lpstr>ED102P</vt:lpstr>
      <vt:lpstr>ED104P</vt:lpstr>
      <vt:lpstr>ED105P</vt:lpstr>
      <vt:lpstr>A3_Project Training Report </vt:lpstr>
      <vt:lpstr>A5_Final Training Report</vt:lpstr>
      <vt:lpstr>SD101P</vt:lpstr>
      <vt:lpstr>SD102P</vt:lpstr>
      <vt:lpstr>SD104P</vt:lpstr>
      <vt:lpstr>'EPWP EmpCont'!_Toc237417392</vt:lpstr>
      <vt:lpstr>'Go To'!AdDate</vt:lpstr>
      <vt:lpstr>'Master Data'!AdDate</vt:lpstr>
      <vt:lpstr>'Master Data'!Check11</vt:lpstr>
      <vt:lpstr>'Go To'!Check2</vt:lpstr>
      <vt:lpstr>'Master Data'!Check2</vt:lpstr>
      <vt:lpstr>'Go To'!Check4</vt:lpstr>
      <vt:lpstr>'Master Data'!Check4</vt:lpstr>
      <vt:lpstr>'Go To'!Check5</vt:lpstr>
      <vt:lpstr>'Master Data'!Check5</vt:lpstr>
      <vt:lpstr>'Master Data'!Check7</vt:lpstr>
      <vt:lpstr>'Go To'!ClosingDate</vt:lpstr>
      <vt:lpstr>'Master Data'!ClosingDate</vt:lpstr>
      <vt:lpstr>'Go To'!ClosingTime</vt:lpstr>
      <vt:lpstr>'Master Data'!ClosingTime</vt:lpstr>
      <vt:lpstr>'Go To'!Dropdown1</vt:lpstr>
      <vt:lpstr>'Master Data'!Dropdown1</vt:lpstr>
      <vt:lpstr>'T1.2_Tender Data'!Dropdown3</vt:lpstr>
      <vt:lpstr>'T1.2_Tender Data'!Dropdown5</vt:lpstr>
      <vt:lpstr>'T1.2_Tender Data'!Dropdown6</vt:lpstr>
      <vt:lpstr>'T1.2_Tender Data'!Dropdown7</vt:lpstr>
      <vt:lpstr>'T1.2_Tender Data'!Dropdown8</vt:lpstr>
      <vt:lpstr>'T1.2_Tender Data'!Dropdown9</vt:lpstr>
      <vt:lpstr>'Cover Page 2'!OLE_LINK1</vt:lpstr>
      <vt:lpstr>'Cover Page- Section 2 of 2'!OLE_LINK1</vt:lpstr>
      <vt:lpstr>'Cover Page-Section 1 of 2'!OLE_LINK1</vt:lpstr>
      <vt:lpstr>'Go To'!OLE_LINK2</vt:lpstr>
      <vt:lpstr>'Master Data'!OLE_LINK2</vt:lpstr>
      <vt:lpstr>'Go To'!OLE_LINK5</vt:lpstr>
      <vt:lpstr>'Master Data'!OLE_LINK5</vt:lpstr>
      <vt:lpstr>'1.2_Tender Data-fly'!Print_Area</vt:lpstr>
      <vt:lpstr>Advert!Print_Area</vt:lpstr>
      <vt:lpstr>'Annexures - fly'!Print_Area</vt:lpstr>
      <vt:lpstr>'Att Reg'!Print_Area</vt:lpstr>
      <vt:lpstr>'Beneficiary Monthly captureform'!Print_Area</vt:lpstr>
      <vt:lpstr>'C.3_Scope of Work - Fly'!Print_Area</vt:lpstr>
      <vt:lpstr>'C1.1_Offer &amp; Acceptance '!Print_Area</vt:lpstr>
      <vt:lpstr>'C1.2_Contract Data'!Print_Area</vt:lpstr>
      <vt:lpstr>'C1.2_Contract Data-fly'!Print_Area</vt:lpstr>
      <vt:lpstr>'C1.3_Form of Guarantee-fly'!Print_Area</vt:lpstr>
      <vt:lpstr>'C1.3_Performance Guarantee'!Print_Area</vt:lpstr>
      <vt:lpstr>'C1_Agrment &amp; Contract Data-fly'!Print_Area</vt:lpstr>
      <vt:lpstr>'C2.1 Pricing Instructions'!Print_Area</vt:lpstr>
      <vt:lpstr>'C2.2_Notes to QS Prelims &amp; Gen'!Print_Area</vt:lpstr>
      <vt:lpstr>'C2.2_Prelim Fly'!Print_Area</vt:lpstr>
      <vt:lpstr>'C2.3_BOQ - Fly'!Print_Area</vt:lpstr>
      <vt:lpstr>'C2_Pricing Data-fly'!Print_Area</vt:lpstr>
      <vt:lpstr>'C3.1_Scope of Works'!Print_Area</vt:lpstr>
      <vt:lpstr>'C3.2_Spec for HIV'!Print_Area</vt:lpstr>
      <vt:lpstr>'C3.3_HIV Compliance Report'!Print_Area</vt:lpstr>
      <vt:lpstr>'C4.1_Site Information'!Print_Area</vt:lpstr>
      <vt:lpstr>'C4_Site Info - Fly'!Print_Area</vt:lpstr>
      <vt:lpstr>'C5.1_List of Drawings'!Print_Area</vt:lpstr>
      <vt:lpstr>'C5_List of Dwg - fly'!Print_Area</vt:lpstr>
      <vt:lpstr>'Cover Page 2'!Print_Area</vt:lpstr>
      <vt:lpstr>'Cover Page- Section 2 of 2'!Print_Area</vt:lpstr>
      <vt:lpstr>'Cover Page-Section 1 of 2'!Print_Area</vt:lpstr>
      <vt:lpstr>DURBAN!Print_Area</vt:lpstr>
      <vt:lpstr>EPWP!Print_Area</vt:lpstr>
      <vt:lpstr>'EPWP BQ'!Print_Area</vt:lpstr>
      <vt:lpstr>'EPWP Con&amp;Spec'!Print_Area</vt:lpstr>
      <vt:lpstr>'EPWP EmpCont'!Print_Area</vt:lpstr>
      <vt:lpstr>EPWPScope!Print_Area</vt:lpstr>
      <vt:lpstr>'Form offer &amp; Accpt - fly'!Print_Area</vt:lpstr>
      <vt:lpstr>'Joint Venture Agreement'!Print_Area</vt:lpstr>
      <vt:lpstr>LSMITH!Print_Area</vt:lpstr>
      <vt:lpstr>'Master Data'!Print_Area</vt:lpstr>
      <vt:lpstr>'OHS Bill'!Print_Area</vt:lpstr>
      <vt:lpstr>'OHS Spec'!Print_Area</vt:lpstr>
      <vt:lpstr>PMB!Print_Area</vt:lpstr>
      <vt:lpstr>'Registration and Business Form'!Print_Area</vt:lpstr>
      <vt:lpstr>'T1.1_Notice &amp; Inv to tender-fly'!Print_Area</vt:lpstr>
      <vt:lpstr>'T1.1_Tender Notice &amp; Invitation'!Print_Area</vt:lpstr>
      <vt:lpstr>T1.2_PA04.1!Print_Area</vt:lpstr>
      <vt:lpstr>'T1.2_Tender Data'!Print_Area</vt:lpstr>
      <vt:lpstr>'T1.3_Annexure F-fly'!Print_Area</vt:lpstr>
      <vt:lpstr>'T1.3_Conditions of Tender'!Print_Area</vt:lpstr>
      <vt:lpstr>'T1_TheTender Procedure-fly'!Print_Area</vt:lpstr>
      <vt:lpstr>'T2.1_Returnable Docs'!Print_Area</vt:lpstr>
      <vt:lpstr>'T2.10_Site Inspection Cert'!Print_Area</vt:lpstr>
      <vt:lpstr>'T2.11_Bidder''s Disclosure(SBD4)'!Print_Area</vt:lpstr>
      <vt:lpstr>'T2.12_Adenda of Tender Docs'!Print_Area</vt:lpstr>
      <vt:lpstr>'T2.13_Particulars of Elec Cont'!Print_Area</vt:lpstr>
      <vt:lpstr>'T2.14_Imported Material'!Print_Area</vt:lpstr>
      <vt:lpstr>T2.15a_AFS!Print_Area</vt:lpstr>
      <vt:lpstr>'T2.16_Equipment Schedules'!Print_Area</vt:lpstr>
      <vt:lpstr>'T2.17_SHE Declaration'!Print_Area</vt:lpstr>
      <vt:lpstr>'T2.18_Comp Enterprise Question'!Print_Area</vt:lpstr>
      <vt:lpstr>T2.19_TCS!Print_Area</vt:lpstr>
      <vt:lpstr>'T2.2_Authority to Sign'!Print_Area</vt:lpstr>
      <vt:lpstr>'T2.20_Good Standing with Comsnr'!Print_Area</vt:lpstr>
      <vt:lpstr>'T2.21_Offer and Acceptance'!Print_Area</vt:lpstr>
      <vt:lpstr>'T2.21a_Confirmation of Receipt'!Print_Area</vt:lpstr>
      <vt:lpstr>'T2.22_Final BOQ'!Print_Area</vt:lpstr>
      <vt:lpstr>'T2.23_PROOF OF MUN R&amp;T'!Print_Area</vt:lpstr>
      <vt:lpstr>'T2.24_PROOF OF UIF'!Print_Area</vt:lpstr>
      <vt:lpstr>T2.25_NIPD!Print_Area</vt:lpstr>
      <vt:lpstr>T2.26_CSD!Print_Area</vt:lpstr>
      <vt:lpstr>'T2.27_CIDB Reg Number'!Print_Area</vt:lpstr>
      <vt:lpstr>'T2.28_Deposit paid'!Print_Area</vt:lpstr>
      <vt:lpstr>'T2.29_Contract Forms-Part 1'!Print_Area</vt:lpstr>
      <vt:lpstr>'T2.3_Consortia or JV to Sign'!Print_Area</vt:lpstr>
      <vt:lpstr>'T2.30_Contract Forms-Part 2'!Print_Area</vt:lpstr>
      <vt:lpstr>'T2.31 OHSE Plan Structure'!Print_Area</vt:lpstr>
      <vt:lpstr>'T2.32 OHSE Client Requirements'!Print_Area</vt:lpstr>
      <vt:lpstr>'T2.33_Basline Rsk Ass'!Print_Area</vt:lpstr>
      <vt:lpstr>'T2.34_Functionality Criteria'!Print_Area</vt:lpstr>
      <vt:lpstr>'T2.35_ SBD 1'!Print_Area</vt:lpstr>
      <vt:lpstr>'T2.4_Resolutio Consortia JV'!Print_Area</vt:lpstr>
      <vt:lpstr>'T2.5_JV Declaration'!Print_Area</vt:lpstr>
      <vt:lpstr>'T2.6_Proposed Subcontractors'!Print_Area</vt:lpstr>
      <vt:lpstr>'T2.7_ Capacity of Tenderer'!Print_Area</vt:lpstr>
      <vt:lpstr>'T2_Returnable Docs-fly'!Print_Area</vt:lpstr>
      <vt:lpstr>'Table of Contents'!Print_Area</vt:lpstr>
      <vt:lpstr>'The Contract - Fly'!Print_Area</vt:lpstr>
      <vt:lpstr>'TheTender-fly'!Print_Area</vt:lpstr>
      <vt:lpstr>ULUNDI!Print_Area</vt:lpstr>
      <vt:lpstr>WaverofLien!Print_Area</vt:lpstr>
      <vt:lpstr>'Worker Monthly Payment upload'!Print_Area</vt:lpstr>
      <vt:lpstr>'Worker Monthly Training form'!Print_Area</vt:lpstr>
      <vt:lpstr>'Go To'!ProjectTitle</vt:lpstr>
      <vt:lpstr>'Master Data'!ProjectTitle</vt:lpstr>
      <vt:lpstr>'C2.1 Pricing Instructions'!Text01</vt:lpstr>
      <vt:lpstr>'Go To'!Text11</vt:lpstr>
      <vt:lpstr>'Master Data'!Text11</vt:lpstr>
      <vt:lpstr>'Go To'!Text12</vt:lpstr>
      <vt:lpstr>'Master Data'!Text12</vt:lpstr>
      <vt:lpstr>'T2.7_ Capacity of Tenderer'!Text121</vt:lpstr>
      <vt:lpstr>'T2.7_ Capacity of Tenderer'!Text123</vt:lpstr>
      <vt:lpstr>'T2.7_ Capacity of Tenderer'!Text127</vt:lpstr>
      <vt:lpstr>'T1.1_Tender Notice &amp; Invitation'!Text129</vt:lpstr>
      <vt:lpstr>'Go To'!Text13</vt:lpstr>
      <vt:lpstr>'Master Data'!Text13</vt:lpstr>
      <vt:lpstr>'T1.1_Tender Notice &amp; Invitation'!Text132</vt:lpstr>
      <vt:lpstr>'Go To'!Text14</vt:lpstr>
      <vt:lpstr>'Master Data'!Text14</vt:lpstr>
      <vt:lpstr>'Go To'!Text15</vt:lpstr>
      <vt:lpstr>'Master Data'!Text15</vt:lpstr>
      <vt:lpstr>'Go To'!Text16</vt:lpstr>
      <vt:lpstr>'Master Data'!Text16</vt:lpstr>
      <vt:lpstr>'Go To'!Text17</vt:lpstr>
      <vt:lpstr>'Master Data'!Text17</vt:lpstr>
      <vt:lpstr>'Go To'!Text18</vt:lpstr>
      <vt:lpstr>'Master Data'!Text18</vt:lpstr>
      <vt:lpstr>'Go To'!Text19</vt:lpstr>
      <vt:lpstr>'Master Data'!Text19</vt:lpstr>
      <vt:lpstr>'Master Data'!Text2</vt:lpstr>
      <vt:lpstr>'Master Data'!Text20</vt:lpstr>
      <vt:lpstr>'T1.1_Tender Notice &amp; Invitation'!Text219</vt:lpstr>
      <vt:lpstr>'C1.2_Contract Data'!Text225</vt:lpstr>
      <vt:lpstr>'T2.1_Returnable Docs'!Text27</vt:lpstr>
      <vt:lpstr>'T2.7_ Capacity of Tenderer'!Text283</vt:lpstr>
      <vt:lpstr>'T2.7_ Capacity of Tenderer'!Text286</vt:lpstr>
      <vt:lpstr>'T1.1_Tender Notice &amp; Invitation'!Text287</vt:lpstr>
      <vt:lpstr>'T1.1_Tender Notice &amp; Invitation'!Text288</vt:lpstr>
      <vt:lpstr>'T1.1_Tender Notice &amp; Invitation'!Text289</vt:lpstr>
      <vt:lpstr>'T1.1_Tender Notice &amp; Invitation'!Text290</vt:lpstr>
      <vt:lpstr>'T2.7_ Capacity of Tenderer'!Text291</vt:lpstr>
      <vt:lpstr>'T2.7_ Capacity of Tenderer'!Text292</vt:lpstr>
      <vt:lpstr>'T2.7_ Capacity of Tenderer'!Text293</vt:lpstr>
      <vt:lpstr>'T2.7_ Capacity of Tenderer'!Text294</vt:lpstr>
      <vt:lpstr>'T2.7_ Capacity of Tenderer'!Text295</vt:lpstr>
      <vt:lpstr>'T2.7_ Capacity of Tenderer'!Text296</vt:lpstr>
      <vt:lpstr>'T2.7_ Capacity of Tenderer'!Text299</vt:lpstr>
      <vt:lpstr>'Master Data'!Text3</vt:lpstr>
      <vt:lpstr>'T2.7_ Capacity of Tenderer'!Text300</vt:lpstr>
      <vt:lpstr>'T2.7_ Capacity of Tenderer'!Text301</vt:lpstr>
      <vt:lpstr>'T2.7_ Capacity of Tenderer'!Text302</vt:lpstr>
      <vt:lpstr>'T2.7_ Capacity of Tenderer'!Text303</vt:lpstr>
      <vt:lpstr>'T2.7_ Capacity of Tenderer'!Text308</vt:lpstr>
      <vt:lpstr>'T2.7_ Capacity of Tenderer'!Text313</vt:lpstr>
      <vt:lpstr>'T2.1_Returnable Docs'!Text34</vt:lpstr>
      <vt:lpstr>'Master Data'!Text4</vt:lpstr>
      <vt:lpstr>'T2.6_Proposed Subcontractors'!Text48</vt:lpstr>
      <vt:lpstr>'Master Data'!Text5</vt:lpstr>
      <vt:lpstr>'C1.2_Contract Data'!Text50</vt:lpstr>
      <vt:lpstr>'C1.2_Contract Data'!Text51</vt:lpstr>
      <vt:lpstr>'C1.2_Contract Data'!Text52</vt:lpstr>
      <vt:lpstr>'C1.2_Contract Data'!Text55</vt:lpstr>
      <vt:lpstr>'Master Data'!Text6</vt:lpstr>
      <vt:lpstr>'C1.2_Contract Data'!Text60</vt:lpstr>
      <vt:lpstr>'C1.2_Contract Data'!Text64</vt:lpstr>
      <vt:lpstr>'T1.1_Tender Notice &amp; Invitation'!Text65</vt:lpstr>
      <vt:lpstr>'T1.1_Tender Notice &amp; Invitation'!Text66</vt:lpstr>
      <vt:lpstr>'T1.1_Tender Notice &amp; Invitation'!Text67</vt:lpstr>
      <vt:lpstr>'T1.1_Tender Notice &amp; Invitation'!Text68</vt:lpstr>
      <vt:lpstr>'C1.2_Contract Data'!Text74</vt:lpstr>
      <vt:lpstr>'C1.2_Contract Data'!Text75</vt:lpstr>
      <vt:lpstr>'C1.2_Contract Data'!Text77</vt:lpstr>
      <vt:lpstr>'C1.2_Contract Data'!Text85</vt:lpstr>
      <vt:lpstr>'Go To'!Text9</vt:lpstr>
      <vt:lpstr>'Master Data'!Text9</vt:lpstr>
      <vt:lpstr>'Go To'!Validity</vt:lpstr>
      <vt:lpstr>'Master Data'!Validity</vt:lpstr>
      <vt:lpstr>'Go To'!WimsNo</vt:lpstr>
      <vt:lpstr>'Master Data'!WimsNo</vt:lpstr>
    </vt:vector>
  </TitlesOfParts>
  <Company>SVP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lmarshall</dc:creator>
  <cp:lastModifiedBy>Hlengiwe Mvemve</cp:lastModifiedBy>
  <cp:lastPrinted>2023-02-03T12:38:52Z</cp:lastPrinted>
  <dcterms:created xsi:type="dcterms:W3CDTF">2007-05-03T07:38:23Z</dcterms:created>
  <dcterms:modified xsi:type="dcterms:W3CDTF">2025-06-25T09:29:18Z</dcterms:modified>
</cp:coreProperties>
</file>